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Invoice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jumlahBarang">Invoice!$G$1</definedName>
    <definedName name="kToko">Invoice!$E$1</definedName>
    <definedName name="newestIdRow">Invoice!$A$1</definedName>
    <definedName name="offset">Invoice!$C$1</definedName>
    <definedName name="_xlnm.Print_Area" localSheetId="0">Invoice!$A$2737:$L$2850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32" i="2" l="1"/>
  <c r="H632" i="2"/>
  <c r="G632" i="2"/>
  <c r="E1028" i="1" l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J1054" i="1"/>
  <c r="K1056" i="1"/>
  <c r="J1058" i="1"/>
  <c r="K1060" i="1"/>
  <c r="B2028" i="2" l="1"/>
  <c r="C2028" i="2"/>
  <c r="D2028" i="2"/>
  <c r="B2034" i="2"/>
  <c r="C2034" i="2"/>
  <c r="D2034" i="2"/>
  <c r="B2040" i="2"/>
  <c r="C2040" i="2"/>
  <c r="D2040" i="2"/>
  <c r="B2046" i="2"/>
  <c r="C2046" i="2"/>
  <c r="D2046" i="2"/>
  <c r="B2052" i="2"/>
  <c r="C2052" i="2"/>
  <c r="D2052" i="2"/>
  <c r="B2058" i="2"/>
  <c r="C2058" i="2"/>
  <c r="D2058" i="2"/>
  <c r="B2064" i="2"/>
  <c r="C2064" i="2"/>
  <c r="D2064" i="2"/>
  <c r="B2070" i="2"/>
  <c r="C2070" i="2"/>
  <c r="D2070" i="2"/>
  <c r="B2076" i="2"/>
  <c r="C2076" i="2"/>
  <c r="D2076" i="2"/>
  <c r="B2082" i="2"/>
  <c r="C2082" i="2"/>
  <c r="D2082" i="2"/>
  <c r="B2088" i="2"/>
  <c r="C2088" i="2"/>
  <c r="D2088" i="2"/>
  <c r="B2094" i="2"/>
  <c r="C2094" i="2"/>
  <c r="D2094" i="2"/>
  <c r="B2100" i="2"/>
  <c r="C2100" i="2"/>
  <c r="D2100" i="2"/>
  <c r="B2106" i="2"/>
  <c r="C2106" i="2"/>
  <c r="D2106" i="2"/>
  <c r="B2112" i="2"/>
  <c r="C2112" i="2"/>
  <c r="D2112" i="2"/>
  <c r="D2022" i="2"/>
  <c r="C2022" i="2"/>
  <c r="B2022" i="2"/>
  <c r="B1929" i="2"/>
  <c r="C1929" i="2"/>
  <c r="D1929" i="2"/>
  <c r="B1935" i="2"/>
  <c r="C1935" i="2"/>
  <c r="D1935" i="2"/>
  <c r="B1941" i="2"/>
  <c r="C1941" i="2"/>
  <c r="D1941" i="2"/>
  <c r="B1947" i="2"/>
  <c r="C1947" i="2"/>
  <c r="D1947" i="2"/>
  <c r="B1953" i="2"/>
  <c r="C1953" i="2"/>
  <c r="D1953" i="2"/>
  <c r="B1959" i="2"/>
  <c r="C1959" i="2"/>
  <c r="D1959" i="2"/>
  <c r="B1965" i="2"/>
  <c r="C1965" i="2"/>
  <c r="D1965" i="2"/>
  <c r="B1971" i="2"/>
  <c r="C1971" i="2"/>
  <c r="D1971" i="2"/>
  <c r="B1977" i="2"/>
  <c r="C1977" i="2"/>
  <c r="D1977" i="2"/>
  <c r="B1983" i="2"/>
  <c r="C1983" i="2"/>
  <c r="D1983" i="2"/>
  <c r="B1989" i="2"/>
  <c r="C1989" i="2"/>
  <c r="D1989" i="2"/>
  <c r="B1995" i="2"/>
  <c r="C1995" i="2"/>
  <c r="D1995" i="2"/>
  <c r="B2001" i="2"/>
  <c r="C2001" i="2"/>
  <c r="D2001" i="2"/>
  <c r="B2007" i="2"/>
  <c r="C2007" i="2"/>
  <c r="D2007" i="2"/>
  <c r="B2013" i="2"/>
  <c r="C2013" i="2"/>
  <c r="D2013" i="2"/>
  <c r="D1923" i="2"/>
  <c r="C1923" i="2"/>
  <c r="B1923" i="2"/>
  <c r="B1830" i="2"/>
  <c r="C1830" i="2"/>
  <c r="D1830" i="2"/>
  <c r="B1836" i="2"/>
  <c r="C1836" i="2"/>
  <c r="D1836" i="2"/>
  <c r="B1842" i="2"/>
  <c r="C1842" i="2"/>
  <c r="D1842" i="2"/>
  <c r="B1848" i="2"/>
  <c r="C1848" i="2"/>
  <c r="D1848" i="2"/>
  <c r="B1854" i="2"/>
  <c r="C1854" i="2"/>
  <c r="D1854" i="2"/>
  <c r="B1860" i="2"/>
  <c r="C1860" i="2"/>
  <c r="D1860" i="2"/>
  <c r="B1866" i="2"/>
  <c r="C1866" i="2"/>
  <c r="D1866" i="2"/>
  <c r="B1872" i="2"/>
  <c r="C1872" i="2"/>
  <c r="D1872" i="2"/>
  <c r="B1878" i="2"/>
  <c r="C1878" i="2"/>
  <c r="D1878" i="2"/>
  <c r="B1884" i="2"/>
  <c r="C1884" i="2"/>
  <c r="D1884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D1824" i="2"/>
  <c r="C1824" i="2"/>
  <c r="B1824" i="2"/>
  <c r="B1731" i="2"/>
  <c r="C1731" i="2"/>
  <c r="D1731" i="2"/>
  <c r="B1737" i="2"/>
  <c r="C1737" i="2"/>
  <c r="D1737" i="2"/>
  <c r="B1743" i="2"/>
  <c r="C1743" i="2"/>
  <c r="D1743" i="2"/>
  <c r="B1749" i="2"/>
  <c r="C1749" i="2"/>
  <c r="D1749" i="2"/>
  <c r="B1755" i="2"/>
  <c r="C1755" i="2"/>
  <c r="D1755" i="2"/>
  <c r="B1761" i="2"/>
  <c r="C1761" i="2"/>
  <c r="D1761" i="2"/>
  <c r="B1767" i="2"/>
  <c r="C1767" i="2"/>
  <c r="D1767" i="2"/>
  <c r="B1773" i="2"/>
  <c r="C1773" i="2"/>
  <c r="D1773" i="2"/>
  <c r="B1779" i="2"/>
  <c r="C1779" i="2"/>
  <c r="D1779" i="2"/>
  <c r="B1785" i="2"/>
  <c r="C1785" i="2"/>
  <c r="D1785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D1725" i="2"/>
  <c r="C1725" i="2"/>
  <c r="B1725" i="2"/>
  <c r="B1632" i="2"/>
  <c r="C1632" i="2"/>
  <c r="D1632" i="2"/>
  <c r="B1638" i="2"/>
  <c r="C1638" i="2"/>
  <c r="D1638" i="2"/>
  <c r="B1644" i="2"/>
  <c r="C1644" i="2"/>
  <c r="D1644" i="2"/>
  <c r="B1650" i="2"/>
  <c r="C1650" i="2"/>
  <c r="D1650" i="2"/>
  <c r="B1656" i="2"/>
  <c r="C1656" i="2"/>
  <c r="D1656" i="2"/>
  <c r="B1662" i="2"/>
  <c r="C1662" i="2"/>
  <c r="D1662" i="2"/>
  <c r="B1668" i="2"/>
  <c r="C1668" i="2"/>
  <c r="D1668" i="2"/>
  <c r="B1674" i="2"/>
  <c r="C1674" i="2"/>
  <c r="D1674" i="2"/>
  <c r="B1680" i="2"/>
  <c r="C1680" i="2"/>
  <c r="D1680" i="2"/>
  <c r="B1686" i="2"/>
  <c r="C1686" i="2"/>
  <c r="D1686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D1626" i="2"/>
  <c r="C1626" i="2"/>
  <c r="B1626" i="2"/>
  <c r="B1533" i="2"/>
  <c r="C1533" i="2"/>
  <c r="D1533" i="2"/>
  <c r="B1539" i="2"/>
  <c r="C1539" i="2"/>
  <c r="D1539" i="2"/>
  <c r="B1545" i="2"/>
  <c r="C1545" i="2"/>
  <c r="D1545" i="2"/>
  <c r="B1551" i="2"/>
  <c r="C1551" i="2"/>
  <c r="D1551" i="2"/>
  <c r="B1557" i="2"/>
  <c r="C1557" i="2"/>
  <c r="D1557" i="2"/>
  <c r="B1563" i="2"/>
  <c r="C1563" i="2"/>
  <c r="D1563" i="2"/>
  <c r="B1569" i="2"/>
  <c r="C1569" i="2"/>
  <c r="D1569" i="2"/>
  <c r="B1575" i="2"/>
  <c r="C1575" i="2"/>
  <c r="D1575" i="2"/>
  <c r="B1581" i="2"/>
  <c r="C1581" i="2"/>
  <c r="D1581" i="2"/>
  <c r="B1587" i="2"/>
  <c r="C1587" i="2"/>
  <c r="D1587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D1527" i="2"/>
  <c r="C1527" i="2"/>
  <c r="B1527" i="2"/>
  <c r="B1434" i="2"/>
  <c r="C1434" i="2"/>
  <c r="D1434" i="2"/>
  <c r="B1440" i="2"/>
  <c r="C1440" i="2"/>
  <c r="D1440" i="2"/>
  <c r="B1446" i="2"/>
  <c r="C1446" i="2"/>
  <c r="D1446" i="2"/>
  <c r="B1452" i="2"/>
  <c r="C1452" i="2"/>
  <c r="D1452" i="2"/>
  <c r="B1458" i="2"/>
  <c r="C1458" i="2"/>
  <c r="D1458" i="2"/>
  <c r="B1464" i="2"/>
  <c r="C1464" i="2"/>
  <c r="D1464" i="2"/>
  <c r="B1470" i="2"/>
  <c r="C1470" i="2"/>
  <c r="D1470" i="2"/>
  <c r="B1476" i="2"/>
  <c r="C1476" i="2"/>
  <c r="D1476" i="2"/>
  <c r="B1482" i="2"/>
  <c r="C1482" i="2"/>
  <c r="D1482" i="2"/>
  <c r="B1488" i="2"/>
  <c r="C1488" i="2"/>
  <c r="D1488" i="2"/>
  <c r="B1494" i="2"/>
  <c r="C1494" i="2"/>
  <c r="D1494" i="2"/>
  <c r="B1500" i="2"/>
  <c r="C1500" i="2"/>
  <c r="D1500" i="2"/>
  <c r="B1506" i="2"/>
  <c r="C1506" i="2"/>
  <c r="D1506" i="2"/>
  <c r="B1512" i="2"/>
  <c r="C1512" i="2"/>
  <c r="D1512" i="2"/>
  <c r="B1518" i="2"/>
  <c r="C1518" i="2"/>
  <c r="D1518" i="2"/>
  <c r="D1428" i="2"/>
  <c r="C1428" i="2"/>
  <c r="B1428" i="2"/>
  <c r="B1335" i="2"/>
  <c r="C1335" i="2"/>
  <c r="D1335" i="2"/>
  <c r="B1341" i="2"/>
  <c r="C1341" i="2"/>
  <c r="D1341" i="2"/>
  <c r="B1347" i="2"/>
  <c r="C1347" i="2"/>
  <c r="D1347" i="2"/>
  <c r="B1353" i="2"/>
  <c r="C1353" i="2"/>
  <c r="D1353" i="2"/>
  <c r="B1359" i="2"/>
  <c r="C1359" i="2"/>
  <c r="D1359" i="2"/>
  <c r="B1365" i="2"/>
  <c r="C1365" i="2"/>
  <c r="D1365" i="2"/>
  <c r="B1371" i="2"/>
  <c r="C1371" i="2"/>
  <c r="D1371" i="2"/>
  <c r="B1377" i="2"/>
  <c r="C1377" i="2"/>
  <c r="D1377" i="2"/>
  <c r="B1383" i="2"/>
  <c r="C1383" i="2"/>
  <c r="D1383" i="2"/>
  <c r="B1389" i="2"/>
  <c r="C1389" i="2"/>
  <c r="D1389" i="2"/>
  <c r="B1395" i="2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D1329" i="2"/>
  <c r="C1329" i="2"/>
  <c r="B1329" i="2"/>
  <c r="B1236" i="2"/>
  <c r="C1236" i="2"/>
  <c r="D1236" i="2"/>
  <c r="B1242" i="2"/>
  <c r="C1242" i="2"/>
  <c r="D1242" i="2"/>
  <c r="B1248" i="2"/>
  <c r="C1248" i="2"/>
  <c r="D1248" i="2"/>
  <c r="B1254" i="2"/>
  <c r="C1254" i="2"/>
  <c r="D1254" i="2"/>
  <c r="B1260" i="2"/>
  <c r="C1260" i="2"/>
  <c r="D1260" i="2"/>
  <c r="B1266" i="2"/>
  <c r="C1266" i="2"/>
  <c r="D1266" i="2"/>
  <c r="B1272" i="2"/>
  <c r="C1272" i="2"/>
  <c r="D1272" i="2"/>
  <c r="B1278" i="2"/>
  <c r="C1278" i="2"/>
  <c r="D1278" i="2"/>
  <c r="B1284" i="2"/>
  <c r="C1284" i="2"/>
  <c r="D1284" i="2"/>
  <c r="B1290" i="2"/>
  <c r="C1290" i="2"/>
  <c r="D1290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D1230" i="2"/>
  <c r="C1230" i="2"/>
  <c r="B1230" i="2"/>
  <c r="B1137" i="2" l="1"/>
  <c r="C1137" i="2"/>
  <c r="D1137" i="2"/>
  <c r="B1143" i="2"/>
  <c r="C1143" i="2"/>
  <c r="D1143" i="2"/>
  <c r="B1149" i="2"/>
  <c r="C1149" i="2"/>
  <c r="D1149" i="2"/>
  <c r="B1155" i="2"/>
  <c r="C1155" i="2"/>
  <c r="D1155" i="2"/>
  <c r="B1161" i="2"/>
  <c r="C1161" i="2"/>
  <c r="D1161" i="2"/>
  <c r="B1167" i="2"/>
  <c r="C1167" i="2"/>
  <c r="D1167" i="2"/>
  <c r="B1173" i="2"/>
  <c r="C1173" i="2"/>
  <c r="D1173" i="2"/>
  <c r="B1179" i="2"/>
  <c r="C1179" i="2"/>
  <c r="D1179" i="2"/>
  <c r="B1185" i="2"/>
  <c r="C1185" i="2"/>
  <c r="D1185" i="2"/>
  <c r="B1191" i="2"/>
  <c r="C1191" i="2"/>
  <c r="D1191" i="2"/>
  <c r="B1197" i="2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D1131" i="2"/>
  <c r="C1131" i="2"/>
  <c r="B1131" i="2"/>
  <c r="B1038" i="2" l="1"/>
  <c r="C1038" i="2"/>
  <c r="D1038" i="2"/>
  <c r="B1044" i="2"/>
  <c r="C1044" i="2"/>
  <c r="D1044" i="2"/>
  <c r="B1050" i="2"/>
  <c r="C1050" i="2"/>
  <c r="D1050" i="2"/>
  <c r="B1056" i="2"/>
  <c r="C1056" i="2"/>
  <c r="D1056" i="2"/>
  <c r="B1062" i="2"/>
  <c r="C1062" i="2"/>
  <c r="D1062" i="2"/>
  <c r="B1068" i="2"/>
  <c r="C1068" i="2"/>
  <c r="D1068" i="2"/>
  <c r="B1074" i="2"/>
  <c r="C1074" i="2"/>
  <c r="D1074" i="2"/>
  <c r="B1080" i="2"/>
  <c r="C1080" i="2"/>
  <c r="D1080" i="2"/>
  <c r="B1086" i="2"/>
  <c r="C1086" i="2"/>
  <c r="D1086" i="2"/>
  <c r="B1092" i="2"/>
  <c r="C1092" i="2"/>
  <c r="D1092" i="2"/>
  <c r="B1098" i="2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D1032" i="2"/>
  <c r="C1032" i="2"/>
  <c r="B1032" i="2"/>
  <c r="B939" i="2"/>
  <c r="C939" i="2"/>
  <c r="D939" i="2"/>
  <c r="B945" i="2"/>
  <c r="C945" i="2"/>
  <c r="D945" i="2"/>
  <c r="B951" i="2"/>
  <c r="C951" i="2"/>
  <c r="D951" i="2"/>
  <c r="B957" i="2"/>
  <c r="C957" i="2"/>
  <c r="D957" i="2"/>
  <c r="B963" i="2"/>
  <c r="C963" i="2"/>
  <c r="D963" i="2"/>
  <c r="B969" i="2"/>
  <c r="C969" i="2"/>
  <c r="D969" i="2"/>
  <c r="B975" i="2"/>
  <c r="C975" i="2"/>
  <c r="D975" i="2"/>
  <c r="B981" i="2"/>
  <c r="C981" i="2"/>
  <c r="D981" i="2"/>
  <c r="B987" i="2"/>
  <c r="C987" i="2"/>
  <c r="D987" i="2"/>
  <c r="B993" i="2"/>
  <c r="C993" i="2"/>
  <c r="D993" i="2"/>
  <c r="B999" i="2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D933" i="2"/>
  <c r="C933" i="2"/>
  <c r="B933" i="2"/>
  <c r="B840" i="2"/>
  <c r="C840" i="2"/>
  <c r="D840" i="2"/>
  <c r="B846" i="2"/>
  <c r="C846" i="2"/>
  <c r="D846" i="2"/>
  <c r="B852" i="2"/>
  <c r="C852" i="2"/>
  <c r="D852" i="2"/>
  <c r="B858" i="2"/>
  <c r="C858" i="2"/>
  <c r="D858" i="2"/>
  <c r="B864" i="2"/>
  <c r="C864" i="2"/>
  <c r="D864" i="2"/>
  <c r="B870" i="2"/>
  <c r="C870" i="2"/>
  <c r="D870" i="2"/>
  <c r="B876" i="2"/>
  <c r="C876" i="2"/>
  <c r="D876" i="2"/>
  <c r="B882" i="2"/>
  <c r="C882" i="2"/>
  <c r="D882" i="2"/>
  <c r="B888" i="2"/>
  <c r="C888" i="2"/>
  <c r="D888" i="2"/>
  <c r="B894" i="2"/>
  <c r="C894" i="2"/>
  <c r="D894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D834" i="2"/>
  <c r="C834" i="2"/>
  <c r="B834" i="2"/>
  <c r="B741" i="2"/>
  <c r="C741" i="2"/>
  <c r="D741" i="2"/>
  <c r="B747" i="2"/>
  <c r="C747" i="2"/>
  <c r="D747" i="2"/>
  <c r="B753" i="2"/>
  <c r="C753" i="2"/>
  <c r="D753" i="2"/>
  <c r="B759" i="2"/>
  <c r="C759" i="2"/>
  <c r="D759" i="2"/>
  <c r="B765" i="2"/>
  <c r="C765" i="2"/>
  <c r="D765" i="2"/>
  <c r="B771" i="2"/>
  <c r="C771" i="2"/>
  <c r="D771" i="2"/>
  <c r="B777" i="2"/>
  <c r="C777" i="2"/>
  <c r="D777" i="2"/>
  <c r="B783" i="2"/>
  <c r="C783" i="2"/>
  <c r="D783" i="2"/>
  <c r="B789" i="2"/>
  <c r="C789" i="2"/>
  <c r="D789" i="2"/>
  <c r="B795" i="2"/>
  <c r="C795" i="2"/>
  <c r="D795" i="2"/>
  <c r="B801" i="2"/>
  <c r="C801" i="2"/>
  <c r="D801" i="2"/>
  <c r="B807" i="2"/>
  <c r="C807" i="2"/>
  <c r="D807" i="2"/>
  <c r="B813" i="2"/>
  <c r="C813" i="2"/>
  <c r="D813" i="2"/>
  <c r="B819" i="2"/>
  <c r="C819" i="2"/>
  <c r="D819" i="2"/>
  <c r="B825" i="2"/>
  <c r="C825" i="2"/>
  <c r="D825" i="2"/>
  <c r="D735" i="2"/>
  <c r="C735" i="2"/>
  <c r="B735" i="2"/>
  <c r="B642" i="2" l="1"/>
  <c r="C642" i="2"/>
  <c r="D642" i="2"/>
  <c r="B648" i="2"/>
  <c r="C648" i="2"/>
  <c r="D648" i="2"/>
  <c r="B654" i="2"/>
  <c r="C654" i="2"/>
  <c r="D654" i="2"/>
  <c r="B660" i="2"/>
  <c r="C660" i="2"/>
  <c r="D660" i="2"/>
  <c r="B666" i="2"/>
  <c r="C666" i="2"/>
  <c r="D666" i="2"/>
  <c r="B672" i="2"/>
  <c r="C672" i="2"/>
  <c r="D672" i="2"/>
  <c r="B678" i="2"/>
  <c r="C678" i="2"/>
  <c r="D678" i="2"/>
  <c r="B684" i="2"/>
  <c r="C684" i="2"/>
  <c r="D684" i="2"/>
  <c r="B690" i="2"/>
  <c r="C690" i="2"/>
  <c r="D690" i="2"/>
  <c r="B696" i="2"/>
  <c r="C696" i="2"/>
  <c r="D696" i="2"/>
  <c r="B702" i="2"/>
  <c r="C702" i="2"/>
  <c r="D702" i="2"/>
  <c r="B708" i="2"/>
  <c r="C708" i="2"/>
  <c r="D708" i="2"/>
  <c r="B714" i="2"/>
  <c r="C714" i="2"/>
  <c r="D714" i="2"/>
  <c r="B720" i="2"/>
  <c r="C720" i="2"/>
  <c r="D720" i="2"/>
  <c r="B726" i="2"/>
  <c r="C726" i="2"/>
  <c r="D726" i="2"/>
  <c r="D636" i="2"/>
  <c r="C636" i="2"/>
  <c r="B636" i="2"/>
  <c r="B615" i="2"/>
  <c r="C615" i="2"/>
  <c r="D615" i="2"/>
  <c r="B621" i="2"/>
  <c r="C621" i="2"/>
  <c r="D621" i="2"/>
  <c r="B627" i="2"/>
  <c r="C627" i="2"/>
  <c r="D627" i="2"/>
  <c r="D609" i="2"/>
  <c r="C609" i="2"/>
  <c r="B609" i="2"/>
  <c r="D600" i="2"/>
  <c r="C600" i="2"/>
  <c r="B600" i="2"/>
  <c r="B567" i="2"/>
  <c r="C567" i="2"/>
  <c r="D567" i="2"/>
  <c r="B573" i="2"/>
  <c r="C573" i="2"/>
  <c r="D573" i="2"/>
  <c r="B579" i="2"/>
  <c r="C579" i="2"/>
  <c r="D579" i="2"/>
  <c r="B585" i="2"/>
  <c r="C585" i="2"/>
  <c r="D585" i="2"/>
  <c r="B591" i="2"/>
  <c r="C591" i="2"/>
  <c r="D591" i="2"/>
  <c r="D561" i="2"/>
  <c r="C561" i="2"/>
  <c r="B561" i="2"/>
  <c r="D552" i="2"/>
  <c r="C552" i="2"/>
  <c r="B552" i="2"/>
  <c r="D546" i="2"/>
  <c r="C546" i="2"/>
  <c r="B546" i="2"/>
  <c r="B537" i="2"/>
  <c r="C537" i="2"/>
  <c r="D537" i="2"/>
  <c r="D531" i="2"/>
  <c r="C531" i="2"/>
  <c r="B531" i="2"/>
  <c r="B522" i="2"/>
  <c r="C522" i="2"/>
  <c r="D522" i="2"/>
  <c r="D516" i="2"/>
  <c r="C516" i="2"/>
  <c r="B516" i="2"/>
  <c r="B507" i="2" l="1"/>
  <c r="C507" i="2"/>
  <c r="D507" i="2"/>
  <c r="D501" i="2"/>
  <c r="C501" i="2"/>
  <c r="B501" i="2"/>
  <c r="D492" i="2"/>
  <c r="C492" i="2"/>
  <c r="B492" i="2"/>
  <c r="B483" i="2" l="1"/>
  <c r="C483" i="2"/>
  <c r="D483" i="2"/>
  <c r="D477" i="2"/>
  <c r="C477" i="2"/>
  <c r="B477" i="2"/>
  <c r="B468" i="2" l="1"/>
  <c r="C468" i="2"/>
  <c r="D468" i="2"/>
  <c r="D462" i="2"/>
  <c r="C462" i="2"/>
  <c r="B462" i="2"/>
  <c r="B453" i="2" l="1"/>
  <c r="C453" i="2"/>
  <c r="D453" i="2"/>
  <c r="D447" i="2"/>
  <c r="C447" i="2"/>
  <c r="B447" i="2"/>
  <c r="D438" i="2"/>
  <c r="C438" i="2"/>
  <c r="B438" i="2"/>
  <c r="D429" i="2"/>
  <c r="C429" i="2"/>
  <c r="B429" i="2"/>
  <c r="B408" i="2" l="1"/>
  <c r="C408" i="2"/>
  <c r="D408" i="2"/>
  <c r="B414" i="2"/>
  <c r="C414" i="2"/>
  <c r="D414" i="2"/>
  <c r="B420" i="2"/>
  <c r="C420" i="2"/>
  <c r="D420" i="2"/>
  <c r="D402" i="2"/>
  <c r="C402" i="2"/>
  <c r="B402" i="2"/>
  <c r="D393" i="2"/>
  <c r="C393" i="2"/>
  <c r="B393" i="2"/>
  <c r="B378" i="2"/>
  <c r="C378" i="2"/>
  <c r="D378" i="2"/>
  <c r="B384" i="2"/>
  <c r="C384" i="2"/>
  <c r="D384" i="2"/>
  <c r="D372" i="2"/>
  <c r="C372" i="2"/>
  <c r="B372" i="2"/>
  <c r="B363" i="2"/>
  <c r="C363" i="2"/>
  <c r="D363" i="2"/>
  <c r="D357" i="2"/>
  <c r="C357" i="2"/>
  <c r="B357" i="2"/>
  <c r="B336" i="2"/>
  <c r="C336" i="2"/>
  <c r="D336" i="2"/>
  <c r="B342" i="2"/>
  <c r="C342" i="2"/>
  <c r="D342" i="2"/>
  <c r="B348" i="2"/>
  <c r="C348" i="2"/>
  <c r="D348" i="2"/>
  <c r="D330" i="2"/>
  <c r="C330" i="2"/>
  <c r="B330" i="2"/>
  <c r="B297" i="2"/>
  <c r="C297" i="2"/>
  <c r="D297" i="2"/>
  <c r="B303" i="2"/>
  <c r="C303" i="2"/>
  <c r="D303" i="2"/>
  <c r="B309" i="2"/>
  <c r="C309" i="2"/>
  <c r="D309" i="2"/>
  <c r="B315" i="2"/>
  <c r="C315" i="2"/>
  <c r="D315" i="2"/>
  <c r="B321" i="2"/>
  <c r="C321" i="2"/>
  <c r="D321" i="2"/>
  <c r="D291" i="2"/>
  <c r="C291" i="2"/>
  <c r="B291" i="2"/>
  <c r="D282" i="2"/>
  <c r="C282" i="2"/>
  <c r="B282" i="2"/>
  <c r="B273" i="2" l="1"/>
  <c r="C273" i="2"/>
  <c r="D273" i="2"/>
  <c r="D267" i="2"/>
  <c r="C267" i="2"/>
  <c r="B267" i="2"/>
  <c r="B258" i="2"/>
  <c r="C258" i="2"/>
  <c r="D258" i="2"/>
  <c r="D252" i="2"/>
  <c r="C252" i="2"/>
  <c r="B252" i="2"/>
  <c r="D243" i="2" l="1"/>
  <c r="C243" i="2"/>
  <c r="B243" i="2"/>
  <c r="B210" i="2" l="1"/>
  <c r="C210" i="2"/>
  <c r="D210" i="2"/>
  <c r="B216" i="2"/>
  <c r="C216" i="2"/>
  <c r="D216" i="2"/>
  <c r="B222" i="2"/>
  <c r="C222" i="2"/>
  <c r="D222" i="2"/>
  <c r="B228" i="2"/>
  <c r="C228" i="2"/>
  <c r="D228" i="2"/>
  <c r="B234" i="2"/>
  <c r="C234" i="2"/>
  <c r="D234" i="2"/>
  <c r="D204" i="2"/>
  <c r="C204" i="2"/>
  <c r="B204" i="2"/>
  <c r="D195" i="2" l="1"/>
  <c r="C195" i="2"/>
  <c r="B195" i="2"/>
  <c r="B168" i="2"/>
  <c r="C168" i="2"/>
  <c r="D168" i="2"/>
  <c r="B174" i="2"/>
  <c r="C174" i="2"/>
  <c r="D174" i="2"/>
  <c r="B180" i="2"/>
  <c r="C180" i="2"/>
  <c r="D180" i="2"/>
  <c r="B186" i="2"/>
  <c r="C186" i="2"/>
  <c r="D186" i="2"/>
  <c r="D162" i="2"/>
  <c r="C162" i="2"/>
  <c r="B162" i="2"/>
  <c r="D153" i="2"/>
  <c r="C153" i="2"/>
  <c r="B153" i="2"/>
  <c r="D144" i="2"/>
  <c r="C144" i="2"/>
  <c r="B144" i="2"/>
  <c r="D135" i="2"/>
  <c r="C135" i="2"/>
  <c r="B135" i="2"/>
  <c r="B126" i="2"/>
  <c r="C126" i="2"/>
  <c r="D126" i="2"/>
  <c r="D120" i="2"/>
  <c r="C120" i="2"/>
  <c r="B120" i="2"/>
  <c r="B99" i="2" l="1"/>
  <c r="C99" i="2"/>
  <c r="D99" i="2"/>
  <c r="B105" i="2"/>
  <c r="C105" i="2"/>
  <c r="D105" i="2"/>
  <c r="B111" i="2"/>
  <c r="C111" i="2"/>
  <c r="D111" i="2"/>
  <c r="D93" i="2"/>
  <c r="C93" i="2"/>
  <c r="B93" i="2"/>
  <c r="B60" i="2" l="1"/>
  <c r="C60" i="2"/>
  <c r="D60" i="2"/>
  <c r="B66" i="2"/>
  <c r="C66" i="2"/>
  <c r="D66" i="2"/>
  <c r="B72" i="2"/>
  <c r="C72" i="2"/>
  <c r="D72" i="2"/>
  <c r="B78" i="2"/>
  <c r="C78" i="2"/>
  <c r="D78" i="2"/>
  <c r="B84" i="2"/>
  <c r="C84" i="2"/>
  <c r="D84" i="2"/>
  <c r="D54" i="2"/>
  <c r="C54" i="2"/>
  <c r="B54" i="2"/>
  <c r="B39" i="2"/>
  <c r="C39" i="2"/>
  <c r="D39" i="2"/>
  <c r="B45" i="2"/>
  <c r="C45" i="2"/>
  <c r="D45" i="2"/>
  <c r="D33" i="2"/>
  <c r="C33" i="2"/>
  <c r="B33" i="2"/>
  <c r="B24" i="2" l="1"/>
  <c r="C24" i="2"/>
  <c r="D24" i="2"/>
  <c r="D18" i="2"/>
  <c r="C18" i="2"/>
  <c r="B18" i="2"/>
  <c r="B9" i="2"/>
  <c r="C9" i="2"/>
  <c r="D9" i="2"/>
  <c r="D3" i="2"/>
  <c r="C3" i="2"/>
  <c r="B3" i="2"/>
  <c r="B1" i="2"/>
  <c r="E2112" i="2"/>
  <c r="E2113" i="2" s="1"/>
  <c r="E2106" i="2"/>
  <c r="E2107" i="2" s="1"/>
  <c r="E2100" i="2"/>
  <c r="E2101" i="2" s="1"/>
  <c r="E2094" i="2"/>
  <c r="E2095" i="2" s="1"/>
  <c r="E2088" i="2"/>
  <c r="E2089" i="2" s="1"/>
  <c r="E2082" i="2"/>
  <c r="E2083" i="2" s="1"/>
  <c r="E2076" i="2"/>
  <c r="E2077" i="2" s="1"/>
  <c r="E2070" i="2"/>
  <c r="E2071" i="2" s="1"/>
  <c r="E2064" i="2"/>
  <c r="E2065" i="2" s="1"/>
  <c r="E2058" i="2"/>
  <c r="E2059" i="2" s="1"/>
  <c r="E2052" i="2"/>
  <c r="E2053" i="2" s="1"/>
  <c r="E2046" i="2"/>
  <c r="E2047" i="2" s="1"/>
  <c r="E2040" i="2"/>
  <c r="E2041" i="2" s="1"/>
  <c r="E2034" i="2"/>
  <c r="E2035" i="2" s="1"/>
  <c r="E2028" i="2"/>
  <c r="E2029" i="2" s="1"/>
  <c r="E2022" i="2"/>
  <c r="E2023" i="2" s="1"/>
  <c r="E2013" i="2"/>
  <c r="E2014" i="2" s="1"/>
  <c r="E2007" i="2"/>
  <c r="E2008" i="2" s="1"/>
  <c r="E2001" i="2"/>
  <c r="E2002" i="2" s="1"/>
  <c r="E1995" i="2"/>
  <c r="E1996" i="2" s="1"/>
  <c r="E1989" i="2"/>
  <c r="E1990" i="2" s="1"/>
  <c r="E1983" i="2"/>
  <c r="E1984" i="2" s="1"/>
  <c r="E1977" i="2"/>
  <c r="E1978" i="2" s="1"/>
  <c r="E1971" i="2"/>
  <c r="E1972" i="2" s="1"/>
  <c r="E1965" i="2"/>
  <c r="E1966" i="2" s="1"/>
  <c r="E1959" i="2"/>
  <c r="E1960" i="2" s="1"/>
  <c r="E1953" i="2"/>
  <c r="E1954" i="2" s="1"/>
  <c r="E1947" i="2"/>
  <c r="E1948" i="2" s="1"/>
  <c r="E1941" i="2"/>
  <c r="E1942" i="2" s="1"/>
  <c r="E1935" i="2"/>
  <c r="E1936" i="2" s="1"/>
  <c r="E1929" i="2"/>
  <c r="E1930" i="2" s="1"/>
  <c r="E1923" i="2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85" i="2" s="1"/>
  <c r="E1878" i="2"/>
  <c r="E1879" i="2" s="1"/>
  <c r="E1872" i="2"/>
  <c r="E1873" i="2" s="1"/>
  <c r="E1866" i="2"/>
  <c r="E1867" i="2" s="1"/>
  <c r="E1860" i="2"/>
  <c r="E1861" i="2" s="1"/>
  <c r="E1854" i="2"/>
  <c r="E1855" i="2" s="1"/>
  <c r="E1848" i="2"/>
  <c r="E1849" i="2" s="1"/>
  <c r="E1842" i="2"/>
  <c r="E1843" i="2" s="1"/>
  <c r="E1836" i="2"/>
  <c r="E1837" i="2" s="1"/>
  <c r="E1830" i="2"/>
  <c r="E1831" i="2" s="1"/>
  <c r="E1824" i="2"/>
  <c r="E1825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86" i="2" s="1"/>
  <c r="E1779" i="2"/>
  <c r="E1780" i="2" s="1"/>
  <c r="E1773" i="2"/>
  <c r="E1774" i="2" s="1"/>
  <c r="E1767" i="2"/>
  <c r="E1768" i="2" s="1"/>
  <c r="E1761" i="2"/>
  <c r="E1762" i="2" s="1"/>
  <c r="E1755" i="2"/>
  <c r="E1756" i="2" s="1"/>
  <c r="E1749" i="2"/>
  <c r="E1750" i="2" s="1"/>
  <c r="E1743" i="2"/>
  <c r="E1744" i="2" s="1"/>
  <c r="E1737" i="2"/>
  <c r="E1738" i="2" s="1"/>
  <c r="E1731" i="2"/>
  <c r="E1732" i="2" s="1"/>
  <c r="E1725" i="2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87" i="2" s="1"/>
  <c r="E1680" i="2"/>
  <c r="E1681" i="2" s="1"/>
  <c r="E1674" i="2"/>
  <c r="E1675" i="2" s="1"/>
  <c r="E1668" i="2"/>
  <c r="E1669" i="2" s="1"/>
  <c r="E1662" i="2"/>
  <c r="E1663" i="2" s="1"/>
  <c r="E1656" i="2"/>
  <c r="E1657" i="2" s="1"/>
  <c r="E1650" i="2"/>
  <c r="E1651" i="2" s="1"/>
  <c r="E1644" i="2"/>
  <c r="E1645" i="2" s="1"/>
  <c r="E1638" i="2"/>
  <c r="E1639" i="2" s="1"/>
  <c r="E1632" i="2"/>
  <c r="E1633" i="2" s="1"/>
  <c r="E1626" i="2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88" i="2" s="1"/>
  <c r="E1581" i="2"/>
  <c r="E1582" i="2" s="1"/>
  <c r="E1575" i="2"/>
  <c r="E1576" i="2" s="1"/>
  <c r="E1569" i="2"/>
  <c r="E1570" i="2" s="1"/>
  <c r="E1563" i="2"/>
  <c r="E1564" i="2" s="1"/>
  <c r="E1557" i="2"/>
  <c r="E1558" i="2" s="1"/>
  <c r="E1551" i="2"/>
  <c r="E1552" i="2" s="1"/>
  <c r="E1545" i="2"/>
  <c r="E1546" i="2" s="1"/>
  <c r="E1539" i="2"/>
  <c r="E1540" i="2" s="1"/>
  <c r="E1533" i="2"/>
  <c r="E1534" i="2" s="1"/>
  <c r="E1527" i="2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E1489" i="2" s="1"/>
  <c r="E1482" i="2"/>
  <c r="E1483" i="2" s="1"/>
  <c r="E1476" i="2"/>
  <c r="E1477" i="2" s="1"/>
  <c r="E1470" i="2"/>
  <c r="E1471" i="2" s="1"/>
  <c r="E1464" i="2"/>
  <c r="E1465" i="2" s="1"/>
  <c r="E1458" i="2"/>
  <c r="E1459" i="2" s="1"/>
  <c r="E1452" i="2"/>
  <c r="E1453" i="2" s="1"/>
  <c r="E1446" i="2"/>
  <c r="E1447" i="2" s="1"/>
  <c r="E1440" i="2"/>
  <c r="E1441" i="2" s="1"/>
  <c r="E1434" i="2"/>
  <c r="E1435" i="2" s="1"/>
  <c r="E1428" i="2"/>
  <c r="E1419" i="2"/>
  <c r="E1420" i="2" s="1"/>
  <c r="E1413" i="2"/>
  <c r="E1414" i="2" s="1"/>
  <c r="E1407" i="2"/>
  <c r="E1408" i="2" s="1"/>
  <c r="E1401" i="2"/>
  <c r="E1402" i="2" s="1"/>
  <c r="E1395" i="2"/>
  <c r="E1396" i="2" s="1"/>
  <c r="E1389" i="2"/>
  <c r="E1390" i="2" s="1"/>
  <c r="E1383" i="2"/>
  <c r="E1384" i="2" s="1"/>
  <c r="E1377" i="2"/>
  <c r="E1378" i="2" s="1"/>
  <c r="E1371" i="2"/>
  <c r="E1372" i="2" s="1"/>
  <c r="E1365" i="2"/>
  <c r="E1366" i="2" s="1"/>
  <c r="E1359" i="2"/>
  <c r="E1360" i="2" s="1"/>
  <c r="E1353" i="2"/>
  <c r="E1354" i="2" s="1"/>
  <c r="E1347" i="2"/>
  <c r="E1348" i="2" s="1"/>
  <c r="E1341" i="2"/>
  <c r="E1342" i="2" s="1"/>
  <c r="E1335" i="2"/>
  <c r="E1336" i="2" s="1"/>
  <c r="E1329" i="2"/>
  <c r="E1330" i="2" s="1"/>
  <c r="E1320" i="2"/>
  <c r="E1321" i="2" s="1"/>
  <c r="E1314" i="2"/>
  <c r="E1315" i="2" s="1"/>
  <c r="E1308" i="2"/>
  <c r="E1309" i="2" s="1"/>
  <c r="E1302" i="2"/>
  <c r="E1303" i="2" s="1"/>
  <c r="E1296" i="2"/>
  <c r="E1297" i="2" s="1"/>
  <c r="E1290" i="2"/>
  <c r="E1291" i="2" s="1"/>
  <c r="E1284" i="2"/>
  <c r="E1285" i="2" s="1"/>
  <c r="E1278" i="2"/>
  <c r="E1279" i="2" s="1"/>
  <c r="E1272" i="2"/>
  <c r="E1273" i="2" s="1"/>
  <c r="E1266" i="2"/>
  <c r="E1267" i="2" s="1"/>
  <c r="E1260" i="2"/>
  <c r="E1261" i="2" s="1"/>
  <c r="E1254" i="2"/>
  <c r="E1255" i="2" s="1"/>
  <c r="E1248" i="2"/>
  <c r="E1249" i="2" s="1"/>
  <c r="E1242" i="2"/>
  <c r="E1243" i="2" s="1"/>
  <c r="E1236" i="2"/>
  <c r="E1237" i="2" s="1"/>
  <c r="E1230" i="2"/>
  <c r="E1231" i="2" s="1"/>
  <c r="E1221" i="2"/>
  <c r="E1222" i="2" s="1"/>
  <c r="E1215" i="2"/>
  <c r="E1216" i="2" s="1"/>
  <c r="E1209" i="2"/>
  <c r="E1210" i="2" s="1"/>
  <c r="E1203" i="2"/>
  <c r="E1204" i="2" s="1"/>
  <c r="E1197" i="2"/>
  <c r="E1198" i="2" s="1"/>
  <c r="E1191" i="2"/>
  <c r="E1192" i="2" s="1"/>
  <c r="E1185" i="2"/>
  <c r="E1186" i="2" s="1"/>
  <c r="E1179" i="2"/>
  <c r="E1180" i="2" s="1"/>
  <c r="E1173" i="2"/>
  <c r="E1174" i="2" s="1"/>
  <c r="E1167" i="2"/>
  <c r="E1168" i="2" s="1"/>
  <c r="E1161" i="2"/>
  <c r="E1162" i="2" s="1"/>
  <c r="E1155" i="2"/>
  <c r="E1156" i="2" s="1"/>
  <c r="E1149" i="2"/>
  <c r="E1150" i="2" s="1"/>
  <c r="E1143" i="2"/>
  <c r="E1144" i="2" s="1"/>
  <c r="E1137" i="2"/>
  <c r="E1138" i="2" s="1"/>
  <c r="E1131" i="2"/>
  <c r="E1132" i="2" s="1"/>
  <c r="E1122" i="2"/>
  <c r="E1123" i="2" s="1"/>
  <c r="E1116" i="2"/>
  <c r="E1117" i="2" s="1"/>
  <c r="E1110" i="2"/>
  <c r="E1111" i="2" s="1"/>
  <c r="E1104" i="2"/>
  <c r="E1105" i="2" s="1"/>
  <c r="E1098" i="2"/>
  <c r="E1099" i="2" s="1"/>
  <c r="E1092" i="2"/>
  <c r="E1093" i="2" s="1"/>
  <c r="E1086" i="2"/>
  <c r="E1087" i="2" s="1"/>
  <c r="E1080" i="2"/>
  <c r="E1081" i="2" s="1"/>
  <c r="E1074" i="2"/>
  <c r="E1075" i="2" s="1"/>
  <c r="E1068" i="2"/>
  <c r="E1069" i="2" s="1"/>
  <c r="E1062" i="2"/>
  <c r="E1063" i="2" s="1"/>
  <c r="E1056" i="2"/>
  <c r="E1057" i="2" s="1"/>
  <c r="E1050" i="2"/>
  <c r="E1051" i="2" s="1"/>
  <c r="E1044" i="2"/>
  <c r="E1045" i="2" s="1"/>
  <c r="E1038" i="2"/>
  <c r="E1039" i="2" s="1"/>
  <c r="E1032" i="2"/>
  <c r="E1033" i="2" s="1"/>
  <c r="E1023" i="2"/>
  <c r="E1024" i="2" s="1"/>
  <c r="E1017" i="2"/>
  <c r="E1018" i="2" s="1"/>
  <c r="E1011" i="2"/>
  <c r="E1012" i="2" s="1"/>
  <c r="E1005" i="2"/>
  <c r="E1006" i="2" s="1"/>
  <c r="E999" i="2"/>
  <c r="E1000" i="2" s="1"/>
  <c r="E993" i="2"/>
  <c r="E994" i="2" s="1"/>
  <c r="E987" i="2"/>
  <c r="E988" i="2" s="1"/>
  <c r="E981" i="2"/>
  <c r="E982" i="2" s="1"/>
  <c r="E975" i="2"/>
  <c r="E976" i="2" s="1"/>
  <c r="E969" i="2"/>
  <c r="E970" i="2" s="1"/>
  <c r="E963" i="2"/>
  <c r="E964" i="2" s="1"/>
  <c r="E957" i="2"/>
  <c r="E958" i="2" s="1"/>
  <c r="E951" i="2"/>
  <c r="E952" i="2" s="1"/>
  <c r="E945" i="2"/>
  <c r="E946" i="2" s="1"/>
  <c r="E939" i="2"/>
  <c r="E940" i="2" s="1"/>
  <c r="E933" i="2"/>
  <c r="E924" i="2"/>
  <c r="E925" i="2" s="1"/>
  <c r="E918" i="2"/>
  <c r="E919" i="2" s="1"/>
  <c r="E912" i="2"/>
  <c r="E913" i="2" s="1"/>
  <c r="E906" i="2"/>
  <c r="E907" i="2" s="1"/>
  <c r="E900" i="2"/>
  <c r="E901" i="2" s="1"/>
  <c r="E894" i="2"/>
  <c r="E895" i="2" s="1"/>
  <c r="E888" i="2"/>
  <c r="E889" i="2" s="1"/>
  <c r="E882" i="2"/>
  <c r="E883" i="2" s="1"/>
  <c r="E876" i="2"/>
  <c r="E877" i="2" s="1"/>
  <c r="E870" i="2"/>
  <c r="E871" i="2" s="1"/>
  <c r="E864" i="2"/>
  <c r="E865" i="2" s="1"/>
  <c r="E858" i="2"/>
  <c r="E859" i="2" s="1"/>
  <c r="E852" i="2"/>
  <c r="E853" i="2" s="1"/>
  <c r="E846" i="2"/>
  <c r="E847" i="2" s="1"/>
  <c r="E840" i="2"/>
  <c r="E841" i="2" s="1"/>
  <c r="E834" i="2"/>
  <c r="E825" i="2"/>
  <c r="E826" i="2" s="1"/>
  <c r="E819" i="2"/>
  <c r="E820" i="2" s="1"/>
  <c r="E813" i="2"/>
  <c r="E807" i="2"/>
  <c r="E808" i="2" s="1"/>
  <c r="E801" i="2"/>
  <c r="E802" i="2" s="1"/>
  <c r="E795" i="2"/>
  <c r="E796" i="2" s="1"/>
  <c r="E789" i="2"/>
  <c r="E790" i="2" s="1"/>
  <c r="E783" i="2"/>
  <c r="E784" i="2" s="1"/>
  <c r="E777" i="2"/>
  <c r="E778" i="2" s="1"/>
  <c r="E771" i="2"/>
  <c r="E772" i="2" s="1"/>
  <c r="E765" i="2"/>
  <c r="E766" i="2" s="1"/>
  <c r="E759" i="2"/>
  <c r="E760" i="2" s="1"/>
  <c r="E753" i="2"/>
  <c r="E754" i="2" s="1"/>
  <c r="E747" i="2"/>
  <c r="E748" i="2" s="1"/>
  <c r="E741" i="2"/>
  <c r="E742" i="2" s="1"/>
  <c r="E735" i="2"/>
  <c r="E726" i="2"/>
  <c r="E727" i="2" s="1"/>
  <c r="E720" i="2"/>
  <c r="E721" i="2" s="1"/>
  <c r="E714" i="2"/>
  <c r="E715" i="2" s="1"/>
  <c r="E708" i="2"/>
  <c r="E709" i="2" s="1"/>
  <c r="E702" i="2"/>
  <c r="E703" i="2" s="1"/>
  <c r="E696" i="2"/>
  <c r="E697" i="2" s="1"/>
  <c r="E690" i="2"/>
  <c r="E691" i="2" s="1"/>
  <c r="E684" i="2"/>
  <c r="E685" i="2" s="1"/>
  <c r="E678" i="2"/>
  <c r="E679" i="2" s="1"/>
  <c r="E672" i="2"/>
  <c r="E673" i="2" s="1"/>
  <c r="E666" i="2"/>
  <c r="E667" i="2" s="1"/>
  <c r="E660" i="2"/>
  <c r="E661" i="2" s="1"/>
  <c r="E654" i="2"/>
  <c r="E655" i="2" s="1"/>
  <c r="E648" i="2"/>
  <c r="E649" i="2" s="1"/>
  <c r="E642" i="2"/>
  <c r="E643" i="2" s="1"/>
  <c r="E636" i="2"/>
  <c r="E627" i="2"/>
  <c r="E628" i="2" s="1"/>
  <c r="E621" i="2"/>
  <c r="E622" i="2" s="1"/>
  <c r="E615" i="2"/>
  <c r="E616" i="2" s="1"/>
  <c r="E609" i="2"/>
  <c r="E610" i="2" s="1"/>
  <c r="E600" i="2"/>
  <c r="E591" i="2"/>
  <c r="E592" i="2" s="1"/>
  <c r="E585" i="2"/>
  <c r="E586" i="2" s="1"/>
  <c r="E579" i="2"/>
  <c r="E580" i="2" s="1"/>
  <c r="E573" i="2"/>
  <c r="E574" i="2" s="1"/>
  <c r="E567" i="2"/>
  <c r="E568" i="2" s="1"/>
  <c r="E561" i="2"/>
  <c r="E562" i="2" s="1"/>
  <c r="E552" i="2"/>
  <c r="E553" i="2" s="1"/>
  <c r="E546" i="2"/>
  <c r="E547" i="2" s="1"/>
  <c r="E537" i="2"/>
  <c r="E538" i="2" s="1"/>
  <c r="E531" i="2"/>
  <c r="E532" i="2" s="1"/>
  <c r="E522" i="2"/>
  <c r="E523" i="2" s="1"/>
  <c r="E516" i="2"/>
  <c r="E507" i="2"/>
  <c r="E508" i="2" s="1"/>
  <c r="E501" i="2"/>
  <c r="E492" i="2"/>
  <c r="E483" i="2"/>
  <c r="E484" i="2" s="1"/>
  <c r="E477" i="2"/>
  <c r="E468" i="2"/>
  <c r="E469" i="2" s="1"/>
  <c r="E462" i="2"/>
  <c r="E453" i="2"/>
  <c r="E454" i="2" s="1"/>
  <c r="E447" i="2"/>
  <c r="E438" i="2"/>
  <c r="E429" i="2"/>
  <c r="E430" i="2" s="1"/>
  <c r="E420" i="2"/>
  <c r="E421" i="2" s="1"/>
  <c r="E414" i="2"/>
  <c r="E415" i="2" s="1"/>
  <c r="E408" i="2"/>
  <c r="E409" i="2" s="1"/>
  <c r="E402" i="2"/>
  <c r="E403" i="2" s="1"/>
  <c r="E393" i="2"/>
  <c r="E384" i="2"/>
  <c r="E385" i="2" s="1"/>
  <c r="E378" i="2"/>
  <c r="E379" i="2" s="1"/>
  <c r="E372" i="2"/>
  <c r="E363" i="2"/>
  <c r="E364" i="2" s="1"/>
  <c r="E357" i="2"/>
  <c r="E348" i="2"/>
  <c r="E349" i="2" s="1"/>
  <c r="E342" i="2"/>
  <c r="E343" i="2" s="1"/>
  <c r="E336" i="2"/>
  <c r="E337" i="2" s="1"/>
  <c r="E330" i="2"/>
  <c r="E321" i="2"/>
  <c r="E322" i="2" s="1"/>
  <c r="E315" i="2"/>
  <c r="E316" i="2" s="1"/>
  <c r="E309" i="2"/>
  <c r="E310" i="2" s="1"/>
  <c r="E303" i="2"/>
  <c r="E304" i="2" s="1"/>
  <c r="E297" i="2"/>
  <c r="E298" i="2" s="1"/>
  <c r="E291" i="2"/>
  <c r="E282" i="2"/>
  <c r="E273" i="2"/>
  <c r="E274" i="2" s="1"/>
  <c r="E267" i="2"/>
  <c r="E258" i="2"/>
  <c r="E259" i="2" s="1"/>
  <c r="E252" i="2"/>
  <c r="E243" i="2"/>
  <c r="E244" i="2" s="1"/>
  <c r="E234" i="2"/>
  <c r="E235" i="2" s="1"/>
  <c r="E228" i="2"/>
  <c r="E229" i="2" s="1"/>
  <c r="E222" i="2"/>
  <c r="E223" i="2" s="1"/>
  <c r="E216" i="2"/>
  <c r="E217" i="2" s="1"/>
  <c r="E210" i="2"/>
  <c r="E211" i="2" s="1"/>
  <c r="E204" i="2"/>
  <c r="E205" i="2" s="1"/>
  <c r="E195" i="2"/>
  <c r="E196" i="2" s="1"/>
  <c r="E186" i="2"/>
  <c r="E187" i="2" s="1"/>
  <c r="E180" i="2"/>
  <c r="E181" i="2" s="1"/>
  <c r="E174" i="2"/>
  <c r="E175" i="2" s="1"/>
  <c r="E168" i="2"/>
  <c r="E169" i="2" s="1"/>
  <c r="E162" i="2"/>
  <c r="E153" i="2"/>
  <c r="E144" i="2"/>
  <c r="E135" i="2"/>
  <c r="E126" i="2"/>
  <c r="E127" i="2" s="1"/>
  <c r="E120" i="2"/>
  <c r="E111" i="2"/>
  <c r="E112" i="2" s="1"/>
  <c r="E105" i="2"/>
  <c r="E106" i="2" s="1"/>
  <c r="E99" i="2"/>
  <c r="E100" i="2" s="1"/>
  <c r="E93" i="2"/>
  <c r="E84" i="2"/>
  <c r="E85" i="2" s="1"/>
  <c r="E78" i="2"/>
  <c r="E79" i="2" s="1"/>
  <c r="E72" i="2"/>
  <c r="E73" i="2" s="1"/>
  <c r="E66" i="2"/>
  <c r="E67" i="2" s="1"/>
  <c r="E60" i="2"/>
  <c r="E61" i="2" s="1"/>
  <c r="E54" i="2"/>
  <c r="E55" i="2" s="1"/>
  <c r="E45" i="2"/>
  <c r="E46" i="2" s="1"/>
  <c r="E39" i="2"/>
  <c r="E40" i="2" s="1"/>
  <c r="E33" i="2"/>
  <c r="G2112" i="2" l="1"/>
  <c r="G2113" i="2"/>
  <c r="G2106" i="2"/>
  <c r="H2106" i="2" s="1"/>
  <c r="G2107" i="2"/>
  <c r="G2100" i="2"/>
  <c r="G2101" i="2"/>
  <c r="G2094" i="2"/>
  <c r="I2094" i="2" s="1"/>
  <c r="G2095" i="2"/>
  <c r="G2088" i="2"/>
  <c r="G2089" i="2"/>
  <c r="G2082" i="2"/>
  <c r="H2082" i="2" s="1"/>
  <c r="G2083" i="2"/>
  <c r="G2076" i="2"/>
  <c r="G2077" i="2"/>
  <c r="G2070" i="2"/>
  <c r="I2070" i="2" s="1"/>
  <c r="G2071" i="2"/>
  <c r="G2064" i="2"/>
  <c r="G2065" i="2"/>
  <c r="G2058" i="2"/>
  <c r="H2058" i="2" s="1"/>
  <c r="G2059" i="2"/>
  <c r="G2052" i="2"/>
  <c r="G2053" i="2"/>
  <c r="G2046" i="2"/>
  <c r="I2046" i="2" s="1"/>
  <c r="G2047" i="2"/>
  <c r="G2040" i="2"/>
  <c r="G2041" i="2"/>
  <c r="G2034" i="2"/>
  <c r="I2034" i="2" s="1"/>
  <c r="G2035" i="2"/>
  <c r="G2028" i="2"/>
  <c r="G2029" i="2"/>
  <c r="G2013" i="2"/>
  <c r="I2013" i="2" s="1"/>
  <c r="G2014" i="2"/>
  <c r="G2007" i="2"/>
  <c r="G2008" i="2"/>
  <c r="G2001" i="2"/>
  <c r="H2001" i="2" s="1"/>
  <c r="G2002" i="2"/>
  <c r="G1995" i="2"/>
  <c r="G1996" i="2"/>
  <c r="G1989" i="2"/>
  <c r="I1989" i="2" s="1"/>
  <c r="G1990" i="2"/>
  <c r="G1983" i="2"/>
  <c r="G1984" i="2"/>
  <c r="G1977" i="2"/>
  <c r="H1977" i="2" s="1"/>
  <c r="G1978" i="2"/>
  <c r="G1971" i="2"/>
  <c r="I1971" i="2" s="1"/>
  <c r="G1972" i="2"/>
  <c r="G1965" i="2"/>
  <c r="H1965" i="2" s="1"/>
  <c r="G1966" i="2"/>
  <c r="G1959" i="2"/>
  <c r="G1960" i="2"/>
  <c r="G1953" i="2"/>
  <c r="I1953" i="2" s="1"/>
  <c r="G1954" i="2"/>
  <c r="G1947" i="2"/>
  <c r="I1947" i="2" s="1"/>
  <c r="G1948" i="2"/>
  <c r="G1941" i="2"/>
  <c r="H1941" i="2" s="1"/>
  <c r="G1942" i="2"/>
  <c r="G1935" i="2"/>
  <c r="G1936" i="2"/>
  <c r="G1929" i="2"/>
  <c r="H1929" i="2" s="1"/>
  <c r="G1930" i="2"/>
  <c r="G1923" i="2"/>
  <c r="I1923" i="2" s="1"/>
  <c r="E1924" i="2"/>
  <c r="G1924" i="2" s="1"/>
  <c r="G1914" i="2"/>
  <c r="I1914" i="2" s="1"/>
  <c r="G1915" i="2"/>
  <c r="G1908" i="2"/>
  <c r="H1908" i="2" s="1"/>
  <c r="G1909" i="2"/>
  <c r="G1902" i="2"/>
  <c r="I1902" i="2" s="1"/>
  <c r="G1903" i="2"/>
  <c r="G1896" i="2"/>
  <c r="H1896" i="2" s="1"/>
  <c r="G1897" i="2"/>
  <c r="G1890" i="2"/>
  <c r="H1890" i="2" s="1"/>
  <c r="G1891" i="2"/>
  <c r="G1884" i="2"/>
  <c r="I1884" i="2" s="1"/>
  <c r="G1885" i="2"/>
  <c r="G1878" i="2"/>
  <c r="H1878" i="2" s="1"/>
  <c r="G1879" i="2"/>
  <c r="G1872" i="2"/>
  <c r="H1872" i="2" s="1"/>
  <c r="G1873" i="2"/>
  <c r="G1866" i="2"/>
  <c r="H1866" i="2" s="1"/>
  <c r="G1867" i="2"/>
  <c r="G1860" i="2"/>
  <c r="I1860" i="2" s="1"/>
  <c r="G1861" i="2"/>
  <c r="G1854" i="2"/>
  <c r="I1854" i="2" s="1"/>
  <c r="G1855" i="2"/>
  <c r="G1848" i="2"/>
  <c r="I1848" i="2" s="1"/>
  <c r="G1849" i="2"/>
  <c r="G1842" i="2"/>
  <c r="I1842" i="2" s="1"/>
  <c r="G1843" i="2"/>
  <c r="G1836" i="2"/>
  <c r="I1836" i="2" s="1"/>
  <c r="G1837" i="2"/>
  <c r="G1830" i="2"/>
  <c r="H1830" i="2" s="1"/>
  <c r="G1831" i="2"/>
  <c r="G1824" i="2"/>
  <c r="I1824" i="2" s="1"/>
  <c r="G1815" i="2"/>
  <c r="I1815" i="2" s="1"/>
  <c r="G1816" i="2"/>
  <c r="G1809" i="2"/>
  <c r="H1809" i="2" s="1"/>
  <c r="G1810" i="2"/>
  <c r="G1803" i="2"/>
  <c r="H1803" i="2" s="1"/>
  <c r="G1804" i="2"/>
  <c r="G1797" i="2"/>
  <c r="I1797" i="2" s="1"/>
  <c r="G1798" i="2"/>
  <c r="G1791" i="2"/>
  <c r="I1791" i="2" s="1"/>
  <c r="G1792" i="2"/>
  <c r="G1785" i="2"/>
  <c r="I1785" i="2" s="1"/>
  <c r="G1786" i="2"/>
  <c r="G1779" i="2"/>
  <c r="I1779" i="2" s="1"/>
  <c r="G1780" i="2"/>
  <c r="G1773" i="2"/>
  <c r="I1773" i="2" s="1"/>
  <c r="G1774" i="2"/>
  <c r="G1767" i="2"/>
  <c r="I1767" i="2" s="1"/>
  <c r="G1768" i="2"/>
  <c r="G1761" i="2"/>
  <c r="I1761" i="2" s="1"/>
  <c r="G1762" i="2"/>
  <c r="G1755" i="2"/>
  <c r="H1755" i="2" s="1"/>
  <c r="G1756" i="2"/>
  <c r="G1749" i="2"/>
  <c r="I1749" i="2" s="1"/>
  <c r="G1750" i="2"/>
  <c r="G1743" i="2"/>
  <c r="I1743" i="2" s="1"/>
  <c r="G1744" i="2"/>
  <c r="G1737" i="2"/>
  <c r="H1737" i="2" s="1"/>
  <c r="G1738" i="2"/>
  <c r="G1731" i="2"/>
  <c r="H1731" i="2" s="1"/>
  <c r="G1732" i="2"/>
  <c r="G1725" i="2"/>
  <c r="I1725" i="2" s="1"/>
  <c r="E1726" i="2"/>
  <c r="G1726" i="2" s="1"/>
  <c r="G1716" i="2"/>
  <c r="H1716" i="2" s="1"/>
  <c r="G1717" i="2"/>
  <c r="G1710" i="2"/>
  <c r="I1710" i="2" s="1"/>
  <c r="G1711" i="2"/>
  <c r="G1704" i="2"/>
  <c r="H1704" i="2" s="1"/>
  <c r="G1705" i="2"/>
  <c r="G1698" i="2"/>
  <c r="I1698" i="2" s="1"/>
  <c r="G1699" i="2"/>
  <c r="G1692" i="2"/>
  <c r="G1693" i="2"/>
  <c r="G1686" i="2"/>
  <c r="I1686" i="2" s="1"/>
  <c r="G1687" i="2"/>
  <c r="G1680" i="2"/>
  <c r="I1680" i="2" s="1"/>
  <c r="G1681" i="2"/>
  <c r="G1674" i="2"/>
  <c r="H1674" i="2" s="1"/>
  <c r="G1675" i="2"/>
  <c r="G1668" i="2"/>
  <c r="I1668" i="2" s="1"/>
  <c r="G1669" i="2"/>
  <c r="G1662" i="2"/>
  <c r="I1662" i="2" s="1"/>
  <c r="G1663" i="2"/>
  <c r="G1656" i="2"/>
  <c r="I1656" i="2" s="1"/>
  <c r="G1657" i="2"/>
  <c r="G1650" i="2"/>
  <c r="H1650" i="2" s="1"/>
  <c r="G1651" i="2"/>
  <c r="G1644" i="2"/>
  <c r="I1644" i="2" s="1"/>
  <c r="G1645" i="2"/>
  <c r="G1638" i="2"/>
  <c r="I1638" i="2" s="1"/>
  <c r="G1639" i="2"/>
  <c r="G1632" i="2"/>
  <c r="I1632" i="2" s="1"/>
  <c r="G1633" i="2"/>
  <c r="G1626" i="2"/>
  <c r="H1626" i="2" s="1"/>
  <c r="J1626" i="2" s="1"/>
  <c r="E1627" i="2"/>
  <c r="G1627" i="2" s="1"/>
  <c r="G1617" i="2"/>
  <c r="I1617" i="2" s="1"/>
  <c r="G1618" i="2"/>
  <c r="G1611" i="2"/>
  <c r="I1611" i="2" s="1"/>
  <c r="E1613" i="2"/>
  <c r="G1612" i="2"/>
  <c r="G1605" i="2"/>
  <c r="I1605" i="2" s="1"/>
  <c r="G1606" i="2"/>
  <c r="G1599" i="2"/>
  <c r="I1599" i="2" s="1"/>
  <c r="G1600" i="2"/>
  <c r="G1593" i="2"/>
  <c r="I1593" i="2" s="1"/>
  <c r="G1594" i="2"/>
  <c r="G1587" i="2"/>
  <c r="H1587" i="2" s="1"/>
  <c r="G1588" i="2"/>
  <c r="G1581" i="2"/>
  <c r="I1581" i="2" s="1"/>
  <c r="G1582" i="2"/>
  <c r="G1575" i="2"/>
  <c r="H1575" i="2" s="1"/>
  <c r="G1576" i="2"/>
  <c r="G1569" i="2"/>
  <c r="I1569" i="2" s="1"/>
  <c r="G1570" i="2"/>
  <c r="G1563" i="2"/>
  <c r="H1563" i="2" s="1"/>
  <c r="G1564" i="2"/>
  <c r="G1557" i="2"/>
  <c r="I1557" i="2" s="1"/>
  <c r="G1558" i="2"/>
  <c r="G1551" i="2"/>
  <c r="H1551" i="2" s="1"/>
  <c r="G1552" i="2"/>
  <c r="G1545" i="2"/>
  <c r="H1545" i="2" s="1"/>
  <c r="G1546" i="2"/>
  <c r="G1539" i="2"/>
  <c r="I1539" i="2" s="1"/>
  <c r="G1540" i="2"/>
  <c r="G1533" i="2"/>
  <c r="I1533" i="2" s="1"/>
  <c r="G1534" i="2"/>
  <c r="E1528" i="2"/>
  <c r="E1529" i="2" s="1"/>
  <c r="G1518" i="2"/>
  <c r="H1518" i="2" s="1"/>
  <c r="G1519" i="2"/>
  <c r="G1512" i="2"/>
  <c r="I1512" i="2" s="1"/>
  <c r="G1513" i="2"/>
  <c r="G1506" i="2"/>
  <c r="H1506" i="2" s="1"/>
  <c r="G1507" i="2"/>
  <c r="G1500" i="2"/>
  <c r="H1500" i="2" s="1"/>
  <c r="G1501" i="2"/>
  <c r="G1494" i="2"/>
  <c r="I1494" i="2" s="1"/>
  <c r="G1495" i="2"/>
  <c r="G1488" i="2"/>
  <c r="H1488" i="2" s="1"/>
  <c r="G1489" i="2"/>
  <c r="G1482" i="2"/>
  <c r="H1482" i="2" s="1"/>
  <c r="G1483" i="2"/>
  <c r="G1476" i="2"/>
  <c r="H1476" i="2" s="1"/>
  <c r="G1477" i="2"/>
  <c r="G1470" i="2"/>
  <c r="I1470" i="2" s="1"/>
  <c r="G1471" i="2"/>
  <c r="G1464" i="2"/>
  <c r="I1464" i="2" s="1"/>
  <c r="G1465" i="2"/>
  <c r="G1458" i="2"/>
  <c r="I1458" i="2" s="1"/>
  <c r="G1459" i="2"/>
  <c r="G1452" i="2"/>
  <c r="H1452" i="2" s="1"/>
  <c r="G1453" i="2"/>
  <c r="G1446" i="2"/>
  <c r="I1446" i="2" s="1"/>
  <c r="G1447" i="2"/>
  <c r="G1440" i="2"/>
  <c r="I1440" i="2" s="1"/>
  <c r="G1441" i="2"/>
  <c r="G1434" i="2"/>
  <c r="I1434" i="2" s="1"/>
  <c r="G1435" i="2"/>
  <c r="E1429" i="2"/>
  <c r="G1429" i="2" s="1"/>
  <c r="G1419" i="2"/>
  <c r="G1420" i="2"/>
  <c r="G1413" i="2"/>
  <c r="H1413" i="2" s="1"/>
  <c r="G1414" i="2"/>
  <c r="G1407" i="2"/>
  <c r="I1407" i="2" s="1"/>
  <c r="G1408" i="2"/>
  <c r="G1401" i="2"/>
  <c r="H1401" i="2" s="1"/>
  <c r="G1402" i="2"/>
  <c r="G1395" i="2"/>
  <c r="H1395" i="2" s="1"/>
  <c r="G1396" i="2"/>
  <c r="G1389" i="2"/>
  <c r="I1389" i="2" s="1"/>
  <c r="G1390" i="2"/>
  <c r="G1383" i="2"/>
  <c r="H1383" i="2" s="1"/>
  <c r="G1384" i="2"/>
  <c r="G1377" i="2"/>
  <c r="H1377" i="2" s="1"/>
  <c r="G1378" i="2"/>
  <c r="G1371" i="2"/>
  <c r="I1371" i="2" s="1"/>
  <c r="G1372" i="2"/>
  <c r="G1365" i="2"/>
  <c r="H1365" i="2" s="1"/>
  <c r="G1366" i="2"/>
  <c r="G1359" i="2"/>
  <c r="I1359" i="2" s="1"/>
  <c r="G1360" i="2"/>
  <c r="G1353" i="2"/>
  <c r="I1353" i="2" s="1"/>
  <c r="G1354" i="2"/>
  <c r="G1347" i="2"/>
  <c r="H1347" i="2" s="1"/>
  <c r="G1348" i="2"/>
  <c r="G1341" i="2"/>
  <c r="I1341" i="2" s="1"/>
  <c r="G1342" i="2"/>
  <c r="G1335" i="2"/>
  <c r="I1335" i="2" s="1"/>
  <c r="G1336" i="2"/>
  <c r="G1320" i="2"/>
  <c r="I1320" i="2" s="1"/>
  <c r="G1321" i="2"/>
  <c r="G1314" i="2"/>
  <c r="H1314" i="2" s="1"/>
  <c r="G1315" i="2"/>
  <c r="G1308" i="2"/>
  <c r="I1308" i="2" s="1"/>
  <c r="G1309" i="2"/>
  <c r="G1302" i="2"/>
  <c r="H1302" i="2" s="1"/>
  <c r="G1303" i="2"/>
  <c r="G1296" i="2"/>
  <c r="I1296" i="2" s="1"/>
  <c r="G1297" i="2"/>
  <c r="G1290" i="2"/>
  <c r="I1290" i="2" s="1"/>
  <c r="G1291" i="2"/>
  <c r="G1284" i="2"/>
  <c r="H1284" i="2" s="1"/>
  <c r="G1285" i="2"/>
  <c r="G1278" i="2"/>
  <c r="G1279" i="2"/>
  <c r="G1272" i="2"/>
  <c r="H1272" i="2" s="1"/>
  <c r="G1273" i="2"/>
  <c r="G1266" i="2"/>
  <c r="I1266" i="2" s="1"/>
  <c r="G1267" i="2"/>
  <c r="G1260" i="2"/>
  <c r="I1260" i="2" s="1"/>
  <c r="G1261" i="2"/>
  <c r="G1254" i="2"/>
  <c r="I1254" i="2" s="1"/>
  <c r="G1255" i="2"/>
  <c r="G1248" i="2"/>
  <c r="H1248" i="2" s="1"/>
  <c r="G1249" i="2"/>
  <c r="G1242" i="2"/>
  <c r="I1242" i="2" s="1"/>
  <c r="G1243" i="2"/>
  <c r="G1236" i="2"/>
  <c r="I1236" i="2" s="1"/>
  <c r="G1237" i="2"/>
  <c r="G1221" i="2"/>
  <c r="I1221" i="2" s="1"/>
  <c r="G1222" i="2"/>
  <c r="G1215" i="2"/>
  <c r="H1215" i="2" s="1"/>
  <c r="G1216" i="2"/>
  <c r="G1209" i="2"/>
  <c r="I1209" i="2" s="1"/>
  <c r="G1210" i="2"/>
  <c r="G1203" i="2"/>
  <c r="I1203" i="2" s="1"/>
  <c r="G1204" i="2"/>
  <c r="G1197" i="2"/>
  <c r="I1197" i="2" s="1"/>
  <c r="G1198" i="2"/>
  <c r="G1191" i="2"/>
  <c r="H1191" i="2" s="1"/>
  <c r="G1192" i="2"/>
  <c r="G1185" i="2"/>
  <c r="I1185" i="2" s="1"/>
  <c r="G1186" i="2"/>
  <c r="G1179" i="2"/>
  <c r="I1179" i="2" s="1"/>
  <c r="G1180" i="2"/>
  <c r="G1173" i="2"/>
  <c r="H1173" i="2" s="1"/>
  <c r="G1174" i="2"/>
  <c r="G1167" i="2"/>
  <c r="H1167" i="2" s="1"/>
  <c r="G1168" i="2"/>
  <c r="G1161" i="2"/>
  <c r="I1161" i="2" s="1"/>
  <c r="G1162" i="2"/>
  <c r="G1155" i="2"/>
  <c r="H1155" i="2" s="1"/>
  <c r="G1156" i="2"/>
  <c r="G1149" i="2"/>
  <c r="H1149" i="2" s="1"/>
  <c r="G1150" i="2"/>
  <c r="G1143" i="2"/>
  <c r="H1143" i="2" s="1"/>
  <c r="G1144" i="2"/>
  <c r="G1137" i="2"/>
  <c r="I1137" i="2" s="1"/>
  <c r="G1138" i="2"/>
  <c r="G1122" i="2"/>
  <c r="I1122" i="2" s="1"/>
  <c r="G1123" i="2"/>
  <c r="G1116" i="2"/>
  <c r="I1116" i="2" s="1"/>
  <c r="G1117" i="2"/>
  <c r="G1110" i="2"/>
  <c r="H1110" i="2" s="1"/>
  <c r="G1111" i="2"/>
  <c r="G1104" i="2"/>
  <c r="H1104" i="2" s="1"/>
  <c r="G1105" i="2"/>
  <c r="G1098" i="2"/>
  <c r="I1098" i="2" s="1"/>
  <c r="G1099" i="2"/>
  <c r="G1092" i="2"/>
  <c r="H1092" i="2" s="1"/>
  <c r="G1093" i="2"/>
  <c r="G1086" i="2"/>
  <c r="H1086" i="2" s="1"/>
  <c r="G1087" i="2"/>
  <c r="G1080" i="2"/>
  <c r="I1080" i="2" s="1"/>
  <c r="G1081" i="2"/>
  <c r="G1074" i="2"/>
  <c r="I1074" i="2" s="1"/>
  <c r="G1075" i="2"/>
  <c r="G1068" i="2"/>
  <c r="H1068" i="2" s="1"/>
  <c r="G1069" i="2"/>
  <c r="G1062" i="2"/>
  <c r="H1062" i="2" s="1"/>
  <c r="G1063" i="2"/>
  <c r="G1056" i="2"/>
  <c r="I1056" i="2" s="1"/>
  <c r="G1057" i="2"/>
  <c r="G1050" i="2"/>
  <c r="I1050" i="2" s="1"/>
  <c r="G1051" i="2"/>
  <c r="G1044" i="2"/>
  <c r="I1044" i="2" s="1"/>
  <c r="G1045" i="2"/>
  <c r="G1038" i="2"/>
  <c r="H1038" i="2" s="1"/>
  <c r="G1039" i="2"/>
  <c r="G1023" i="2"/>
  <c r="I1023" i="2" s="1"/>
  <c r="G1024" i="2"/>
  <c r="G1017" i="2"/>
  <c r="I1017" i="2" s="1"/>
  <c r="G1018" i="2"/>
  <c r="G1011" i="2"/>
  <c r="H1011" i="2" s="1"/>
  <c r="G1012" i="2"/>
  <c r="G1005" i="2"/>
  <c r="I1005" i="2" s="1"/>
  <c r="G1006" i="2"/>
  <c r="G999" i="2"/>
  <c r="I999" i="2" s="1"/>
  <c r="G1000" i="2"/>
  <c r="G993" i="2"/>
  <c r="I993" i="2" s="1"/>
  <c r="G994" i="2"/>
  <c r="G987" i="2"/>
  <c r="H987" i="2" s="1"/>
  <c r="G988" i="2"/>
  <c r="G981" i="2"/>
  <c r="I981" i="2" s="1"/>
  <c r="G982" i="2"/>
  <c r="G975" i="2"/>
  <c r="I975" i="2" s="1"/>
  <c r="G976" i="2"/>
  <c r="G969" i="2"/>
  <c r="I969" i="2" s="1"/>
  <c r="G970" i="2"/>
  <c r="G963" i="2"/>
  <c r="H963" i="2" s="1"/>
  <c r="G964" i="2"/>
  <c r="G957" i="2"/>
  <c r="H957" i="2" s="1"/>
  <c r="G958" i="2"/>
  <c r="G951" i="2"/>
  <c r="H951" i="2" s="1"/>
  <c r="G952" i="2"/>
  <c r="G945" i="2"/>
  <c r="I945" i="2" s="1"/>
  <c r="G946" i="2"/>
  <c r="G939" i="2"/>
  <c r="H939" i="2" s="1"/>
  <c r="G940" i="2"/>
  <c r="G933" i="2"/>
  <c r="I933" i="2" s="1"/>
  <c r="E934" i="2"/>
  <c r="G934" i="2" s="1"/>
  <c r="G924" i="2"/>
  <c r="I924" i="2" s="1"/>
  <c r="G925" i="2"/>
  <c r="G918" i="2"/>
  <c r="H918" i="2" s="1"/>
  <c r="G919" i="2"/>
  <c r="G912" i="2"/>
  <c r="G913" i="2"/>
  <c r="G906" i="2"/>
  <c r="H906" i="2" s="1"/>
  <c r="G907" i="2"/>
  <c r="G900" i="2"/>
  <c r="I900" i="2" s="1"/>
  <c r="G901" i="2"/>
  <c r="G894" i="2"/>
  <c r="I894" i="2" s="1"/>
  <c r="G895" i="2"/>
  <c r="G888" i="2"/>
  <c r="I888" i="2" s="1"/>
  <c r="G889" i="2"/>
  <c r="G882" i="2"/>
  <c r="I882" i="2" s="1"/>
  <c r="G883" i="2"/>
  <c r="G876" i="2"/>
  <c r="I876" i="2" s="1"/>
  <c r="G877" i="2"/>
  <c r="G870" i="2"/>
  <c r="H870" i="2" s="1"/>
  <c r="G871" i="2"/>
  <c r="G864" i="2"/>
  <c r="H864" i="2" s="1"/>
  <c r="G865" i="2"/>
  <c r="G858" i="2"/>
  <c r="I858" i="2" s="1"/>
  <c r="G859" i="2"/>
  <c r="G852" i="2"/>
  <c r="H852" i="2" s="1"/>
  <c r="G853" i="2"/>
  <c r="G846" i="2"/>
  <c r="H846" i="2" s="1"/>
  <c r="G847" i="2"/>
  <c r="G840" i="2"/>
  <c r="I840" i="2" s="1"/>
  <c r="G841" i="2"/>
  <c r="G834" i="2"/>
  <c r="I834" i="2" s="1"/>
  <c r="E835" i="2"/>
  <c r="G835" i="2" s="1"/>
  <c r="E814" i="2"/>
  <c r="G814" i="2" s="1"/>
  <c r="G825" i="2"/>
  <c r="I825" i="2" s="1"/>
  <c r="G826" i="2"/>
  <c r="G819" i="2"/>
  <c r="I819" i="2" s="1"/>
  <c r="G820" i="2"/>
  <c r="G813" i="2"/>
  <c r="H813" i="2" s="1"/>
  <c r="G807" i="2"/>
  <c r="H807" i="2" s="1"/>
  <c r="G808" i="2"/>
  <c r="G801" i="2"/>
  <c r="I801" i="2" s="1"/>
  <c r="G802" i="2"/>
  <c r="G795" i="2"/>
  <c r="H795" i="2" s="1"/>
  <c r="G796" i="2"/>
  <c r="G789" i="2"/>
  <c r="H789" i="2" s="1"/>
  <c r="G790" i="2"/>
  <c r="G783" i="2"/>
  <c r="I783" i="2" s="1"/>
  <c r="G784" i="2"/>
  <c r="G777" i="2"/>
  <c r="I777" i="2" s="1"/>
  <c r="G778" i="2"/>
  <c r="G771" i="2"/>
  <c r="I771" i="2" s="1"/>
  <c r="G772" i="2"/>
  <c r="G765" i="2"/>
  <c r="H765" i="2" s="1"/>
  <c r="G766" i="2"/>
  <c r="G759" i="2"/>
  <c r="H759" i="2" s="1"/>
  <c r="G760" i="2"/>
  <c r="G753" i="2"/>
  <c r="H753" i="2" s="1"/>
  <c r="G754" i="2"/>
  <c r="G747" i="2"/>
  <c r="I747" i="2" s="1"/>
  <c r="G748" i="2"/>
  <c r="G741" i="2"/>
  <c r="H741" i="2" s="1"/>
  <c r="G742" i="2"/>
  <c r="G735" i="2"/>
  <c r="I735" i="2" s="1"/>
  <c r="E736" i="2"/>
  <c r="G736" i="2" s="1"/>
  <c r="G726" i="2"/>
  <c r="I726" i="2" s="1"/>
  <c r="G727" i="2"/>
  <c r="E728" i="2"/>
  <c r="G720" i="2"/>
  <c r="H720" i="2" s="1"/>
  <c r="G721" i="2"/>
  <c r="G714" i="2"/>
  <c r="H714" i="2" s="1"/>
  <c r="G715" i="2"/>
  <c r="G708" i="2"/>
  <c r="H708" i="2" s="1"/>
  <c r="G709" i="2"/>
  <c r="G702" i="2"/>
  <c r="H702" i="2" s="1"/>
  <c r="G703" i="2"/>
  <c r="G696" i="2"/>
  <c r="H696" i="2" s="1"/>
  <c r="G697" i="2"/>
  <c r="G690" i="2"/>
  <c r="I690" i="2" s="1"/>
  <c r="G691" i="2"/>
  <c r="G684" i="2"/>
  <c r="I684" i="2" s="1"/>
  <c r="G685" i="2"/>
  <c r="G678" i="2"/>
  <c r="I678" i="2" s="1"/>
  <c r="G679" i="2"/>
  <c r="G672" i="2"/>
  <c r="I672" i="2" s="1"/>
  <c r="G673" i="2"/>
  <c r="G666" i="2"/>
  <c r="H666" i="2" s="1"/>
  <c r="G667" i="2"/>
  <c r="G660" i="2"/>
  <c r="H660" i="2" s="1"/>
  <c r="G661" i="2"/>
  <c r="G654" i="2"/>
  <c r="I654" i="2" s="1"/>
  <c r="G655" i="2"/>
  <c r="G648" i="2"/>
  <c r="I648" i="2" s="1"/>
  <c r="G649" i="2"/>
  <c r="G642" i="2"/>
  <c r="I642" i="2" s="1"/>
  <c r="G643" i="2"/>
  <c r="G636" i="2"/>
  <c r="H636" i="2" s="1"/>
  <c r="J636" i="2" s="1"/>
  <c r="E637" i="2"/>
  <c r="G637" i="2" s="1"/>
  <c r="G628" i="2"/>
  <c r="G622" i="2"/>
  <c r="G616" i="2"/>
  <c r="G627" i="2"/>
  <c r="G621" i="2"/>
  <c r="I621" i="2" s="1"/>
  <c r="G615" i="2"/>
  <c r="G609" i="2"/>
  <c r="H609" i="2" s="1"/>
  <c r="J609" i="2" s="1"/>
  <c r="G610" i="2"/>
  <c r="G600" i="2"/>
  <c r="H600" i="2" s="1"/>
  <c r="J600" i="2" s="1"/>
  <c r="E601" i="2"/>
  <c r="G601" i="2" s="1"/>
  <c r="G591" i="2"/>
  <c r="H591" i="2" s="1"/>
  <c r="G592" i="2"/>
  <c r="G585" i="2"/>
  <c r="I585" i="2" s="1"/>
  <c r="G586" i="2"/>
  <c r="G579" i="2"/>
  <c r="H579" i="2" s="1"/>
  <c r="G580" i="2"/>
  <c r="G573" i="2"/>
  <c r="I573" i="2" s="1"/>
  <c r="G574" i="2"/>
  <c r="G567" i="2"/>
  <c r="I567" i="2" s="1"/>
  <c r="G568" i="2"/>
  <c r="G553" i="2"/>
  <c r="G552" i="2"/>
  <c r="G537" i="2"/>
  <c r="H537" i="2" s="1"/>
  <c r="G538" i="2"/>
  <c r="G523" i="2"/>
  <c r="G522" i="2"/>
  <c r="G516" i="2"/>
  <c r="I516" i="2" s="1"/>
  <c r="E517" i="2"/>
  <c r="G517" i="2" s="1"/>
  <c r="G507" i="2"/>
  <c r="I507" i="2" s="1"/>
  <c r="G508" i="2"/>
  <c r="G501" i="2"/>
  <c r="I501" i="2" s="1"/>
  <c r="E502" i="2"/>
  <c r="G502" i="2" s="1"/>
  <c r="G492" i="2"/>
  <c r="I492" i="2" s="1"/>
  <c r="E493" i="2"/>
  <c r="G493" i="2" s="1"/>
  <c r="G483" i="2"/>
  <c r="H483" i="2" s="1"/>
  <c r="G484" i="2"/>
  <c r="G477" i="2"/>
  <c r="I477" i="2" s="1"/>
  <c r="E478" i="2"/>
  <c r="G478" i="2" s="1"/>
  <c r="G468" i="2"/>
  <c r="H468" i="2" s="1"/>
  <c r="G469" i="2"/>
  <c r="G462" i="2"/>
  <c r="H462" i="2" s="1"/>
  <c r="E463" i="2"/>
  <c r="G463" i="2" s="1"/>
  <c r="G453" i="2"/>
  <c r="I453" i="2" s="1"/>
  <c r="G454" i="2"/>
  <c r="G447" i="2"/>
  <c r="I447" i="2" s="1"/>
  <c r="E448" i="2"/>
  <c r="E449" i="2" s="1"/>
  <c r="E439" i="2"/>
  <c r="G439" i="2" s="1"/>
  <c r="G420" i="2"/>
  <c r="H420" i="2" s="1"/>
  <c r="G421" i="2"/>
  <c r="G414" i="2"/>
  <c r="H414" i="2" s="1"/>
  <c r="G415" i="2"/>
  <c r="G408" i="2"/>
  <c r="I408" i="2" s="1"/>
  <c r="G409" i="2"/>
  <c r="G393" i="2"/>
  <c r="I393" i="2" s="1"/>
  <c r="E394" i="2"/>
  <c r="G394" i="2" s="1"/>
  <c r="G384" i="2"/>
  <c r="G385" i="2"/>
  <c r="G378" i="2"/>
  <c r="I378" i="2" s="1"/>
  <c r="G379" i="2"/>
  <c r="G372" i="2"/>
  <c r="H372" i="2" s="1"/>
  <c r="J372" i="2" s="1"/>
  <c r="E373" i="2"/>
  <c r="G373" i="2" s="1"/>
  <c r="G363" i="2"/>
  <c r="H363" i="2" s="1"/>
  <c r="G364" i="2"/>
  <c r="G357" i="2"/>
  <c r="I357" i="2" s="1"/>
  <c r="E358" i="2"/>
  <c r="G358" i="2" s="1"/>
  <c r="G348" i="2"/>
  <c r="H348" i="2" s="1"/>
  <c r="G349" i="2"/>
  <c r="G342" i="2"/>
  <c r="I342" i="2" s="1"/>
  <c r="G343" i="2"/>
  <c r="G336" i="2"/>
  <c r="I336" i="2" s="1"/>
  <c r="G337" i="2"/>
  <c r="G330" i="2"/>
  <c r="I330" i="2" s="1"/>
  <c r="E331" i="2"/>
  <c r="G331" i="2" s="1"/>
  <c r="G321" i="2"/>
  <c r="I321" i="2" s="1"/>
  <c r="G322" i="2"/>
  <c r="G315" i="2"/>
  <c r="I315" i="2" s="1"/>
  <c r="G316" i="2"/>
  <c r="G309" i="2"/>
  <c r="I309" i="2" s="1"/>
  <c r="G310" i="2"/>
  <c r="G303" i="2"/>
  <c r="H303" i="2" s="1"/>
  <c r="G304" i="2"/>
  <c r="G297" i="2"/>
  <c r="H297" i="2" s="1"/>
  <c r="G298" i="2"/>
  <c r="G291" i="2"/>
  <c r="I291" i="2" s="1"/>
  <c r="E292" i="2"/>
  <c r="G292" i="2" s="1"/>
  <c r="G282" i="2"/>
  <c r="H282" i="2" s="1"/>
  <c r="J282" i="2" s="1"/>
  <c r="E283" i="2"/>
  <c r="G283" i="2" s="1"/>
  <c r="G273" i="2"/>
  <c r="I273" i="2" s="1"/>
  <c r="G274" i="2"/>
  <c r="E268" i="2"/>
  <c r="G268" i="2" s="1"/>
  <c r="G258" i="2"/>
  <c r="I258" i="2" s="1"/>
  <c r="G259" i="2"/>
  <c r="E253" i="2"/>
  <c r="G253" i="2" s="1"/>
  <c r="G234" i="2"/>
  <c r="H234" i="2" s="1"/>
  <c r="G235" i="2"/>
  <c r="G228" i="2"/>
  <c r="H228" i="2" s="1"/>
  <c r="G229" i="2"/>
  <c r="G222" i="2"/>
  <c r="I222" i="2" s="1"/>
  <c r="G223" i="2"/>
  <c r="G216" i="2"/>
  <c r="H216" i="2" s="1"/>
  <c r="G217" i="2"/>
  <c r="G210" i="2"/>
  <c r="I210" i="2" s="1"/>
  <c r="G211" i="2"/>
  <c r="G186" i="2"/>
  <c r="I186" i="2" s="1"/>
  <c r="G187" i="2"/>
  <c r="G180" i="2"/>
  <c r="H180" i="2" s="1"/>
  <c r="G181" i="2"/>
  <c r="G174" i="2"/>
  <c r="I174" i="2" s="1"/>
  <c r="G175" i="2"/>
  <c r="G168" i="2"/>
  <c r="I168" i="2" s="1"/>
  <c r="G169" i="2"/>
  <c r="G162" i="2"/>
  <c r="I162" i="2" s="1"/>
  <c r="E163" i="2"/>
  <c r="G163" i="2" s="1"/>
  <c r="G153" i="2"/>
  <c r="I153" i="2" s="1"/>
  <c r="E154" i="2"/>
  <c r="G154" i="2" s="1"/>
  <c r="G144" i="2"/>
  <c r="I144" i="2" s="1"/>
  <c r="E145" i="2"/>
  <c r="G145" i="2" s="1"/>
  <c r="E18" i="2"/>
  <c r="E19" i="2" s="1"/>
  <c r="G19" i="2" s="1"/>
  <c r="G135" i="2"/>
  <c r="I135" i="2" s="1"/>
  <c r="E136" i="2"/>
  <c r="G136" i="2" s="1"/>
  <c r="G126" i="2"/>
  <c r="H126" i="2" s="1"/>
  <c r="G127" i="2"/>
  <c r="G120" i="2"/>
  <c r="H120" i="2" s="1"/>
  <c r="J120" i="2" s="1"/>
  <c r="E121" i="2"/>
  <c r="G121" i="2" s="1"/>
  <c r="G111" i="2"/>
  <c r="H111" i="2" s="1"/>
  <c r="G112" i="2"/>
  <c r="G105" i="2"/>
  <c r="H105" i="2" s="1"/>
  <c r="G106" i="2"/>
  <c r="G99" i="2"/>
  <c r="I99" i="2" s="1"/>
  <c r="G100" i="2"/>
  <c r="G93" i="2"/>
  <c r="I93" i="2" s="1"/>
  <c r="E94" i="2"/>
  <c r="G94" i="2" s="1"/>
  <c r="G84" i="2"/>
  <c r="I84" i="2" s="1"/>
  <c r="G85" i="2"/>
  <c r="G78" i="2"/>
  <c r="H78" i="2" s="1"/>
  <c r="G79" i="2"/>
  <c r="G72" i="2"/>
  <c r="I72" i="2" s="1"/>
  <c r="G73" i="2"/>
  <c r="G66" i="2"/>
  <c r="H66" i="2" s="1"/>
  <c r="G67" i="2"/>
  <c r="G60" i="2"/>
  <c r="H60" i="2" s="1"/>
  <c r="G61" i="2"/>
  <c r="G45" i="2"/>
  <c r="H45" i="2" s="1"/>
  <c r="G46" i="2"/>
  <c r="G39" i="2"/>
  <c r="I39" i="2" s="1"/>
  <c r="G40" i="2"/>
  <c r="E24" i="2"/>
  <c r="E25" i="2" s="1"/>
  <c r="G25" i="2" s="1"/>
  <c r="G33" i="2"/>
  <c r="I33" i="2" s="1"/>
  <c r="E34" i="2"/>
  <c r="G34" i="2" s="1"/>
  <c r="G252" i="2"/>
  <c r="I252" i="2" s="1"/>
  <c r="E9" i="2"/>
  <c r="E10" i="2" s="1"/>
  <c r="G10" i="2" s="1"/>
  <c r="G1428" i="2"/>
  <c r="I1428" i="2" s="1"/>
  <c r="G1527" i="2"/>
  <c r="I1527" i="2" s="1"/>
  <c r="G267" i="2"/>
  <c r="I267" i="2" s="1"/>
  <c r="H1419" i="2"/>
  <c r="H2028" i="2"/>
  <c r="H2076" i="2"/>
  <c r="I2052" i="2"/>
  <c r="H2052" i="2"/>
  <c r="H1995" i="2"/>
  <c r="I1995" i="2"/>
  <c r="E56" i="2"/>
  <c r="G54" i="2"/>
  <c r="I54" i="2" s="1"/>
  <c r="G243" i="2"/>
  <c r="I243" i="2" s="1"/>
  <c r="H1185" i="2"/>
  <c r="I1872" i="2"/>
  <c r="I1755" i="2"/>
  <c r="H1947" i="2"/>
  <c r="H1617" i="2"/>
  <c r="I2100" i="2"/>
  <c r="H2100" i="2"/>
  <c r="G1330" i="2"/>
  <c r="I1330" i="2" s="1"/>
  <c r="I1731" i="2"/>
  <c r="H912" i="2"/>
  <c r="I1383" i="2"/>
  <c r="I1278" i="2"/>
  <c r="H1656" i="2"/>
  <c r="I1908" i="2"/>
  <c r="I2088" i="2"/>
  <c r="H2088" i="2"/>
  <c r="G1132" i="2"/>
  <c r="G1131" i="2"/>
  <c r="H1266" i="2"/>
  <c r="I1506" i="2"/>
  <c r="H1242" i="2"/>
  <c r="H1407" i="2"/>
  <c r="H1680" i="2"/>
  <c r="G1231" i="2"/>
  <c r="G1230" i="2"/>
  <c r="G1329" i="2"/>
  <c r="H1692" i="2"/>
  <c r="H1791" i="2"/>
  <c r="I2112" i="2"/>
  <c r="H2112" i="2"/>
  <c r="I1935" i="2"/>
  <c r="H1935" i="2"/>
  <c r="I1959" i="2"/>
  <c r="H1959" i="2"/>
  <c r="H1815" i="2"/>
  <c r="H1860" i="2"/>
  <c r="I1983" i="2"/>
  <c r="H1983" i="2"/>
  <c r="I2064" i="2"/>
  <c r="H2064" i="2"/>
  <c r="I1716" i="2"/>
  <c r="H1884" i="2"/>
  <c r="I2007" i="2"/>
  <c r="H2007" i="2"/>
  <c r="I2040" i="2"/>
  <c r="H2040" i="2"/>
  <c r="G1825" i="2"/>
  <c r="G2023" i="2"/>
  <c r="G2022" i="2"/>
  <c r="H1923" i="2"/>
  <c r="G546" i="2"/>
  <c r="G547" i="2"/>
  <c r="G531" i="2"/>
  <c r="G562" i="2"/>
  <c r="G561" i="2"/>
  <c r="G532" i="2"/>
  <c r="H1044" i="2"/>
  <c r="I951" i="2"/>
  <c r="G1033" i="2"/>
  <c r="G1032" i="2"/>
  <c r="G402" i="2"/>
  <c r="G403" i="2"/>
  <c r="G430" i="2"/>
  <c r="G429" i="2"/>
  <c r="G438" i="2"/>
  <c r="G196" i="2"/>
  <c r="G205" i="2"/>
  <c r="G195" i="2"/>
  <c r="G204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H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E4836" i="1"/>
  <c r="E4874" i="1" s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66" i="1"/>
  <c r="J4660" i="1"/>
  <c r="J4658" i="1"/>
  <c r="J4656" i="1"/>
  <c r="J4654" i="1"/>
  <c r="J4652" i="1"/>
  <c r="J4650" i="1"/>
  <c r="J4648" i="1"/>
  <c r="J4646" i="1"/>
  <c r="H4640" i="1"/>
  <c r="D4638" i="1"/>
  <c r="J4635" i="1"/>
  <c r="J4634" i="1"/>
  <c r="J4672" i="1" s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41" i="1" s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E4532" i="1" s="1"/>
  <c r="D4494" i="1"/>
  <c r="D4532" i="1" s="1"/>
  <c r="C4494" i="1"/>
  <c r="C4532" i="1" s="1"/>
  <c r="B4494" i="1"/>
  <c r="D4490" i="1"/>
  <c r="D4528" i="1" s="1"/>
  <c r="H4489" i="1"/>
  <c r="H4527" i="1" s="1"/>
  <c r="H4488" i="1"/>
  <c r="H4526" i="1" s="1"/>
  <c r="D4488" i="1"/>
  <c r="D4526" i="1" s="1"/>
  <c r="H4486" i="1"/>
  <c r="H4524" i="1" s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H4412" i="1" s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D4305" i="1" s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D4300" i="1" s="1"/>
  <c r="H4261" i="1"/>
  <c r="H4299" i="1" s="1"/>
  <c r="H4260" i="1"/>
  <c r="H4298" i="1" s="1"/>
  <c r="D4260" i="1"/>
  <c r="D4298" i="1" s="1"/>
  <c r="H4258" i="1"/>
  <c r="H4296" i="1" s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C4191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K4153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B4153" i="1"/>
  <c r="B4191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H4184" i="1" s="1"/>
  <c r="D4146" i="1"/>
  <c r="D4184" i="1" s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096" i="1"/>
  <c r="C4089" i="1"/>
  <c r="C4085" i="1"/>
  <c r="C4081" i="1"/>
  <c r="C4077" i="1"/>
  <c r="H4070" i="1"/>
  <c r="D4068" i="1"/>
  <c r="J4065" i="1"/>
  <c r="J4064" i="1"/>
  <c r="J4102" i="1" s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71" i="1" s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D3958" i="1" s="1"/>
  <c r="H3919" i="1"/>
  <c r="H3957" i="1" s="1"/>
  <c r="H3918" i="1"/>
  <c r="H3956" i="1" s="1"/>
  <c r="D3918" i="1"/>
  <c r="D3956" i="1" s="1"/>
  <c r="H3916" i="1"/>
  <c r="H3954" i="1" s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D3844" i="1" s="1"/>
  <c r="H3805" i="1"/>
  <c r="H3843" i="1" s="1"/>
  <c r="H3804" i="1"/>
  <c r="H3842" i="1" s="1"/>
  <c r="D3804" i="1"/>
  <c r="D3842" i="1" s="1"/>
  <c r="H3802" i="1"/>
  <c r="H3840" i="1" s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D3728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H3737" i="1" s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D3730" i="1" s="1"/>
  <c r="H3691" i="1"/>
  <c r="H3729" i="1" s="1"/>
  <c r="H3690" i="1"/>
  <c r="H3728" i="1" s="1"/>
  <c r="D3690" i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0" i="1"/>
  <c r="C3632" i="1"/>
  <c r="C3628" i="1"/>
  <c r="C3624" i="1"/>
  <c r="C3620" i="1"/>
  <c r="D3612" i="1"/>
  <c r="J3609" i="1"/>
  <c r="J3647" i="1" s="1"/>
  <c r="J3608" i="1"/>
  <c r="J3646" i="1" s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B3582" i="1"/>
  <c r="B3620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I3509" i="1"/>
  <c r="H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B3507" i="1" s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D3500" i="1" s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90" i="1"/>
  <c r="J3184" i="1"/>
  <c r="I3177" i="1"/>
  <c r="I3173" i="1"/>
  <c r="I3169" i="1"/>
  <c r="I3165" i="1"/>
  <c r="H3159" i="1"/>
  <c r="D3156" i="1"/>
  <c r="J3153" i="1"/>
  <c r="J3152" i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20" i="1"/>
  <c r="H3158" i="1" s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62" i="1"/>
  <c r="J2956" i="1"/>
  <c r="B2951" i="1"/>
  <c r="B2949" i="1"/>
  <c r="B2947" i="1"/>
  <c r="B2945" i="1"/>
  <c r="B2943" i="1"/>
  <c r="B2941" i="1"/>
  <c r="B2939" i="1"/>
  <c r="D2928" i="1"/>
  <c r="J2925" i="1"/>
  <c r="J2963" i="1" s="1"/>
  <c r="J2924" i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B2937" i="1" s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2" i="1"/>
  <c r="J2835" i="1"/>
  <c r="I2830" i="1"/>
  <c r="I2828" i="1"/>
  <c r="I2826" i="1"/>
  <c r="I2824" i="1"/>
  <c r="H2817" i="1"/>
  <c r="D2814" i="1"/>
  <c r="J2811" i="1"/>
  <c r="J2810" i="1"/>
  <c r="J2848" i="1" s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H2816" i="1" s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D2608" i="1"/>
  <c r="D2604" i="1"/>
  <c r="D2600" i="1"/>
  <c r="D2598" i="1"/>
  <c r="H2589" i="1"/>
  <c r="D2586" i="1"/>
  <c r="J2583" i="1"/>
  <c r="J2582" i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H2588" i="1" s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D2360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H1925" i="1"/>
  <c r="D1902" i="1"/>
  <c r="J1899" i="1"/>
  <c r="J1937" i="1" s="1"/>
  <c r="J1898" i="1"/>
  <c r="J1936" i="1" s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16" i="1"/>
  <c r="H1790" i="1"/>
  <c r="D1788" i="1"/>
  <c r="J1785" i="1"/>
  <c r="J1784" i="1"/>
  <c r="J1822" i="1" s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5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I1231" i="1"/>
  <c r="I1229" i="1"/>
  <c r="I1227" i="1"/>
  <c r="H1220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H1189" i="1"/>
  <c r="H1227" i="1" s="1"/>
  <c r="E1189" i="1"/>
  <c r="E1227" i="1" s="1"/>
  <c r="D1189" i="1"/>
  <c r="D1227" i="1" s="1"/>
  <c r="C1189" i="1"/>
  <c r="C1227" i="1" s="1"/>
  <c r="B1189" i="1"/>
  <c r="B1227" i="1" s="1"/>
  <c r="K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I2001" i="2" l="1"/>
  <c r="I1977" i="2"/>
  <c r="I1866" i="2"/>
  <c r="H2034" i="2"/>
  <c r="J2034" i="2" s="1"/>
  <c r="K4152" i="1"/>
  <c r="J4170" i="1" s="1"/>
  <c r="I1011" i="2"/>
  <c r="I1173" i="2"/>
  <c r="H1161" i="2"/>
  <c r="J1161" i="2" s="1"/>
  <c r="H1836" i="2"/>
  <c r="J1836" i="2" s="1"/>
  <c r="I1149" i="2"/>
  <c r="H1848" i="2"/>
  <c r="J1848" i="2" s="1"/>
  <c r="I1929" i="2"/>
  <c r="I1941" i="2"/>
  <c r="H1989" i="2"/>
  <c r="J1989" i="2" s="1"/>
  <c r="H1914" i="2"/>
  <c r="J1914" i="2" s="1"/>
  <c r="H1854" i="2"/>
  <c r="J1854" i="2" s="1"/>
  <c r="I2082" i="2"/>
  <c r="I1890" i="2"/>
  <c r="H1902" i="2"/>
  <c r="J1902" i="2" s="1"/>
  <c r="H1953" i="2"/>
  <c r="J1953" i="2" s="1"/>
  <c r="I1965" i="2"/>
  <c r="I2058" i="2"/>
  <c r="H2070" i="2"/>
  <c r="J2070" i="2" s="1"/>
  <c r="H1842" i="2"/>
  <c r="J1842" i="2" s="1"/>
  <c r="H2013" i="2"/>
  <c r="J2013" i="2" s="1"/>
  <c r="I2106" i="2"/>
  <c r="J2194" i="1"/>
  <c r="H2094" i="2"/>
  <c r="J2094" i="2" s="1"/>
  <c r="H2046" i="2"/>
  <c r="J2046" i="2" s="1"/>
  <c r="K5636" i="1"/>
  <c r="K5640" i="1"/>
  <c r="K5644" i="1"/>
  <c r="H2113" i="2"/>
  <c r="J2113" i="2" s="1"/>
  <c r="I2113" i="2"/>
  <c r="I2114" i="2" s="1"/>
  <c r="J2112" i="2"/>
  <c r="E2114" i="2"/>
  <c r="E2108" i="2"/>
  <c r="G2114" i="2"/>
  <c r="J2106" i="2"/>
  <c r="I2107" i="2"/>
  <c r="H2107" i="2"/>
  <c r="J2107" i="2" s="1"/>
  <c r="G2108" i="2"/>
  <c r="I2101" i="2"/>
  <c r="I2102" i="2" s="1"/>
  <c r="H2101" i="2"/>
  <c r="J2101" i="2" s="1"/>
  <c r="J2100" i="2"/>
  <c r="E2102" i="2"/>
  <c r="G2102" i="2"/>
  <c r="I2095" i="2"/>
  <c r="I2096" i="2" s="1"/>
  <c r="H2095" i="2"/>
  <c r="J2095" i="2" s="1"/>
  <c r="E2096" i="2"/>
  <c r="G2096" i="2"/>
  <c r="J2088" i="2"/>
  <c r="I2089" i="2"/>
  <c r="I2090" i="2" s="1"/>
  <c r="H2089" i="2"/>
  <c r="J2089" i="2" s="1"/>
  <c r="E2090" i="2"/>
  <c r="G2090" i="2"/>
  <c r="J2082" i="2"/>
  <c r="I2083" i="2"/>
  <c r="H2083" i="2"/>
  <c r="J2083" i="2" s="1"/>
  <c r="E2084" i="2"/>
  <c r="G2084" i="2"/>
  <c r="J2076" i="2"/>
  <c r="I2077" i="2"/>
  <c r="H2077" i="2"/>
  <c r="J2077" i="2" s="1"/>
  <c r="E2078" i="2"/>
  <c r="I2076" i="2"/>
  <c r="G2078" i="2"/>
  <c r="E2072" i="2"/>
  <c r="I2071" i="2"/>
  <c r="I2072" i="2" s="1"/>
  <c r="H2071" i="2"/>
  <c r="J2071" i="2" s="1"/>
  <c r="G2072" i="2"/>
  <c r="I2065" i="2"/>
  <c r="I2066" i="2" s="1"/>
  <c r="H2065" i="2"/>
  <c r="J2065" i="2" s="1"/>
  <c r="J2064" i="2"/>
  <c r="E2066" i="2"/>
  <c r="G2066" i="2"/>
  <c r="J2058" i="2"/>
  <c r="E2060" i="2"/>
  <c r="I2059" i="2"/>
  <c r="H2059" i="2"/>
  <c r="J2059" i="2" s="1"/>
  <c r="G2060" i="2"/>
  <c r="I2053" i="2"/>
  <c r="I2054" i="2" s="1"/>
  <c r="H2053" i="2"/>
  <c r="J2053" i="2" s="1"/>
  <c r="E2054" i="2"/>
  <c r="J2052" i="2"/>
  <c r="G2054" i="2"/>
  <c r="I2047" i="2"/>
  <c r="I2048" i="2" s="1"/>
  <c r="H2047" i="2"/>
  <c r="J2047" i="2" s="1"/>
  <c r="E2048" i="2"/>
  <c r="G2048" i="2"/>
  <c r="J2040" i="2"/>
  <c r="E2042" i="2"/>
  <c r="I2041" i="2"/>
  <c r="I2042" i="2" s="1"/>
  <c r="H2041" i="2"/>
  <c r="J2041" i="2" s="1"/>
  <c r="G2042" i="2"/>
  <c r="I2035" i="2"/>
  <c r="I2036" i="2" s="1"/>
  <c r="H2035" i="2"/>
  <c r="J2035" i="2" s="1"/>
  <c r="E2036" i="2"/>
  <c r="G2036" i="2"/>
  <c r="E2030" i="2"/>
  <c r="J2028" i="2"/>
  <c r="I2029" i="2"/>
  <c r="H2029" i="2"/>
  <c r="J2029" i="2" s="1"/>
  <c r="I2028" i="2"/>
  <c r="G2030" i="2"/>
  <c r="H1743" i="2"/>
  <c r="J1743" i="2" s="1"/>
  <c r="H1779" i="2"/>
  <c r="J1779" i="2" s="1"/>
  <c r="H1632" i="2"/>
  <c r="J1632" i="2" s="1"/>
  <c r="I1482" i="2"/>
  <c r="H1767" i="2"/>
  <c r="J1767" i="2" s="1"/>
  <c r="H1458" i="2"/>
  <c r="J1458" i="2" s="1"/>
  <c r="H1668" i="2"/>
  <c r="J1668" i="2" s="1"/>
  <c r="H1434" i="2"/>
  <c r="J1434" i="2" s="1"/>
  <c r="H2014" i="2"/>
  <c r="J2014" i="2" s="1"/>
  <c r="I2014" i="2"/>
  <c r="I2015" i="2" s="1"/>
  <c r="E2015" i="2"/>
  <c r="G2015" i="2"/>
  <c r="E2009" i="2"/>
  <c r="J2007" i="2"/>
  <c r="I2008" i="2"/>
  <c r="I2009" i="2" s="1"/>
  <c r="H2008" i="2"/>
  <c r="J2008" i="2" s="1"/>
  <c r="G2009" i="2"/>
  <c r="E2003" i="2"/>
  <c r="J2001" i="2"/>
  <c r="I2002" i="2"/>
  <c r="I2003" i="2" s="1"/>
  <c r="H2002" i="2"/>
  <c r="J2002" i="2" s="1"/>
  <c r="G2003" i="2"/>
  <c r="J1995" i="2"/>
  <c r="E1997" i="2"/>
  <c r="I1996" i="2"/>
  <c r="I1997" i="2" s="1"/>
  <c r="H1996" i="2"/>
  <c r="J1996" i="2" s="1"/>
  <c r="G1997" i="2"/>
  <c r="E1991" i="2"/>
  <c r="I1990" i="2"/>
  <c r="I1991" i="2" s="1"/>
  <c r="H1990" i="2"/>
  <c r="J1990" i="2" s="1"/>
  <c r="G1991" i="2"/>
  <c r="J1983" i="2"/>
  <c r="I1984" i="2"/>
  <c r="I1985" i="2" s="1"/>
  <c r="H1984" i="2"/>
  <c r="J1984" i="2" s="1"/>
  <c r="E1985" i="2"/>
  <c r="G1985" i="2"/>
  <c r="E1979" i="2"/>
  <c r="I1978" i="2"/>
  <c r="I1979" i="2" s="1"/>
  <c r="H1978" i="2"/>
  <c r="J1978" i="2" s="1"/>
  <c r="J1977" i="2"/>
  <c r="G1979" i="2"/>
  <c r="E1973" i="2"/>
  <c r="I1972" i="2"/>
  <c r="I1973" i="2" s="1"/>
  <c r="H1972" i="2"/>
  <c r="J1972" i="2" s="1"/>
  <c r="H1971" i="2"/>
  <c r="G1973" i="2"/>
  <c r="J1965" i="2"/>
  <c r="E1967" i="2"/>
  <c r="I1966" i="2"/>
  <c r="H1966" i="2"/>
  <c r="J1966" i="2" s="1"/>
  <c r="G1967" i="2"/>
  <c r="E1961" i="2"/>
  <c r="I1960" i="2"/>
  <c r="I1961" i="2" s="1"/>
  <c r="H1960" i="2"/>
  <c r="J1960" i="2" s="1"/>
  <c r="J1959" i="2"/>
  <c r="G1961" i="2"/>
  <c r="I1954" i="2"/>
  <c r="I1955" i="2" s="1"/>
  <c r="H1954" i="2"/>
  <c r="J1954" i="2" s="1"/>
  <c r="E1955" i="2"/>
  <c r="G1955" i="2"/>
  <c r="I1948" i="2"/>
  <c r="I1949" i="2" s="1"/>
  <c r="H1948" i="2"/>
  <c r="J1948" i="2" s="1"/>
  <c r="J1947" i="2"/>
  <c r="E1949" i="2"/>
  <c r="G1949" i="2"/>
  <c r="J1941" i="2"/>
  <c r="H1942" i="2"/>
  <c r="J1942" i="2" s="1"/>
  <c r="I1942" i="2"/>
  <c r="E1943" i="2"/>
  <c r="G1943" i="2"/>
  <c r="J1935" i="2"/>
  <c r="I1936" i="2"/>
  <c r="I1937" i="2" s="1"/>
  <c r="H1936" i="2"/>
  <c r="J1936" i="2" s="1"/>
  <c r="E1937" i="2"/>
  <c r="G1937" i="2"/>
  <c r="J1929" i="2"/>
  <c r="E1931" i="2"/>
  <c r="I1930" i="2"/>
  <c r="H1930" i="2"/>
  <c r="J1930" i="2" s="1"/>
  <c r="G1931" i="2"/>
  <c r="H1725" i="2"/>
  <c r="J1725" i="2" s="1"/>
  <c r="E1430" i="2"/>
  <c r="H1698" i="2"/>
  <c r="J1698" i="2" s="1"/>
  <c r="I1626" i="2"/>
  <c r="I1896" i="2"/>
  <c r="H1824" i="2"/>
  <c r="J1824" i="2" s="1"/>
  <c r="H1915" i="2"/>
  <c r="J1915" i="2" s="1"/>
  <c r="I1915" i="2"/>
  <c r="I1916" i="2" s="1"/>
  <c r="E1916" i="2"/>
  <c r="G1916" i="2"/>
  <c r="E1910" i="2"/>
  <c r="I1909" i="2"/>
  <c r="I1910" i="2" s="1"/>
  <c r="H1909" i="2"/>
  <c r="J1909" i="2" s="1"/>
  <c r="J1908" i="2"/>
  <c r="G1910" i="2"/>
  <c r="I1903" i="2"/>
  <c r="I1904" i="2" s="1"/>
  <c r="H1903" i="2"/>
  <c r="J1903" i="2" s="1"/>
  <c r="E1904" i="2"/>
  <c r="G1904" i="2"/>
  <c r="I1897" i="2"/>
  <c r="H1897" i="2"/>
  <c r="J1897" i="2" s="1"/>
  <c r="E1898" i="2"/>
  <c r="J1896" i="2"/>
  <c r="G1898" i="2"/>
  <c r="J1890" i="2"/>
  <c r="E1892" i="2"/>
  <c r="I1891" i="2"/>
  <c r="H1891" i="2"/>
  <c r="J1891" i="2" s="1"/>
  <c r="G1892" i="2"/>
  <c r="J1884" i="2"/>
  <c r="H1885" i="2"/>
  <c r="J1885" i="2" s="1"/>
  <c r="I1885" i="2"/>
  <c r="I1886" i="2" s="1"/>
  <c r="E1880" i="2"/>
  <c r="E1886" i="2"/>
  <c r="G1886" i="2"/>
  <c r="J1878" i="2"/>
  <c r="I1879" i="2"/>
  <c r="H1879" i="2"/>
  <c r="J1879" i="2" s="1"/>
  <c r="I1878" i="2"/>
  <c r="G1880" i="2"/>
  <c r="J1872" i="2"/>
  <c r="E1874" i="2"/>
  <c r="I1873" i="2"/>
  <c r="I1874" i="2" s="1"/>
  <c r="H1873" i="2"/>
  <c r="J1873" i="2" s="1"/>
  <c r="G1874" i="2"/>
  <c r="J1866" i="2"/>
  <c r="I1867" i="2"/>
  <c r="H1867" i="2"/>
  <c r="J1867" i="2" s="1"/>
  <c r="E1868" i="2"/>
  <c r="G1868" i="2"/>
  <c r="J1860" i="2"/>
  <c r="I1861" i="2"/>
  <c r="I1862" i="2" s="1"/>
  <c r="H1861" i="2"/>
  <c r="J1861" i="2" s="1"/>
  <c r="E1862" i="2"/>
  <c r="G1862" i="2"/>
  <c r="E1856" i="2"/>
  <c r="I1855" i="2"/>
  <c r="I1856" i="2" s="1"/>
  <c r="H1855" i="2"/>
  <c r="J1855" i="2" s="1"/>
  <c r="G1856" i="2"/>
  <c r="E1850" i="2"/>
  <c r="I1849" i="2"/>
  <c r="I1850" i="2" s="1"/>
  <c r="H1849" i="2"/>
  <c r="J1849" i="2" s="1"/>
  <c r="G1850" i="2"/>
  <c r="I1843" i="2"/>
  <c r="I1844" i="2" s="1"/>
  <c r="H1843" i="2"/>
  <c r="J1843" i="2" s="1"/>
  <c r="E1844" i="2"/>
  <c r="G1844" i="2"/>
  <c r="E1838" i="2"/>
  <c r="I1837" i="2"/>
  <c r="I1838" i="2" s="1"/>
  <c r="H1837" i="2"/>
  <c r="J1837" i="2" s="1"/>
  <c r="G1838" i="2"/>
  <c r="J1830" i="2"/>
  <c r="E1832" i="2"/>
  <c r="I1831" i="2"/>
  <c r="H1831" i="2"/>
  <c r="J1831" i="2" s="1"/>
  <c r="I1830" i="2"/>
  <c r="G1832" i="2"/>
  <c r="H1785" i="2"/>
  <c r="J1785" i="2" s="1"/>
  <c r="I1809" i="2"/>
  <c r="H1797" i="2"/>
  <c r="J1797" i="2" s="1"/>
  <c r="H1761" i="2"/>
  <c r="J1761" i="2" s="1"/>
  <c r="I1737" i="2"/>
  <c r="H1816" i="2"/>
  <c r="J1816" i="2" s="1"/>
  <c r="I1816" i="2"/>
  <c r="I1817" i="2" s="1"/>
  <c r="E1817" i="2"/>
  <c r="J1815" i="2"/>
  <c r="G1817" i="2"/>
  <c r="J1809" i="2"/>
  <c r="E1811" i="2"/>
  <c r="I1810" i="2"/>
  <c r="H1810" i="2"/>
  <c r="J1810" i="2" s="1"/>
  <c r="G1811" i="2"/>
  <c r="J1803" i="2"/>
  <c r="I1804" i="2"/>
  <c r="H1804" i="2"/>
  <c r="J1804" i="2" s="1"/>
  <c r="E1805" i="2"/>
  <c r="I1803" i="2"/>
  <c r="G1805" i="2"/>
  <c r="I1798" i="2"/>
  <c r="I1799" i="2" s="1"/>
  <c r="H1798" i="2"/>
  <c r="J1798" i="2" s="1"/>
  <c r="E1781" i="2"/>
  <c r="E1799" i="2"/>
  <c r="G1799" i="2"/>
  <c r="J1791" i="2"/>
  <c r="I1792" i="2"/>
  <c r="I1793" i="2" s="1"/>
  <c r="H1792" i="2"/>
  <c r="J1792" i="2" s="1"/>
  <c r="E1793" i="2"/>
  <c r="G1793" i="2"/>
  <c r="H975" i="2"/>
  <c r="J975" i="2" s="1"/>
  <c r="H924" i="2"/>
  <c r="J924" i="2" s="1"/>
  <c r="H999" i="2"/>
  <c r="J999" i="2" s="1"/>
  <c r="H1221" i="2"/>
  <c r="J1221" i="2" s="1"/>
  <c r="H1335" i="2"/>
  <c r="J1335" i="2" s="1"/>
  <c r="H1359" i="2"/>
  <c r="J1359" i="2" s="1"/>
  <c r="H1197" i="2"/>
  <c r="J1197" i="2" s="1"/>
  <c r="H840" i="2"/>
  <c r="J840" i="2" s="1"/>
  <c r="E1787" i="2"/>
  <c r="H1023" i="2"/>
  <c r="J1023" i="2" s="1"/>
  <c r="I864" i="2"/>
  <c r="H1290" i="2"/>
  <c r="J1290" i="2" s="1"/>
  <c r="I1302" i="2"/>
  <c r="H1371" i="2"/>
  <c r="J1371" i="2" s="1"/>
  <c r="H1080" i="2"/>
  <c r="J1080" i="2" s="1"/>
  <c r="I1786" i="2"/>
  <c r="I1787" i="2" s="1"/>
  <c r="H1786" i="2"/>
  <c r="J1786" i="2" s="1"/>
  <c r="I852" i="2"/>
  <c r="H1599" i="2"/>
  <c r="J1599" i="2" s="1"/>
  <c r="I1314" i="2"/>
  <c r="G1528" i="2"/>
  <c r="H1528" i="2" s="1"/>
  <c r="J1528" i="2" s="1"/>
  <c r="G1787" i="2"/>
  <c r="I1780" i="2"/>
  <c r="I1781" i="2" s="1"/>
  <c r="H1780" i="2"/>
  <c r="J1780" i="2" s="1"/>
  <c r="G1781" i="2"/>
  <c r="G1769" i="2"/>
  <c r="I1774" i="2"/>
  <c r="I1775" i="2" s="1"/>
  <c r="H1774" i="2"/>
  <c r="J1774" i="2" s="1"/>
  <c r="E1775" i="2"/>
  <c r="H1773" i="2"/>
  <c r="G1775" i="2"/>
  <c r="E1769" i="2"/>
  <c r="I1768" i="2"/>
  <c r="I1769" i="2" s="1"/>
  <c r="H1768" i="2"/>
  <c r="J1768" i="2" s="1"/>
  <c r="I1762" i="2"/>
  <c r="I1763" i="2" s="1"/>
  <c r="H1762" i="2"/>
  <c r="J1762" i="2" s="1"/>
  <c r="E1763" i="2"/>
  <c r="G1763" i="2"/>
  <c r="I1756" i="2"/>
  <c r="I1757" i="2" s="1"/>
  <c r="H1756" i="2"/>
  <c r="J1756" i="2" s="1"/>
  <c r="E1757" i="2"/>
  <c r="J1755" i="2"/>
  <c r="G1757" i="2"/>
  <c r="H1638" i="2"/>
  <c r="J1638" i="2" s="1"/>
  <c r="I1650" i="2"/>
  <c r="G1727" i="2"/>
  <c r="H1710" i="2"/>
  <c r="J1710" i="2" s="1"/>
  <c r="H1581" i="2"/>
  <c r="J1581" i="2" s="1"/>
  <c r="E1751" i="2"/>
  <c r="I1750" i="2"/>
  <c r="I1751" i="2" s="1"/>
  <c r="H1750" i="2"/>
  <c r="J1750" i="2" s="1"/>
  <c r="H1749" i="2"/>
  <c r="G1751" i="2"/>
  <c r="I1744" i="2"/>
  <c r="I1745" i="2" s="1"/>
  <c r="H1744" i="2"/>
  <c r="J1744" i="2" s="1"/>
  <c r="I1545" i="2"/>
  <c r="H1308" i="2"/>
  <c r="J1308" i="2" s="1"/>
  <c r="E1745" i="2"/>
  <c r="G1745" i="2"/>
  <c r="I1738" i="2"/>
  <c r="H1738" i="2"/>
  <c r="J1738" i="2" s="1"/>
  <c r="J1737" i="2"/>
  <c r="E1733" i="2"/>
  <c r="E1739" i="2"/>
  <c r="G1739" i="2"/>
  <c r="J1731" i="2"/>
  <c r="I1732" i="2"/>
  <c r="I1733" i="2" s="1"/>
  <c r="H1732" i="2"/>
  <c r="J1732" i="2" s="1"/>
  <c r="G1733" i="2"/>
  <c r="G1628" i="2"/>
  <c r="G1712" i="2"/>
  <c r="J1716" i="2"/>
  <c r="E1718" i="2"/>
  <c r="I1717" i="2"/>
  <c r="I1718" i="2" s="1"/>
  <c r="H1717" i="2"/>
  <c r="J1717" i="2" s="1"/>
  <c r="G1718" i="2"/>
  <c r="E1712" i="2"/>
  <c r="E1706" i="2"/>
  <c r="I1711" i="2"/>
  <c r="I1712" i="2" s="1"/>
  <c r="H1711" i="2"/>
  <c r="J1711" i="2" s="1"/>
  <c r="I1705" i="2"/>
  <c r="H1705" i="2"/>
  <c r="J1705" i="2" s="1"/>
  <c r="J1704" i="2"/>
  <c r="I1704" i="2"/>
  <c r="G1706" i="2"/>
  <c r="I1699" i="2"/>
  <c r="I1700" i="2" s="1"/>
  <c r="H1699" i="2"/>
  <c r="J1699" i="2" s="1"/>
  <c r="E1700" i="2"/>
  <c r="G1700" i="2"/>
  <c r="I1693" i="2"/>
  <c r="H1693" i="2"/>
  <c r="J1693" i="2" s="1"/>
  <c r="E1694" i="2"/>
  <c r="J1692" i="2"/>
  <c r="I1692" i="2"/>
  <c r="G1694" i="2"/>
  <c r="G1682" i="2"/>
  <c r="E1688" i="2"/>
  <c r="I1687" i="2"/>
  <c r="I1688" i="2" s="1"/>
  <c r="H1687" i="2"/>
  <c r="J1687" i="2" s="1"/>
  <c r="E1682" i="2"/>
  <c r="H1686" i="2"/>
  <c r="G1688" i="2"/>
  <c r="I1681" i="2"/>
  <c r="I1682" i="2" s="1"/>
  <c r="H1681" i="2"/>
  <c r="J1681" i="2" s="1"/>
  <c r="J1680" i="2"/>
  <c r="G1670" i="2"/>
  <c r="J1674" i="2"/>
  <c r="E1676" i="2"/>
  <c r="I1675" i="2"/>
  <c r="H1675" i="2"/>
  <c r="J1675" i="2" s="1"/>
  <c r="E1670" i="2"/>
  <c r="I1674" i="2"/>
  <c r="G1676" i="2"/>
  <c r="H1669" i="2"/>
  <c r="J1669" i="2" s="1"/>
  <c r="I1669" i="2"/>
  <c r="I1670" i="2" s="1"/>
  <c r="E1664" i="2"/>
  <c r="I1663" i="2"/>
  <c r="I1664" i="2" s="1"/>
  <c r="H1663" i="2"/>
  <c r="J1663" i="2" s="1"/>
  <c r="H1662" i="2"/>
  <c r="G1664" i="2"/>
  <c r="J1656" i="2"/>
  <c r="I1657" i="2"/>
  <c r="I1658" i="2" s="1"/>
  <c r="H1657" i="2"/>
  <c r="J1657" i="2" s="1"/>
  <c r="E1658" i="2"/>
  <c r="G1658" i="2"/>
  <c r="J1650" i="2"/>
  <c r="E1652" i="2"/>
  <c r="I1651" i="2"/>
  <c r="H1651" i="2"/>
  <c r="J1651" i="2" s="1"/>
  <c r="G1652" i="2"/>
  <c r="G1640" i="2"/>
  <c r="E1646" i="2"/>
  <c r="I1645" i="2"/>
  <c r="I1646" i="2" s="1"/>
  <c r="H1645" i="2"/>
  <c r="J1645" i="2" s="1"/>
  <c r="E1640" i="2"/>
  <c r="H1644" i="2"/>
  <c r="G1646" i="2"/>
  <c r="I1639" i="2"/>
  <c r="I1640" i="2" s="1"/>
  <c r="H1639" i="2"/>
  <c r="J1639" i="2" s="1"/>
  <c r="E1634" i="2"/>
  <c r="I1633" i="2"/>
  <c r="I1634" i="2" s="1"/>
  <c r="H1633" i="2"/>
  <c r="J1633" i="2" s="1"/>
  <c r="G1634" i="2"/>
  <c r="H969" i="2"/>
  <c r="J969" i="2" s="1"/>
  <c r="H1605" i="2"/>
  <c r="J1605" i="2" s="1"/>
  <c r="I1086" i="2"/>
  <c r="I906" i="2"/>
  <c r="I1365" i="2"/>
  <c r="I918" i="2"/>
  <c r="I1248" i="2"/>
  <c r="I1272" i="2"/>
  <c r="H1593" i="2"/>
  <c r="J1593" i="2" s="1"/>
  <c r="H981" i="2"/>
  <c r="J981" i="2" s="1"/>
  <c r="I1377" i="2"/>
  <c r="H1533" i="2"/>
  <c r="J1533" i="2" s="1"/>
  <c r="H1557" i="2"/>
  <c r="J1557" i="2" s="1"/>
  <c r="I1167" i="2"/>
  <c r="H1569" i="2"/>
  <c r="J1569" i="2" s="1"/>
  <c r="K5107" i="1"/>
  <c r="K5111" i="1"/>
  <c r="I1587" i="2"/>
  <c r="I1563" i="2"/>
  <c r="K5103" i="1"/>
  <c r="J1617" i="2"/>
  <c r="H1618" i="2"/>
  <c r="J1618" i="2" s="1"/>
  <c r="I1618" i="2"/>
  <c r="I1619" i="2" s="1"/>
  <c r="E1619" i="2"/>
  <c r="G1619" i="2"/>
  <c r="H1612" i="2"/>
  <c r="J1612" i="2" s="1"/>
  <c r="I1612" i="2"/>
  <c r="I1613" i="2" s="1"/>
  <c r="E1607" i="2"/>
  <c r="H1611" i="2"/>
  <c r="G1613" i="2"/>
  <c r="H1606" i="2"/>
  <c r="J1606" i="2" s="1"/>
  <c r="I1606" i="2"/>
  <c r="I1607" i="2" s="1"/>
  <c r="G1607" i="2"/>
  <c r="E1601" i="2"/>
  <c r="I1600" i="2"/>
  <c r="I1601" i="2" s="1"/>
  <c r="H1600" i="2"/>
  <c r="J1600" i="2" s="1"/>
  <c r="G1601" i="2"/>
  <c r="I1594" i="2"/>
  <c r="I1595" i="2" s="1"/>
  <c r="H1594" i="2"/>
  <c r="J1594" i="2" s="1"/>
  <c r="E1595" i="2"/>
  <c r="G1595" i="2"/>
  <c r="J1587" i="2"/>
  <c r="E1589" i="2"/>
  <c r="I1588" i="2"/>
  <c r="H1588" i="2"/>
  <c r="J1588" i="2" s="1"/>
  <c r="G1589" i="2"/>
  <c r="I1582" i="2"/>
  <c r="I1583" i="2" s="1"/>
  <c r="H1582" i="2"/>
  <c r="J1582" i="2" s="1"/>
  <c r="E1583" i="2"/>
  <c r="G1583" i="2"/>
  <c r="E1577" i="2"/>
  <c r="J1575" i="2"/>
  <c r="I1576" i="2"/>
  <c r="H1576" i="2"/>
  <c r="J1576" i="2" s="1"/>
  <c r="I1575" i="2"/>
  <c r="G1577" i="2"/>
  <c r="I1570" i="2"/>
  <c r="I1571" i="2" s="1"/>
  <c r="H1570" i="2"/>
  <c r="J1570" i="2" s="1"/>
  <c r="E1571" i="2"/>
  <c r="G1571" i="2"/>
  <c r="J1563" i="2"/>
  <c r="I1564" i="2"/>
  <c r="H1564" i="2"/>
  <c r="J1564" i="2" s="1"/>
  <c r="E1565" i="2"/>
  <c r="G1565" i="2"/>
  <c r="E1559" i="2"/>
  <c r="I1558" i="2"/>
  <c r="I1559" i="2" s="1"/>
  <c r="H1558" i="2"/>
  <c r="J1558" i="2" s="1"/>
  <c r="G1559" i="2"/>
  <c r="J1551" i="2"/>
  <c r="I1552" i="2"/>
  <c r="H1552" i="2"/>
  <c r="J1552" i="2" s="1"/>
  <c r="E1553" i="2"/>
  <c r="I1551" i="2"/>
  <c r="G1553" i="2"/>
  <c r="J1545" i="2"/>
  <c r="I1546" i="2"/>
  <c r="H1546" i="2"/>
  <c r="J1546" i="2" s="1"/>
  <c r="E1547" i="2"/>
  <c r="G1547" i="2"/>
  <c r="I1540" i="2"/>
  <c r="I1541" i="2" s="1"/>
  <c r="H1540" i="2"/>
  <c r="J1540" i="2" s="1"/>
  <c r="E1541" i="2"/>
  <c r="H1539" i="2"/>
  <c r="G1541" i="2"/>
  <c r="E1535" i="2"/>
  <c r="I1534" i="2"/>
  <c r="I1535" i="2" s="1"/>
  <c r="H1534" i="2"/>
  <c r="J1534" i="2" s="1"/>
  <c r="G1535" i="2"/>
  <c r="H993" i="2"/>
  <c r="J993" i="2" s="1"/>
  <c r="I846" i="2"/>
  <c r="I795" i="2"/>
  <c r="H771" i="2"/>
  <c r="J771" i="2" s="1"/>
  <c r="H1122" i="2"/>
  <c r="J1122" i="2" s="1"/>
  <c r="H1098" i="2"/>
  <c r="J1098" i="2" s="1"/>
  <c r="I1191" i="2"/>
  <c r="H1320" i="2"/>
  <c r="J1320" i="2" s="1"/>
  <c r="I1215" i="2"/>
  <c r="H1296" i="2"/>
  <c r="J1296" i="2" s="1"/>
  <c r="I1284" i="2"/>
  <c r="I1155" i="2"/>
  <c r="H933" i="2"/>
  <c r="J933" i="2" s="1"/>
  <c r="H1074" i="2"/>
  <c r="J1074" i="2" s="1"/>
  <c r="H945" i="2"/>
  <c r="J945" i="2" s="1"/>
  <c r="I957" i="2"/>
  <c r="H1017" i="2"/>
  <c r="J1017" i="2" s="1"/>
  <c r="I1038" i="2"/>
  <c r="H1050" i="2"/>
  <c r="J1050" i="2" s="1"/>
  <c r="I870" i="2"/>
  <c r="I1488" i="2"/>
  <c r="H1519" i="2"/>
  <c r="J1519" i="2" s="1"/>
  <c r="I1519" i="2"/>
  <c r="E1520" i="2"/>
  <c r="J1518" i="2"/>
  <c r="I1518" i="2"/>
  <c r="G1520" i="2"/>
  <c r="E1514" i="2"/>
  <c r="I1513" i="2"/>
  <c r="I1514" i="2" s="1"/>
  <c r="H1513" i="2"/>
  <c r="J1513" i="2" s="1"/>
  <c r="H1512" i="2"/>
  <c r="G1514" i="2"/>
  <c r="J1506" i="2"/>
  <c r="I1507" i="2"/>
  <c r="I1508" i="2" s="1"/>
  <c r="H1507" i="2"/>
  <c r="J1507" i="2" s="1"/>
  <c r="E1508" i="2"/>
  <c r="G1508" i="2"/>
  <c r="I1501" i="2"/>
  <c r="H1501" i="2"/>
  <c r="J1501" i="2" s="1"/>
  <c r="J1500" i="2"/>
  <c r="E1502" i="2"/>
  <c r="I1500" i="2"/>
  <c r="I1502" i="2" s="1"/>
  <c r="G1502" i="2"/>
  <c r="I1495" i="2"/>
  <c r="I1496" i="2" s="1"/>
  <c r="H1495" i="2"/>
  <c r="J1495" i="2" s="1"/>
  <c r="E1496" i="2"/>
  <c r="H1494" i="2"/>
  <c r="G1496" i="2"/>
  <c r="I1489" i="2"/>
  <c r="H1489" i="2"/>
  <c r="J1489" i="2" s="1"/>
  <c r="E1490" i="2"/>
  <c r="J1488" i="2"/>
  <c r="G1490" i="2"/>
  <c r="E1484" i="2"/>
  <c r="I1483" i="2"/>
  <c r="H1483" i="2"/>
  <c r="J1483" i="2" s="1"/>
  <c r="J1482" i="2"/>
  <c r="G1484" i="2"/>
  <c r="I1477" i="2"/>
  <c r="H1477" i="2"/>
  <c r="J1477" i="2" s="1"/>
  <c r="E1478" i="2"/>
  <c r="J1476" i="2"/>
  <c r="I1476" i="2"/>
  <c r="I1478" i="2" s="1"/>
  <c r="G1478" i="2"/>
  <c r="I1471" i="2"/>
  <c r="I1472" i="2" s="1"/>
  <c r="H1471" i="2"/>
  <c r="J1471" i="2" s="1"/>
  <c r="E1472" i="2"/>
  <c r="H1470" i="2"/>
  <c r="G1472" i="2"/>
  <c r="E1466" i="2"/>
  <c r="H1465" i="2"/>
  <c r="J1465" i="2" s="1"/>
  <c r="I1465" i="2"/>
  <c r="I1466" i="2" s="1"/>
  <c r="H1464" i="2"/>
  <c r="G1466" i="2"/>
  <c r="I1459" i="2"/>
  <c r="I1460" i="2" s="1"/>
  <c r="H1459" i="2"/>
  <c r="J1459" i="2" s="1"/>
  <c r="E1460" i="2"/>
  <c r="G1460" i="2"/>
  <c r="J1452" i="2"/>
  <c r="I1453" i="2"/>
  <c r="H1453" i="2"/>
  <c r="J1453" i="2" s="1"/>
  <c r="E1454" i="2"/>
  <c r="I1452" i="2"/>
  <c r="G1454" i="2"/>
  <c r="E1448" i="2"/>
  <c r="I1447" i="2"/>
  <c r="I1448" i="2" s="1"/>
  <c r="H1447" i="2"/>
  <c r="J1447" i="2" s="1"/>
  <c r="H1446" i="2"/>
  <c r="G1448" i="2"/>
  <c r="E1442" i="2"/>
  <c r="I1441" i="2"/>
  <c r="I1442" i="2" s="1"/>
  <c r="H1441" i="2"/>
  <c r="J1441" i="2" s="1"/>
  <c r="H1440" i="2"/>
  <c r="G1442" i="2"/>
  <c r="H1435" i="2"/>
  <c r="J1435" i="2" s="1"/>
  <c r="I1435" i="2"/>
  <c r="I1436" i="2" s="1"/>
  <c r="E1436" i="2"/>
  <c r="G1436" i="2"/>
  <c r="H1429" i="2"/>
  <c r="J1429" i="2" s="1"/>
  <c r="I1429" i="2"/>
  <c r="I1430" i="2" s="1"/>
  <c r="I714" i="2"/>
  <c r="H621" i="2"/>
  <c r="J621" i="2" s="1"/>
  <c r="K4837" i="1"/>
  <c r="K4841" i="1"/>
  <c r="K4845" i="1"/>
  <c r="K4849" i="1"/>
  <c r="I1413" i="2"/>
  <c r="H1353" i="2"/>
  <c r="J1353" i="2" s="1"/>
  <c r="H1420" i="2"/>
  <c r="J1420" i="2" s="1"/>
  <c r="I1420" i="2"/>
  <c r="J1419" i="2"/>
  <c r="E1421" i="2"/>
  <c r="I1419" i="2"/>
  <c r="G1421" i="2"/>
  <c r="J1413" i="2"/>
  <c r="I1414" i="2"/>
  <c r="H1414" i="2"/>
  <c r="J1414" i="2" s="1"/>
  <c r="E1415" i="2"/>
  <c r="G1415" i="2"/>
  <c r="J1407" i="2"/>
  <c r="E1409" i="2"/>
  <c r="I1408" i="2"/>
  <c r="I1409" i="2" s="1"/>
  <c r="H1408" i="2"/>
  <c r="J1408" i="2" s="1"/>
  <c r="G1409" i="2"/>
  <c r="J1401" i="2"/>
  <c r="E1403" i="2"/>
  <c r="I1402" i="2"/>
  <c r="H1402" i="2"/>
  <c r="J1402" i="2" s="1"/>
  <c r="I1401" i="2"/>
  <c r="G1403" i="2"/>
  <c r="J1395" i="2"/>
  <c r="E1397" i="2"/>
  <c r="I1396" i="2"/>
  <c r="H1396" i="2"/>
  <c r="J1396" i="2" s="1"/>
  <c r="I1395" i="2"/>
  <c r="G1397" i="2"/>
  <c r="E1391" i="2"/>
  <c r="I1390" i="2"/>
  <c r="I1391" i="2" s="1"/>
  <c r="H1390" i="2"/>
  <c r="J1390" i="2" s="1"/>
  <c r="H1389" i="2"/>
  <c r="G1391" i="2"/>
  <c r="J1383" i="2"/>
  <c r="I1384" i="2"/>
  <c r="I1385" i="2" s="1"/>
  <c r="H1384" i="2"/>
  <c r="J1384" i="2" s="1"/>
  <c r="E1385" i="2"/>
  <c r="G1385" i="2"/>
  <c r="J1377" i="2"/>
  <c r="E1379" i="2"/>
  <c r="I1378" i="2"/>
  <c r="H1378" i="2"/>
  <c r="J1378" i="2" s="1"/>
  <c r="G1379" i="2"/>
  <c r="E1361" i="2"/>
  <c r="E1373" i="2"/>
  <c r="I1372" i="2"/>
  <c r="I1373" i="2" s="1"/>
  <c r="H1372" i="2"/>
  <c r="J1372" i="2" s="1"/>
  <c r="G1373" i="2"/>
  <c r="G1361" i="2"/>
  <c r="J1365" i="2"/>
  <c r="I1366" i="2"/>
  <c r="H1366" i="2"/>
  <c r="J1366" i="2" s="1"/>
  <c r="E1367" i="2"/>
  <c r="G1367" i="2"/>
  <c r="I1360" i="2"/>
  <c r="I1361" i="2" s="1"/>
  <c r="H1360" i="2"/>
  <c r="J1360" i="2" s="1"/>
  <c r="I1354" i="2"/>
  <c r="I1355" i="2" s="1"/>
  <c r="H1354" i="2"/>
  <c r="J1354" i="2" s="1"/>
  <c r="E1355" i="2"/>
  <c r="G1355" i="2"/>
  <c r="J1347" i="2"/>
  <c r="I1348" i="2"/>
  <c r="H1348" i="2"/>
  <c r="J1348" i="2" s="1"/>
  <c r="E1349" i="2"/>
  <c r="I1347" i="2"/>
  <c r="G1349" i="2"/>
  <c r="E1343" i="2"/>
  <c r="I1342" i="2"/>
  <c r="I1343" i="2" s="1"/>
  <c r="H1342" i="2"/>
  <c r="J1342" i="2" s="1"/>
  <c r="H1341" i="2"/>
  <c r="G1343" i="2"/>
  <c r="E1337" i="2"/>
  <c r="I1336" i="2"/>
  <c r="I1337" i="2" s="1"/>
  <c r="H1336" i="2"/>
  <c r="J1336" i="2" s="1"/>
  <c r="G1337" i="2"/>
  <c r="J4702" i="1"/>
  <c r="H1321" i="2"/>
  <c r="J1321" i="2" s="1"/>
  <c r="I1321" i="2"/>
  <c r="I1322" i="2" s="1"/>
  <c r="E1322" i="2"/>
  <c r="G1322" i="2"/>
  <c r="I1315" i="2"/>
  <c r="H1315" i="2"/>
  <c r="J1315" i="2" s="1"/>
  <c r="E1316" i="2"/>
  <c r="J1314" i="2"/>
  <c r="G1316" i="2"/>
  <c r="I1309" i="2"/>
  <c r="I1310" i="2" s="1"/>
  <c r="H1309" i="2"/>
  <c r="J1309" i="2" s="1"/>
  <c r="E1310" i="2"/>
  <c r="G1310" i="2"/>
  <c r="J1302" i="2"/>
  <c r="E1304" i="2"/>
  <c r="I1303" i="2"/>
  <c r="H1303" i="2"/>
  <c r="J1303" i="2" s="1"/>
  <c r="G1304" i="2"/>
  <c r="E1298" i="2"/>
  <c r="I1297" i="2"/>
  <c r="I1298" i="2" s="1"/>
  <c r="H1297" i="2"/>
  <c r="J1297" i="2" s="1"/>
  <c r="G1298" i="2"/>
  <c r="E1292" i="2"/>
  <c r="I1291" i="2"/>
  <c r="I1292" i="2" s="1"/>
  <c r="H1291" i="2"/>
  <c r="J1291" i="2" s="1"/>
  <c r="G1292" i="2"/>
  <c r="J1284" i="2"/>
  <c r="I1285" i="2"/>
  <c r="H1285" i="2"/>
  <c r="J1285" i="2" s="1"/>
  <c r="E1286" i="2"/>
  <c r="G1286" i="2"/>
  <c r="I1279" i="2"/>
  <c r="I1280" i="2" s="1"/>
  <c r="H1279" i="2"/>
  <c r="J1279" i="2" s="1"/>
  <c r="E1280" i="2"/>
  <c r="H1278" i="2"/>
  <c r="G1280" i="2"/>
  <c r="I1273" i="2"/>
  <c r="H1273" i="2"/>
  <c r="J1273" i="2" s="1"/>
  <c r="J1272" i="2"/>
  <c r="E1274" i="2"/>
  <c r="G1274" i="2"/>
  <c r="I1267" i="2"/>
  <c r="I1268" i="2" s="1"/>
  <c r="H1267" i="2"/>
  <c r="J1267" i="2" s="1"/>
  <c r="J1266" i="2"/>
  <c r="E1268" i="2"/>
  <c r="G1268" i="2"/>
  <c r="H1261" i="2"/>
  <c r="J1261" i="2" s="1"/>
  <c r="I1261" i="2"/>
  <c r="I1262" i="2" s="1"/>
  <c r="E1262" i="2"/>
  <c r="H1260" i="2"/>
  <c r="G1262" i="2"/>
  <c r="I1255" i="2"/>
  <c r="I1256" i="2" s="1"/>
  <c r="H1255" i="2"/>
  <c r="J1255" i="2" s="1"/>
  <c r="E1256" i="2"/>
  <c r="H1254" i="2"/>
  <c r="G1256" i="2"/>
  <c r="I1249" i="2"/>
  <c r="H1249" i="2"/>
  <c r="J1249" i="2" s="1"/>
  <c r="J1248" i="2"/>
  <c r="E1250" i="2"/>
  <c r="G1250" i="2"/>
  <c r="I1243" i="2"/>
  <c r="I1244" i="2" s="1"/>
  <c r="H1243" i="2"/>
  <c r="J1243" i="2" s="1"/>
  <c r="J1242" i="2"/>
  <c r="E1244" i="2"/>
  <c r="G1244" i="2"/>
  <c r="I1237" i="2"/>
  <c r="I1238" i="2" s="1"/>
  <c r="H1237" i="2"/>
  <c r="J1237" i="2" s="1"/>
  <c r="E1238" i="2"/>
  <c r="H1236" i="2"/>
  <c r="G1238" i="2"/>
  <c r="I720" i="2"/>
  <c r="K4608" i="1"/>
  <c r="K4609" i="1"/>
  <c r="K4610" i="1"/>
  <c r="K4611" i="1"/>
  <c r="K4612" i="1"/>
  <c r="K4613" i="1"/>
  <c r="K4614" i="1"/>
  <c r="K4615" i="1"/>
  <c r="K4616" i="1"/>
  <c r="K4617" i="1"/>
  <c r="H1222" i="2"/>
  <c r="J1222" i="2" s="1"/>
  <c r="I1222" i="2"/>
  <c r="I1223" i="2" s="1"/>
  <c r="E1223" i="2"/>
  <c r="G1223" i="2"/>
  <c r="J1215" i="2"/>
  <c r="I1216" i="2"/>
  <c r="H1216" i="2"/>
  <c r="J1216" i="2" s="1"/>
  <c r="E1217" i="2"/>
  <c r="G1217" i="2"/>
  <c r="I1210" i="2"/>
  <c r="I1211" i="2" s="1"/>
  <c r="H1210" i="2"/>
  <c r="J1210" i="2" s="1"/>
  <c r="E1211" i="2"/>
  <c r="H1209" i="2"/>
  <c r="G1211" i="2"/>
  <c r="I1204" i="2"/>
  <c r="I1205" i="2" s="1"/>
  <c r="H1204" i="2"/>
  <c r="J1204" i="2" s="1"/>
  <c r="E1205" i="2"/>
  <c r="H1203" i="2"/>
  <c r="G1205" i="2"/>
  <c r="E1199" i="2"/>
  <c r="I1198" i="2"/>
  <c r="I1199" i="2" s="1"/>
  <c r="H1198" i="2"/>
  <c r="J1198" i="2" s="1"/>
  <c r="G1199" i="2"/>
  <c r="G1187" i="2"/>
  <c r="J1191" i="2"/>
  <c r="E1193" i="2"/>
  <c r="I1192" i="2"/>
  <c r="H1192" i="2"/>
  <c r="J1192" i="2" s="1"/>
  <c r="G1193" i="2"/>
  <c r="I1186" i="2"/>
  <c r="I1187" i="2" s="1"/>
  <c r="H1186" i="2"/>
  <c r="J1186" i="2" s="1"/>
  <c r="J1185" i="2"/>
  <c r="E1187" i="2"/>
  <c r="E1181" i="2"/>
  <c r="I1180" i="2"/>
  <c r="I1181" i="2" s="1"/>
  <c r="H1180" i="2"/>
  <c r="J1180" i="2" s="1"/>
  <c r="H1179" i="2"/>
  <c r="G1181" i="2"/>
  <c r="I1174" i="2"/>
  <c r="H1174" i="2"/>
  <c r="J1174" i="2" s="1"/>
  <c r="J1173" i="2"/>
  <c r="E1175" i="2"/>
  <c r="G1175" i="2"/>
  <c r="J1167" i="2"/>
  <c r="I1168" i="2"/>
  <c r="H1168" i="2"/>
  <c r="J1168" i="2" s="1"/>
  <c r="E1169" i="2"/>
  <c r="G1169" i="2"/>
  <c r="I1162" i="2"/>
  <c r="I1163" i="2" s="1"/>
  <c r="H1162" i="2"/>
  <c r="J1162" i="2" s="1"/>
  <c r="E1163" i="2"/>
  <c r="G1163" i="2"/>
  <c r="J1155" i="2"/>
  <c r="E1157" i="2"/>
  <c r="I1156" i="2"/>
  <c r="H1156" i="2"/>
  <c r="J1156" i="2" s="1"/>
  <c r="G1157" i="2"/>
  <c r="J1149" i="2"/>
  <c r="I1150" i="2"/>
  <c r="H1150" i="2"/>
  <c r="J1150" i="2" s="1"/>
  <c r="E1151" i="2"/>
  <c r="G1151" i="2"/>
  <c r="J1143" i="2"/>
  <c r="I1144" i="2"/>
  <c r="H1144" i="2"/>
  <c r="J1144" i="2" s="1"/>
  <c r="E1145" i="2"/>
  <c r="I1143" i="2"/>
  <c r="G1145" i="2"/>
  <c r="E1139" i="2"/>
  <c r="I1138" i="2"/>
  <c r="I1139" i="2" s="1"/>
  <c r="H1138" i="2"/>
  <c r="J1138" i="2" s="1"/>
  <c r="H1137" i="2"/>
  <c r="G1139" i="2"/>
  <c r="I1068" i="2"/>
  <c r="K4496" i="1"/>
  <c r="K4500" i="1"/>
  <c r="K4504" i="1"/>
  <c r="K4508" i="1"/>
  <c r="H1116" i="2"/>
  <c r="J1116" i="2" s="1"/>
  <c r="I1092" i="2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I1123" i="2"/>
  <c r="I1124" i="2" s="1"/>
  <c r="H1123" i="2"/>
  <c r="J1123" i="2" s="1"/>
  <c r="E1124" i="2"/>
  <c r="G1124" i="2"/>
  <c r="E1118" i="2"/>
  <c r="I1117" i="2"/>
  <c r="I1118" i="2" s="1"/>
  <c r="H1117" i="2"/>
  <c r="J1117" i="2" s="1"/>
  <c r="G1118" i="2"/>
  <c r="H1111" i="2"/>
  <c r="J1111" i="2" s="1"/>
  <c r="I1111" i="2"/>
  <c r="E1112" i="2"/>
  <c r="J1110" i="2"/>
  <c r="I1110" i="2"/>
  <c r="G1112" i="2"/>
  <c r="I1105" i="2"/>
  <c r="H1105" i="2"/>
  <c r="J1105" i="2" s="1"/>
  <c r="J1104" i="2"/>
  <c r="E1106" i="2"/>
  <c r="I1104" i="2"/>
  <c r="G1106" i="2"/>
  <c r="I1099" i="2"/>
  <c r="I1100" i="2" s="1"/>
  <c r="H1099" i="2"/>
  <c r="J1099" i="2" s="1"/>
  <c r="E1100" i="2"/>
  <c r="G1100" i="2"/>
  <c r="I1093" i="2"/>
  <c r="H1093" i="2"/>
  <c r="J1093" i="2" s="1"/>
  <c r="J1092" i="2"/>
  <c r="E1094" i="2"/>
  <c r="G1094" i="2"/>
  <c r="J1086" i="2"/>
  <c r="G1082" i="2"/>
  <c r="E1088" i="2"/>
  <c r="I1087" i="2"/>
  <c r="H1087" i="2"/>
  <c r="J1087" i="2" s="1"/>
  <c r="G1088" i="2"/>
  <c r="E1082" i="2"/>
  <c r="I1081" i="2"/>
  <c r="I1082" i="2" s="1"/>
  <c r="H1081" i="2"/>
  <c r="J1081" i="2" s="1"/>
  <c r="I1075" i="2"/>
  <c r="I1076" i="2" s="1"/>
  <c r="H1075" i="2"/>
  <c r="J1075" i="2" s="1"/>
  <c r="E1076" i="2"/>
  <c r="G1076" i="2"/>
  <c r="J1068" i="2"/>
  <c r="E1070" i="2"/>
  <c r="I1069" i="2"/>
  <c r="H1069" i="2"/>
  <c r="J1069" i="2" s="1"/>
  <c r="G1070" i="2"/>
  <c r="J1062" i="2"/>
  <c r="E1064" i="2"/>
  <c r="I1063" i="2"/>
  <c r="H1063" i="2"/>
  <c r="J1063" i="2" s="1"/>
  <c r="I1062" i="2"/>
  <c r="G1064" i="2"/>
  <c r="I1057" i="2"/>
  <c r="I1058" i="2" s="1"/>
  <c r="H1057" i="2"/>
  <c r="J1057" i="2" s="1"/>
  <c r="E1058" i="2"/>
  <c r="H1056" i="2"/>
  <c r="G1058" i="2"/>
  <c r="I1051" i="2"/>
  <c r="I1052" i="2" s="1"/>
  <c r="H1051" i="2"/>
  <c r="J1051" i="2" s="1"/>
  <c r="E1052" i="2"/>
  <c r="G1052" i="2"/>
  <c r="E1046" i="2"/>
  <c r="J1044" i="2"/>
  <c r="I1045" i="2"/>
  <c r="I1046" i="2" s="1"/>
  <c r="H1045" i="2"/>
  <c r="J1045" i="2" s="1"/>
  <c r="G1046" i="2"/>
  <c r="E1040" i="2"/>
  <c r="I1039" i="2"/>
  <c r="H1039" i="2"/>
  <c r="J1039" i="2" s="1"/>
  <c r="J1038" i="2"/>
  <c r="G1040" i="2"/>
  <c r="K4432" i="1"/>
  <c r="K4394" i="1"/>
  <c r="G1019" i="2"/>
  <c r="H1024" i="2"/>
  <c r="J1024" i="2" s="1"/>
  <c r="I1024" i="2"/>
  <c r="I1025" i="2" s="1"/>
  <c r="E1025" i="2"/>
  <c r="G1025" i="2"/>
  <c r="E1019" i="2"/>
  <c r="I1018" i="2"/>
  <c r="I1019" i="2" s="1"/>
  <c r="H1018" i="2"/>
  <c r="J1018" i="2" s="1"/>
  <c r="E1013" i="2"/>
  <c r="J1011" i="2"/>
  <c r="I1012" i="2"/>
  <c r="I1013" i="2" s="1"/>
  <c r="H1012" i="2"/>
  <c r="J1012" i="2" s="1"/>
  <c r="G1013" i="2"/>
  <c r="E1007" i="2"/>
  <c r="H1006" i="2"/>
  <c r="J1006" i="2" s="1"/>
  <c r="I1006" i="2"/>
  <c r="I1007" i="2" s="1"/>
  <c r="H1005" i="2"/>
  <c r="G1007" i="2"/>
  <c r="E1001" i="2"/>
  <c r="I1000" i="2"/>
  <c r="I1001" i="2" s="1"/>
  <c r="H1000" i="2"/>
  <c r="J1000" i="2" s="1"/>
  <c r="G1001" i="2"/>
  <c r="E995" i="2"/>
  <c r="I994" i="2"/>
  <c r="I995" i="2" s="1"/>
  <c r="H994" i="2"/>
  <c r="J994" i="2" s="1"/>
  <c r="G995" i="2"/>
  <c r="J987" i="2"/>
  <c r="I988" i="2"/>
  <c r="H988" i="2"/>
  <c r="J988" i="2" s="1"/>
  <c r="E989" i="2"/>
  <c r="I987" i="2"/>
  <c r="G989" i="2"/>
  <c r="E983" i="2"/>
  <c r="I982" i="2"/>
  <c r="I983" i="2" s="1"/>
  <c r="H982" i="2"/>
  <c r="J982" i="2" s="1"/>
  <c r="G983" i="2"/>
  <c r="I976" i="2"/>
  <c r="I977" i="2" s="1"/>
  <c r="H976" i="2"/>
  <c r="J976" i="2" s="1"/>
  <c r="E977" i="2"/>
  <c r="G977" i="2"/>
  <c r="I970" i="2"/>
  <c r="I971" i="2" s="1"/>
  <c r="H970" i="2"/>
  <c r="J970" i="2" s="1"/>
  <c r="E971" i="2"/>
  <c r="G971" i="2"/>
  <c r="E965" i="2"/>
  <c r="J963" i="2"/>
  <c r="I964" i="2"/>
  <c r="H964" i="2"/>
  <c r="J964" i="2" s="1"/>
  <c r="I963" i="2"/>
  <c r="G965" i="2"/>
  <c r="I958" i="2"/>
  <c r="H958" i="2"/>
  <c r="J958" i="2" s="1"/>
  <c r="E959" i="2"/>
  <c r="J957" i="2"/>
  <c r="G959" i="2"/>
  <c r="J951" i="2"/>
  <c r="E953" i="2"/>
  <c r="I952" i="2"/>
  <c r="I953" i="2" s="1"/>
  <c r="H952" i="2"/>
  <c r="J952" i="2" s="1"/>
  <c r="G953" i="2"/>
  <c r="I946" i="2"/>
  <c r="I947" i="2" s="1"/>
  <c r="H946" i="2"/>
  <c r="J946" i="2" s="1"/>
  <c r="E947" i="2"/>
  <c r="G947" i="2"/>
  <c r="I940" i="2"/>
  <c r="H940" i="2"/>
  <c r="J940" i="2" s="1"/>
  <c r="E941" i="2"/>
  <c r="J939" i="2"/>
  <c r="I939" i="2"/>
  <c r="G941" i="2"/>
  <c r="H690" i="2"/>
  <c r="J690" i="2" s="1"/>
  <c r="H834" i="2"/>
  <c r="J834" i="2" s="1"/>
  <c r="G836" i="2"/>
  <c r="H882" i="2"/>
  <c r="J882" i="2" s="1"/>
  <c r="H894" i="2"/>
  <c r="J894" i="2" s="1"/>
  <c r="H925" i="2"/>
  <c r="J925" i="2" s="1"/>
  <c r="I925" i="2"/>
  <c r="I926" i="2" s="1"/>
  <c r="E926" i="2"/>
  <c r="G926" i="2"/>
  <c r="J918" i="2"/>
  <c r="I919" i="2"/>
  <c r="H919" i="2"/>
  <c r="J919" i="2" s="1"/>
  <c r="G908" i="2"/>
  <c r="E920" i="2"/>
  <c r="G920" i="2"/>
  <c r="E914" i="2"/>
  <c r="J912" i="2"/>
  <c r="I913" i="2"/>
  <c r="H913" i="2"/>
  <c r="J913" i="2" s="1"/>
  <c r="I912" i="2"/>
  <c r="G914" i="2"/>
  <c r="H876" i="2"/>
  <c r="J876" i="2" s="1"/>
  <c r="H888" i="2"/>
  <c r="J888" i="2" s="1"/>
  <c r="E908" i="2"/>
  <c r="H900" i="2"/>
  <c r="J900" i="2" s="1"/>
  <c r="I741" i="2"/>
  <c r="I907" i="2"/>
  <c r="H907" i="2"/>
  <c r="J907" i="2" s="1"/>
  <c r="J906" i="2"/>
  <c r="E902" i="2"/>
  <c r="I901" i="2"/>
  <c r="I902" i="2" s="1"/>
  <c r="H901" i="2"/>
  <c r="J901" i="2" s="1"/>
  <c r="G902" i="2"/>
  <c r="I753" i="2"/>
  <c r="I895" i="2"/>
  <c r="I896" i="2" s="1"/>
  <c r="H895" i="2"/>
  <c r="J895" i="2" s="1"/>
  <c r="E896" i="2"/>
  <c r="G896" i="2"/>
  <c r="G884" i="2"/>
  <c r="E878" i="2"/>
  <c r="E890" i="2"/>
  <c r="I889" i="2"/>
  <c r="I890" i="2" s="1"/>
  <c r="H889" i="2"/>
  <c r="J889" i="2" s="1"/>
  <c r="G890" i="2"/>
  <c r="I883" i="2"/>
  <c r="I884" i="2" s="1"/>
  <c r="H883" i="2"/>
  <c r="J883" i="2" s="1"/>
  <c r="E884" i="2"/>
  <c r="I877" i="2"/>
  <c r="I878" i="2" s="1"/>
  <c r="H877" i="2"/>
  <c r="J877" i="2" s="1"/>
  <c r="G878" i="2"/>
  <c r="E872" i="2"/>
  <c r="J870" i="2"/>
  <c r="I871" i="2"/>
  <c r="H871" i="2"/>
  <c r="J871" i="2" s="1"/>
  <c r="G872" i="2"/>
  <c r="E866" i="2"/>
  <c r="J864" i="2"/>
  <c r="I865" i="2"/>
  <c r="H865" i="2"/>
  <c r="J865" i="2" s="1"/>
  <c r="G866" i="2"/>
  <c r="E860" i="2"/>
  <c r="I859" i="2"/>
  <c r="I860" i="2" s="1"/>
  <c r="H859" i="2"/>
  <c r="J859" i="2" s="1"/>
  <c r="H858" i="2"/>
  <c r="G860" i="2"/>
  <c r="J852" i="2"/>
  <c r="I853" i="2"/>
  <c r="H853" i="2"/>
  <c r="J853" i="2" s="1"/>
  <c r="E854" i="2"/>
  <c r="G854" i="2"/>
  <c r="E848" i="2"/>
  <c r="I847" i="2"/>
  <c r="H847" i="2"/>
  <c r="J847" i="2" s="1"/>
  <c r="J846" i="2"/>
  <c r="G848" i="2"/>
  <c r="E842" i="2"/>
  <c r="I841" i="2"/>
  <c r="I842" i="2" s="1"/>
  <c r="H841" i="2"/>
  <c r="J841" i="2" s="1"/>
  <c r="G842" i="2"/>
  <c r="H801" i="2"/>
  <c r="J801" i="2" s="1"/>
  <c r="H825" i="2"/>
  <c r="J825" i="2" s="1"/>
  <c r="H777" i="2"/>
  <c r="J777" i="2" s="1"/>
  <c r="H726" i="2"/>
  <c r="J726" i="2" s="1"/>
  <c r="G737" i="2"/>
  <c r="I759" i="2"/>
  <c r="H819" i="2"/>
  <c r="J819" i="2" s="1"/>
  <c r="H747" i="2"/>
  <c r="I807" i="2"/>
  <c r="H735" i="2"/>
  <c r="J735" i="2" s="1"/>
  <c r="H826" i="2"/>
  <c r="J826" i="2" s="1"/>
  <c r="I826" i="2"/>
  <c r="I827" i="2" s="1"/>
  <c r="E827" i="2"/>
  <c r="G827" i="2"/>
  <c r="I820" i="2"/>
  <c r="I821" i="2" s="1"/>
  <c r="H820" i="2"/>
  <c r="J820" i="2" s="1"/>
  <c r="E821" i="2"/>
  <c r="G821" i="2"/>
  <c r="E815" i="2"/>
  <c r="J813" i="2"/>
  <c r="I814" i="2"/>
  <c r="H814" i="2"/>
  <c r="J814" i="2" s="1"/>
  <c r="I813" i="2"/>
  <c r="G815" i="2"/>
  <c r="J807" i="2"/>
  <c r="E809" i="2"/>
  <c r="I808" i="2"/>
  <c r="H808" i="2"/>
  <c r="J808" i="2" s="1"/>
  <c r="G809" i="2"/>
  <c r="I802" i="2"/>
  <c r="I803" i="2" s="1"/>
  <c r="H802" i="2"/>
  <c r="J802" i="2" s="1"/>
  <c r="E803" i="2"/>
  <c r="G803" i="2"/>
  <c r="J795" i="2"/>
  <c r="E797" i="2"/>
  <c r="I796" i="2"/>
  <c r="H796" i="2"/>
  <c r="J796" i="2" s="1"/>
  <c r="G797" i="2"/>
  <c r="J789" i="2"/>
  <c r="I790" i="2"/>
  <c r="H790" i="2"/>
  <c r="J790" i="2" s="1"/>
  <c r="E791" i="2"/>
  <c r="I789" i="2"/>
  <c r="G791" i="2"/>
  <c r="I784" i="2"/>
  <c r="I785" i="2" s="1"/>
  <c r="H784" i="2"/>
  <c r="J784" i="2" s="1"/>
  <c r="E785" i="2"/>
  <c r="H783" i="2"/>
  <c r="G785" i="2"/>
  <c r="I778" i="2"/>
  <c r="I779" i="2" s="1"/>
  <c r="H778" i="2"/>
  <c r="J778" i="2" s="1"/>
  <c r="E779" i="2"/>
  <c r="G779" i="2"/>
  <c r="I772" i="2"/>
  <c r="I773" i="2" s="1"/>
  <c r="H772" i="2"/>
  <c r="J772" i="2" s="1"/>
  <c r="E773" i="2"/>
  <c r="G773" i="2"/>
  <c r="J765" i="2"/>
  <c r="I766" i="2"/>
  <c r="H766" i="2"/>
  <c r="J766" i="2" s="1"/>
  <c r="E767" i="2"/>
  <c r="I765" i="2"/>
  <c r="G767" i="2"/>
  <c r="I760" i="2"/>
  <c r="H760" i="2"/>
  <c r="J760" i="2" s="1"/>
  <c r="J759" i="2"/>
  <c r="E761" i="2"/>
  <c r="G761" i="2"/>
  <c r="J753" i="2"/>
  <c r="I754" i="2"/>
  <c r="H754" i="2"/>
  <c r="J754" i="2" s="1"/>
  <c r="E755" i="2"/>
  <c r="G755" i="2"/>
  <c r="H748" i="2"/>
  <c r="J748" i="2" s="1"/>
  <c r="I748" i="2"/>
  <c r="I749" i="2" s="1"/>
  <c r="E749" i="2"/>
  <c r="G749" i="2"/>
  <c r="J741" i="2"/>
  <c r="I742" i="2"/>
  <c r="H742" i="2"/>
  <c r="J742" i="2" s="1"/>
  <c r="E743" i="2"/>
  <c r="G743" i="2"/>
  <c r="H642" i="2"/>
  <c r="J642" i="2" s="1"/>
  <c r="H648" i="2"/>
  <c r="J648" i="2" s="1"/>
  <c r="I696" i="2"/>
  <c r="H672" i="2"/>
  <c r="J672" i="2" s="1"/>
  <c r="I708" i="2"/>
  <c r="I636" i="2"/>
  <c r="I727" i="2"/>
  <c r="I728" i="2" s="1"/>
  <c r="H727" i="2"/>
  <c r="J727" i="2" s="1"/>
  <c r="G728" i="2"/>
  <c r="J720" i="2"/>
  <c r="I721" i="2"/>
  <c r="H721" i="2"/>
  <c r="J721" i="2" s="1"/>
  <c r="E722" i="2"/>
  <c r="G722" i="2"/>
  <c r="G710" i="2"/>
  <c r="I715" i="2"/>
  <c r="H715" i="2"/>
  <c r="J715" i="2" s="1"/>
  <c r="J714" i="2"/>
  <c r="E716" i="2"/>
  <c r="E710" i="2"/>
  <c r="G716" i="2"/>
  <c r="J708" i="2"/>
  <c r="H709" i="2"/>
  <c r="J709" i="2" s="1"/>
  <c r="I709" i="2"/>
  <c r="E704" i="2"/>
  <c r="J702" i="2"/>
  <c r="I703" i="2"/>
  <c r="H703" i="2"/>
  <c r="J703" i="2" s="1"/>
  <c r="I702" i="2"/>
  <c r="G704" i="2"/>
  <c r="I697" i="2"/>
  <c r="H697" i="2"/>
  <c r="J697" i="2" s="1"/>
  <c r="E698" i="2"/>
  <c r="J696" i="2"/>
  <c r="E692" i="2"/>
  <c r="G698" i="2"/>
  <c r="I691" i="2"/>
  <c r="I692" i="2" s="1"/>
  <c r="H691" i="2"/>
  <c r="J691" i="2" s="1"/>
  <c r="G692" i="2"/>
  <c r="I685" i="2"/>
  <c r="I686" i="2" s="1"/>
  <c r="H685" i="2"/>
  <c r="J685" i="2" s="1"/>
  <c r="E686" i="2"/>
  <c r="H684" i="2"/>
  <c r="G686" i="2"/>
  <c r="H679" i="2"/>
  <c r="J679" i="2" s="1"/>
  <c r="I679" i="2"/>
  <c r="I680" i="2" s="1"/>
  <c r="E680" i="2"/>
  <c r="H678" i="2"/>
  <c r="G680" i="2"/>
  <c r="I673" i="2"/>
  <c r="I674" i="2" s="1"/>
  <c r="H673" i="2"/>
  <c r="J673" i="2" s="1"/>
  <c r="E674" i="2"/>
  <c r="G674" i="2"/>
  <c r="I667" i="2"/>
  <c r="H667" i="2"/>
  <c r="J667" i="2" s="1"/>
  <c r="E668" i="2"/>
  <c r="J666" i="2"/>
  <c r="I666" i="2"/>
  <c r="G668" i="2"/>
  <c r="J660" i="2"/>
  <c r="H661" i="2"/>
  <c r="J661" i="2" s="1"/>
  <c r="I661" i="2"/>
  <c r="E662" i="2"/>
  <c r="I660" i="2"/>
  <c r="G662" i="2"/>
  <c r="I655" i="2"/>
  <c r="I656" i="2" s="1"/>
  <c r="H655" i="2"/>
  <c r="J655" i="2" s="1"/>
  <c r="E656" i="2"/>
  <c r="H654" i="2"/>
  <c r="G656" i="2"/>
  <c r="H649" i="2"/>
  <c r="J649" i="2" s="1"/>
  <c r="I649" i="2"/>
  <c r="I650" i="2" s="1"/>
  <c r="E650" i="2"/>
  <c r="G650" i="2"/>
  <c r="I643" i="2"/>
  <c r="I644" i="2" s="1"/>
  <c r="H643" i="2"/>
  <c r="J643" i="2" s="1"/>
  <c r="E644" i="2"/>
  <c r="G644" i="2"/>
  <c r="G623" i="2"/>
  <c r="I628" i="2"/>
  <c r="H628" i="2"/>
  <c r="J628" i="2" s="1"/>
  <c r="G629" i="2"/>
  <c r="E629" i="2"/>
  <c r="E623" i="2"/>
  <c r="I622" i="2"/>
  <c r="I623" i="2" s="1"/>
  <c r="H622" i="2"/>
  <c r="J622" i="2" s="1"/>
  <c r="I616" i="2"/>
  <c r="H616" i="2"/>
  <c r="J616" i="2" s="1"/>
  <c r="I615" i="2"/>
  <c r="G617" i="2"/>
  <c r="E617" i="2"/>
  <c r="I600" i="2"/>
  <c r="H573" i="2"/>
  <c r="J573" i="2" s="1"/>
  <c r="H627" i="2"/>
  <c r="I579" i="2"/>
  <c r="H567" i="2"/>
  <c r="J567" i="2" s="1"/>
  <c r="H585" i="2"/>
  <c r="J585" i="2" s="1"/>
  <c r="I609" i="2"/>
  <c r="H615" i="2"/>
  <c r="I627" i="2"/>
  <c r="I629" i="2" s="1"/>
  <c r="K3697" i="1"/>
  <c r="K3736" i="1"/>
  <c r="E593" i="2"/>
  <c r="I592" i="2"/>
  <c r="H592" i="2"/>
  <c r="J592" i="2" s="1"/>
  <c r="J591" i="2"/>
  <c r="I591" i="2"/>
  <c r="G593" i="2"/>
  <c r="I586" i="2"/>
  <c r="I587" i="2" s="1"/>
  <c r="H586" i="2"/>
  <c r="J586" i="2" s="1"/>
  <c r="E587" i="2"/>
  <c r="G587" i="2"/>
  <c r="J579" i="2"/>
  <c r="I580" i="2"/>
  <c r="H580" i="2"/>
  <c r="J580" i="2" s="1"/>
  <c r="E581" i="2"/>
  <c r="G581" i="2"/>
  <c r="H574" i="2"/>
  <c r="J574" i="2" s="1"/>
  <c r="I574" i="2"/>
  <c r="I575" i="2" s="1"/>
  <c r="E575" i="2"/>
  <c r="G575" i="2"/>
  <c r="E569" i="2"/>
  <c r="I568" i="2"/>
  <c r="I569" i="2" s="1"/>
  <c r="H568" i="2"/>
  <c r="J568" i="2" s="1"/>
  <c r="G569" i="2"/>
  <c r="E554" i="2"/>
  <c r="I552" i="2"/>
  <c r="G554" i="2"/>
  <c r="I553" i="2"/>
  <c r="H553" i="2"/>
  <c r="J553" i="2" s="1"/>
  <c r="H552" i="2"/>
  <c r="K3506" i="1"/>
  <c r="K3510" i="1"/>
  <c r="K3518" i="1"/>
  <c r="I537" i="2"/>
  <c r="J537" i="2"/>
  <c r="H538" i="2"/>
  <c r="J538" i="2" s="1"/>
  <c r="I538" i="2"/>
  <c r="E539" i="2"/>
  <c r="G539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K3906" i="1" s="1"/>
  <c r="K3910" i="1" s="1"/>
  <c r="J4132" i="1"/>
  <c r="K4494" i="1"/>
  <c r="K4498" i="1"/>
  <c r="K4502" i="1"/>
  <c r="K3354" i="1"/>
  <c r="K3358" i="1"/>
  <c r="K3362" i="1"/>
  <c r="K3366" i="1"/>
  <c r="I522" i="2"/>
  <c r="G524" i="2"/>
  <c r="H523" i="2"/>
  <c r="J523" i="2" s="1"/>
  <c r="I523" i="2"/>
  <c r="E524" i="2"/>
  <c r="H516" i="2"/>
  <c r="J516" i="2" s="1"/>
  <c r="H522" i="2"/>
  <c r="H501" i="2"/>
  <c r="J501" i="2" s="1"/>
  <c r="K3240" i="1"/>
  <c r="H507" i="2"/>
  <c r="H508" i="2"/>
  <c r="J508" i="2" s="1"/>
  <c r="I508" i="2"/>
  <c r="I509" i="2" s="1"/>
  <c r="E509" i="2"/>
  <c r="G509" i="2"/>
  <c r="H492" i="2"/>
  <c r="J492" i="2" s="1"/>
  <c r="I468" i="2"/>
  <c r="H477" i="2"/>
  <c r="J477" i="2" s="1"/>
  <c r="G479" i="2"/>
  <c r="E485" i="2"/>
  <c r="H484" i="2"/>
  <c r="J484" i="2" s="1"/>
  <c r="I484" i="2"/>
  <c r="J483" i="2"/>
  <c r="I483" i="2"/>
  <c r="G485" i="2"/>
  <c r="J2878" i="1"/>
  <c r="I462" i="2"/>
  <c r="E470" i="2"/>
  <c r="J468" i="2"/>
  <c r="I469" i="2"/>
  <c r="H469" i="2"/>
  <c r="J469" i="2" s="1"/>
  <c r="G470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H447" i="2"/>
  <c r="J447" i="2" s="1"/>
  <c r="H454" i="2"/>
  <c r="J454" i="2" s="1"/>
  <c r="I454" i="2"/>
  <c r="I455" i="2" s="1"/>
  <c r="E455" i="2"/>
  <c r="H453" i="2"/>
  <c r="G455" i="2"/>
  <c r="K2711" i="1"/>
  <c r="K2677" i="1"/>
  <c r="K2681" i="1"/>
  <c r="E440" i="2"/>
  <c r="H439" i="2"/>
  <c r="J439" i="2" s="1"/>
  <c r="I439" i="2"/>
  <c r="I414" i="2"/>
  <c r="I420" i="2"/>
  <c r="H421" i="2"/>
  <c r="J421" i="2" s="1"/>
  <c r="I421" i="2"/>
  <c r="J420" i="2"/>
  <c r="E422" i="2"/>
  <c r="G422" i="2"/>
  <c r="J414" i="2"/>
  <c r="H415" i="2"/>
  <c r="J415" i="2" s="1"/>
  <c r="I415" i="2"/>
  <c r="E416" i="2"/>
  <c r="G416" i="2"/>
  <c r="H409" i="2"/>
  <c r="J409" i="2" s="1"/>
  <c r="I409" i="2"/>
  <c r="I410" i="2" s="1"/>
  <c r="E410" i="2"/>
  <c r="H408" i="2"/>
  <c r="G410" i="2"/>
  <c r="H393" i="2"/>
  <c r="J393" i="2" s="1"/>
  <c r="G395" i="2"/>
  <c r="G398" i="2" s="1"/>
  <c r="J2422" i="1"/>
  <c r="K2428" i="1" s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4" i="1"/>
  <c r="K3166" i="1"/>
  <c r="K3168" i="1"/>
  <c r="K3170" i="1"/>
  <c r="K3172" i="1"/>
  <c r="K3174" i="1"/>
  <c r="K3255" i="1"/>
  <c r="J3334" i="1"/>
  <c r="K3336" i="1" s="1"/>
  <c r="J3338" i="1" s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378" i="2"/>
  <c r="J378" i="2" s="1"/>
  <c r="G386" i="2"/>
  <c r="H384" i="2"/>
  <c r="J384" i="2" s="1"/>
  <c r="I372" i="2"/>
  <c r="I384" i="2"/>
  <c r="H385" i="2"/>
  <c r="J385" i="2" s="1"/>
  <c r="I385" i="2"/>
  <c r="E386" i="2"/>
  <c r="H379" i="2"/>
  <c r="J379" i="2" s="1"/>
  <c r="I379" i="2"/>
  <c r="I380" i="2" s="1"/>
  <c r="E380" i="2"/>
  <c r="G380" i="2"/>
  <c r="K2104" i="1"/>
  <c r="K2108" i="1"/>
  <c r="K2112" i="1"/>
  <c r="I348" i="2"/>
  <c r="E365" i="2"/>
  <c r="G359" i="2"/>
  <c r="H364" i="2"/>
  <c r="J364" i="2" s="1"/>
  <c r="I364" i="2"/>
  <c r="H357" i="2"/>
  <c r="J357" i="2" s="1"/>
  <c r="H342" i="2"/>
  <c r="J342" i="2" s="1"/>
  <c r="J363" i="2"/>
  <c r="I363" i="2"/>
  <c r="I365" i="2" s="1"/>
  <c r="G365" i="2"/>
  <c r="K2026" i="1"/>
  <c r="K2034" i="1"/>
  <c r="J348" i="2"/>
  <c r="H349" i="2"/>
  <c r="J349" i="2" s="1"/>
  <c r="I349" i="2"/>
  <c r="G338" i="2"/>
  <c r="E350" i="2"/>
  <c r="G350" i="2"/>
  <c r="H343" i="2"/>
  <c r="J343" i="2" s="1"/>
  <c r="I343" i="2"/>
  <c r="I344" i="2" s="1"/>
  <c r="E344" i="2"/>
  <c r="H336" i="2"/>
  <c r="J336" i="2" s="1"/>
  <c r="G344" i="2"/>
  <c r="H337" i="2"/>
  <c r="J337" i="2" s="1"/>
  <c r="I337" i="2"/>
  <c r="I338" i="2" s="1"/>
  <c r="E338" i="2"/>
  <c r="H330" i="2"/>
  <c r="J330" i="2" s="1"/>
  <c r="I303" i="2"/>
  <c r="H321" i="2"/>
  <c r="J321" i="2" s="1"/>
  <c r="H322" i="2"/>
  <c r="J322" i="2" s="1"/>
  <c r="I322" i="2"/>
  <c r="I323" i="2" s="1"/>
  <c r="E323" i="2"/>
  <c r="G323" i="2"/>
  <c r="H316" i="2"/>
  <c r="J316" i="2" s="1"/>
  <c r="I316" i="2"/>
  <c r="I317" i="2" s="1"/>
  <c r="H309" i="2"/>
  <c r="J309" i="2" s="1"/>
  <c r="E311" i="2"/>
  <c r="E317" i="2"/>
  <c r="H315" i="2"/>
  <c r="G317" i="2"/>
  <c r="I310" i="2"/>
  <c r="I311" i="2" s="1"/>
  <c r="H310" i="2"/>
  <c r="J310" i="2" s="1"/>
  <c r="H291" i="2"/>
  <c r="J291" i="2" s="1"/>
  <c r="G311" i="2"/>
  <c r="H304" i="2"/>
  <c r="J304" i="2" s="1"/>
  <c r="I304" i="2"/>
  <c r="J303" i="2"/>
  <c r="E305" i="2"/>
  <c r="G305" i="2"/>
  <c r="J297" i="2"/>
  <c r="H298" i="2"/>
  <c r="J298" i="2" s="1"/>
  <c r="I298" i="2"/>
  <c r="E299" i="2"/>
  <c r="I297" i="2"/>
  <c r="G299" i="2"/>
  <c r="J1738" i="1"/>
  <c r="K1740" i="1" s="1"/>
  <c r="G284" i="2"/>
  <c r="G287" i="2" s="1"/>
  <c r="I282" i="2"/>
  <c r="J1624" i="1"/>
  <c r="H273" i="2"/>
  <c r="J273" i="2" s="1"/>
  <c r="E254" i="2"/>
  <c r="E269" i="2"/>
  <c r="H274" i="2"/>
  <c r="J274" i="2" s="1"/>
  <c r="I274" i="2"/>
  <c r="I275" i="2" s="1"/>
  <c r="E275" i="2"/>
  <c r="G275" i="2"/>
  <c r="H268" i="2"/>
  <c r="J268" i="2" s="1"/>
  <c r="I268" i="2"/>
  <c r="I269" i="2" s="1"/>
  <c r="H258" i="2"/>
  <c r="H259" i="2"/>
  <c r="J259" i="2" s="1"/>
  <c r="I259" i="2"/>
  <c r="I260" i="2" s="1"/>
  <c r="E260" i="2"/>
  <c r="G260" i="2"/>
  <c r="H253" i="2"/>
  <c r="J253" i="2" s="1"/>
  <c r="I253" i="2"/>
  <c r="I254" i="2" s="1"/>
  <c r="K1417" i="1"/>
  <c r="K1421" i="1"/>
  <c r="K1458" i="1"/>
  <c r="J1282" i="1"/>
  <c r="K1284" i="1" s="1"/>
  <c r="J1286" i="1" s="1"/>
  <c r="I228" i="2"/>
  <c r="E236" i="2"/>
  <c r="J234" i="2"/>
  <c r="I235" i="2"/>
  <c r="H235" i="2"/>
  <c r="J235" i="2" s="1"/>
  <c r="I216" i="2"/>
  <c r="I234" i="2"/>
  <c r="G236" i="2"/>
  <c r="H222" i="2"/>
  <c r="J222" i="2" s="1"/>
  <c r="H229" i="2"/>
  <c r="J229" i="2" s="1"/>
  <c r="I229" i="2"/>
  <c r="E230" i="2"/>
  <c r="J228" i="2"/>
  <c r="G230" i="2"/>
  <c r="H223" i="2"/>
  <c r="J223" i="2" s="1"/>
  <c r="I223" i="2"/>
  <c r="I224" i="2" s="1"/>
  <c r="E224" i="2"/>
  <c r="G224" i="2"/>
  <c r="J216" i="2"/>
  <c r="H217" i="2"/>
  <c r="J217" i="2" s="1"/>
  <c r="I217" i="2"/>
  <c r="E218" i="2"/>
  <c r="G218" i="2"/>
  <c r="H211" i="2"/>
  <c r="J211" i="2" s="1"/>
  <c r="I211" i="2"/>
  <c r="I212" i="2" s="1"/>
  <c r="E212" i="2"/>
  <c r="H210" i="2"/>
  <c r="G212" i="2"/>
  <c r="B1235" i="1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I180" i="2"/>
  <c r="H162" i="2"/>
  <c r="J162" i="2" s="1"/>
  <c r="H174" i="2"/>
  <c r="J174" i="2" s="1"/>
  <c r="H168" i="2"/>
  <c r="J168" i="2" s="1"/>
  <c r="H187" i="2"/>
  <c r="J187" i="2" s="1"/>
  <c r="I187" i="2"/>
  <c r="I188" i="2" s="1"/>
  <c r="E188" i="2"/>
  <c r="H186" i="2"/>
  <c r="G188" i="2"/>
  <c r="H181" i="2"/>
  <c r="J181" i="2" s="1"/>
  <c r="I181" i="2"/>
  <c r="E182" i="2"/>
  <c r="J180" i="2"/>
  <c r="G182" i="2"/>
  <c r="E176" i="2"/>
  <c r="H175" i="2"/>
  <c r="J175" i="2" s="1"/>
  <c r="I175" i="2"/>
  <c r="I176" i="2" s="1"/>
  <c r="G176" i="2"/>
  <c r="H169" i="2"/>
  <c r="J169" i="2" s="1"/>
  <c r="I169" i="2"/>
  <c r="I170" i="2" s="1"/>
  <c r="E170" i="2"/>
  <c r="G170" i="2"/>
  <c r="H153" i="2"/>
  <c r="J153" i="2" s="1"/>
  <c r="G146" i="2"/>
  <c r="G149" i="2" s="1"/>
  <c r="H144" i="2"/>
  <c r="J144" i="2" s="1"/>
  <c r="G18" i="2"/>
  <c r="I18" i="2" s="1"/>
  <c r="H135" i="2"/>
  <c r="J135" i="2" s="1"/>
  <c r="H252" i="2"/>
  <c r="G254" i="2"/>
  <c r="E128" i="2"/>
  <c r="G122" i="2"/>
  <c r="J126" i="2"/>
  <c r="H127" i="2"/>
  <c r="J127" i="2" s="1"/>
  <c r="I127" i="2"/>
  <c r="I120" i="2"/>
  <c r="I126" i="2"/>
  <c r="G128" i="2"/>
  <c r="E113" i="2"/>
  <c r="H99" i="2"/>
  <c r="J99" i="2" s="1"/>
  <c r="I111" i="2"/>
  <c r="E107" i="2"/>
  <c r="J111" i="2"/>
  <c r="I112" i="2"/>
  <c r="H112" i="2"/>
  <c r="J112" i="2" s="1"/>
  <c r="G113" i="2"/>
  <c r="J105" i="2"/>
  <c r="H106" i="2"/>
  <c r="J106" i="2" s="1"/>
  <c r="I106" i="2"/>
  <c r="I105" i="2"/>
  <c r="G107" i="2"/>
  <c r="H93" i="2"/>
  <c r="J93" i="2" s="1"/>
  <c r="H100" i="2"/>
  <c r="J100" i="2" s="1"/>
  <c r="I100" i="2"/>
  <c r="I101" i="2" s="1"/>
  <c r="E101" i="2"/>
  <c r="G101" i="2"/>
  <c r="I60" i="2"/>
  <c r="H84" i="2"/>
  <c r="J84" i="2" s="1"/>
  <c r="H85" i="2"/>
  <c r="J85" i="2" s="1"/>
  <c r="I85" i="2"/>
  <c r="I86" i="2" s="1"/>
  <c r="E80" i="2"/>
  <c r="E86" i="2"/>
  <c r="H72" i="2"/>
  <c r="E74" i="2"/>
  <c r="G86" i="2"/>
  <c r="I79" i="2"/>
  <c r="H79" i="2"/>
  <c r="J79" i="2" s="1"/>
  <c r="J78" i="2"/>
  <c r="E68" i="2"/>
  <c r="I78" i="2"/>
  <c r="G80" i="2"/>
  <c r="I66" i="2"/>
  <c r="I73" i="2"/>
  <c r="I74" i="2" s="1"/>
  <c r="H73" i="2"/>
  <c r="J73" i="2" s="1"/>
  <c r="J72" i="2"/>
  <c r="G74" i="2"/>
  <c r="I67" i="2"/>
  <c r="H67" i="2"/>
  <c r="J67" i="2" s="1"/>
  <c r="J66" i="2"/>
  <c r="G68" i="2"/>
  <c r="H61" i="2"/>
  <c r="J61" i="2" s="1"/>
  <c r="I61" i="2"/>
  <c r="E62" i="2"/>
  <c r="J60" i="2"/>
  <c r="G62" i="2"/>
  <c r="G448" i="2"/>
  <c r="G449" i="2" s="1"/>
  <c r="H39" i="2"/>
  <c r="J39" i="2" s="1"/>
  <c r="H33" i="2"/>
  <c r="J33" i="2" s="1"/>
  <c r="G35" i="2"/>
  <c r="J45" i="2"/>
  <c r="H46" i="2"/>
  <c r="J46" i="2" s="1"/>
  <c r="I46" i="2"/>
  <c r="E47" i="2"/>
  <c r="I45" i="2"/>
  <c r="G47" i="2"/>
  <c r="H40" i="2"/>
  <c r="J40" i="2" s="1"/>
  <c r="I40" i="2"/>
  <c r="I41" i="2" s="1"/>
  <c r="E41" i="2"/>
  <c r="G24" i="2"/>
  <c r="I24" i="2" s="1"/>
  <c r="G41" i="2"/>
  <c r="G9" i="2"/>
  <c r="I9" i="2" s="1"/>
  <c r="H25" i="2"/>
  <c r="J25" i="2" s="1"/>
  <c r="I25" i="2"/>
  <c r="E26" i="2"/>
  <c r="G1430" i="2"/>
  <c r="H1428" i="2"/>
  <c r="E122" i="2"/>
  <c r="E374" i="2"/>
  <c r="H243" i="2"/>
  <c r="J243" i="2" s="1"/>
  <c r="H1527" i="2"/>
  <c r="H54" i="2"/>
  <c r="J54" i="2" s="1"/>
  <c r="H267" i="2"/>
  <c r="E602" i="2"/>
  <c r="G269" i="2"/>
  <c r="E563" i="2"/>
  <c r="H10" i="2"/>
  <c r="J10" i="2" s="1"/>
  <c r="I10" i="2"/>
  <c r="E11" i="2"/>
  <c r="E518" i="2"/>
  <c r="E245" i="2"/>
  <c r="G244" i="2"/>
  <c r="E155" i="2"/>
  <c r="E1034" i="2"/>
  <c r="E533" i="2"/>
  <c r="G55" i="2"/>
  <c r="G56" i="2" s="1"/>
  <c r="E146" i="2"/>
  <c r="E1826" i="2"/>
  <c r="E1628" i="2"/>
  <c r="H1330" i="2"/>
  <c r="J1330" i="2" s="1"/>
  <c r="E284" i="2"/>
  <c r="E395" i="2"/>
  <c r="E404" i="2"/>
  <c r="E836" i="2"/>
  <c r="E1331" i="2"/>
  <c r="H1924" i="2"/>
  <c r="J1924" i="2" s="1"/>
  <c r="I1924" i="2"/>
  <c r="I1925" i="2" s="1"/>
  <c r="H1132" i="2"/>
  <c r="J1132" i="2" s="1"/>
  <c r="I1132" i="2"/>
  <c r="H1825" i="2"/>
  <c r="J1825" i="2" s="1"/>
  <c r="I1825" i="2"/>
  <c r="I1826" i="2" s="1"/>
  <c r="E1925" i="2"/>
  <c r="G2024" i="2"/>
  <c r="H2022" i="2"/>
  <c r="I2022" i="2"/>
  <c r="H1726" i="2"/>
  <c r="J1726" i="2" s="1"/>
  <c r="I1726" i="2"/>
  <c r="I1727" i="2" s="1"/>
  <c r="G1826" i="2"/>
  <c r="I1329" i="2"/>
  <c r="I1331" i="2" s="1"/>
  <c r="H1329" i="2"/>
  <c r="G1331" i="2"/>
  <c r="H1231" i="2"/>
  <c r="J1231" i="2" s="1"/>
  <c r="I1231" i="2"/>
  <c r="G1133" i="2"/>
  <c r="H1131" i="2"/>
  <c r="I1131" i="2"/>
  <c r="J1923" i="2"/>
  <c r="H2023" i="2"/>
  <c r="J2023" i="2" s="1"/>
  <c r="I2023" i="2"/>
  <c r="G1925" i="2"/>
  <c r="H1627" i="2"/>
  <c r="I1627" i="2"/>
  <c r="E2024" i="2"/>
  <c r="E1727" i="2"/>
  <c r="G1232" i="2"/>
  <c r="H1230" i="2"/>
  <c r="I1230" i="2"/>
  <c r="E1133" i="2"/>
  <c r="E1232" i="2"/>
  <c r="H934" i="2"/>
  <c r="J934" i="2" s="1"/>
  <c r="I934" i="2"/>
  <c r="I935" i="2" s="1"/>
  <c r="H637" i="2"/>
  <c r="I637" i="2"/>
  <c r="G935" i="2"/>
  <c r="G563" i="2"/>
  <c r="I561" i="2"/>
  <c r="H561" i="2"/>
  <c r="I547" i="2"/>
  <c r="H547" i="2"/>
  <c r="J547" i="2" s="1"/>
  <c r="E548" i="2"/>
  <c r="H835" i="2"/>
  <c r="J835" i="2" s="1"/>
  <c r="I835" i="2"/>
  <c r="I836" i="2" s="1"/>
  <c r="G638" i="2"/>
  <c r="E638" i="2"/>
  <c r="H562" i="2"/>
  <c r="J562" i="2" s="1"/>
  <c r="I562" i="2"/>
  <c r="I531" i="2"/>
  <c r="G533" i="2"/>
  <c r="G542" i="2" s="1"/>
  <c r="H531" i="2"/>
  <c r="G1034" i="2"/>
  <c r="H1032" i="2"/>
  <c r="I1032" i="2"/>
  <c r="H736" i="2"/>
  <c r="J736" i="2" s="1"/>
  <c r="I736" i="2"/>
  <c r="I737" i="2" s="1"/>
  <c r="G611" i="2"/>
  <c r="I610" i="2"/>
  <c r="H610" i="2"/>
  <c r="H1033" i="2"/>
  <c r="J1033" i="2" s="1"/>
  <c r="I1033" i="2"/>
  <c r="E737" i="2"/>
  <c r="H601" i="2"/>
  <c r="G602" i="2"/>
  <c r="G605" i="2" s="1"/>
  <c r="I601" i="2"/>
  <c r="E935" i="2"/>
  <c r="E611" i="2"/>
  <c r="I532" i="2"/>
  <c r="H532" i="2"/>
  <c r="J532" i="2" s="1"/>
  <c r="I546" i="2"/>
  <c r="G548" i="2"/>
  <c r="G557" i="2" s="1"/>
  <c r="H546" i="2"/>
  <c r="H493" i="2"/>
  <c r="J493" i="2" s="1"/>
  <c r="I493" i="2"/>
  <c r="I494" i="2" s="1"/>
  <c r="G494" i="2"/>
  <c r="G497" i="2" s="1"/>
  <c r="I438" i="2"/>
  <c r="G440" i="2"/>
  <c r="G443" i="2" s="1"/>
  <c r="H438" i="2"/>
  <c r="J462" i="2"/>
  <c r="H517" i="2"/>
  <c r="J517" i="2" s="1"/>
  <c r="I517" i="2"/>
  <c r="I518" i="2" s="1"/>
  <c r="E479" i="2"/>
  <c r="H463" i="2"/>
  <c r="J463" i="2" s="1"/>
  <c r="I463" i="2"/>
  <c r="G431" i="2"/>
  <c r="G434" i="2" s="1"/>
  <c r="H429" i="2"/>
  <c r="I429" i="2"/>
  <c r="I403" i="2"/>
  <c r="H403" i="2"/>
  <c r="J403" i="2" s="1"/>
  <c r="I402" i="2"/>
  <c r="G404" i="2"/>
  <c r="H402" i="2"/>
  <c r="G464" i="2"/>
  <c r="G473" i="2" s="1"/>
  <c r="E494" i="2"/>
  <c r="I430" i="2"/>
  <c r="H430" i="2"/>
  <c r="J430" i="2" s="1"/>
  <c r="H478" i="2"/>
  <c r="J478" i="2" s="1"/>
  <c r="I478" i="2"/>
  <c r="I479" i="2" s="1"/>
  <c r="H502" i="2"/>
  <c r="J502" i="2" s="1"/>
  <c r="I502" i="2"/>
  <c r="I503" i="2" s="1"/>
  <c r="G503" i="2"/>
  <c r="E503" i="2"/>
  <c r="E464" i="2"/>
  <c r="G518" i="2"/>
  <c r="G527" i="2" s="1"/>
  <c r="I394" i="2"/>
  <c r="I395" i="2" s="1"/>
  <c r="H394" i="2"/>
  <c r="J394" i="2" s="1"/>
  <c r="E431" i="2"/>
  <c r="H292" i="2"/>
  <c r="J292" i="2" s="1"/>
  <c r="I292" i="2"/>
  <c r="I293" i="2" s="1"/>
  <c r="H205" i="2"/>
  <c r="J205" i="2" s="1"/>
  <c r="I205" i="2"/>
  <c r="H373" i="2"/>
  <c r="I373" i="2"/>
  <c r="G374" i="2"/>
  <c r="H283" i="2"/>
  <c r="I283" i="2"/>
  <c r="G293" i="2"/>
  <c r="E332" i="2"/>
  <c r="G197" i="2"/>
  <c r="G200" i="2" s="1"/>
  <c r="H195" i="2"/>
  <c r="I195" i="2"/>
  <c r="H196" i="2"/>
  <c r="J196" i="2" s="1"/>
  <c r="I196" i="2"/>
  <c r="E197" i="2"/>
  <c r="H331" i="2"/>
  <c r="J331" i="2" s="1"/>
  <c r="I331" i="2"/>
  <c r="I332" i="2" s="1"/>
  <c r="G206" i="2"/>
  <c r="H204" i="2"/>
  <c r="I204" i="2"/>
  <c r="E206" i="2"/>
  <c r="H358" i="2"/>
  <c r="J358" i="2" s="1"/>
  <c r="I358" i="2"/>
  <c r="I359" i="2" s="1"/>
  <c r="E359" i="2"/>
  <c r="E293" i="2"/>
  <c r="G332" i="2"/>
  <c r="H136" i="2"/>
  <c r="J136" i="2" s="1"/>
  <c r="I136" i="2"/>
  <c r="I137" i="2" s="1"/>
  <c r="G137" i="2"/>
  <c r="G140" i="2" s="1"/>
  <c r="H154" i="2"/>
  <c r="J154" i="2" s="1"/>
  <c r="I154" i="2"/>
  <c r="I155" i="2" s="1"/>
  <c r="E137" i="2"/>
  <c r="H121" i="2"/>
  <c r="I121" i="2"/>
  <c r="G155" i="2"/>
  <c r="G158" i="2" s="1"/>
  <c r="H163" i="2"/>
  <c r="J163" i="2" s="1"/>
  <c r="I163" i="2"/>
  <c r="I164" i="2" s="1"/>
  <c r="E164" i="2"/>
  <c r="G164" i="2"/>
  <c r="H145" i="2"/>
  <c r="J145" i="2" s="1"/>
  <c r="I145" i="2"/>
  <c r="I146" i="2" s="1"/>
  <c r="H94" i="2"/>
  <c r="J94" i="2" s="1"/>
  <c r="I94" i="2"/>
  <c r="I95" i="2" s="1"/>
  <c r="G95" i="2"/>
  <c r="E95" i="2"/>
  <c r="H34" i="2"/>
  <c r="J34" i="2" s="1"/>
  <c r="I34" i="2"/>
  <c r="I35" i="2" s="1"/>
  <c r="E35" i="2"/>
  <c r="E20" i="2"/>
  <c r="H19" i="2"/>
  <c r="J19" i="2" s="1"/>
  <c r="I19" i="2"/>
  <c r="K4590" i="1"/>
  <c r="J4592" i="1" s="1"/>
  <c r="K4761" i="1"/>
  <c r="K4769" i="1"/>
  <c r="K4704" i="1"/>
  <c r="K4708" i="1" s="1"/>
  <c r="J4706" i="1"/>
  <c r="K4763" i="1"/>
  <c r="K4771" i="1"/>
  <c r="K4874" i="1"/>
  <c r="K4932" i="1"/>
  <c r="J4934" i="1" s="1"/>
  <c r="K5115" i="1"/>
  <c r="K4765" i="1"/>
  <c r="K4773" i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78" i="1"/>
  <c r="J3680" i="1" s="1"/>
  <c r="K3811" i="1"/>
  <c r="B3849" i="1"/>
  <c r="K3849" i="1" s="1"/>
  <c r="K3823" i="1"/>
  <c r="B3861" i="1"/>
  <c r="K3861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2" i="1"/>
  <c r="J4174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882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J4778" i="1" l="1"/>
  <c r="I1520" i="2"/>
  <c r="I1931" i="2"/>
  <c r="G596" i="2"/>
  <c r="I1175" i="2"/>
  <c r="I1868" i="2"/>
  <c r="I1151" i="2"/>
  <c r="I1892" i="2"/>
  <c r="I1250" i="2"/>
  <c r="G512" i="2"/>
  <c r="H1520" i="2"/>
  <c r="H1521" i="2" s="1"/>
  <c r="G458" i="2"/>
  <c r="I1811" i="2"/>
  <c r="I1694" i="2"/>
  <c r="G488" i="2"/>
  <c r="H1817" i="2"/>
  <c r="H1818" i="2" s="1"/>
  <c r="I1943" i="2"/>
  <c r="I1967" i="2"/>
  <c r="I2060" i="2"/>
  <c r="H1529" i="2"/>
  <c r="G425" i="2"/>
  <c r="I1528" i="2"/>
  <c r="I1529" i="2" s="1"/>
  <c r="I2084" i="2"/>
  <c r="K3682" i="1"/>
  <c r="G389" i="2"/>
  <c r="G263" i="2"/>
  <c r="G326" i="2"/>
  <c r="G368" i="2"/>
  <c r="G353" i="2"/>
  <c r="I2108" i="2"/>
  <c r="H365" i="2"/>
  <c r="H366" i="2" s="1"/>
  <c r="G278" i="2"/>
  <c r="G191" i="2"/>
  <c r="G239" i="2"/>
  <c r="H1916" i="2"/>
  <c r="H1917" i="2" s="1"/>
  <c r="G131" i="2"/>
  <c r="G116" i="2"/>
  <c r="G89" i="2"/>
  <c r="G50" i="2"/>
  <c r="G2117" i="2"/>
  <c r="I1304" i="2"/>
  <c r="H1430" i="2"/>
  <c r="H1431" i="2" s="1"/>
  <c r="I866" i="2"/>
  <c r="I1316" i="2"/>
  <c r="I1739" i="2"/>
  <c r="H2102" i="2"/>
  <c r="J2102" i="2"/>
  <c r="H2114" i="2"/>
  <c r="H2115" i="2" s="1"/>
  <c r="J2114" i="2"/>
  <c r="H2103" i="2"/>
  <c r="H2108" i="2"/>
  <c r="H2109" i="2" s="1"/>
  <c r="J2108" i="2"/>
  <c r="H2096" i="2"/>
  <c r="H2097" i="2" s="1"/>
  <c r="H2090" i="2"/>
  <c r="H2091" i="2" s="1"/>
  <c r="J2096" i="2"/>
  <c r="H2048" i="2"/>
  <c r="H2049" i="2" s="1"/>
  <c r="J2090" i="2"/>
  <c r="H2084" i="2"/>
  <c r="H2085" i="2" s="1"/>
  <c r="J2084" i="2"/>
  <c r="I2078" i="2"/>
  <c r="H2078" i="2"/>
  <c r="H2079" i="2" s="1"/>
  <c r="J2078" i="2"/>
  <c r="H2072" i="2"/>
  <c r="H2073" i="2" s="1"/>
  <c r="J2072" i="2"/>
  <c r="I2030" i="2"/>
  <c r="H2066" i="2"/>
  <c r="H2067" i="2" s="1"/>
  <c r="J2066" i="2"/>
  <c r="H2015" i="2"/>
  <c r="H2016" i="2" s="1"/>
  <c r="H2060" i="2"/>
  <c r="H2061" i="2" s="1"/>
  <c r="J2060" i="2"/>
  <c r="H2054" i="2"/>
  <c r="H2055" i="2" s="1"/>
  <c r="J2054" i="2"/>
  <c r="J2048" i="2"/>
  <c r="H2030" i="2"/>
  <c r="H2031" i="2" s="1"/>
  <c r="J2030" i="2"/>
  <c r="H2042" i="2"/>
  <c r="H2043" i="2" s="1"/>
  <c r="J2042" i="2"/>
  <c r="H2036" i="2"/>
  <c r="H2037" i="2" s="1"/>
  <c r="J2036" i="2"/>
  <c r="I1484" i="2"/>
  <c r="G2018" i="2"/>
  <c r="J2003" i="2"/>
  <c r="H2003" i="2"/>
  <c r="H2004" i="2" s="1"/>
  <c r="J2015" i="2"/>
  <c r="J2009" i="2"/>
  <c r="H1997" i="2"/>
  <c r="H1998" i="2" s="1"/>
  <c r="H2009" i="2"/>
  <c r="H2010" i="2" s="1"/>
  <c r="I1898" i="2"/>
  <c r="J1991" i="2"/>
  <c r="H1991" i="2"/>
  <c r="H1992" i="2" s="1"/>
  <c r="J1997" i="2"/>
  <c r="H1985" i="2"/>
  <c r="H1986" i="2" s="1"/>
  <c r="J1985" i="2"/>
  <c r="H1979" i="2"/>
  <c r="H1980" i="2" s="1"/>
  <c r="J1979" i="2"/>
  <c r="J1971" i="2"/>
  <c r="J1973" i="2" s="1"/>
  <c r="H1973" i="2"/>
  <c r="H1974" i="2" s="1"/>
  <c r="H1961" i="2"/>
  <c r="H1962" i="2" s="1"/>
  <c r="H1967" i="2"/>
  <c r="H1968" i="2" s="1"/>
  <c r="J1967" i="2"/>
  <c r="H1955" i="2"/>
  <c r="H1956" i="2" s="1"/>
  <c r="J1961" i="2"/>
  <c r="J1955" i="2"/>
  <c r="J1949" i="2"/>
  <c r="H1949" i="2"/>
  <c r="H1950" i="2" s="1"/>
  <c r="H1943" i="2"/>
  <c r="H1944" i="2" s="1"/>
  <c r="J1943" i="2"/>
  <c r="H1937" i="2"/>
  <c r="H1938" i="2" s="1"/>
  <c r="J1937" i="2"/>
  <c r="H1931" i="2"/>
  <c r="H1932" i="2" s="1"/>
  <c r="J1931" i="2"/>
  <c r="I854" i="2"/>
  <c r="H1898" i="2"/>
  <c r="H1899" i="2" s="1"/>
  <c r="G1529" i="2"/>
  <c r="I1628" i="2"/>
  <c r="G1919" i="2"/>
  <c r="I872" i="2"/>
  <c r="J1916" i="2"/>
  <c r="H1910" i="2"/>
  <c r="H1911" i="2" s="1"/>
  <c r="J1910" i="2"/>
  <c r="H1904" i="2"/>
  <c r="H1905" i="2" s="1"/>
  <c r="J1904" i="2"/>
  <c r="J1898" i="2"/>
  <c r="H1892" i="2"/>
  <c r="H1893" i="2" s="1"/>
  <c r="H1868" i="2"/>
  <c r="H1869" i="2" s="1"/>
  <c r="I1880" i="2"/>
  <c r="J1892" i="2"/>
  <c r="H1886" i="2"/>
  <c r="H1887" i="2" s="1"/>
  <c r="J1886" i="2"/>
  <c r="H1880" i="2"/>
  <c r="H1881" i="2" s="1"/>
  <c r="J1880" i="2"/>
  <c r="H1874" i="2"/>
  <c r="H1875" i="2" s="1"/>
  <c r="J1874" i="2"/>
  <c r="J1862" i="2"/>
  <c r="H1862" i="2"/>
  <c r="H1863" i="2" s="1"/>
  <c r="J1868" i="2"/>
  <c r="H1844" i="2"/>
  <c r="H1845" i="2" s="1"/>
  <c r="H1856" i="2"/>
  <c r="H1857" i="2" s="1"/>
  <c r="J1856" i="2"/>
  <c r="J1844" i="2"/>
  <c r="H1850" i="2"/>
  <c r="H1851" i="2" s="1"/>
  <c r="J1850" i="2"/>
  <c r="H1838" i="2"/>
  <c r="H1839" i="2" s="1"/>
  <c r="J1838" i="2"/>
  <c r="I920" i="2"/>
  <c r="I1652" i="2"/>
  <c r="I1832" i="2"/>
  <c r="H1832" i="2"/>
  <c r="H1833" i="2" s="1"/>
  <c r="J1832" i="2"/>
  <c r="G1820" i="2"/>
  <c r="J1817" i="2"/>
  <c r="J1811" i="2"/>
  <c r="I1805" i="2"/>
  <c r="H1793" i="2"/>
  <c r="H1794" i="2" s="1"/>
  <c r="H1799" i="2"/>
  <c r="H1800" i="2" s="1"/>
  <c r="H1811" i="2"/>
  <c r="H1812" i="2" s="1"/>
  <c r="H1805" i="2"/>
  <c r="H1806" i="2" s="1"/>
  <c r="J1805" i="2"/>
  <c r="J1787" i="2"/>
  <c r="J1799" i="2"/>
  <c r="J1793" i="2"/>
  <c r="H1781" i="2"/>
  <c r="H1782" i="2" s="1"/>
  <c r="H1787" i="2"/>
  <c r="H1788" i="2" s="1"/>
  <c r="J1781" i="2"/>
  <c r="J1773" i="2"/>
  <c r="J1775" i="2" s="1"/>
  <c r="H1775" i="2"/>
  <c r="H1776" i="2" s="1"/>
  <c r="J1757" i="2"/>
  <c r="H1769" i="2"/>
  <c r="H1770" i="2" s="1"/>
  <c r="J1769" i="2"/>
  <c r="H1763" i="2"/>
  <c r="H1764" i="2" s="1"/>
  <c r="J1763" i="2"/>
  <c r="H1757" i="2"/>
  <c r="H1758" i="2" s="1"/>
  <c r="J1745" i="2"/>
  <c r="J1749" i="2"/>
  <c r="J1751" i="2" s="1"/>
  <c r="H1751" i="2"/>
  <c r="H1752" i="2" s="1"/>
  <c r="H1745" i="2"/>
  <c r="H1746" i="2" s="1"/>
  <c r="I1547" i="2"/>
  <c r="G1721" i="2"/>
  <c r="H1739" i="2"/>
  <c r="H1740" i="2" s="1"/>
  <c r="J1739" i="2"/>
  <c r="H1733" i="2"/>
  <c r="H1734" i="2" s="1"/>
  <c r="J1733" i="2"/>
  <c r="J1658" i="2"/>
  <c r="H1718" i="2"/>
  <c r="H1719" i="2" s="1"/>
  <c r="J1718" i="2"/>
  <c r="I1706" i="2"/>
  <c r="H1712" i="2"/>
  <c r="H1713" i="2" s="1"/>
  <c r="J1712" i="2"/>
  <c r="H1706" i="2"/>
  <c r="H1707" i="2" s="1"/>
  <c r="H1700" i="2"/>
  <c r="H1701" i="2" s="1"/>
  <c r="J1706" i="2"/>
  <c r="J1700" i="2"/>
  <c r="J1694" i="2"/>
  <c r="H1694" i="2"/>
  <c r="H1695" i="2" s="1"/>
  <c r="J1686" i="2"/>
  <c r="J1688" i="2" s="1"/>
  <c r="H1688" i="2"/>
  <c r="H1689" i="2" s="1"/>
  <c r="H1682" i="2"/>
  <c r="H1683" i="2" s="1"/>
  <c r="J1682" i="2"/>
  <c r="I1676" i="2"/>
  <c r="H1676" i="2"/>
  <c r="H1677" i="2" s="1"/>
  <c r="J1676" i="2"/>
  <c r="J1670" i="2"/>
  <c r="H1670" i="2"/>
  <c r="H1671" i="2" s="1"/>
  <c r="H1658" i="2"/>
  <c r="H1659" i="2" s="1"/>
  <c r="J1662" i="2"/>
  <c r="J1664" i="2" s="1"/>
  <c r="H1664" i="2"/>
  <c r="H1665" i="2" s="1"/>
  <c r="J1652" i="2"/>
  <c r="I1565" i="2"/>
  <c r="H1652" i="2"/>
  <c r="H1653" i="2" s="1"/>
  <c r="I1088" i="2"/>
  <c r="I1379" i="2"/>
  <c r="H1640" i="2"/>
  <c r="H1641" i="2" s="1"/>
  <c r="I848" i="2"/>
  <c r="J1644" i="2"/>
  <c r="J1646" i="2" s="1"/>
  <c r="H1646" i="2"/>
  <c r="H1647" i="2" s="1"/>
  <c r="J1640" i="2"/>
  <c r="I1040" i="2"/>
  <c r="I1169" i="2"/>
  <c r="I1367" i="2"/>
  <c r="I1589" i="2"/>
  <c r="I1274" i="2"/>
  <c r="H1634" i="2"/>
  <c r="H1635" i="2" s="1"/>
  <c r="J1634" i="2"/>
  <c r="I797" i="2"/>
  <c r="I908" i="2"/>
  <c r="H1619" i="2"/>
  <c r="H1620" i="2" s="1"/>
  <c r="J1619" i="2"/>
  <c r="H1607" i="2"/>
  <c r="H1608" i="2" s="1"/>
  <c r="J1607" i="2"/>
  <c r="J1611" i="2"/>
  <c r="J1613" i="2" s="1"/>
  <c r="H1613" i="2"/>
  <c r="H1614" i="2" s="1"/>
  <c r="H1589" i="2"/>
  <c r="H1590" i="2" s="1"/>
  <c r="H1601" i="2"/>
  <c r="H1602" i="2" s="1"/>
  <c r="J1601" i="2"/>
  <c r="H1595" i="2"/>
  <c r="H1596" i="2" s="1"/>
  <c r="J1595" i="2"/>
  <c r="J1589" i="2"/>
  <c r="I1577" i="2"/>
  <c r="H1583" i="2"/>
  <c r="H1584" i="2" s="1"/>
  <c r="J1583" i="2"/>
  <c r="H1577" i="2"/>
  <c r="H1578" i="2" s="1"/>
  <c r="J1577" i="2"/>
  <c r="H1571" i="2"/>
  <c r="H1572" i="2" s="1"/>
  <c r="J1571" i="2"/>
  <c r="H1565" i="2"/>
  <c r="H1566" i="2" s="1"/>
  <c r="J1565" i="2"/>
  <c r="H1559" i="2"/>
  <c r="H1560" i="2" s="1"/>
  <c r="J1559" i="2"/>
  <c r="J1547" i="2"/>
  <c r="I1553" i="2"/>
  <c r="H1553" i="2"/>
  <c r="H1554" i="2" s="1"/>
  <c r="H1547" i="2"/>
  <c r="J1553" i="2"/>
  <c r="I1157" i="2"/>
  <c r="I1217" i="2"/>
  <c r="H1548" i="2"/>
  <c r="J1539" i="2"/>
  <c r="J1541" i="2" s="1"/>
  <c r="H1541" i="2"/>
  <c r="H1542" i="2" s="1"/>
  <c r="I716" i="2"/>
  <c r="H1535" i="2"/>
  <c r="H1536" i="2" s="1"/>
  <c r="J1535" i="2"/>
  <c r="I959" i="2"/>
  <c r="I1193" i="2"/>
  <c r="I1286" i="2"/>
  <c r="G1523" i="2"/>
  <c r="K4936" i="1"/>
  <c r="H1490" i="2"/>
  <c r="H1491" i="2" s="1"/>
  <c r="I1490" i="2"/>
  <c r="J1520" i="2"/>
  <c r="H1508" i="2"/>
  <c r="H1509" i="2" s="1"/>
  <c r="J1508" i="2"/>
  <c r="J1512" i="2"/>
  <c r="J1514" i="2" s="1"/>
  <c r="H1514" i="2"/>
  <c r="H1515" i="2" s="1"/>
  <c r="H1502" i="2"/>
  <c r="H1503" i="2" s="1"/>
  <c r="J1502" i="2"/>
  <c r="H1478" i="2"/>
  <c r="H1479" i="2" s="1"/>
  <c r="J1494" i="2"/>
  <c r="J1496" i="2" s="1"/>
  <c r="H1496" i="2"/>
  <c r="H1497" i="2" s="1"/>
  <c r="H1484" i="2"/>
  <c r="H1485" i="2" s="1"/>
  <c r="J1490" i="2"/>
  <c r="J1484" i="2"/>
  <c r="J1478" i="2"/>
  <c r="J1470" i="2"/>
  <c r="J1472" i="2" s="1"/>
  <c r="H1472" i="2"/>
  <c r="H1473" i="2" s="1"/>
  <c r="H1460" i="2"/>
  <c r="H1461" i="2" s="1"/>
  <c r="J1464" i="2"/>
  <c r="J1466" i="2" s="1"/>
  <c r="H1466" i="2"/>
  <c r="H1467" i="2" s="1"/>
  <c r="J1454" i="2"/>
  <c r="J1460" i="2"/>
  <c r="I1454" i="2"/>
  <c r="H1454" i="2"/>
  <c r="H1455" i="2" s="1"/>
  <c r="J1446" i="2"/>
  <c r="J1448" i="2" s="1"/>
  <c r="H1448" i="2"/>
  <c r="H1449" i="2" s="1"/>
  <c r="I1415" i="2"/>
  <c r="J1440" i="2"/>
  <c r="J1442" i="2" s="1"/>
  <c r="H1442" i="2"/>
  <c r="H1443" i="2" s="1"/>
  <c r="H1436" i="2"/>
  <c r="H1437" i="2" s="1"/>
  <c r="J1436" i="2"/>
  <c r="G1424" i="2"/>
  <c r="I1421" i="2"/>
  <c r="H1415" i="2"/>
  <c r="H1416" i="2" s="1"/>
  <c r="K4822" i="1"/>
  <c r="J1415" i="2"/>
  <c r="H1421" i="2"/>
  <c r="H1422" i="2" s="1"/>
  <c r="J1421" i="2"/>
  <c r="I1403" i="2"/>
  <c r="H1409" i="2"/>
  <c r="H1410" i="2" s="1"/>
  <c r="J1409" i="2"/>
  <c r="I1397" i="2"/>
  <c r="H1403" i="2"/>
  <c r="H1404" i="2" s="1"/>
  <c r="J1403" i="2"/>
  <c r="H1397" i="2"/>
  <c r="H1398" i="2" s="1"/>
  <c r="J1397" i="2"/>
  <c r="J1389" i="2"/>
  <c r="J1391" i="2" s="1"/>
  <c r="H1391" i="2"/>
  <c r="H1392" i="2" s="1"/>
  <c r="J1379" i="2"/>
  <c r="H1373" i="2"/>
  <c r="H1374" i="2" s="1"/>
  <c r="H1385" i="2"/>
  <c r="H1386" i="2" s="1"/>
  <c r="J1385" i="2"/>
  <c r="J1373" i="2"/>
  <c r="H1379" i="2"/>
  <c r="H1380" i="2" s="1"/>
  <c r="H1367" i="2"/>
  <c r="H1368" i="2" s="1"/>
  <c r="J1367" i="2"/>
  <c r="H1355" i="2"/>
  <c r="H1356" i="2" s="1"/>
  <c r="J1355" i="2"/>
  <c r="H1361" i="2"/>
  <c r="H1362" i="2" s="1"/>
  <c r="J1361" i="2"/>
  <c r="H1337" i="2"/>
  <c r="H1338" i="2" s="1"/>
  <c r="J1337" i="2"/>
  <c r="I1349" i="2"/>
  <c r="H1349" i="2"/>
  <c r="H1350" i="2" s="1"/>
  <c r="J1349" i="2"/>
  <c r="J1341" i="2"/>
  <c r="J1343" i="2" s="1"/>
  <c r="H1343" i="2"/>
  <c r="H1344" i="2" s="1"/>
  <c r="G1325" i="2"/>
  <c r="H1322" i="2"/>
  <c r="H1323" i="2" s="1"/>
  <c r="J1322" i="2"/>
  <c r="J1316" i="2"/>
  <c r="H1316" i="2"/>
  <c r="H1317" i="2" s="1"/>
  <c r="I722" i="2"/>
  <c r="H1310" i="2"/>
  <c r="H1311" i="2" s="1"/>
  <c r="J1310" i="2"/>
  <c r="H1304" i="2"/>
  <c r="H1305" i="2" s="1"/>
  <c r="H1292" i="2"/>
  <c r="H1293" i="2" s="1"/>
  <c r="J1304" i="2"/>
  <c r="I761" i="2"/>
  <c r="H1298" i="2"/>
  <c r="H1299" i="2" s="1"/>
  <c r="J1298" i="2"/>
  <c r="J1292" i="2"/>
  <c r="H1286" i="2"/>
  <c r="H1287" i="2" s="1"/>
  <c r="J1286" i="2"/>
  <c r="J1278" i="2"/>
  <c r="J1280" i="2" s="1"/>
  <c r="H1280" i="2"/>
  <c r="H1281" i="2" s="1"/>
  <c r="H1274" i="2"/>
  <c r="H1275" i="2" s="1"/>
  <c r="J1274" i="2"/>
  <c r="H1268" i="2"/>
  <c r="H1269" i="2" s="1"/>
  <c r="J1268" i="2"/>
  <c r="J1244" i="2"/>
  <c r="J1260" i="2"/>
  <c r="J1262" i="2" s="1"/>
  <c r="H1262" i="2"/>
  <c r="H1263" i="2" s="1"/>
  <c r="J1254" i="2"/>
  <c r="J1256" i="2" s="1"/>
  <c r="H1256" i="2"/>
  <c r="H1257" i="2" s="1"/>
  <c r="H1250" i="2"/>
  <c r="H1251" i="2" s="1"/>
  <c r="J1250" i="2"/>
  <c r="H1244" i="2"/>
  <c r="H1245" i="2" s="1"/>
  <c r="J1236" i="2"/>
  <c r="J1238" i="2" s="1"/>
  <c r="H1238" i="2"/>
  <c r="H1239" i="2" s="1"/>
  <c r="G1226" i="2"/>
  <c r="I1070" i="2"/>
  <c r="J4626" i="1"/>
  <c r="K4628" i="1" s="1"/>
  <c r="J4630" i="1" s="1"/>
  <c r="H1223" i="2"/>
  <c r="H1224" i="2" s="1"/>
  <c r="J1223" i="2"/>
  <c r="J1217" i="2"/>
  <c r="H1217" i="2"/>
  <c r="H1218" i="2" s="1"/>
  <c r="J1209" i="2"/>
  <c r="J1211" i="2" s="1"/>
  <c r="H1211" i="2"/>
  <c r="H1212" i="2" s="1"/>
  <c r="J1203" i="2"/>
  <c r="J1205" i="2" s="1"/>
  <c r="H1205" i="2"/>
  <c r="H1206" i="2" s="1"/>
  <c r="J1187" i="2"/>
  <c r="H1199" i="2"/>
  <c r="H1200" i="2" s="1"/>
  <c r="J1199" i="2"/>
  <c r="H1193" i="2"/>
  <c r="H1194" i="2" s="1"/>
  <c r="J1193" i="2"/>
  <c r="I1094" i="2"/>
  <c r="H1187" i="2"/>
  <c r="H1188" i="2" s="1"/>
  <c r="I1145" i="2"/>
  <c r="J1179" i="2"/>
  <c r="J1181" i="2" s="1"/>
  <c r="H1181" i="2"/>
  <c r="H1182" i="2" s="1"/>
  <c r="H1175" i="2"/>
  <c r="H1176" i="2" s="1"/>
  <c r="J1175" i="2"/>
  <c r="H1169" i="2"/>
  <c r="H1170" i="2" s="1"/>
  <c r="J1169" i="2"/>
  <c r="H1163" i="2"/>
  <c r="H1164" i="2" s="1"/>
  <c r="J1163" i="2"/>
  <c r="H1157" i="2"/>
  <c r="H1158" i="2" s="1"/>
  <c r="J1157" i="2"/>
  <c r="H1151" i="2"/>
  <c r="H1152" i="2" s="1"/>
  <c r="I1112" i="2"/>
  <c r="J1151" i="2"/>
  <c r="H1145" i="2"/>
  <c r="H1146" i="2" s="1"/>
  <c r="J1145" i="2"/>
  <c r="J1137" i="2"/>
  <c r="J1139" i="2" s="1"/>
  <c r="H1139" i="2"/>
  <c r="H1140" i="2" s="1"/>
  <c r="G1127" i="2"/>
  <c r="G1028" i="2"/>
  <c r="K4480" i="1"/>
  <c r="J5234" i="1"/>
  <c r="K5160" i="1"/>
  <c r="J5162" i="1" s="1"/>
  <c r="K4594" i="1"/>
  <c r="J5120" i="1"/>
  <c r="J4664" i="1"/>
  <c r="H1118" i="2"/>
  <c r="H1119" i="2" s="1"/>
  <c r="H1112" i="2"/>
  <c r="H1113" i="2" s="1"/>
  <c r="J1112" i="2"/>
  <c r="I1106" i="2"/>
  <c r="J1118" i="2"/>
  <c r="H1124" i="2"/>
  <c r="H1125" i="2" s="1"/>
  <c r="J1124" i="2"/>
  <c r="J1106" i="2"/>
  <c r="H1106" i="2"/>
  <c r="H1107" i="2" s="1"/>
  <c r="H1100" i="2"/>
  <c r="H1101" i="2" s="1"/>
  <c r="J1100" i="2"/>
  <c r="H1094" i="2"/>
  <c r="H1095" i="2" s="1"/>
  <c r="J1094" i="2"/>
  <c r="H1088" i="2"/>
  <c r="H1089" i="2" s="1"/>
  <c r="J1088" i="2"/>
  <c r="H1082" i="2"/>
  <c r="H1083" i="2" s="1"/>
  <c r="J1082" i="2"/>
  <c r="H1076" i="2"/>
  <c r="H1077" i="2" s="1"/>
  <c r="J1076" i="2"/>
  <c r="I1064" i="2"/>
  <c r="H1070" i="2"/>
  <c r="H1071" i="2" s="1"/>
  <c r="J1070" i="2"/>
  <c r="J1019" i="2"/>
  <c r="H1064" i="2"/>
  <c r="H1065" i="2" s="1"/>
  <c r="J1064" i="2"/>
  <c r="J1056" i="2"/>
  <c r="J1058" i="2" s="1"/>
  <c r="H1058" i="2"/>
  <c r="H1059" i="2" s="1"/>
  <c r="H1052" i="2"/>
  <c r="H1053" i="2" s="1"/>
  <c r="J1052" i="2"/>
  <c r="J1040" i="2"/>
  <c r="H1040" i="2"/>
  <c r="H1041" i="2" s="1"/>
  <c r="H1046" i="2"/>
  <c r="H1047" i="2" s="1"/>
  <c r="J1046" i="2"/>
  <c r="I743" i="2"/>
  <c r="I755" i="2"/>
  <c r="K4404" i="1"/>
  <c r="H1025" i="2"/>
  <c r="H1026" i="2" s="1"/>
  <c r="J1025" i="2"/>
  <c r="H1019" i="2"/>
  <c r="H1020" i="2" s="1"/>
  <c r="J1013" i="2"/>
  <c r="H1013" i="2"/>
  <c r="H1014" i="2" s="1"/>
  <c r="H995" i="2"/>
  <c r="H996" i="2" s="1"/>
  <c r="J1001" i="2"/>
  <c r="J1005" i="2"/>
  <c r="J1007" i="2" s="1"/>
  <c r="H1007" i="2"/>
  <c r="H1008" i="2" s="1"/>
  <c r="H959" i="2"/>
  <c r="H960" i="2" s="1"/>
  <c r="H1001" i="2"/>
  <c r="H1002" i="2" s="1"/>
  <c r="J989" i="2"/>
  <c r="I989" i="2"/>
  <c r="H989" i="2"/>
  <c r="H990" i="2" s="1"/>
  <c r="J995" i="2"/>
  <c r="H977" i="2"/>
  <c r="H978" i="2" s="1"/>
  <c r="H983" i="2"/>
  <c r="H984" i="2" s="1"/>
  <c r="J983" i="2"/>
  <c r="J977" i="2"/>
  <c r="I965" i="2"/>
  <c r="H971" i="2"/>
  <c r="H972" i="2" s="1"/>
  <c r="J971" i="2"/>
  <c r="H965" i="2"/>
  <c r="H966" i="2" s="1"/>
  <c r="J965" i="2"/>
  <c r="J959" i="2"/>
  <c r="H953" i="2"/>
  <c r="H954" i="2" s="1"/>
  <c r="H941" i="2"/>
  <c r="H942" i="2" s="1"/>
  <c r="J953" i="2"/>
  <c r="H947" i="2"/>
  <c r="H948" i="2" s="1"/>
  <c r="J947" i="2"/>
  <c r="J941" i="2"/>
  <c r="I941" i="2"/>
  <c r="I602" i="2"/>
  <c r="I638" i="2"/>
  <c r="G929" i="2"/>
  <c r="H926" i="2"/>
  <c r="H927" i="2" s="1"/>
  <c r="H920" i="2"/>
  <c r="H921" i="2" s="1"/>
  <c r="J926" i="2"/>
  <c r="I914" i="2"/>
  <c r="J920" i="2"/>
  <c r="H908" i="2"/>
  <c r="H909" i="2" s="1"/>
  <c r="H914" i="2"/>
  <c r="H915" i="2" s="1"/>
  <c r="J914" i="2"/>
  <c r="J908" i="2"/>
  <c r="J896" i="2"/>
  <c r="H902" i="2"/>
  <c r="H903" i="2" s="1"/>
  <c r="J902" i="2"/>
  <c r="J890" i="2"/>
  <c r="H896" i="2"/>
  <c r="H897" i="2" s="1"/>
  <c r="H884" i="2"/>
  <c r="H885" i="2" s="1"/>
  <c r="H890" i="2"/>
  <c r="H891" i="2" s="1"/>
  <c r="J884" i="2"/>
  <c r="H872" i="2"/>
  <c r="H873" i="2" s="1"/>
  <c r="H866" i="2"/>
  <c r="H867" i="2" s="1"/>
  <c r="J872" i="2"/>
  <c r="H878" i="2"/>
  <c r="H879" i="2" s="1"/>
  <c r="J878" i="2"/>
  <c r="J866" i="2"/>
  <c r="J848" i="2"/>
  <c r="J858" i="2"/>
  <c r="J860" i="2" s="1"/>
  <c r="H860" i="2"/>
  <c r="H861" i="2" s="1"/>
  <c r="H854" i="2"/>
  <c r="H855" i="2" s="1"/>
  <c r="J854" i="2"/>
  <c r="J842" i="2"/>
  <c r="I809" i="2"/>
  <c r="H848" i="2"/>
  <c r="H849" i="2" s="1"/>
  <c r="H842" i="2"/>
  <c r="H843" i="2" s="1"/>
  <c r="H749" i="2"/>
  <c r="H750" i="2" s="1"/>
  <c r="J747" i="2"/>
  <c r="J749" i="2" s="1"/>
  <c r="J623" i="2"/>
  <c r="G830" i="2"/>
  <c r="I611" i="2"/>
  <c r="J4136" i="1"/>
  <c r="H827" i="2"/>
  <c r="H828" i="2" s="1"/>
  <c r="K4176" i="1"/>
  <c r="J815" i="2"/>
  <c r="J827" i="2"/>
  <c r="H815" i="2"/>
  <c r="H816" i="2" s="1"/>
  <c r="H821" i="2"/>
  <c r="H822" i="2" s="1"/>
  <c r="J821" i="2"/>
  <c r="I815" i="2"/>
  <c r="H803" i="2"/>
  <c r="H804" i="2" s="1"/>
  <c r="J803" i="2"/>
  <c r="H809" i="2"/>
  <c r="H810" i="2" s="1"/>
  <c r="J809" i="2"/>
  <c r="J791" i="2"/>
  <c r="H797" i="2"/>
  <c r="H798" i="2" s="1"/>
  <c r="I791" i="2"/>
  <c r="H791" i="2"/>
  <c r="H792" i="2" s="1"/>
  <c r="J797" i="2"/>
  <c r="H779" i="2"/>
  <c r="H780" i="2" s="1"/>
  <c r="J783" i="2"/>
  <c r="J785" i="2" s="1"/>
  <c r="H785" i="2"/>
  <c r="H786" i="2" s="1"/>
  <c r="I698" i="2"/>
  <c r="I767" i="2"/>
  <c r="J779" i="2"/>
  <c r="H761" i="2"/>
  <c r="H762" i="2" s="1"/>
  <c r="H773" i="2"/>
  <c r="H774" i="2" s="1"/>
  <c r="J773" i="2"/>
  <c r="J761" i="2"/>
  <c r="H767" i="2"/>
  <c r="H768" i="2" s="1"/>
  <c r="J767" i="2"/>
  <c r="H755" i="2"/>
  <c r="H756" i="2" s="1"/>
  <c r="J755" i="2"/>
  <c r="H743" i="2"/>
  <c r="H744" i="2" s="1"/>
  <c r="J743" i="2"/>
  <c r="I710" i="2"/>
  <c r="G731" i="2"/>
  <c r="H698" i="2"/>
  <c r="H699" i="2" s="1"/>
  <c r="J728" i="2"/>
  <c r="H668" i="2"/>
  <c r="H669" i="2" s="1"/>
  <c r="H710" i="2"/>
  <c r="H711" i="2" s="1"/>
  <c r="H728" i="2"/>
  <c r="H729" i="2" s="1"/>
  <c r="H722" i="2"/>
  <c r="H723" i="2" s="1"/>
  <c r="J722" i="2"/>
  <c r="J716" i="2"/>
  <c r="H716" i="2"/>
  <c r="H717" i="2" s="1"/>
  <c r="J710" i="2"/>
  <c r="J698" i="2"/>
  <c r="H704" i="2"/>
  <c r="H705" i="2" s="1"/>
  <c r="I704" i="2"/>
  <c r="J704" i="2"/>
  <c r="H692" i="2"/>
  <c r="H693" i="2" s="1"/>
  <c r="J692" i="2"/>
  <c r="J684" i="2"/>
  <c r="J686" i="2" s="1"/>
  <c r="H686" i="2"/>
  <c r="H687" i="2" s="1"/>
  <c r="H674" i="2"/>
  <c r="H675" i="2" s="1"/>
  <c r="J678" i="2"/>
  <c r="J680" i="2" s="1"/>
  <c r="H680" i="2"/>
  <c r="H681" i="2" s="1"/>
  <c r="I668" i="2"/>
  <c r="J674" i="2"/>
  <c r="J668" i="2"/>
  <c r="I662" i="2"/>
  <c r="H662" i="2"/>
  <c r="H663" i="2" s="1"/>
  <c r="H644" i="2"/>
  <c r="H645" i="2" s="1"/>
  <c r="J662" i="2"/>
  <c r="J654" i="2"/>
  <c r="J656" i="2" s="1"/>
  <c r="H656" i="2"/>
  <c r="H657" i="2" s="1"/>
  <c r="J644" i="2"/>
  <c r="H650" i="2"/>
  <c r="H651" i="2" s="1"/>
  <c r="J650" i="2"/>
  <c r="J3908" i="1"/>
  <c r="I440" i="2"/>
  <c r="J627" i="2"/>
  <c r="J629" i="2" s="1"/>
  <c r="H629" i="2"/>
  <c r="H630" i="2" s="1"/>
  <c r="I617" i="2"/>
  <c r="H623" i="2"/>
  <c r="H624" i="2" s="1"/>
  <c r="J615" i="2"/>
  <c r="J617" i="2" s="1"/>
  <c r="H617" i="2"/>
  <c r="H618" i="2" s="1"/>
  <c r="I581" i="2"/>
  <c r="J587" i="2"/>
  <c r="I593" i="2"/>
  <c r="H587" i="2"/>
  <c r="H588" i="2" s="1"/>
  <c r="J593" i="2"/>
  <c r="H593" i="2"/>
  <c r="H594" i="2" s="1"/>
  <c r="H581" i="2"/>
  <c r="H582" i="2" s="1"/>
  <c r="J581" i="2"/>
  <c r="H575" i="2"/>
  <c r="H576" i="2" s="1"/>
  <c r="J575" i="2"/>
  <c r="H569" i="2"/>
  <c r="H570" i="2" s="1"/>
  <c r="J569" i="2"/>
  <c r="H554" i="2"/>
  <c r="H555" i="2" s="1"/>
  <c r="I554" i="2"/>
  <c r="I539" i="2"/>
  <c r="J552" i="2"/>
  <c r="J554" i="2" s="1"/>
  <c r="J3524" i="1"/>
  <c r="J539" i="2"/>
  <c r="H539" i="2"/>
  <c r="H540" i="2" s="1"/>
  <c r="J4436" i="1"/>
  <c r="J4512" i="1"/>
  <c r="K4252" i="1"/>
  <c r="J3452" i="1"/>
  <c r="J3752" i="1"/>
  <c r="J3600" i="1"/>
  <c r="K3796" i="1"/>
  <c r="I524" i="2"/>
  <c r="J522" i="2"/>
  <c r="J524" i="2" s="1"/>
  <c r="H524" i="2"/>
  <c r="H525" i="2" s="1"/>
  <c r="J3258" i="1"/>
  <c r="K3260" i="1" s="1"/>
  <c r="J3262" i="1" s="1"/>
  <c r="H509" i="2"/>
  <c r="H510" i="2" s="1"/>
  <c r="J507" i="2"/>
  <c r="J509" i="2" s="1"/>
  <c r="I470" i="2"/>
  <c r="I416" i="2"/>
  <c r="I485" i="2"/>
  <c r="H485" i="2"/>
  <c r="H486" i="2" s="1"/>
  <c r="J485" i="2"/>
  <c r="H230" i="2"/>
  <c r="H231" i="2" s="1"/>
  <c r="I464" i="2"/>
  <c r="H470" i="2"/>
  <c r="J470" i="2"/>
  <c r="J2840" i="1"/>
  <c r="J453" i="2"/>
  <c r="J455" i="2" s="1"/>
  <c r="H455" i="2"/>
  <c r="I422" i="2"/>
  <c r="H182" i="2"/>
  <c r="H183" i="2" s="1"/>
  <c r="J422" i="2"/>
  <c r="H422" i="2"/>
  <c r="H423" i="2" s="1"/>
  <c r="H416" i="2"/>
  <c r="H417" i="2" s="1"/>
  <c r="J416" i="2"/>
  <c r="J408" i="2"/>
  <c r="J410" i="2" s="1"/>
  <c r="H410" i="2"/>
  <c r="I374" i="2"/>
  <c r="I350" i="2"/>
  <c r="I284" i="2"/>
  <c r="K2842" i="1"/>
  <c r="J2844" i="1" s="1"/>
  <c r="J2954" i="1"/>
  <c r="K3340" i="1"/>
  <c r="J3182" i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K2386" i="1" s="1"/>
  <c r="K2390" i="1" s="1"/>
  <c r="H344" i="2"/>
  <c r="H345" i="2" s="1"/>
  <c r="J386" i="2"/>
  <c r="H386" i="2"/>
  <c r="H387" i="2" s="1"/>
  <c r="I386" i="2"/>
  <c r="H380" i="2"/>
  <c r="J380" i="2"/>
  <c r="J365" i="2"/>
  <c r="J338" i="2"/>
  <c r="J344" i="2"/>
  <c r="H338" i="2"/>
  <c r="H339" i="2" s="1"/>
  <c r="J350" i="2"/>
  <c r="H350" i="2"/>
  <c r="H351" i="2" s="1"/>
  <c r="H254" i="2"/>
  <c r="I305" i="2"/>
  <c r="H269" i="2"/>
  <c r="H323" i="2"/>
  <c r="H324" i="2" s="1"/>
  <c r="J323" i="2"/>
  <c r="J315" i="2"/>
  <c r="J317" i="2" s="1"/>
  <c r="H317" i="2"/>
  <c r="H318" i="2" s="1"/>
  <c r="H311" i="2"/>
  <c r="H312" i="2" s="1"/>
  <c r="J311" i="2"/>
  <c r="H305" i="2"/>
  <c r="H306" i="2" s="1"/>
  <c r="J305" i="2"/>
  <c r="I299" i="2"/>
  <c r="H299" i="2"/>
  <c r="J299" i="2"/>
  <c r="J1628" i="1"/>
  <c r="H275" i="2"/>
  <c r="J275" i="2"/>
  <c r="H260" i="2"/>
  <c r="J258" i="2"/>
  <c r="J260" i="2" s="1"/>
  <c r="J267" i="2"/>
  <c r="J269" i="2" s="1"/>
  <c r="J252" i="2"/>
  <c r="J254" i="2" s="1"/>
  <c r="J236" i="2"/>
  <c r="I218" i="2"/>
  <c r="I230" i="2"/>
  <c r="I236" i="2"/>
  <c r="H236" i="2"/>
  <c r="H237" i="2" s="1"/>
  <c r="J230" i="2"/>
  <c r="J218" i="2"/>
  <c r="H224" i="2"/>
  <c r="H225" i="2" s="1"/>
  <c r="J224" i="2"/>
  <c r="H218" i="2"/>
  <c r="H219" i="2" s="1"/>
  <c r="J210" i="2"/>
  <c r="J212" i="2" s="1"/>
  <c r="H212" i="2"/>
  <c r="H18" i="2"/>
  <c r="J18" i="2" s="1"/>
  <c r="J20" i="2" s="1"/>
  <c r="I182" i="2"/>
  <c r="K1402" i="1"/>
  <c r="J1472" i="1"/>
  <c r="J1320" i="1"/>
  <c r="K1288" i="1"/>
  <c r="J2042" i="1"/>
  <c r="K1972" i="1"/>
  <c r="J2198" i="1"/>
  <c r="J2118" i="1"/>
  <c r="J1586" i="1"/>
  <c r="J1244" i="1"/>
  <c r="K1246" i="1" s="1"/>
  <c r="J1248" i="1" s="1"/>
  <c r="J1206" i="1"/>
  <c r="K1208" i="1" s="1"/>
  <c r="J1210" i="1" s="1"/>
  <c r="K1174" i="1"/>
  <c r="J1172" i="1"/>
  <c r="H176" i="2"/>
  <c r="H177" i="2" s="1"/>
  <c r="J186" i="2"/>
  <c r="J188" i="2" s="1"/>
  <c r="H188" i="2"/>
  <c r="H189" i="2" s="1"/>
  <c r="J176" i="2"/>
  <c r="J182" i="2"/>
  <c r="H170" i="2"/>
  <c r="J170" i="2"/>
  <c r="J1428" i="2"/>
  <c r="J1430" i="2" s="1"/>
  <c r="G20" i="2"/>
  <c r="J1527" i="2"/>
  <c r="J1529" i="2" s="1"/>
  <c r="I62" i="2"/>
  <c r="I55" i="2"/>
  <c r="I56" i="2" s="1"/>
  <c r="I122" i="2"/>
  <c r="I1133" i="2"/>
  <c r="H128" i="2"/>
  <c r="I128" i="2"/>
  <c r="J128" i="2"/>
  <c r="H448" i="2"/>
  <c r="J448" i="2" s="1"/>
  <c r="J449" i="2" s="1"/>
  <c r="I448" i="2"/>
  <c r="I449" i="2" s="1"/>
  <c r="I113" i="2"/>
  <c r="J113" i="2"/>
  <c r="H113" i="2"/>
  <c r="H114" i="2" s="1"/>
  <c r="J101" i="2"/>
  <c r="H107" i="2"/>
  <c r="H108" i="2" s="1"/>
  <c r="H101" i="2"/>
  <c r="H102" i="2" s="1"/>
  <c r="I107" i="2"/>
  <c r="J107" i="2"/>
  <c r="I26" i="2"/>
  <c r="G26" i="2"/>
  <c r="I80" i="2"/>
  <c r="H62" i="2"/>
  <c r="H63" i="2" s="1"/>
  <c r="H86" i="2"/>
  <c r="H87" i="2" s="1"/>
  <c r="H24" i="2"/>
  <c r="J24" i="2" s="1"/>
  <c r="J26" i="2" s="1"/>
  <c r="J62" i="2"/>
  <c r="J86" i="2"/>
  <c r="H74" i="2"/>
  <c r="H75" i="2" s="1"/>
  <c r="I68" i="2"/>
  <c r="H80" i="2"/>
  <c r="H81" i="2" s="1"/>
  <c r="J80" i="2"/>
  <c r="H68" i="2"/>
  <c r="H69" i="2" s="1"/>
  <c r="J74" i="2"/>
  <c r="J68" i="2"/>
  <c r="I47" i="2"/>
  <c r="H47" i="2"/>
  <c r="H48" i="2" s="1"/>
  <c r="J47" i="2"/>
  <c r="H41" i="2"/>
  <c r="J41" i="2"/>
  <c r="H55" i="2"/>
  <c r="J55" i="2" s="1"/>
  <c r="J56" i="2" s="1"/>
  <c r="H9" i="2"/>
  <c r="H11" i="2" s="1"/>
  <c r="G11" i="2"/>
  <c r="I11" i="2"/>
  <c r="I1232" i="2"/>
  <c r="H146" i="2"/>
  <c r="H1925" i="2"/>
  <c r="H293" i="2"/>
  <c r="I197" i="2"/>
  <c r="J1925" i="2"/>
  <c r="J293" i="2"/>
  <c r="J146" i="2"/>
  <c r="H494" i="2"/>
  <c r="H497" i="2" s="1"/>
  <c r="J836" i="2"/>
  <c r="J494" i="2"/>
  <c r="H935" i="2"/>
  <c r="I563" i="2"/>
  <c r="I548" i="2"/>
  <c r="J935" i="2"/>
  <c r="I244" i="2"/>
  <c r="I245" i="2" s="1"/>
  <c r="G245" i="2"/>
  <c r="G248" i="2" s="1"/>
  <c r="H244" i="2"/>
  <c r="H164" i="2"/>
  <c r="I20" i="2"/>
  <c r="J359" i="2"/>
  <c r="H503" i="2"/>
  <c r="I431" i="2"/>
  <c r="H518" i="2"/>
  <c r="H527" i="2" s="1"/>
  <c r="H359" i="2"/>
  <c r="J503" i="2"/>
  <c r="I404" i="2"/>
  <c r="J518" i="2"/>
  <c r="J1627" i="2"/>
  <c r="J1628" i="2" s="1"/>
  <c r="H1628" i="2"/>
  <c r="J1131" i="2"/>
  <c r="J1133" i="2" s="1"/>
  <c r="H1133" i="2"/>
  <c r="J2022" i="2"/>
  <c r="J2024" i="2" s="1"/>
  <c r="H2024" i="2"/>
  <c r="H1727" i="2"/>
  <c r="J1329" i="2"/>
  <c r="J1331" i="2" s="1"/>
  <c r="H1331" i="2"/>
  <c r="J1727" i="2"/>
  <c r="J1230" i="2"/>
  <c r="J1232" i="2" s="1"/>
  <c r="H1232" i="2"/>
  <c r="H1826" i="2"/>
  <c r="I2024" i="2"/>
  <c r="J1826" i="2"/>
  <c r="J637" i="2"/>
  <c r="J638" i="2" s="1"/>
  <c r="H638" i="2"/>
  <c r="J601" i="2"/>
  <c r="J602" i="2" s="1"/>
  <c r="H602" i="2"/>
  <c r="H605" i="2" s="1"/>
  <c r="I1034" i="2"/>
  <c r="H737" i="2"/>
  <c r="J1032" i="2"/>
  <c r="J1034" i="2" s="1"/>
  <c r="H1034" i="2"/>
  <c r="I533" i="2"/>
  <c r="J737" i="2"/>
  <c r="H563" i="2"/>
  <c r="J561" i="2"/>
  <c r="J563" i="2" s="1"/>
  <c r="H836" i="2"/>
  <c r="J610" i="2"/>
  <c r="J611" i="2" s="1"/>
  <c r="H611" i="2"/>
  <c r="H548" i="2"/>
  <c r="J546" i="2"/>
  <c r="J548" i="2" s="1"/>
  <c r="H533" i="2"/>
  <c r="J531" i="2"/>
  <c r="J533" i="2" s="1"/>
  <c r="H404" i="2"/>
  <c r="J402" i="2"/>
  <c r="J404" i="2" s="1"/>
  <c r="H395" i="2"/>
  <c r="J464" i="2"/>
  <c r="H464" i="2"/>
  <c r="H431" i="2"/>
  <c r="J429" i="2"/>
  <c r="J431" i="2" s="1"/>
  <c r="H479" i="2"/>
  <c r="H440" i="2"/>
  <c r="J438" i="2"/>
  <c r="J440" i="2" s="1"/>
  <c r="J395" i="2"/>
  <c r="J479" i="2"/>
  <c r="J283" i="2"/>
  <c r="J284" i="2" s="1"/>
  <c r="H284" i="2"/>
  <c r="J195" i="2"/>
  <c r="J197" i="2" s="1"/>
  <c r="H197" i="2"/>
  <c r="J204" i="2"/>
  <c r="J206" i="2" s="1"/>
  <c r="H206" i="2"/>
  <c r="H332" i="2"/>
  <c r="I206" i="2"/>
  <c r="J373" i="2"/>
  <c r="J374" i="2" s="1"/>
  <c r="H374" i="2"/>
  <c r="J332" i="2"/>
  <c r="J164" i="2"/>
  <c r="J121" i="2"/>
  <c r="J122" i="2" s="1"/>
  <c r="H122" i="2"/>
  <c r="H155" i="2"/>
  <c r="H137" i="2"/>
  <c r="J155" i="2"/>
  <c r="J137" i="2"/>
  <c r="H95" i="2"/>
  <c r="J95" i="2"/>
  <c r="J35" i="2"/>
  <c r="H35" i="2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728" i="1"/>
  <c r="K2732" i="1" s="1"/>
  <c r="J3068" i="1"/>
  <c r="K2766" i="1"/>
  <c r="J2768" i="1" s="1"/>
  <c r="K2770" i="1"/>
  <c r="J2346" i="1"/>
  <c r="K3108" i="1"/>
  <c r="K3112" i="1" s="1"/>
  <c r="J2312" i="1"/>
  <c r="J2574" i="1"/>
  <c r="J2498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H596" i="2" l="1"/>
  <c r="H542" i="2"/>
  <c r="H557" i="2"/>
  <c r="H1530" i="2"/>
  <c r="J1622" i="2" s="1"/>
  <c r="H504" i="2"/>
  <c r="J512" i="2" s="1"/>
  <c r="H512" i="2"/>
  <c r="H488" i="2"/>
  <c r="H465" i="2"/>
  <c r="H473" i="2"/>
  <c r="H441" i="2"/>
  <c r="J443" i="2" s="1"/>
  <c r="H443" i="2"/>
  <c r="H432" i="2"/>
  <c r="J434" i="2" s="1"/>
  <c r="H434" i="2"/>
  <c r="H405" i="2"/>
  <c r="H425" i="2"/>
  <c r="H396" i="2"/>
  <c r="J398" i="2" s="1"/>
  <c r="H398" i="2"/>
  <c r="J2920" i="1"/>
  <c r="H375" i="2"/>
  <c r="H389" i="2"/>
  <c r="H360" i="2"/>
  <c r="J368" i="2" s="1"/>
  <c r="H368" i="2"/>
  <c r="H353" i="2"/>
  <c r="H294" i="2"/>
  <c r="H326" i="2"/>
  <c r="H285" i="2"/>
  <c r="J287" i="2" s="1"/>
  <c r="H287" i="2"/>
  <c r="H270" i="2"/>
  <c r="H278" i="2"/>
  <c r="H255" i="2"/>
  <c r="H263" i="2"/>
  <c r="H207" i="2"/>
  <c r="H239" i="2"/>
  <c r="H198" i="2"/>
  <c r="J200" i="2" s="1"/>
  <c r="H200" i="2"/>
  <c r="H165" i="2"/>
  <c r="H191" i="2"/>
  <c r="G1622" i="2"/>
  <c r="H156" i="2"/>
  <c r="J158" i="2" s="1"/>
  <c r="H158" i="2"/>
  <c r="H147" i="2"/>
  <c r="J149" i="2" s="1"/>
  <c r="H149" i="2"/>
  <c r="H138" i="2"/>
  <c r="J140" i="2" s="1"/>
  <c r="H140" i="2"/>
  <c r="H123" i="2"/>
  <c r="H131" i="2"/>
  <c r="H96" i="2"/>
  <c r="J116" i="2" s="1"/>
  <c r="H116" i="2"/>
  <c r="H36" i="2"/>
  <c r="H50" i="2"/>
  <c r="G29" i="2"/>
  <c r="H2025" i="2"/>
  <c r="J2117" i="2" s="1"/>
  <c r="H2117" i="2"/>
  <c r="H1926" i="2"/>
  <c r="J2018" i="2" s="1"/>
  <c r="H2018" i="2"/>
  <c r="H1827" i="2"/>
  <c r="J1919" i="2" s="1"/>
  <c r="H1919" i="2"/>
  <c r="H1728" i="2"/>
  <c r="J1820" i="2" s="1"/>
  <c r="H1820" i="2"/>
  <c r="K5278" i="1"/>
  <c r="H1629" i="2"/>
  <c r="J1721" i="2" s="1"/>
  <c r="H1721" i="2"/>
  <c r="H1622" i="2"/>
  <c r="J1523" i="2"/>
  <c r="H1523" i="2"/>
  <c r="H1332" i="2"/>
  <c r="J1424" i="2" s="1"/>
  <c r="H1424" i="2"/>
  <c r="H1233" i="2"/>
  <c r="J1325" i="2" s="1"/>
  <c r="H1325" i="2"/>
  <c r="H1134" i="2"/>
  <c r="J1226" i="2" s="1"/>
  <c r="H1226" i="2"/>
  <c r="K4632" i="1"/>
  <c r="H1035" i="2"/>
  <c r="J1127" i="2" s="1"/>
  <c r="H1127" i="2"/>
  <c r="K5126" i="1"/>
  <c r="K4666" i="1"/>
  <c r="J4668" i="1" s="1"/>
  <c r="K4784" i="1"/>
  <c r="K5164" i="1"/>
  <c r="H936" i="2"/>
  <c r="J1028" i="2" s="1"/>
  <c r="H1028" i="2"/>
  <c r="H837" i="2"/>
  <c r="J929" i="2" s="1"/>
  <c r="H929" i="2"/>
  <c r="H738" i="2"/>
  <c r="J830" i="2" s="1"/>
  <c r="H830" i="2"/>
  <c r="H639" i="2"/>
  <c r="J731" i="2" s="1"/>
  <c r="H731" i="2"/>
  <c r="H612" i="2"/>
  <c r="H603" i="2"/>
  <c r="J605" i="2" s="1"/>
  <c r="H564" i="2"/>
  <c r="J596" i="2" s="1"/>
  <c r="H549" i="2"/>
  <c r="J557" i="2" s="1"/>
  <c r="J3528" i="1"/>
  <c r="H534" i="2"/>
  <c r="J542" i="2" s="1"/>
  <c r="K4366" i="1"/>
  <c r="K4518" i="1"/>
  <c r="K3602" i="1"/>
  <c r="K3606" i="1" s="1"/>
  <c r="K3754" i="1"/>
  <c r="K3758" i="1" s="1"/>
  <c r="H519" i="2"/>
  <c r="J527" i="2" s="1"/>
  <c r="J3110" i="1"/>
  <c r="H495" i="2"/>
  <c r="J497" i="2" s="1"/>
  <c r="H480" i="2"/>
  <c r="J488" i="2" s="1"/>
  <c r="H471" i="2"/>
  <c r="H456" i="2"/>
  <c r="H411" i="2"/>
  <c r="J2730" i="1"/>
  <c r="K2846" i="1"/>
  <c r="J2616" i="1"/>
  <c r="K2614" i="1"/>
  <c r="K2618" i="1" s="1"/>
  <c r="J2654" i="1"/>
  <c r="K2804" i="1"/>
  <c r="J2806" i="1" s="1"/>
  <c r="K2956" i="1"/>
  <c r="J2958" i="1" s="1"/>
  <c r="K3146" i="1"/>
  <c r="J3148" i="1" s="1"/>
  <c r="K3264" i="1"/>
  <c r="H381" i="2"/>
  <c r="H333" i="2"/>
  <c r="J353" i="2" s="1"/>
  <c r="H300" i="2"/>
  <c r="H276" i="2"/>
  <c r="H261" i="2"/>
  <c r="H213" i="2"/>
  <c r="H20" i="2"/>
  <c r="K1326" i="1"/>
  <c r="J1590" i="1"/>
  <c r="K1858" i="1"/>
  <c r="J1476" i="1"/>
  <c r="K2044" i="1"/>
  <c r="J2046" i="1" s="1"/>
  <c r="K2048" i="1"/>
  <c r="K1250" i="1"/>
  <c r="H171" i="2"/>
  <c r="J9" i="2"/>
  <c r="J11" i="2" s="1"/>
  <c r="H449" i="2"/>
  <c r="H56" i="2"/>
  <c r="H26" i="2"/>
  <c r="H27" i="2" s="1"/>
  <c r="H129" i="2"/>
  <c r="H42" i="2"/>
  <c r="H12" i="2"/>
  <c r="J244" i="2"/>
  <c r="J245" i="2" s="1"/>
  <c r="H245" i="2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4062" i="1"/>
  <c r="K3640" i="1"/>
  <c r="J3642" i="1" s="1"/>
  <c r="K4024" i="1"/>
  <c r="K4552" i="1"/>
  <c r="K4556" i="1" s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J473" i="2" l="1"/>
  <c r="H450" i="2"/>
  <c r="J458" i="2" s="1"/>
  <c r="H458" i="2"/>
  <c r="J425" i="2"/>
  <c r="K3644" i="1"/>
  <c r="K3150" i="1"/>
  <c r="K2960" i="1"/>
  <c r="J389" i="2"/>
  <c r="J326" i="2"/>
  <c r="J278" i="2"/>
  <c r="J263" i="2"/>
  <c r="H246" i="2"/>
  <c r="J248" i="2" s="1"/>
  <c r="H248" i="2"/>
  <c r="J239" i="2"/>
  <c r="J191" i="2"/>
  <c r="J131" i="2"/>
  <c r="H57" i="2"/>
  <c r="J89" i="2" s="1"/>
  <c r="H89" i="2"/>
  <c r="J50" i="2"/>
  <c r="H21" i="2"/>
  <c r="J29" i="2" s="1"/>
  <c r="H29" i="2"/>
  <c r="K2504" i="1"/>
  <c r="K1554" i="1"/>
  <c r="K5430" i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K2580" i="1"/>
  <c r="K2808" i="1"/>
  <c r="K3302" i="1"/>
  <c r="K2466" i="1"/>
  <c r="K3036" i="1"/>
  <c r="K2352" i="1"/>
  <c r="J2274" i="1"/>
  <c r="K1782" i="1"/>
  <c r="J1362" i="1"/>
  <c r="J1438" i="1"/>
  <c r="J1666" i="1"/>
  <c r="K1934" i="1"/>
  <c r="J2236" i="1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6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278" i="1" l="1"/>
  <c r="E230" i="1"/>
  <c r="B31" i="2" s="1"/>
  <c r="K886" i="1"/>
  <c r="K890" i="1"/>
  <c r="K894" i="1"/>
  <c r="K898" i="1"/>
  <c r="K656" i="1"/>
  <c r="K660" i="1"/>
  <c r="K664" i="1"/>
  <c r="K668" i="1"/>
  <c r="J256" i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52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91" i="2" s="1"/>
  <c r="E382" i="1"/>
  <c r="E420" i="1" s="1"/>
  <c r="K904" i="1"/>
  <c r="K908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118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133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142" i="2" s="1"/>
  <c r="E724" i="1"/>
  <c r="E762" i="1" s="1"/>
  <c r="J108" i="1"/>
  <c r="E914" i="1" l="1"/>
  <c r="B151" i="2" s="1"/>
  <c r="E838" i="1"/>
  <c r="E876" i="1" s="1"/>
  <c r="E952" i="1" l="1"/>
  <c r="E990" i="1" s="1"/>
  <c r="B160" i="2" l="1"/>
  <c r="E1142" i="1"/>
  <c r="E1066" i="1"/>
  <c r="E1104" i="1" s="1"/>
  <c r="B193" i="2" l="1"/>
  <c r="E1256" i="1"/>
  <c r="E1180" i="1"/>
  <c r="E1218" i="1" s="1"/>
  <c r="G3" i="2"/>
  <c r="H3" i="2" s="1"/>
  <c r="G4" i="2"/>
  <c r="H4" i="2" s="1"/>
  <c r="E1370" i="1" l="1"/>
  <c r="B202" i="2"/>
  <c r="E1294" i="1"/>
  <c r="E1332" i="1" s="1"/>
  <c r="I3" i="2"/>
  <c r="J4" i="2"/>
  <c r="I4" i="2"/>
  <c r="J3" i="2"/>
  <c r="E5" i="2"/>
  <c r="G5" i="2"/>
  <c r="G14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241" i="2" l="1"/>
  <c r="E1484" i="1"/>
  <c r="E1408" i="1"/>
  <c r="E1446" i="1" s="1"/>
  <c r="I5" i="2"/>
  <c r="J28" i="1"/>
  <c r="K30" i="1" s="1"/>
  <c r="J5" i="2"/>
  <c r="H5" i="2"/>
  <c r="H14" i="2" s="1"/>
  <c r="B250" i="2" l="1"/>
  <c r="E1522" i="1"/>
  <c r="E1560" i="1" s="1"/>
  <c r="E1598" i="1"/>
  <c r="H6" i="2"/>
  <c r="J14" i="2" s="1"/>
  <c r="J32" i="1"/>
  <c r="K34" i="1"/>
  <c r="B265" i="2" l="1"/>
  <c r="E1712" i="1"/>
  <c r="E1636" i="1"/>
  <c r="E1674" i="1" s="1"/>
  <c r="B280" i="2" l="1"/>
  <c r="E1826" i="1"/>
  <c r="E1750" i="1"/>
  <c r="E1788" i="1" s="1"/>
  <c r="B289" i="2" l="1"/>
  <c r="E1864" i="1"/>
  <c r="E1902" i="1" s="1"/>
  <c r="E1940" i="1"/>
  <c r="B328" i="2" l="1"/>
  <c r="E1978" i="1"/>
  <c r="E2016" i="1" s="1"/>
  <c r="E2054" i="1"/>
  <c r="B355" i="2" l="1"/>
  <c r="E2092" i="1"/>
  <c r="E2130" i="1" s="1"/>
  <c r="E2168" i="1"/>
  <c r="E2206" i="1" l="1"/>
  <c r="E2244" i="1" s="1"/>
  <c r="B370" i="2"/>
  <c r="E2282" i="1"/>
  <c r="B391" i="2" l="1"/>
  <c r="E2396" i="1"/>
  <c r="E2320" i="1"/>
  <c r="E2358" i="1" s="1"/>
  <c r="E2434" i="1" l="1"/>
  <c r="E2472" i="1" s="1"/>
  <c r="B400" i="2"/>
  <c r="E2510" i="1"/>
  <c r="B427" i="2" l="1"/>
  <c r="E2548" i="1"/>
  <c r="E2586" i="1" s="1"/>
  <c r="E2624" i="1"/>
  <c r="B436" i="2" l="1"/>
  <c r="E2738" i="1"/>
  <c r="E2662" i="1"/>
  <c r="E2700" i="1" s="1"/>
  <c r="B445" i="2" l="1"/>
  <c r="E2776" i="1"/>
  <c r="E2814" i="1" s="1"/>
  <c r="E2852" i="1"/>
  <c r="B460" i="2" l="1"/>
  <c r="E2966" i="1"/>
  <c r="E2890" i="1"/>
  <c r="E2928" i="1" s="1"/>
  <c r="B475" i="2" l="1"/>
  <c r="E3004" i="1"/>
  <c r="E3042" i="1" s="1"/>
  <c r="E3080" i="1"/>
  <c r="B490" i="2" l="1"/>
  <c r="E3118" i="1"/>
  <c r="E3156" i="1" s="1"/>
  <c r="E3194" i="1"/>
  <c r="B499" i="2" l="1"/>
  <c r="E3308" i="1"/>
  <c r="E3232" i="1"/>
  <c r="E3270" i="1" s="1"/>
  <c r="E3346" i="1" l="1"/>
  <c r="E3384" i="1" s="1"/>
  <c r="B514" i="2"/>
  <c r="E3422" i="1"/>
  <c r="E3536" i="1" l="1"/>
  <c r="B529" i="2"/>
  <c r="E3460" i="1"/>
  <c r="E3498" i="1" s="1"/>
  <c r="E3650" i="1" l="1"/>
  <c r="B544" i="2"/>
  <c r="E3574" i="1"/>
  <c r="E3612" i="1" s="1"/>
  <c r="B559" i="2" l="1"/>
  <c r="E3764" i="1"/>
  <c r="E3688" i="1"/>
  <c r="E3726" i="1" s="1"/>
  <c r="E3802" i="1" l="1"/>
  <c r="E3840" i="1" s="1"/>
  <c r="B598" i="2"/>
  <c r="E3878" i="1"/>
  <c r="B607" i="2" l="1"/>
  <c r="E3916" i="1"/>
  <c r="E3954" i="1" s="1"/>
  <c r="E3992" i="1"/>
  <c r="B634" i="2" l="1"/>
  <c r="E4030" i="1"/>
  <c r="E4068" i="1" s="1"/>
  <c r="E4106" i="1"/>
  <c r="B733" i="2" l="1"/>
  <c r="E4144" i="1"/>
  <c r="E4182" i="1" s="1"/>
  <c r="E4220" i="1"/>
  <c r="B832" i="2" l="1"/>
  <c r="E4334" i="1"/>
  <c r="E4258" i="1"/>
  <c r="E4296" i="1" s="1"/>
  <c r="B931" i="2" l="1"/>
  <c r="E4372" i="1"/>
  <c r="E4410" i="1" s="1"/>
  <c r="E4448" i="1"/>
  <c r="E4486" i="1" l="1"/>
  <c r="E4524" i="1" s="1"/>
  <c r="B1030" i="2"/>
  <c r="E4562" i="1"/>
  <c r="E4600" i="1" l="1"/>
  <c r="E4638" i="1" s="1"/>
  <c r="B1129" i="2"/>
  <c r="E4676" i="1"/>
  <c r="B1228" i="2" l="1"/>
  <c r="E4790" i="1"/>
  <c r="E4714" i="1"/>
  <c r="E4752" i="1" s="1"/>
  <c r="B1327" i="2" l="1"/>
  <c r="E4828" i="1"/>
  <c r="E4866" i="1" s="1"/>
  <c r="E4904" i="1"/>
  <c r="B1426" i="2" l="1"/>
  <c r="E4942" i="1"/>
  <c r="E4980" i="1" s="1"/>
  <c r="E5018" i="1"/>
  <c r="B1525" i="2" l="1"/>
  <c r="E5132" i="1"/>
  <c r="E5056" i="1"/>
  <c r="E5094" i="1" s="1"/>
  <c r="B1624" i="2" l="1"/>
  <c r="E5170" i="1"/>
  <c r="E5208" i="1" s="1"/>
  <c r="E5246" i="1"/>
  <c r="E5360" i="1" l="1"/>
  <c r="B1723" i="2"/>
  <c r="E5284" i="1"/>
  <c r="E5322" i="1" s="1"/>
  <c r="B1822" i="2" l="1"/>
  <c r="E5398" i="1"/>
  <c r="E5436" i="1" s="1"/>
  <c r="E5474" i="1"/>
  <c r="B1921" i="2" l="1"/>
  <c r="E5588" i="1"/>
  <c r="E5512" i="1"/>
  <c r="E5550" i="1" s="1"/>
  <c r="E5626" i="1" l="1"/>
  <c r="E5664" i="1" s="1"/>
  <c r="B2020" i="2"/>
</calcChain>
</file>

<file path=xl/sharedStrings.xml><?xml version="1.0" encoding="utf-8"?>
<sst xmlns="http://schemas.openxmlformats.org/spreadsheetml/2006/main" count="6528" uniqueCount="203">
  <si>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</si>
  <si>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</si>
  <si>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</si>
  <si>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</si>
  <si>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</si>
  <si>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</si>
  <si>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</si>
  <si>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</si>
  <si>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</si>
  <si>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</si>
  <si>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</si>
  <si>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</si>
  <si>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</si>
  <si>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</si>
  <si>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</si>
  <si>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</si>
  <si>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</si>
  <si>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</si>
  <si>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</si>
  <si>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</si>
  <si>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</si>
  <si>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</si>
  <si>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</si>
  <si>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</si>
  <si>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</si>
  <si>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</si>
  <si>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</si>
  <si>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</si>
  <si>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</si>
  <si>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</si>
  <si>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KO 4721</t>
  </si>
  <si>
    <t>CV SINAR CAHAYA NIRMALA</t>
  </si>
  <si>
    <t/>
  </si>
  <si>
    <t>BREBES</t>
  </si>
  <si>
    <t>LEM SUPER 3 GR KENKO SG-03A (isi 12 pc)</t>
  </si>
  <si>
    <t>STIP / PENGHAPUS KENKO ERB-20SQ HITAM</t>
  </si>
  <si>
    <t>LS</t>
  </si>
  <si>
    <t>BOX</t>
  </si>
  <si>
    <t>RISMA / YO</t>
  </si>
  <si>
    <t>G 4920</t>
  </si>
  <si>
    <t>GUNAWAN HARTONO KUSUMA</t>
  </si>
  <si>
    <t>( NIKI SAE )</t>
  </si>
  <si>
    <t>TULUNG AGUNG</t>
  </si>
  <si>
    <t>PC</t>
  </si>
  <si>
    <t>ISI CUTTER 18 MM JOYKO L-150 MH (BESAR)</t>
  </si>
  <si>
    <t>CRAYON / OIL PASTEL JOYKO OP-36S PP CASE SEA WORLD</t>
  </si>
  <si>
    <t>NOVI / YO</t>
  </si>
  <si>
    <t>CV PELITA JAYA</t>
  </si>
  <si>
    <t>(ANUGERAH SEJAHTERA)</t>
  </si>
  <si>
    <t>PURWOKERTO</t>
  </si>
  <si>
    <t>KO 4928</t>
  </si>
  <si>
    <t>LSN</t>
  </si>
  <si>
    <t>GEL PEN KENKO HI-TECH-H 0.28 MM HITAM</t>
  </si>
  <si>
    <t>GEL PEN KENKO KE-303 T-GEL TRIANGULAR</t>
  </si>
  <si>
    <t>GEL PEN JOYKO GP-265 Q-GEL</t>
  </si>
  <si>
    <t>NOVI / CONDRO</t>
  </si>
  <si>
    <t>CV  WISUDA</t>
  </si>
  <si>
    <t>KO 4861</t>
  </si>
  <si>
    <t>PCS</t>
  </si>
  <si>
    <t>LABEL HARGA JOYKO LB-2RL (1 LINE PUTIH)</t>
  </si>
  <si>
    <t>CORRECTION TAPE KENKO CT-905 (12M x 5MM)</t>
  </si>
  <si>
    <t>HIGHLIGHTER / STABILLO JOYKO HL-3 BIRU</t>
  </si>
  <si>
    <t>HIGHLIGHTER / STABILLO JOYKO HL-1 KUNING</t>
  </si>
  <si>
    <t>ISI CUTTER 18 MM KENKO L-150 (BESAR)</t>
  </si>
  <si>
    <t>GRS</t>
  </si>
  <si>
    <t>BINDER CLIP JOYKO 260</t>
  </si>
  <si>
    <t>CONDRO</t>
  </si>
  <si>
    <t>SANTOSO BUDIONO</t>
  </si>
  <si>
    <t>(  ARMADA  )</t>
  </si>
  <si>
    <t>KO 4731</t>
  </si>
  <si>
    <t>PUNCH KENKO NO. 40</t>
  </si>
  <si>
    <t>STAPLER KENKO HD-50</t>
  </si>
  <si>
    <t>PAK</t>
  </si>
  <si>
    <t>KARTU STOCK KWARTO PUTIH</t>
  </si>
  <si>
    <t>RISMA / CONDRO</t>
  </si>
  <si>
    <t>CV DWI JAYA</t>
  </si>
  <si>
    <t>YOGYAKARTA</t>
  </si>
  <si>
    <t>KO 4923</t>
  </si>
  <si>
    <t>LEM CAIR 50 ML KENKO LG-50</t>
  </si>
  <si>
    <t>CRAYON / OIL PASTEL JOYKO OP-24S PP CASE SEA WORLD</t>
  </si>
  <si>
    <t>G 4866</t>
  </si>
  <si>
    <t>CRAYON / OIL PASTEL PUTAR TITI TI-CP-24T TWIST</t>
  </si>
  <si>
    <t>KO 4871</t>
  </si>
  <si>
    <t>STAPLER SDI 1102 NO.10 (HD-10)</t>
  </si>
  <si>
    <t>G 4944</t>
  </si>
  <si>
    <t>CORRECTION FLUID JOYKO JK-01</t>
  </si>
  <si>
    <t>CV GANESHA</t>
  </si>
  <si>
    <t>WONOSOBO</t>
  </si>
  <si>
    <t>KO 4949</t>
  </si>
  <si>
    <t>BINDER CLIP KENKO NO. 107</t>
  </si>
  <si>
    <t>BINDER CLIP KENKO NO. 155</t>
  </si>
  <si>
    <t>BINDER CLIP KENKO NO. 260</t>
  </si>
  <si>
    <t>LEM STICK KENKO 8 GR (KECIL) isi 30 pc</t>
  </si>
  <si>
    <t>LILY JULIAWATI</t>
  </si>
  <si>
    <t>(REJO AGUNG)</t>
  </si>
  <si>
    <t>JOMBANG</t>
  </si>
  <si>
    <t>G 4927</t>
  </si>
  <si>
    <t>CUTTER 18 MM KENKO L-500 (BESAR)</t>
  </si>
  <si>
    <t>CV LANCAR JAYA SENTOSA</t>
  </si>
  <si>
    <t>MALANG</t>
  </si>
  <si>
    <t>KO 4823</t>
  </si>
  <si>
    <t>CRAYON / OIL PASTEL JOYKO OP-12S PP CASE SEA WORLD</t>
  </si>
  <si>
    <t>CRAYON / OIL PASTEL JOYKO OP-18S PP CASE SEA WORLD</t>
  </si>
  <si>
    <t>STIP / PENGHAPUS JOYKO 526-B40P PUTIH</t>
  </si>
  <si>
    <t>STIP / PENGHAPUS JOYKO 526-B40BL HITAM</t>
  </si>
  <si>
    <t>SLOP</t>
  </si>
  <si>
    <t>LABEL HARGA JOYKO LB-P2LN (2 LINE PUTIH)</t>
  </si>
  <si>
    <t>HARNOYO</t>
  </si>
  <si>
    <t>(BENDAN)</t>
  </si>
  <si>
    <t>PEKALONGAN</t>
  </si>
  <si>
    <t>KO 4883</t>
  </si>
  <si>
    <t>HANDY TAPE DISPENSER KENKO TDB-2</t>
  </si>
  <si>
    <t>KO 4888</t>
  </si>
  <si>
    <t>STAPLER KENKO HD-10D</t>
  </si>
  <si>
    <t>KO 4892</t>
  </si>
  <si>
    <t>CORRECTION TAPE KENKO CT-902CL (12M x 5MM)</t>
  </si>
  <si>
    <t>G 4963</t>
  </si>
  <si>
    <t>GEL PEN KENKO KE-303 T-GEL TRIANGULAR HITAM</t>
  </si>
  <si>
    <t>KO 1295</t>
  </si>
  <si>
    <t>PENSIL WARNA JOYKO CP-12PB (PANJANG)</t>
  </si>
  <si>
    <t>STIP / PENGHAPUS JOYKO 526-B20 PUTIH</t>
  </si>
  <si>
    <t>STIP / PENGHAPUS JOYKO ER-30W PUTIH</t>
  </si>
  <si>
    <t>PENSIL JOYKO 2B P-88</t>
  </si>
  <si>
    <t>TAPE CUTTER JOYKO TD-103</t>
  </si>
  <si>
    <t>ISI STAPLER (STAPLES) GREATWALL GW-NO. 10 (KECIL)</t>
  </si>
  <si>
    <t>KO 4897</t>
  </si>
  <si>
    <t>CORRECTION FLUID KENKO KE-107M</t>
  </si>
  <si>
    <t>STAPLER KENKO HD-10S (MINI)</t>
  </si>
  <si>
    <t>ISI STAPLER (STAPLES) KENKO 1210 PREMIUM (23/10)</t>
  </si>
  <si>
    <t>KO 4899</t>
  </si>
  <si>
    <t>CORRECTION FLUID JOYKO CF-S209</t>
  </si>
  <si>
    <t>CORRECTION FLUID JOYKO CF-S210</t>
  </si>
  <si>
    <t>KO 4980</t>
  </si>
  <si>
    <t>BINDER CLIP KENKO NO. 111</t>
  </si>
  <si>
    <t>LEM STICK KENKO 15 GR (TANGGUNG) isi 20 pc</t>
  </si>
  <si>
    <t>KO 4817</t>
  </si>
  <si>
    <t>GUNTING JOYKO SC-838</t>
  </si>
  <si>
    <t>G 2359</t>
  </si>
  <si>
    <t>GEL PEN KENKO KE-16 DOT N DOT HITAM</t>
  </si>
  <si>
    <t>KO 2366</t>
  </si>
  <si>
    <t>CV UTAMA PUTRA</t>
  </si>
  <si>
    <t>G 4964</t>
  </si>
  <si>
    <t>GEL PEN KENKO KE-303 T-GEL TRIANGULAR BIRU</t>
  </si>
  <si>
    <t>KO 4993</t>
  </si>
  <si>
    <t>STAPLER SDI 1123</t>
  </si>
  <si>
    <t>CORRECTION FLUID KENKO KE-108</t>
  </si>
  <si>
    <t>G 2378</t>
  </si>
  <si>
    <t>MESIN LABEL HARGA JOYKO MX-5500M (8 DIGITS, 1 LINE)</t>
  </si>
  <si>
    <t>STAPLER JOYKO HD-10CL</t>
  </si>
  <si>
    <t>GUNTING JOYKO SC-848</t>
  </si>
  <si>
    <t>KO 4835</t>
  </si>
  <si>
    <t>KO 2380</t>
  </si>
  <si>
    <t>KO 2388</t>
  </si>
  <si>
    <t>CORRECTION FLUID KENKO KE-01</t>
  </si>
  <si>
    <t>GEL PEN KENKO K-1 HITAM</t>
  </si>
  <si>
    <t>KO 4840</t>
  </si>
  <si>
    <t>ISI PENSIL 2B 2.0 MM JOYKO PL-11</t>
  </si>
  <si>
    <t>ISI PENSIL 2B 2.0 MM JOYKO PL-10</t>
  </si>
  <si>
    <t>G 2397</t>
  </si>
  <si>
    <t>LEM STICK JOYKO 15 GR GS-104 TG (ANIMAL KINGDOM) isi 24 pc</t>
  </si>
  <si>
    <t>G 2653</t>
  </si>
  <si>
    <t>GEL PEN JOYKO GP-212 I-DIAMOND</t>
  </si>
  <si>
    <t>KO 2655</t>
  </si>
  <si>
    <t>STAPLER KENKO HD-10</t>
  </si>
  <si>
    <t>CUTTER 9 MM KENKO A-300 (KECIL)</t>
  </si>
  <si>
    <t>BALLPEN JOYKO BP-338 VOCUS HITAM</t>
  </si>
  <si>
    <t>KO 2660</t>
  </si>
  <si>
    <t>PENSIL WARNA KENKO CP-12HALF CLASSIC (PENDEK)</t>
  </si>
  <si>
    <t>G 1625</t>
  </si>
  <si>
    <t>GEL PEN KENKO SAHARA SNACK (HITAM)</t>
  </si>
  <si>
    <t>GEL PEN KENKO SAHARA (HITAM)</t>
  </si>
  <si>
    <t>KO 2676</t>
  </si>
  <si>
    <t>PENSIL KENKO 2B-6191 HIJAU CAP HITAM</t>
  </si>
  <si>
    <t>G 2677</t>
  </si>
  <si>
    <t>KO 2682</t>
  </si>
  <si>
    <t>PENSIL WARNA KENKO CP-12F CLASSIC (PANJANG)</t>
  </si>
  <si>
    <t>DATE STAMP KENKO D-4 (Cap Tanggal 4 Mm)</t>
  </si>
  <si>
    <t>KO 1685</t>
  </si>
  <si>
    <t>KO 1632</t>
  </si>
  <si>
    <t>CORRECTION TAPE KENKO CT-919 (12M x 5MM)</t>
  </si>
  <si>
    <t>CORRECTION FLUID KENKO KE-301</t>
  </si>
  <si>
    <t>CORRECTION FLUID KENKO KE-826M</t>
  </si>
  <si>
    <t>STAPLER SDI 1104</t>
  </si>
  <si>
    <t>GEL PEN JOYKO JK-100 KING JELLER</t>
  </si>
  <si>
    <t>GEL PEN JOYKO GP-243 WHIZ GEL HITAM</t>
  </si>
  <si>
    <t>BALLPEN JOYKO BP-349-12 VOKUS TRANS HITAM</t>
  </si>
  <si>
    <t>GUNTING KENKO SC-848N</t>
  </si>
  <si>
    <t>ISI CUTTER 9 MM KENKO A-100 (KECIL)</t>
  </si>
  <si>
    <t>LEM CAIR 35 ML KENKO LG-35</t>
  </si>
  <si>
    <t>KO 1633</t>
  </si>
  <si>
    <t>STIP / PENGHAPUS JOYKO ER-B20BL HITAM</t>
  </si>
  <si>
    <t>PAPER TRIGONAL CLIP KENKO NO. 3</t>
  </si>
  <si>
    <t>PENCIL CASE 23 x 8.5 MAGNET JH-220A</t>
  </si>
  <si>
    <t>PENCIL CASE 22 x 7.5 MAGNET AC-1762 COWOK</t>
  </si>
  <si>
    <t>PENCIL CASE 22 x 7.5 MAGNET AC-1762 CEWEK</t>
  </si>
  <si>
    <t>PENCIL CASE 22 x 7.5 MAGNET FC-1758</t>
  </si>
  <si>
    <t>PENCIL CASE 22 x 7.5 MAGNET FX-2275 (METALIK)</t>
  </si>
  <si>
    <t>PENCIL CASE 22 x 7.5 MAGNET C-1755-1</t>
  </si>
  <si>
    <t>LOOSE LEAF JOYKO A5-7020 (100S)</t>
  </si>
  <si>
    <t>SAMPUL SAMSON KWARTO BATIK</t>
  </si>
  <si>
    <t>G 2686</t>
  </si>
  <si>
    <t>PENCIL CASE JOYKO PC-0719 FANCY</t>
  </si>
  <si>
    <t>BINDER NOTE JOYKO A5 (CAMPUS/CLASSIC)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</si>
</sst>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9"/>
      <color theme="1" tint="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73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19" fillId="0" borderId="0" xfId="2"/>
    <xf numFmtId="0" fontId="6" fillId="0" borderId="0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right" vertical="center"/>
    </xf>
    <xf numFmtId="0" fontId="6" fillId="0" borderId="5" xfId="0" quotePrefix="1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0" fontId="23" fillId="0" borderId="22" xfId="0" applyFont="1" applyFill="1" applyBorder="1" applyAlignment="1">
      <alignment horizontal="center"/>
    </xf>
    <xf numFmtId="0" fontId="23" fillId="0" borderId="23" xfId="0" applyFont="1" applyFill="1" applyBorder="1" applyAlignment="1">
      <alignment horizont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MOROANUG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5700"/>
  <sheetViews>
    <sheetView tabSelected="1" topLeftCell="A4788" zoomScaleNormal="100" workbookViewId="0">
      <selection activeCell="J4710" sqref="J4710:K4710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23070001</v>
      </c>
      <c r="G2" s="11" t="s">
        <v>2</v>
      </c>
      <c r="H2" s="305" t="s">
        <v>31</v>
      </c>
      <c r="I2" s="305"/>
      <c r="J2" s="305"/>
      <c r="K2" s="306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09" t="s">
        <v>3</v>
      </c>
      <c r="G3" s="17"/>
      <c r="H3" s="307"/>
      <c r="I3" s="307"/>
      <c r="J3" s="307"/>
      <c r="K3" s="308"/>
      <c r="L3" s="12"/>
    </row>
    <row r="4" spans="1:12" s="10" customFormat="1" ht="16.5" customHeight="1" x14ac:dyDescent="0.3">
      <c r="A4" s="5"/>
      <c r="B4" s="6" t="s">
        <v>4</v>
      </c>
      <c r="C4" s="7"/>
      <c r="D4" s="347">
        <v>45111</v>
      </c>
      <c r="E4" s="348"/>
      <c r="F4" s="309"/>
      <c r="G4" s="18"/>
      <c r="H4" s="349" t="s">
        <v>32</v>
      </c>
      <c r="I4" s="349"/>
      <c r="J4" s="349"/>
      <c r="K4" s="350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09"/>
      <c r="G5" s="18"/>
      <c r="H5" s="351" t="s">
        <v>33</v>
      </c>
      <c r="I5" s="351"/>
      <c r="J5" s="351"/>
      <c r="K5" s="352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30</v>
      </c>
      <c r="E6" s="9"/>
      <c r="F6" s="21"/>
      <c r="G6" s="22"/>
      <c r="H6" s="353"/>
      <c r="I6" s="353"/>
      <c r="J6" s="353"/>
      <c r="K6" s="354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2</v>
      </c>
      <c r="C10" s="46" t="s">
        <v>36</v>
      </c>
      <c r="D10" s="47"/>
      <c r="E10" s="110" t="s">
        <v>34</v>
      </c>
      <c r="F10" s="48"/>
      <c r="G10" s="49"/>
      <c r="H10" s="50">
        <v>21600</v>
      </c>
      <c r="I10" s="51">
        <v>0.1</v>
      </c>
      <c r="J10" s="51"/>
      <c r="K10" s="52">
        <f t="shared" ref="K10:K25" si="0">(B10*H10-((B10*H10)*I10))-((B10*H10-((B10*H10)*I10))*J10)</f>
        <v>38880</v>
      </c>
      <c r="L10" s="36"/>
    </row>
    <row r="11" spans="1:12" s="10" customFormat="1" ht="14.1" customHeight="1" x14ac:dyDescent="0.25">
      <c r="A11" s="45">
        <v>2</v>
      </c>
      <c r="B11" s="46">
        <v>20</v>
      </c>
      <c r="C11" s="46" t="s">
        <v>37</v>
      </c>
      <c r="D11" s="93"/>
      <c r="E11" s="111" t="s">
        <v>35</v>
      </c>
      <c r="F11" s="48"/>
      <c r="G11" s="49"/>
      <c r="H11" s="50">
        <v>30000</v>
      </c>
      <c r="I11" s="51">
        <v>0.1</v>
      </c>
      <c r="J11" s="51"/>
      <c r="K11" s="52">
        <f t="shared" si="0"/>
        <v>540000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36"/>
      <c r="K27" s="310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31">
        <f>SUM(K10:K25)</f>
        <v>578880</v>
      </c>
      <c r="K28" s="332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33"/>
      <c r="K29" s="333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10"/>
      <c r="K31" s="310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34">
        <f>((J28/1.11)+(K30/1.11))*11%</f>
        <v>57366.486486486487</v>
      </c>
      <c r="K32" s="335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10"/>
      <c r="K33" s="310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578880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29</v>
      </c>
      <c r="J36" s="311" t="s">
        <v>38</v>
      </c>
      <c r="K36" s="312"/>
    </row>
    <row r="37" spans="1:12" s="10" customFormat="1" ht="13.5" customHeight="1" x14ac:dyDescent="0.25">
      <c r="A37" s="78"/>
      <c r="B37" s="268"/>
      <c r="D37" s="48"/>
      <c r="H37" s="269"/>
      <c r="I37" s="271" t="s">
        <v>28</v>
      </c>
      <c r="J37" s="311"/>
      <c r="K37" s="312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23070001</v>
      </c>
      <c r="F40" s="123"/>
      <c r="G40" s="124" t="s">
        <v>2</v>
      </c>
      <c r="H40" s="355" t="str">
        <f>H2</f>
        <v>CV SINAR CAHAYA NIRMALA</v>
      </c>
      <c r="I40" s="355"/>
      <c r="J40" s="355"/>
      <c r="K40" s="356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59" t="s">
        <v>3</v>
      </c>
      <c r="G41" s="130"/>
      <c r="H41" s="357"/>
      <c r="I41" s="357"/>
      <c r="J41" s="357"/>
      <c r="K41" s="358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60">
        <f>D4</f>
        <v>45111</v>
      </c>
      <c r="E42" s="361"/>
      <c r="F42" s="359"/>
      <c r="G42" s="131"/>
      <c r="H42" s="362" t="str">
        <f>H4</f>
        <v/>
      </c>
      <c r="I42" s="362"/>
      <c r="J42" s="362"/>
      <c r="K42" s="363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59"/>
      <c r="G43" s="131"/>
      <c r="H43" s="343" t="str">
        <f>H5</f>
        <v>BREBES</v>
      </c>
      <c r="I43" s="343"/>
      <c r="J43" s="343"/>
      <c r="K43" s="344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KO 4721</v>
      </c>
      <c r="E44" s="122"/>
      <c r="F44" s="133"/>
      <c r="G44" s="134"/>
      <c r="H44" s="345"/>
      <c r="I44" s="345"/>
      <c r="J44" s="345"/>
      <c r="K44" s="346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2</v>
      </c>
      <c r="C48" s="287" t="str">
        <f t="shared" si="1"/>
        <v>LS</v>
      </c>
      <c r="D48" s="288">
        <f t="shared" si="1"/>
        <v>0</v>
      </c>
      <c r="E48" s="289" t="str">
        <f t="shared" si="1"/>
        <v>LEM SUPER 3 GR KENKO SG-03A (isi 12 pc)</v>
      </c>
      <c r="F48" s="158"/>
      <c r="G48" s="159"/>
      <c r="H48" s="160">
        <f t="shared" ref="H48:J63" si="2">H10</f>
        <v>21600</v>
      </c>
      <c r="I48" s="161">
        <f t="shared" si="2"/>
        <v>0.1</v>
      </c>
      <c r="J48" s="161">
        <f t="shared" si="2"/>
        <v>0</v>
      </c>
      <c r="K48" s="162">
        <f t="shared" ref="K48:K63" si="3">(B48*H48-((B48*H48)*I48))-((B48*H48-((B48*H48)*I48))*J48)</f>
        <v>38880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20</v>
      </c>
      <c r="C49" s="287" t="str">
        <f t="shared" si="1"/>
        <v>BOX</v>
      </c>
      <c r="D49" s="288">
        <f t="shared" si="1"/>
        <v>0</v>
      </c>
      <c r="E49" s="289" t="str">
        <f t="shared" si="1"/>
        <v>STIP / PENGHAPUS KENKO ERB-20SQ HITAM</v>
      </c>
      <c r="F49" s="158"/>
      <c r="G49" s="159"/>
      <c r="H49" s="160">
        <f t="shared" si="2"/>
        <v>30000</v>
      </c>
      <c r="I49" s="161">
        <f t="shared" si="2"/>
        <v>0.1</v>
      </c>
      <c r="J49" s="161">
        <f t="shared" si="2"/>
        <v>0</v>
      </c>
      <c r="K49" s="162">
        <f t="shared" si="3"/>
        <v>540000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68"/>
      <c r="K65" s="364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69">
        <f>SUM(K48:K63)</f>
        <v>578880</v>
      </c>
      <c r="K66" s="370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65"/>
      <c r="K67" s="365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64"/>
      <c r="K69" s="364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66">
        <f>((J66/1.11)+(K68/1.11))*11%</f>
        <v>57366.486486486487</v>
      </c>
      <c r="K70" s="367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64"/>
      <c r="K71" s="364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578880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29</v>
      </c>
      <c r="J74" s="337" t="str">
        <f>J36</f>
        <v>RISMA / YO</v>
      </c>
      <c r="K74" s="338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28</v>
      </c>
      <c r="J75" s="337">
        <f>J37</f>
        <v>0</v>
      </c>
      <c r="K75" s="338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23070001</v>
      </c>
      <c r="F78" s="200"/>
      <c r="G78" s="201" t="s">
        <v>2</v>
      </c>
      <c r="H78" s="339" t="str">
        <f>H40</f>
        <v>CV SINAR CAHAYA NIRMALA</v>
      </c>
      <c r="I78" s="339"/>
      <c r="J78" s="339"/>
      <c r="K78" s="340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13" t="s">
        <v>3</v>
      </c>
      <c r="G79" s="207"/>
      <c r="H79" s="341"/>
      <c r="I79" s="341"/>
      <c r="J79" s="341"/>
      <c r="K79" s="342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4">
        <f>D42</f>
        <v>45111</v>
      </c>
      <c r="E80" s="315"/>
      <c r="F80" s="313"/>
      <c r="G80" s="208"/>
      <c r="H80" s="316" t="str">
        <f>H42</f>
        <v/>
      </c>
      <c r="I80" s="316"/>
      <c r="J80" s="316"/>
      <c r="K80" s="317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13"/>
      <c r="G81" s="208"/>
      <c r="H81" s="318" t="str">
        <f>H43</f>
        <v>BREBES</v>
      </c>
      <c r="I81" s="318"/>
      <c r="J81" s="318"/>
      <c r="K81" s="319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KO 4721</v>
      </c>
      <c r="E82" s="199"/>
      <c r="F82" s="210"/>
      <c r="G82" s="211"/>
      <c r="H82" s="320"/>
      <c r="I82" s="320"/>
      <c r="J82" s="320"/>
      <c r="K82" s="321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2</v>
      </c>
      <c r="C86" s="292" t="str">
        <f t="shared" si="4"/>
        <v>LS</v>
      </c>
      <c r="D86" s="293">
        <f t="shared" si="4"/>
        <v>0</v>
      </c>
      <c r="E86" s="294" t="str">
        <f t="shared" si="4"/>
        <v>LEM SUPER 3 GR KENKO SG-03A (isi 12 pc)</v>
      </c>
      <c r="F86" s="235"/>
      <c r="G86" s="236"/>
      <c r="H86" s="237">
        <f t="shared" ref="H86:J101" si="5">H48</f>
        <v>21600</v>
      </c>
      <c r="I86" s="238">
        <f t="shared" si="5"/>
        <v>0.1</v>
      </c>
      <c r="J86" s="238">
        <f t="shared" si="5"/>
        <v>0</v>
      </c>
      <c r="K86" s="239">
        <f t="shared" ref="K86:K101" si="6">(B86*H86-((B86*H86)*I86))-((B86*H86-((B86*H86)*I86))*J86)</f>
        <v>38880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20</v>
      </c>
      <c r="C87" s="292" t="str">
        <f t="shared" si="4"/>
        <v>BOX</v>
      </c>
      <c r="D87" s="293">
        <f t="shared" si="4"/>
        <v>0</v>
      </c>
      <c r="E87" s="294" t="str">
        <f t="shared" si="4"/>
        <v>STIP / PENGHAPUS KENKO ERB-20SQ HITAM</v>
      </c>
      <c r="F87" s="235"/>
      <c r="G87" s="236"/>
      <c r="H87" s="237">
        <f t="shared" si="5"/>
        <v>30000</v>
      </c>
      <c r="I87" s="238">
        <f t="shared" si="5"/>
        <v>0.1</v>
      </c>
      <c r="J87" s="238">
        <f t="shared" si="5"/>
        <v>0</v>
      </c>
      <c r="K87" s="239">
        <f t="shared" si="6"/>
        <v>540000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22"/>
      <c r="K103" s="323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24">
        <f>SUM(K86:K101)</f>
        <v>578880</v>
      </c>
      <c r="K104" s="325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26"/>
      <c r="K105" s="326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23"/>
      <c r="K107" s="323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27">
        <f>((J104/1.11)+(K106/1.11))*11%</f>
        <v>57366.486486486487</v>
      </c>
      <c r="K108" s="328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23"/>
      <c r="K109" s="323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578880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29</v>
      </c>
      <c r="J112" s="329" t="str">
        <f>J74</f>
        <v>RISMA / YO</v>
      </c>
      <c r="K112" s="330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28</v>
      </c>
      <c r="J113" s="329">
        <f>J75</f>
        <v>0</v>
      </c>
      <c r="K113" s="330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23070002</v>
      </c>
      <c r="G116" s="11" t="s">
        <v>2</v>
      </c>
      <c r="H116" s="305" t="s">
        <v>40</v>
      </c>
      <c r="I116" s="305"/>
      <c r="J116" s="305"/>
      <c r="K116" s="306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09" t="s">
        <v>3</v>
      </c>
      <c r="G117" s="17"/>
      <c r="H117" s="307"/>
      <c r="I117" s="307"/>
      <c r="J117" s="307"/>
      <c r="K117" s="308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7">
        <v>45112</v>
      </c>
      <c r="E118" s="348"/>
      <c r="F118" s="309"/>
      <c r="G118" s="18"/>
      <c r="H118" s="349" t="s">
        <v>41</v>
      </c>
      <c r="I118" s="349"/>
      <c r="J118" s="349"/>
      <c r="K118" s="350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09"/>
      <c r="G119" s="18"/>
      <c r="H119" s="351" t="s">
        <v>42</v>
      </c>
      <c r="I119" s="351"/>
      <c r="J119" s="351"/>
      <c r="K119" s="352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39</v>
      </c>
      <c r="E120" s="9"/>
      <c r="F120" s="21"/>
      <c r="G120" s="22"/>
      <c r="H120" s="353"/>
      <c r="I120" s="353"/>
      <c r="J120" s="353"/>
      <c r="K120" s="354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80</v>
      </c>
      <c r="C124" s="46" t="s">
        <v>36</v>
      </c>
      <c r="D124" s="93">
        <v>2</v>
      </c>
      <c r="E124" s="110" t="s">
        <v>44</v>
      </c>
      <c r="F124" s="48"/>
      <c r="G124" s="49"/>
      <c r="H124" s="50">
        <v>49200</v>
      </c>
      <c r="I124" s="51">
        <v>0.125</v>
      </c>
      <c r="J124" s="51"/>
      <c r="K124" s="52">
        <f t="shared" ref="K124:K139" si="7">(B124*H124-((B124*H124)*I124))-((B124*H124-((B124*H124)*I124))*J124)</f>
        <v>3444000</v>
      </c>
      <c r="L124" s="36"/>
    </row>
    <row r="125" spans="1:12" s="10" customFormat="1" ht="14.1" customHeight="1" x14ac:dyDescent="0.25">
      <c r="A125" s="45">
        <v>2</v>
      </c>
      <c r="B125" s="46">
        <v>180</v>
      </c>
      <c r="C125" s="46" t="s">
        <v>43</v>
      </c>
      <c r="D125" s="93">
        <v>5</v>
      </c>
      <c r="E125" s="110" t="s">
        <v>45</v>
      </c>
      <c r="F125" s="48"/>
      <c r="G125" s="49"/>
      <c r="H125" s="50">
        <v>41500</v>
      </c>
      <c r="I125" s="51">
        <v>0.125</v>
      </c>
      <c r="J125" s="51"/>
      <c r="K125" s="52">
        <f t="shared" si="7"/>
        <v>6536250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36"/>
      <c r="K141" s="310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31">
        <f>SUM(K124:K139)</f>
        <v>9980250</v>
      </c>
      <c r="K142" s="332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33"/>
      <c r="K143" s="333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10"/>
      <c r="K145" s="310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34">
        <f>((J142/1.11)+(K144/1.11))*11%</f>
        <v>989033.78378378379</v>
      </c>
      <c r="K146" s="335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10"/>
      <c r="K147" s="310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9980250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29</v>
      </c>
      <c r="J150" s="311" t="s">
        <v>46</v>
      </c>
      <c r="K150" s="312"/>
    </row>
    <row r="151" spans="1:12" s="10" customFormat="1" ht="13.5" customHeight="1" x14ac:dyDescent="0.25">
      <c r="A151" s="78"/>
      <c r="B151" s="268"/>
      <c r="D151" s="48"/>
      <c r="H151" s="269"/>
      <c r="I151" s="271" t="s">
        <v>28</v>
      </c>
      <c r="J151" s="311"/>
      <c r="K151" s="312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23070002</v>
      </c>
      <c r="F154" s="123"/>
      <c r="G154" s="124" t="s">
        <v>2</v>
      </c>
      <c r="H154" s="355" t="str">
        <f>H116</f>
        <v>GUNAWAN HARTONO KUSUMA</v>
      </c>
      <c r="I154" s="355"/>
      <c r="J154" s="355"/>
      <c r="K154" s="356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59" t="s">
        <v>3</v>
      </c>
      <c r="G155" s="130"/>
      <c r="H155" s="357"/>
      <c r="I155" s="357"/>
      <c r="J155" s="357"/>
      <c r="K155" s="358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60">
        <f>D118</f>
        <v>45112</v>
      </c>
      <c r="E156" s="361"/>
      <c r="F156" s="359"/>
      <c r="G156" s="131"/>
      <c r="H156" s="362" t="str">
        <f>H118</f>
        <v>( NIKI SAE )</v>
      </c>
      <c r="I156" s="362"/>
      <c r="J156" s="362"/>
      <c r="K156" s="363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59"/>
      <c r="G157" s="131"/>
      <c r="H157" s="343" t="str">
        <f>H119</f>
        <v>TULUNG AGUNG</v>
      </c>
      <c r="I157" s="343"/>
      <c r="J157" s="343"/>
      <c r="K157" s="344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G 4920</v>
      </c>
      <c r="E158" s="122"/>
      <c r="F158" s="133"/>
      <c r="G158" s="134"/>
      <c r="H158" s="345"/>
      <c r="I158" s="345"/>
      <c r="J158" s="345"/>
      <c r="K158" s="346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80</v>
      </c>
      <c r="C162" s="287" t="str">
        <f t="shared" si="8"/>
        <v>LS</v>
      </c>
      <c r="D162" s="288">
        <f t="shared" si="8"/>
        <v>2</v>
      </c>
      <c r="E162" s="289" t="str">
        <f t="shared" si="8"/>
        <v>ISI CUTTER 18 MM JOYKO L-150 MH (BESAR)</v>
      </c>
      <c r="F162" s="158"/>
      <c r="G162" s="159"/>
      <c r="H162" s="160">
        <f t="shared" ref="H162:J162" si="9">H124</f>
        <v>49200</v>
      </c>
      <c r="I162" s="161">
        <f t="shared" si="9"/>
        <v>0.125</v>
      </c>
      <c r="J162" s="161">
        <f t="shared" si="9"/>
        <v>0</v>
      </c>
      <c r="K162" s="162">
        <f t="shared" ref="K162:K177" si="10">(B162*H162-((B162*H162)*I162))-((B162*H162-((B162*H162)*I162))*J162)</f>
        <v>3444000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180</v>
      </c>
      <c r="C163" s="287" t="str">
        <f t="shared" si="11"/>
        <v>PC</v>
      </c>
      <c r="D163" s="288">
        <f t="shared" si="11"/>
        <v>5</v>
      </c>
      <c r="E163" s="289" t="str">
        <f t="shared" si="11"/>
        <v>CRAYON / OIL PASTEL JOYKO OP-36S PP CASE SEA WORLD</v>
      </c>
      <c r="F163" s="158"/>
      <c r="G163" s="159"/>
      <c r="H163" s="160">
        <f t="shared" ref="H163:J163" si="12">H125</f>
        <v>41500</v>
      </c>
      <c r="I163" s="161">
        <f t="shared" si="12"/>
        <v>0.125</v>
      </c>
      <c r="J163" s="161">
        <f t="shared" si="12"/>
        <v>0</v>
      </c>
      <c r="K163" s="162">
        <f t="shared" si="10"/>
        <v>6536250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68"/>
      <c r="K179" s="364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69">
        <f>SUM(K162:K177)</f>
        <v>9980250</v>
      </c>
      <c r="K180" s="370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65"/>
      <c r="K181" s="365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64"/>
      <c r="K183" s="364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66">
        <f>((J180/1.11)+(K182/1.11))*11%</f>
        <v>989033.78378378379</v>
      </c>
      <c r="K184" s="367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64"/>
      <c r="K185" s="364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9980250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29</v>
      </c>
      <c r="J188" s="337" t="str">
        <f>J150</f>
        <v>NOVI / YO</v>
      </c>
      <c r="K188" s="338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28</v>
      </c>
      <c r="J189" s="337">
        <f>J151</f>
        <v>0</v>
      </c>
      <c r="K189" s="338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23070002</v>
      </c>
      <c r="F192" s="200"/>
      <c r="G192" s="201" t="s">
        <v>2</v>
      </c>
      <c r="H192" s="339" t="str">
        <f>H154</f>
        <v>GUNAWAN HARTONO KUSUMA</v>
      </c>
      <c r="I192" s="339"/>
      <c r="J192" s="339"/>
      <c r="K192" s="340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13" t="s">
        <v>3</v>
      </c>
      <c r="G193" s="207"/>
      <c r="H193" s="341"/>
      <c r="I193" s="341"/>
      <c r="J193" s="341"/>
      <c r="K193" s="342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4">
        <f>D156</f>
        <v>45112</v>
      </c>
      <c r="E194" s="315"/>
      <c r="F194" s="313"/>
      <c r="G194" s="208"/>
      <c r="H194" s="316" t="str">
        <f>H156</f>
        <v>( NIKI SAE )</v>
      </c>
      <c r="I194" s="316"/>
      <c r="J194" s="316"/>
      <c r="K194" s="317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13"/>
      <c r="G195" s="208"/>
      <c r="H195" s="318" t="str">
        <f>H157</f>
        <v>TULUNG AGUNG</v>
      </c>
      <c r="I195" s="318"/>
      <c r="J195" s="318"/>
      <c r="K195" s="319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G 4920</v>
      </c>
      <c r="E196" s="199"/>
      <c r="F196" s="210"/>
      <c r="G196" s="211"/>
      <c r="H196" s="320"/>
      <c r="I196" s="320"/>
      <c r="J196" s="320"/>
      <c r="K196" s="321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80</v>
      </c>
      <c r="C200" s="292" t="str">
        <f t="shared" si="41"/>
        <v>LS</v>
      </c>
      <c r="D200" s="293">
        <f t="shared" si="41"/>
        <v>2</v>
      </c>
      <c r="E200" s="294" t="str">
        <f t="shared" si="41"/>
        <v>ISI CUTTER 18 MM JOYKO L-150 MH (BESAR)</v>
      </c>
      <c r="F200" s="235"/>
      <c r="G200" s="236"/>
      <c r="H200" s="237">
        <f t="shared" ref="H200:J200" si="42">H162</f>
        <v>49200</v>
      </c>
      <c r="I200" s="238">
        <f t="shared" si="42"/>
        <v>0.125</v>
      </c>
      <c r="J200" s="238">
        <f t="shared" si="42"/>
        <v>0</v>
      </c>
      <c r="K200" s="239">
        <f t="shared" ref="K200:K215" si="43">(B200*H200-((B200*H200)*I200))-((B200*H200-((B200*H200)*I200))*J200)</f>
        <v>3444000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180</v>
      </c>
      <c r="C201" s="292" t="str">
        <f t="shared" si="44"/>
        <v>PC</v>
      </c>
      <c r="D201" s="293">
        <f t="shared" si="44"/>
        <v>5</v>
      </c>
      <c r="E201" s="294" t="str">
        <f t="shared" si="44"/>
        <v>CRAYON / OIL PASTEL JOYKO OP-36S PP CASE SEA WORLD</v>
      </c>
      <c r="F201" s="235"/>
      <c r="G201" s="236"/>
      <c r="H201" s="237">
        <f t="shared" ref="H201:J201" si="45">H163</f>
        <v>41500</v>
      </c>
      <c r="I201" s="238">
        <f t="shared" si="45"/>
        <v>0.125</v>
      </c>
      <c r="J201" s="238">
        <f t="shared" si="45"/>
        <v>0</v>
      </c>
      <c r="K201" s="239">
        <f t="shared" si="43"/>
        <v>6536250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22"/>
      <c r="K217" s="323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24">
        <f>SUM(K200:K215)</f>
        <v>9980250</v>
      </c>
      <c r="K218" s="325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26"/>
      <c r="K219" s="326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23"/>
      <c r="K221" s="323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27">
        <f>((J218/1.11)+(K220/1.11))*11%</f>
        <v>989033.78378378379</v>
      </c>
      <c r="K222" s="328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23"/>
      <c r="K223" s="323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9980250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29</v>
      </c>
      <c r="J226" s="329" t="str">
        <f>J188</f>
        <v>NOVI / YO</v>
      </c>
      <c r="K226" s="330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28</v>
      </c>
      <c r="J227" s="329">
        <f>J189</f>
        <v>0</v>
      </c>
      <c r="K227" s="330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23070003</v>
      </c>
      <c r="G230" s="11" t="s">
        <v>2</v>
      </c>
      <c r="H230" s="305" t="s">
        <v>47</v>
      </c>
      <c r="I230" s="305"/>
      <c r="J230" s="305"/>
      <c r="K230" s="306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09" t="s">
        <v>3</v>
      </c>
      <c r="G231" s="17"/>
      <c r="H231" s="307"/>
      <c r="I231" s="307"/>
      <c r="J231" s="307"/>
      <c r="K231" s="308"/>
      <c r="L231" s="12"/>
    </row>
    <row r="232" spans="1:12" s="10" customFormat="1" ht="16.5" customHeight="1" x14ac:dyDescent="0.3">
      <c r="A232" s="5"/>
      <c r="B232" s="6" t="s">
        <v>4</v>
      </c>
      <c r="C232" s="7"/>
      <c r="D232" s="347">
        <v>45113</v>
      </c>
      <c r="E232" s="348"/>
      <c r="F232" s="309"/>
      <c r="G232" s="18"/>
      <c r="H232" s="349" t="s">
        <v>48</v>
      </c>
      <c r="I232" s="349"/>
      <c r="J232" s="349"/>
      <c r="K232" s="350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09"/>
      <c r="G233" s="18"/>
      <c r="H233" s="351" t="s">
        <v>49</v>
      </c>
      <c r="I233" s="351"/>
      <c r="J233" s="351"/>
      <c r="K233" s="352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50</v>
      </c>
      <c r="E234" s="9"/>
      <c r="F234" s="21"/>
      <c r="G234" s="22"/>
      <c r="H234" s="353"/>
      <c r="I234" s="353"/>
      <c r="J234" s="353"/>
      <c r="K234" s="354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720</v>
      </c>
      <c r="C238" s="46" t="s">
        <v>51</v>
      </c>
      <c r="D238" s="93">
        <v>5</v>
      </c>
      <c r="E238" s="110" t="s">
        <v>52</v>
      </c>
      <c r="F238" s="48"/>
      <c r="G238" s="49"/>
      <c r="H238" s="50">
        <v>39000</v>
      </c>
      <c r="I238" s="51">
        <v>0.13500000000000001</v>
      </c>
      <c r="J238" s="51"/>
      <c r="K238" s="52">
        <f t="shared" ref="K238:K253" si="74">(B238*H238-((B238*H238)*I238))-((B238*H238-((B238*H238)*I238))*J238)</f>
        <v>24289200</v>
      </c>
      <c r="L238" s="36"/>
    </row>
    <row r="239" spans="1:12" s="10" customFormat="1" ht="14.1" customHeight="1" x14ac:dyDescent="0.25">
      <c r="A239" s="45">
        <v>2</v>
      </c>
      <c r="B239" s="46">
        <v>864</v>
      </c>
      <c r="C239" s="46" t="s">
        <v>51</v>
      </c>
      <c r="D239" s="93">
        <v>6</v>
      </c>
      <c r="E239" s="110" t="s">
        <v>53</v>
      </c>
      <c r="F239" s="48"/>
      <c r="G239" s="49"/>
      <c r="H239" s="50">
        <v>21600</v>
      </c>
      <c r="I239" s="51">
        <v>0.13500000000000001</v>
      </c>
      <c r="J239" s="51"/>
      <c r="K239" s="52">
        <f t="shared" si="74"/>
        <v>16142976</v>
      </c>
      <c r="L239" s="36"/>
    </row>
    <row r="240" spans="1:12" s="10" customFormat="1" ht="14.1" customHeight="1" x14ac:dyDescent="0.25">
      <c r="A240" s="45">
        <v>3</v>
      </c>
      <c r="B240" s="46">
        <v>144</v>
      </c>
      <c r="C240" s="46" t="s">
        <v>51</v>
      </c>
      <c r="D240" s="93">
        <v>1</v>
      </c>
      <c r="E240" s="110" t="s">
        <v>54</v>
      </c>
      <c r="F240" s="48"/>
      <c r="G240" s="49"/>
      <c r="H240" s="50">
        <v>28200</v>
      </c>
      <c r="I240" s="51">
        <v>0.13500000000000001</v>
      </c>
      <c r="J240" s="51"/>
      <c r="K240" s="52">
        <f t="shared" si="74"/>
        <v>3512592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36"/>
      <c r="K255" s="310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31">
        <f>SUM(K238:K253)</f>
        <v>43944768</v>
      </c>
      <c r="K256" s="332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33"/>
      <c r="K257" s="333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10"/>
      <c r="K259" s="310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34">
        <f>((J256/1.11)+(K258/1.11))*11%</f>
        <v>4354886.9189189188</v>
      </c>
      <c r="K260" s="335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10"/>
      <c r="K261" s="310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43944768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29</v>
      </c>
      <c r="J264" s="311" t="s">
        <v>55</v>
      </c>
      <c r="K264" s="312"/>
    </row>
    <row r="265" spans="1:12" s="10" customFormat="1" ht="13.5" customHeight="1" x14ac:dyDescent="0.25">
      <c r="A265" s="78"/>
      <c r="B265" s="268"/>
      <c r="D265" s="48"/>
      <c r="H265" s="269"/>
      <c r="I265" s="271" t="s">
        <v>28</v>
      </c>
      <c r="J265" s="311"/>
      <c r="K265" s="312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23070003</v>
      </c>
      <c r="F268" s="123"/>
      <c r="G268" s="124" t="s">
        <v>2</v>
      </c>
      <c r="H268" s="355" t="str">
        <f>H230</f>
        <v>CV PELITA JAYA</v>
      </c>
      <c r="I268" s="355"/>
      <c r="J268" s="355"/>
      <c r="K268" s="356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59" t="s">
        <v>3</v>
      </c>
      <c r="G269" s="130"/>
      <c r="H269" s="357"/>
      <c r="I269" s="357"/>
      <c r="J269" s="357"/>
      <c r="K269" s="358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60">
        <f>D232</f>
        <v>45113</v>
      </c>
      <c r="E270" s="361"/>
      <c r="F270" s="359"/>
      <c r="G270" s="131"/>
      <c r="H270" s="362" t="str">
        <f>H232</f>
        <v>(ANUGERAH SEJAHTERA)</v>
      </c>
      <c r="I270" s="362"/>
      <c r="J270" s="362"/>
      <c r="K270" s="363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59"/>
      <c r="G271" s="131"/>
      <c r="H271" s="343" t="str">
        <f>H233</f>
        <v>PURWOKERTO</v>
      </c>
      <c r="I271" s="343"/>
      <c r="J271" s="343"/>
      <c r="K271" s="344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4928</v>
      </c>
      <c r="E272" s="122"/>
      <c r="F272" s="133"/>
      <c r="G272" s="134"/>
      <c r="H272" s="345"/>
      <c r="I272" s="345"/>
      <c r="J272" s="345"/>
      <c r="K272" s="346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720</v>
      </c>
      <c r="C276" s="287" t="str">
        <f t="shared" si="75"/>
        <v>LSN</v>
      </c>
      <c r="D276" s="288">
        <f t="shared" si="75"/>
        <v>5</v>
      </c>
      <c r="E276" s="289" t="str">
        <f t="shared" si="75"/>
        <v>GEL PEN KENKO HI-TECH-H 0.28 MM HITAM</v>
      </c>
      <c r="F276" s="158"/>
      <c r="G276" s="159"/>
      <c r="H276" s="160">
        <f t="shared" ref="H276:J276" si="76">H238</f>
        <v>39000</v>
      </c>
      <c r="I276" s="161">
        <f t="shared" si="76"/>
        <v>0.13500000000000001</v>
      </c>
      <c r="J276" s="161">
        <f t="shared" si="76"/>
        <v>0</v>
      </c>
      <c r="K276" s="162">
        <f t="shared" ref="K276:K291" si="77">(B276*H276-((B276*H276)*I276))-((B276*H276-((B276*H276)*I276))*J276)</f>
        <v>24289200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864</v>
      </c>
      <c r="C277" s="287" t="str">
        <f t="shared" si="78"/>
        <v>LSN</v>
      </c>
      <c r="D277" s="288">
        <f t="shared" si="78"/>
        <v>6</v>
      </c>
      <c r="E277" s="289" t="str">
        <f t="shared" si="78"/>
        <v>GEL PEN KENKO KE-303 T-GEL TRIANGULAR</v>
      </c>
      <c r="F277" s="158"/>
      <c r="G277" s="159"/>
      <c r="H277" s="160">
        <f t="shared" ref="H277:J277" si="79">H239</f>
        <v>21600</v>
      </c>
      <c r="I277" s="161">
        <f t="shared" si="79"/>
        <v>0.13500000000000001</v>
      </c>
      <c r="J277" s="161">
        <f t="shared" si="79"/>
        <v>0</v>
      </c>
      <c r="K277" s="162">
        <f t="shared" si="77"/>
        <v>16142976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144</v>
      </c>
      <c r="C278" s="287" t="str">
        <f t="shared" si="80"/>
        <v>LSN</v>
      </c>
      <c r="D278" s="288">
        <f t="shared" si="80"/>
        <v>1</v>
      </c>
      <c r="E278" s="289" t="str">
        <f t="shared" si="80"/>
        <v>GEL PEN JOYKO GP-265 Q-GEL</v>
      </c>
      <c r="F278" s="158"/>
      <c r="G278" s="159"/>
      <c r="H278" s="160">
        <f t="shared" ref="H278:J278" si="81">H240</f>
        <v>28200</v>
      </c>
      <c r="I278" s="161">
        <f t="shared" si="81"/>
        <v>0.13500000000000001</v>
      </c>
      <c r="J278" s="161">
        <f t="shared" si="81"/>
        <v>0</v>
      </c>
      <c r="K278" s="162">
        <f t="shared" si="77"/>
        <v>3512592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68"/>
      <c r="K293" s="364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69">
        <f>SUM(K276:K291)</f>
        <v>43944768</v>
      </c>
      <c r="K294" s="370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65"/>
      <c r="K295" s="365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64"/>
      <c r="K297" s="364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66">
        <f>((J294/1.11)+(K296/1.11))*11%</f>
        <v>4354886.9189189188</v>
      </c>
      <c r="K298" s="367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64"/>
      <c r="K299" s="364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43944768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29</v>
      </c>
      <c r="J302" s="337" t="str">
        <f>J264</f>
        <v>NOVI / CONDRO</v>
      </c>
      <c r="K302" s="338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28</v>
      </c>
      <c r="J303" s="337">
        <f>J265</f>
        <v>0</v>
      </c>
      <c r="K303" s="338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23070003</v>
      </c>
      <c r="F306" s="200"/>
      <c r="G306" s="201" t="s">
        <v>2</v>
      </c>
      <c r="H306" s="339" t="str">
        <f>H268</f>
        <v>CV PELITA JAYA</v>
      </c>
      <c r="I306" s="339"/>
      <c r="J306" s="339"/>
      <c r="K306" s="340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13" t="s">
        <v>3</v>
      </c>
      <c r="G307" s="207"/>
      <c r="H307" s="341"/>
      <c r="I307" s="341"/>
      <c r="J307" s="341"/>
      <c r="K307" s="342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4">
        <f>D270</f>
        <v>45113</v>
      </c>
      <c r="E308" s="315"/>
      <c r="F308" s="313"/>
      <c r="G308" s="208"/>
      <c r="H308" s="316" t="str">
        <f>H270</f>
        <v>(ANUGERAH SEJAHTERA)</v>
      </c>
      <c r="I308" s="316"/>
      <c r="J308" s="316"/>
      <c r="K308" s="317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13"/>
      <c r="G309" s="208"/>
      <c r="H309" s="318" t="str">
        <f>H271</f>
        <v>PURWOKERTO</v>
      </c>
      <c r="I309" s="318"/>
      <c r="J309" s="318"/>
      <c r="K309" s="319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4928</v>
      </c>
      <c r="E310" s="199"/>
      <c r="F310" s="210"/>
      <c r="G310" s="211"/>
      <c r="H310" s="320"/>
      <c r="I310" s="320"/>
      <c r="J310" s="320"/>
      <c r="K310" s="321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720</v>
      </c>
      <c r="C314" s="292" t="str">
        <f t="shared" si="108"/>
        <v>LSN</v>
      </c>
      <c r="D314" s="293">
        <f t="shared" si="108"/>
        <v>5</v>
      </c>
      <c r="E314" s="294" t="str">
        <f t="shared" si="108"/>
        <v>GEL PEN KENKO HI-TECH-H 0.28 MM HITAM</v>
      </c>
      <c r="F314" s="235"/>
      <c r="G314" s="236"/>
      <c r="H314" s="237">
        <f t="shared" ref="H314:J314" si="109">H276</f>
        <v>39000</v>
      </c>
      <c r="I314" s="238">
        <f t="shared" si="109"/>
        <v>0.13500000000000001</v>
      </c>
      <c r="J314" s="238">
        <f t="shared" si="109"/>
        <v>0</v>
      </c>
      <c r="K314" s="239">
        <f t="shared" ref="K314:K329" si="110">(B314*H314-((B314*H314)*I314))-((B314*H314-((B314*H314)*I314))*J314)</f>
        <v>24289200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864</v>
      </c>
      <c r="C315" s="292" t="str">
        <f t="shared" si="111"/>
        <v>LSN</v>
      </c>
      <c r="D315" s="293">
        <f t="shared" si="111"/>
        <v>6</v>
      </c>
      <c r="E315" s="294" t="str">
        <f t="shared" si="111"/>
        <v>GEL PEN KENKO KE-303 T-GEL TRIANGULAR</v>
      </c>
      <c r="F315" s="235"/>
      <c r="G315" s="236"/>
      <c r="H315" s="237">
        <f t="shared" ref="H315:J315" si="112">H277</f>
        <v>21600</v>
      </c>
      <c r="I315" s="238">
        <f t="shared" si="112"/>
        <v>0.13500000000000001</v>
      </c>
      <c r="J315" s="238">
        <f t="shared" si="112"/>
        <v>0</v>
      </c>
      <c r="K315" s="239">
        <f t="shared" si="110"/>
        <v>16142976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144</v>
      </c>
      <c r="C316" s="292" t="str">
        <f t="shared" si="113"/>
        <v>LSN</v>
      </c>
      <c r="D316" s="293">
        <f t="shared" si="113"/>
        <v>1</v>
      </c>
      <c r="E316" s="294" t="str">
        <f t="shared" si="113"/>
        <v>GEL PEN JOYKO GP-265 Q-GEL</v>
      </c>
      <c r="F316" s="235"/>
      <c r="G316" s="236"/>
      <c r="H316" s="237">
        <f t="shared" ref="H316:J316" si="114">H278</f>
        <v>28200</v>
      </c>
      <c r="I316" s="238">
        <f t="shared" si="114"/>
        <v>0.13500000000000001</v>
      </c>
      <c r="J316" s="238">
        <f t="shared" si="114"/>
        <v>0</v>
      </c>
      <c r="K316" s="239">
        <f t="shared" si="110"/>
        <v>3512592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22"/>
      <c r="K331" s="323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24">
        <f>SUM(K314:K329)</f>
        <v>43944768</v>
      </c>
      <c r="K332" s="325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26"/>
      <c r="K333" s="326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23"/>
      <c r="K335" s="323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27">
        <f>((J332/1.11)+(K334/1.11))*11%</f>
        <v>4354886.9189189188</v>
      </c>
      <c r="K336" s="328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23"/>
      <c r="K337" s="323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43944768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29</v>
      </c>
      <c r="J340" s="329" t="str">
        <f>J302</f>
        <v>NOVI / CONDRO</v>
      </c>
      <c r="K340" s="330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28</v>
      </c>
      <c r="J341" s="329">
        <f>J303</f>
        <v>0</v>
      </c>
      <c r="K341" s="330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23070004</v>
      </c>
      <c r="G344" s="11" t="s">
        <v>2</v>
      </c>
      <c r="H344" s="305" t="s">
        <v>56</v>
      </c>
      <c r="I344" s="305"/>
      <c r="J344" s="305"/>
      <c r="K344" s="306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09" t="s">
        <v>3</v>
      </c>
      <c r="G345" s="17"/>
      <c r="H345" s="307"/>
      <c r="I345" s="307"/>
      <c r="J345" s="307"/>
      <c r="K345" s="308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7">
        <v>45113</v>
      </c>
      <c r="E346" s="348"/>
      <c r="F346" s="309"/>
      <c r="G346" s="18"/>
      <c r="H346" s="349" t="s">
        <v>32</v>
      </c>
      <c r="I346" s="349"/>
      <c r="J346" s="349"/>
      <c r="K346" s="350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09"/>
      <c r="G347" s="18"/>
      <c r="H347" s="351" t="s">
        <v>49</v>
      </c>
      <c r="I347" s="351"/>
      <c r="J347" s="351"/>
      <c r="K347" s="352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57</v>
      </c>
      <c r="E348" s="9"/>
      <c r="F348" s="21"/>
      <c r="G348" s="22"/>
      <c r="H348" s="353"/>
      <c r="I348" s="353"/>
      <c r="J348" s="353"/>
      <c r="K348" s="354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1000</v>
      </c>
      <c r="C352" s="46" t="s">
        <v>58</v>
      </c>
      <c r="D352" s="93">
        <v>1</v>
      </c>
      <c r="E352" s="110" t="s">
        <v>59</v>
      </c>
      <c r="F352" s="48"/>
      <c r="G352" s="49"/>
      <c r="H352" s="50">
        <v>2050</v>
      </c>
      <c r="I352" s="51">
        <v>0.1</v>
      </c>
      <c r="J352" s="51"/>
      <c r="K352" s="52">
        <f t="shared" ref="K352:K367" si="141">(B352*H352-((B352*H352)*I352))-((B352*H352-((B352*H352)*I352))*J352)</f>
        <v>1845000</v>
      </c>
      <c r="L352" s="36"/>
    </row>
    <row r="353" spans="1:12" s="10" customFormat="1" ht="14.1" customHeight="1" x14ac:dyDescent="0.25">
      <c r="A353" s="45">
        <v>2</v>
      </c>
      <c r="B353" s="46">
        <v>5</v>
      </c>
      <c r="C353" s="46" t="s">
        <v>51</v>
      </c>
      <c r="D353" s="93" t="s">
        <v>32</v>
      </c>
      <c r="E353" s="110" t="s">
        <v>60</v>
      </c>
      <c r="F353" s="48"/>
      <c r="G353" s="49"/>
      <c r="H353" s="50">
        <v>62400</v>
      </c>
      <c r="I353" s="51">
        <v>0.1</v>
      </c>
      <c r="J353" s="51"/>
      <c r="K353" s="52">
        <f t="shared" si="141"/>
        <v>280800</v>
      </c>
      <c r="L353" s="36"/>
    </row>
    <row r="354" spans="1:12" s="10" customFormat="1" ht="14.1" customHeight="1" x14ac:dyDescent="0.25">
      <c r="A354" s="45">
        <v>3</v>
      </c>
      <c r="B354" s="46">
        <v>30</v>
      </c>
      <c r="C354" s="46" t="s">
        <v>58</v>
      </c>
      <c r="D354" s="93" t="s">
        <v>32</v>
      </c>
      <c r="E354" s="110" t="s">
        <v>61</v>
      </c>
      <c r="F354" s="48"/>
      <c r="G354" s="49"/>
      <c r="H354" s="50">
        <v>3700</v>
      </c>
      <c r="I354" s="51">
        <v>0.1</v>
      </c>
      <c r="J354" s="51"/>
      <c r="K354" s="52">
        <f t="shared" si="141"/>
        <v>99900</v>
      </c>
      <c r="L354" s="36"/>
    </row>
    <row r="355" spans="1:12" s="10" customFormat="1" ht="14.1" customHeight="1" x14ac:dyDescent="0.25">
      <c r="A355" s="45">
        <v>4</v>
      </c>
      <c r="B355" s="46">
        <v>50</v>
      </c>
      <c r="C355" s="46" t="s">
        <v>58</v>
      </c>
      <c r="D355" s="93" t="s">
        <v>32</v>
      </c>
      <c r="E355" s="110" t="s">
        <v>62</v>
      </c>
      <c r="F355" s="48"/>
      <c r="G355" s="49"/>
      <c r="H355" s="50">
        <v>3700</v>
      </c>
      <c r="I355" s="51">
        <v>0.1</v>
      </c>
      <c r="J355" s="51"/>
      <c r="K355" s="52">
        <f t="shared" si="141"/>
        <v>166500</v>
      </c>
      <c r="L355" s="36"/>
    </row>
    <row r="356" spans="1:12" s="10" customFormat="1" ht="14.1" customHeight="1" x14ac:dyDescent="0.25">
      <c r="A356" s="45">
        <v>5</v>
      </c>
      <c r="B356" s="46">
        <v>10</v>
      </c>
      <c r="C356" s="46" t="s">
        <v>51</v>
      </c>
      <c r="D356" s="93" t="s">
        <v>32</v>
      </c>
      <c r="E356" s="110" t="s">
        <v>63</v>
      </c>
      <c r="F356" s="48"/>
      <c r="G356" s="49"/>
      <c r="H356" s="50">
        <v>64800</v>
      </c>
      <c r="I356" s="51">
        <v>0.1</v>
      </c>
      <c r="J356" s="51"/>
      <c r="K356" s="52">
        <f t="shared" si="141"/>
        <v>583200</v>
      </c>
      <c r="L356" s="36"/>
    </row>
    <row r="357" spans="1:12" s="10" customFormat="1" ht="14.1" customHeight="1" x14ac:dyDescent="0.25">
      <c r="A357" s="45">
        <v>6</v>
      </c>
      <c r="B357" s="46">
        <v>5</v>
      </c>
      <c r="C357" s="46" t="s">
        <v>64</v>
      </c>
      <c r="D357" s="93">
        <v>1</v>
      </c>
      <c r="E357" s="110" t="s">
        <v>65</v>
      </c>
      <c r="F357" s="48"/>
      <c r="G357" s="49"/>
      <c r="H357" s="50">
        <v>177000</v>
      </c>
      <c r="I357" s="51">
        <v>0.1</v>
      </c>
      <c r="J357" s="51"/>
      <c r="K357" s="52">
        <f t="shared" si="141"/>
        <v>796500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36"/>
      <c r="K369" s="310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31">
        <f>SUM(K352:K367)</f>
        <v>3771900</v>
      </c>
      <c r="K370" s="332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33"/>
      <c r="K371" s="333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10"/>
      <c r="K373" s="310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34">
        <f>((J370/1.11)+(K372/1.11))*11%</f>
        <v>373791.89189189189</v>
      </c>
      <c r="K374" s="335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10"/>
      <c r="K375" s="310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3771900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29</v>
      </c>
      <c r="J378" s="311" t="s">
        <v>55</v>
      </c>
      <c r="K378" s="312"/>
    </row>
    <row r="379" spans="1:12" s="10" customFormat="1" ht="13.5" customHeight="1" x14ac:dyDescent="0.25">
      <c r="A379" s="78"/>
      <c r="B379" s="268"/>
      <c r="D379" s="48"/>
      <c r="H379" s="269"/>
      <c r="I379" s="271" t="s">
        <v>28</v>
      </c>
      <c r="J379" s="311" t="s">
        <v>66</v>
      </c>
      <c r="K379" s="312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23070004</v>
      </c>
      <c r="F382" s="123"/>
      <c r="G382" s="124" t="s">
        <v>2</v>
      </c>
      <c r="H382" s="355" t="str">
        <f>H344</f>
        <v>CV  WISUDA</v>
      </c>
      <c r="I382" s="355"/>
      <c r="J382" s="355"/>
      <c r="K382" s="356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59" t="s">
        <v>3</v>
      </c>
      <c r="G383" s="130"/>
      <c r="H383" s="357"/>
      <c r="I383" s="357"/>
      <c r="J383" s="357"/>
      <c r="K383" s="358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60">
        <f>D346</f>
        <v>45113</v>
      </c>
      <c r="E384" s="361"/>
      <c r="F384" s="359"/>
      <c r="G384" s="131"/>
      <c r="H384" s="362" t="str">
        <f>H346</f>
        <v/>
      </c>
      <c r="I384" s="362"/>
      <c r="J384" s="362"/>
      <c r="K384" s="363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59"/>
      <c r="G385" s="131"/>
      <c r="H385" s="343" t="str">
        <f>H347</f>
        <v>PURWOKERTO</v>
      </c>
      <c r="I385" s="343"/>
      <c r="J385" s="343"/>
      <c r="K385" s="344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KO 4861</v>
      </c>
      <c r="E386" s="122"/>
      <c r="F386" s="133"/>
      <c r="G386" s="134"/>
      <c r="H386" s="345"/>
      <c r="I386" s="345"/>
      <c r="J386" s="345"/>
      <c r="K386" s="346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1000</v>
      </c>
      <c r="C390" s="287" t="str">
        <f t="shared" si="142"/>
        <v>PCS</v>
      </c>
      <c r="D390" s="288">
        <f t="shared" si="142"/>
        <v>1</v>
      </c>
      <c r="E390" s="289" t="str">
        <f t="shared" si="142"/>
        <v>LABEL HARGA JOYKO LB-2RL (1 LINE PUTIH)</v>
      </c>
      <c r="F390" s="158"/>
      <c r="G390" s="159"/>
      <c r="H390" s="160">
        <f t="shared" ref="H390:J390" si="143">H352</f>
        <v>2050</v>
      </c>
      <c r="I390" s="161">
        <f t="shared" si="143"/>
        <v>0.1</v>
      </c>
      <c r="J390" s="161">
        <f t="shared" si="143"/>
        <v>0</v>
      </c>
      <c r="K390" s="162">
        <f t="shared" ref="K390:K405" si="144">(B390*H390-((B390*H390)*I390))-((B390*H390-((B390*H390)*I390))*J390)</f>
        <v>1845000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5</v>
      </c>
      <c r="C391" s="287" t="str">
        <f t="shared" si="145"/>
        <v>LSN</v>
      </c>
      <c r="D391" s="288" t="str">
        <f t="shared" si="145"/>
        <v/>
      </c>
      <c r="E391" s="289" t="str">
        <f t="shared" si="145"/>
        <v>CORRECTION TAPE KENKO CT-905 (12M x 5MM)</v>
      </c>
      <c r="F391" s="158"/>
      <c r="G391" s="159"/>
      <c r="H391" s="160">
        <f t="shared" ref="H391:J391" si="146">H353</f>
        <v>62400</v>
      </c>
      <c r="I391" s="161">
        <f t="shared" si="146"/>
        <v>0.1</v>
      </c>
      <c r="J391" s="161">
        <f t="shared" si="146"/>
        <v>0</v>
      </c>
      <c r="K391" s="162">
        <f t="shared" si="144"/>
        <v>280800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30</v>
      </c>
      <c r="C392" s="287" t="str">
        <f t="shared" si="147"/>
        <v>PCS</v>
      </c>
      <c r="D392" s="288" t="str">
        <f t="shared" si="147"/>
        <v/>
      </c>
      <c r="E392" s="289" t="str">
        <f t="shared" si="147"/>
        <v>HIGHLIGHTER / STABILLO JOYKO HL-3 BIRU</v>
      </c>
      <c r="F392" s="158"/>
      <c r="G392" s="159"/>
      <c r="H392" s="160">
        <f t="shared" ref="H392:J392" si="148">H354</f>
        <v>3700</v>
      </c>
      <c r="I392" s="161">
        <f t="shared" si="148"/>
        <v>0.1</v>
      </c>
      <c r="J392" s="161">
        <f t="shared" si="148"/>
        <v>0</v>
      </c>
      <c r="K392" s="162">
        <f t="shared" si="144"/>
        <v>99900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50</v>
      </c>
      <c r="C393" s="287" t="str">
        <f t="shared" si="149"/>
        <v>PCS</v>
      </c>
      <c r="D393" s="288" t="str">
        <f t="shared" si="149"/>
        <v/>
      </c>
      <c r="E393" s="289" t="str">
        <f t="shared" si="149"/>
        <v>HIGHLIGHTER / STABILLO JOYKO HL-1 KUNING</v>
      </c>
      <c r="F393" s="158"/>
      <c r="G393" s="159"/>
      <c r="H393" s="160">
        <f t="shared" ref="H393:J393" si="150">H355</f>
        <v>3700</v>
      </c>
      <c r="I393" s="161">
        <f t="shared" si="150"/>
        <v>0.1</v>
      </c>
      <c r="J393" s="161">
        <f t="shared" si="150"/>
        <v>0</v>
      </c>
      <c r="K393" s="162">
        <f t="shared" si="144"/>
        <v>166500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10</v>
      </c>
      <c r="C394" s="287" t="str">
        <f t="shared" si="151"/>
        <v>LSN</v>
      </c>
      <c r="D394" s="288" t="str">
        <f t="shared" si="151"/>
        <v/>
      </c>
      <c r="E394" s="289" t="str">
        <f t="shared" si="151"/>
        <v>ISI CUTTER 18 MM KENKO L-150 (BESAR)</v>
      </c>
      <c r="F394" s="158"/>
      <c r="G394" s="159"/>
      <c r="H394" s="160">
        <f t="shared" ref="H394:J394" si="152">H356</f>
        <v>64800</v>
      </c>
      <c r="I394" s="161">
        <f t="shared" si="152"/>
        <v>0.1</v>
      </c>
      <c r="J394" s="161">
        <f t="shared" si="152"/>
        <v>0</v>
      </c>
      <c r="K394" s="162">
        <f t="shared" si="144"/>
        <v>583200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5</v>
      </c>
      <c r="C395" s="287" t="str">
        <f t="shared" si="153"/>
        <v>GRS</v>
      </c>
      <c r="D395" s="288">
        <f t="shared" si="153"/>
        <v>1</v>
      </c>
      <c r="E395" s="289" t="str">
        <f t="shared" si="153"/>
        <v>BINDER CLIP JOYKO 260</v>
      </c>
      <c r="F395" s="158"/>
      <c r="G395" s="159"/>
      <c r="H395" s="160">
        <f t="shared" ref="H395:J395" si="154">H357</f>
        <v>177000</v>
      </c>
      <c r="I395" s="161">
        <f t="shared" si="154"/>
        <v>0.1</v>
      </c>
      <c r="J395" s="161">
        <f t="shared" si="154"/>
        <v>0</v>
      </c>
      <c r="K395" s="162">
        <f t="shared" si="144"/>
        <v>796500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68"/>
      <c r="K407" s="364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69">
        <f>SUM(K390:K405)</f>
        <v>3771900</v>
      </c>
      <c r="K408" s="370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65"/>
      <c r="K409" s="365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64"/>
      <c r="K411" s="364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66">
        <f>((J408/1.11)+(K410/1.11))*11%</f>
        <v>373791.89189189189</v>
      </c>
      <c r="K412" s="367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64"/>
      <c r="K413" s="364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3771900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29</v>
      </c>
      <c r="J416" s="337" t="str">
        <f>J378</f>
        <v>NOVI / CONDRO</v>
      </c>
      <c r="K416" s="338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28</v>
      </c>
      <c r="J417" s="337" t="str">
        <f>J379</f>
        <v>CONDRO</v>
      </c>
      <c r="K417" s="338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23070004</v>
      </c>
      <c r="F420" s="200"/>
      <c r="G420" s="201" t="s">
        <v>2</v>
      </c>
      <c r="H420" s="339" t="str">
        <f>H382</f>
        <v>CV  WISUDA</v>
      </c>
      <c r="I420" s="339"/>
      <c r="J420" s="339"/>
      <c r="K420" s="340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13" t="s">
        <v>3</v>
      </c>
      <c r="G421" s="207"/>
      <c r="H421" s="341"/>
      <c r="I421" s="341"/>
      <c r="J421" s="341"/>
      <c r="K421" s="342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4">
        <f>D384</f>
        <v>45113</v>
      </c>
      <c r="E422" s="315"/>
      <c r="F422" s="313"/>
      <c r="G422" s="208"/>
      <c r="H422" s="316" t="str">
        <f>H384</f>
        <v/>
      </c>
      <c r="I422" s="316"/>
      <c r="J422" s="316"/>
      <c r="K422" s="317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13"/>
      <c r="G423" s="208"/>
      <c r="H423" s="318" t="str">
        <f>H385</f>
        <v>PURWOKERTO</v>
      </c>
      <c r="I423" s="318"/>
      <c r="J423" s="318"/>
      <c r="K423" s="319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KO 4861</v>
      </c>
      <c r="E424" s="199"/>
      <c r="F424" s="210"/>
      <c r="G424" s="211"/>
      <c r="H424" s="320"/>
      <c r="I424" s="320"/>
      <c r="J424" s="320"/>
      <c r="K424" s="321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1000</v>
      </c>
      <c r="C428" s="292" t="str">
        <f t="shared" si="175"/>
        <v>PCS</v>
      </c>
      <c r="D428" s="293">
        <f t="shared" si="175"/>
        <v>1</v>
      </c>
      <c r="E428" s="294" t="str">
        <f t="shared" si="175"/>
        <v>LABEL HARGA JOYKO LB-2RL (1 LINE PUTIH)</v>
      </c>
      <c r="F428" s="235"/>
      <c r="G428" s="236"/>
      <c r="H428" s="237">
        <f t="shared" ref="H428:J428" si="176">H390</f>
        <v>2050</v>
      </c>
      <c r="I428" s="238">
        <f t="shared" si="176"/>
        <v>0.1</v>
      </c>
      <c r="J428" s="238">
        <f t="shared" si="176"/>
        <v>0</v>
      </c>
      <c r="K428" s="239">
        <f t="shared" ref="K428:K443" si="177">(B428*H428-((B428*H428)*I428))-((B428*H428-((B428*H428)*I428))*J428)</f>
        <v>1845000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5</v>
      </c>
      <c r="C429" s="292" t="str">
        <f t="shared" si="178"/>
        <v>LSN</v>
      </c>
      <c r="D429" s="293" t="str">
        <f t="shared" si="178"/>
        <v/>
      </c>
      <c r="E429" s="294" t="str">
        <f t="shared" si="178"/>
        <v>CORRECTION TAPE KENKO CT-905 (12M x 5MM)</v>
      </c>
      <c r="F429" s="235"/>
      <c r="G429" s="236"/>
      <c r="H429" s="237">
        <f t="shared" ref="H429:J429" si="179">H391</f>
        <v>62400</v>
      </c>
      <c r="I429" s="238">
        <f t="shared" si="179"/>
        <v>0.1</v>
      </c>
      <c r="J429" s="238">
        <f t="shared" si="179"/>
        <v>0</v>
      </c>
      <c r="K429" s="239">
        <f t="shared" si="177"/>
        <v>280800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30</v>
      </c>
      <c r="C430" s="292" t="str">
        <f t="shared" si="180"/>
        <v>PCS</v>
      </c>
      <c r="D430" s="293" t="str">
        <f t="shared" si="180"/>
        <v/>
      </c>
      <c r="E430" s="294" t="str">
        <f t="shared" si="180"/>
        <v>HIGHLIGHTER / STABILLO JOYKO HL-3 BIRU</v>
      </c>
      <c r="F430" s="235"/>
      <c r="G430" s="236"/>
      <c r="H430" s="237">
        <f t="shared" ref="H430:J430" si="181">H392</f>
        <v>3700</v>
      </c>
      <c r="I430" s="238">
        <f t="shared" si="181"/>
        <v>0.1</v>
      </c>
      <c r="J430" s="238">
        <f t="shared" si="181"/>
        <v>0</v>
      </c>
      <c r="K430" s="239">
        <f t="shared" si="177"/>
        <v>99900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50</v>
      </c>
      <c r="C431" s="292" t="str">
        <f t="shared" si="182"/>
        <v>PCS</v>
      </c>
      <c r="D431" s="293" t="str">
        <f t="shared" si="182"/>
        <v/>
      </c>
      <c r="E431" s="294" t="str">
        <f t="shared" si="182"/>
        <v>HIGHLIGHTER / STABILLO JOYKO HL-1 KUNING</v>
      </c>
      <c r="F431" s="235"/>
      <c r="G431" s="236"/>
      <c r="H431" s="237">
        <f t="shared" ref="H431:J431" si="183">H393</f>
        <v>3700</v>
      </c>
      <c r="I431" s="238">
        <f t="shared" si="183"/>
        <v>0.1</v>
      </c>
      <c r="J431" s="238">
        <f t="shared" si="183"/>
        <v>0</v>
      </c>
      <c r="K431" s="239">
        <f t="shared" si="177"/>
        <v>166500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10</v>
      </c>
      <c r="C432" s="292" t="str">
        <f t="shared" si="184"/>
        <v>LSN</v>
      </c>
      <c r="D432" s="293" t="str">
        <f t="shared" si="184"/>
        <v/>
      </c>
      <c r="E432" s="294" t="str">
        <f t="shared" si="184"/>
        <v>ISI CUTTER 18 MM KENKO L-150 (BESAR)</v>
      </c>
      <c r="F432" s="235"/>
      <c r="G432" s="236"/>
      <c r="H432" s="237">
        <f t="shared" ref="H432:J432" si="185">H394</f>
        <v>64800</v>
      </c>
      <c r="I432" s="238">
        <f t="shared" si="185"/>
        <v>0.1</v>
      </c>
      <c r="J432" s="238">
        <f t="shared" si="185"/>
        <v>0</v>
      </c>
      <c r="K432" s="239">
        <f t="shared" si="177"/>
        <v>583200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5</v>
      </c>
      <c r="C433" s="292" t="str">
        <f t="shared" si="186"/>
        <v>GRS</v>
      </c>
      <c r="D433" s="293">
        <f t="shared" si="186"/>
        <v>1</v>
      </c>
      <c r="E433" s="294" t="str">
        <f t="shared" si="186"/>
        <v>BINDER CLIP JOYKO 260</v>
      </c>
      <c r="F433" s="235"/>
      <c r="G433" s="236"/>
      <c r="H433" s="237">
        <f t="shared" ref="H433:J433" si="187">H395</f>
        <v>177000</v>
      </c>
      <c r="I433" s="238">
        <f t="shared" si="187"/>
        <v>0.1</v>
      </c>
      <c r="J433" s="238">
        <f t="shared" si="187"/>
        <v>0</v>
      </c>
      <c r="K433" s="239">
        <f t="shared" si="177"/>
        <v>796500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22"/>
      <c r="K445" s="323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24">
        <f>SUM(K428:K443)</f>
        <v>3771900</v>
      </c>
      <c r="K446" s="325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26"/>
      <c r="K447" s="326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23"/>
      <c r="K449" s="323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27">
        <f>((J446/1.11)+(K448/1.11))*11%</f>
        <v>373791.89189189189</v>
      </c>
      <c r="K450" s="328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23"/>
      <c r="K451" s="323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3771900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29</v>
      </c>
      <c r="J454" s="329" t="str">
        <f>J416</f>
        <v>NOVI / CONDRO</v>
      </c>
      <c r="K454" s="330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28</v>
      </c>
      <c r="J455" s="329" t="str">
        <f>J417</f>
        <v>CONDRO</v>
      </c>
      <c r="K455" s="330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23070005</v>
      </c>
      <c r="G458" s="11" t="s">
        <v>2</v>
      </c>
      <c r="H458" s="305" t="s">
        <v>67</v>
      </c>
      <c r="I458" s="305"/>
      <c r="J458" s="305"/>
      <c r="K458" s="306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09" t="s">
        <v>3</v>
      </c>
      <c r="G459" s="17"/>
      <c r="H459" s="307"/>
      <c r="I459" s="307"/>
      <c r="J459" s="307"/>
      <c r="K459" s="308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7">
        <v>45113</v>
      </c>
      <c r="E460" s="348"/>
      <c r="F460" s="309"/>
      <c r="G460" s="18"/>
      <c r="H460" s="349" t="s">
        <v>68</v>
      </c>
      <c r="I460" s="349"/>
      <c r="J460" s="349"/>
      <c r="K460" s="350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09"/>
      <c r="G461" s="18"/>
      <c r="H461" s="351" t="s">
        <v>49</v>
      </c>
      <c r="I461" s="351"/>
      <c r="J461" s="351"/>
      <c r="K461" s="352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69</v>
      </c>
      <c r="E462" s="9"/>
      <c r="F462" s="21"/>
      <c r="G462" s="22"/>
      <c r="H462" s="353"/>
      <c r="I462" s="353"/>
      <c r="J462" s="353"/>
      <c r="K462" s="354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33</v>
      </c>
      <c r="C466" s="46" t="s">
        <v>58</v>
      </c>
      <c r="D466" s="93" t="s">
        <v>32</v>
      </c>
      <c r="E466" s="110" t="s">
        <v>70</v>
      </c>
      <c r="F466" s="48"/>
      <c r="G466" s="49"/>
      <c r="H466" s="50">
        <v>23500</v>
      </c>
      <c r="I466" s="51">
        <v>0.125</v>
      </c>
      <c r="J466" s="51"/>
      <c r="K466" s="52">
        <f t="shared" ref="K466:K481" si="208">(B466*H466-((B466*H466)*I466))-((B466*H466-((B466*H466)*I466))*J466)</f>
        <v>678562.5</v>
      </c>
      <c r="L466" s="36"/>
    </row>
    <row r="467" spans="1:12" s="10" customFormat="1" ht="14.1" customHeight="1" x14ac:dyDescent="0.25">
      <c r="A467" s="45">
        <v>2</v>
      </c>
      <c r="B467" s="46">
        <v>12</v>
      </c>
      <c r="C467" s="46" t="s">
        <v>58</v>
      </c>
      <c r="D467" s="93" t="s">
        <v>32</v>
      </c>
      <c r="E467" s="110" t="s">
        <v>71</v>
      </c>
      <c r="F467" s="48"/>
      <c r="G467" s="49"/>
      <c r="H467" s="50">
        <v>19000</v>
      </c>
      <c r="I467" s="51">
        <v>0.125</v>
      </c>
      <c r="J467" s="51"/>
      <c r="K467" s="52">
        <f t="shared" si="208"/>
        <v>199500</v>
      </c>
      <c r="L467" s="36"/>
    </row>
    <row r="468" spans="1:12" s="10" customFormat="1" ht="14.1" customHeight="1" x14ac:dyDescent="0.25">
      <c r="A468" s="45">
        <v>3</v>
      </c>
      <c r="B468" s="46">
        <v>7</v>
      </c>
      <c r="C468" s="46" t="s">
        <v>72</v>
      </c>
      <c r="D468" s="93" t="s">
        <v>32</v>
      </c>
      <c r="E468" s="110" t="s">
        <v>73</v>
      </c>
      <c r="F468" s="48"/>
      <c r="G468" s="49"/>
      <c r="H468" s="50">
        <v>18500</v>
      </c>
      <c r="I468" s="51"/>
      <c r="J468" s="51"/>
      <c r="K468" s="52">
        <f t="shared" si="208"/>
        <v>129500</v>
      </c>
      <c r="L468" s="36"/>
    </row>
    <row r="469" spans="1:12" s="10" customFormat="1" ht="14.1" customHeight="1" x14ac:dyDescent="0.25">
      <c r="A469" s="45">
        <v>4</v>
      </c>
      <c r="B469" s="46">
        <v>60</v>
      </c>
      <c r="C469" s="46" t="s">
        <v>51</v>
      </c>
      <c r="D469" s="93">
        <v>1</v>
      </c>
      <c r="E469" s="110" t="s">
        <v>63</v>
      </c>
      <c r="F469" s="48"/>
      <c r="G469" s="49"/>
      <c r="H469" s="50">
        <v>64800</v>
      </c>
      <c r="I469" s="51">
        <v>0.13</v>
      </c>
      <c r="J469" s="51"/>
      <c r="K469" s="52">
        <f t="shared" si="208"/>
        <v>3382560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36"/>
      <c r="K483" s="310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31">
        <f>SUM(K466:K481)</f>
        <v>4390122.5</v>
      </c>
      <c r="K484" s="332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33"/>
      <c r="K485" s="333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10"/>
      <c r="K487" s="310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34">
        <f>((J484/1.11)+(K486/1.11))*11%</f>
        <v>435057.18468468467</v>
      </c>
      <c r="K488" s="335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10"/>
      <c r="K489" s="310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4390122.5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29</v>
      </c>
      <c r="J492" s="311" t="s">
        <v>74</v>
      </c>
      <c r="K492" s="312"/>
    </row>
    <row r="493" spans="1:12" s="10" customFormat="1" ht="13.5" customHeight="1" x14ac:dyDescent="0.25">
      <c r="A493" s="78"/>
      <c r="B493" s="268"/>
      <c r="D493" s="48"/>
      <c r="H493" s="269"/>
      <c r="I493" s="271" t="s">
        <v>28</v>
      </c>
      <c r="J493" s="311"/>
      <c r="K493" s="312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23070005</v>
      </c>
      <c r="F496" s="123"/>
      <c r="G496" s="124" t="s">
        <v>2</v>
      </c>
      <c r="H496" s="355" t="str">
        <f>H458</f>
        <v>SANTOSO BUDIONO</v>
      </c>
      <c r="I496" s="355"/>
      <c r="J496" s="355"/>
      <c r="K496" s="356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59" t="s">
        <v>3</v>
      </c>
      <c r="G497" s="130"/>
      <c r="H497" s="357"/>
      <c r="I497" s="357"/>
      <c r="J497" s="357"/>
      <c r="K497" s="358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60">
        <f>D460</f>
        <v>45113</v>
      </c>
      <c r="E498" s="361"/>
      <c r="F498" s="359"/>
      <c r="G498" s="131"/>
      <c r="H498" s="362" t="str">
        <f>H460</f>
        <v>(  ARMADA  )</v>
      </c>
      <c r="I498" s="362"/>
      <c r="J498" s="362"/>
      <c r="K498" s="363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59"/>
      <c r="G499" s="131"/>
      <c r="H499" s="343" t="str">
        <f>H461</f>
        <v>PURWOKERTO</v>
      </c>
      <c r="I499" s="343"/>
      <c r="J499" s="343"/>
      <c r="K499" s="344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KO 4731</v>
      </c>
      <c r="E500" s="122"/>
      <c r="F500" s="133"/>
      <c r="G500" s="134"/>
      <c r="H500" s="345"/>
      <c r="I500" s="345"/>
      <c r="J500" s="345"/>
      <c r="K500" s="346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33</v>
      </c>
      <c r="C504" s="287" t="str">
        <f t="shared" si="209"/>
        <v>PCS</v>
      </c>
      <c r="D504" s="288" t="str">
        <f t="shared" si="209"/>
        <v/>
      </c>
      <c r="E504" s="289" t="str">
        <f t="shared" si="209"/>
        <v>PUNCH KENKO NO. 40</v>
      </c>
      <c r="F504" s="158"/>
      <c r="G504" s="159"/>
      <c r="H504" s="160">
        <f t="shared" ref="H504:J504" si="210">H466</f>
        <v>23500</v>
      </c>
      <c r="I504" s="161">
        <f t="shared" si="210"/>
        <v>0.125</v>
      </c>
      <c r="J504" s="161">
        <f t="shared" si="210"/>
        <v>0</v>
      </c>
      <c r="K504" s="162">
        <f t="shared" ref="K504:K519" si="211">(B504*H504-((B504*H504)*I504))-((B504*H504-((B504*H504)*I504))*J504)</f>
        <v>678562.5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12</v>
      </c>
      <c r="C505" s="287" t="str">
        <f t="shared" si="212"/>
        <v>PCS</v>
      </c>
      <c r="D505" s="288" t="str">
        <f t="shared" si="212"/>
        <v/>
      </c>
      <c r="E505" s="289" t="str">
        <f t="shared" si="212"/>
        <v>STAPLER KENKO HD-50</v>
      </c>
      <c r="F505" s="158"/>
      <c r="G505" s="159"/>
      <c r="H505" s="160">
        <f t="shared" ref="H505:J505" si="213">H467</f>
        <v>19000</v>
      </c>
      <c r="I505" s="161">
        <f t="shared" si="213"/>
        <v>0.125</v>
      </c>
      <c r="J505" s="161">
        <f t="shared" si="213"/>
        <v>0</v>
      </c>
      <c r="K505" s="162">
        <f t="shared" si="211"/>
        <v>199500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7</v>
      </c>
      <c r="C506" s="287" t="str">
        <f t="shared" si="214"/>
        <v>PAK</v>
      </c>
      <c r="D506" s="288" t="str">
        <f t="shared" si="214"/>
        <v/>
      </c>
      <c r="E506" s="289" t="str">
        <f t="shared" si="214"/>
        <v>KARTU STOCK KWARTO PUTIH</v>
      </c>
      <c r="F506" s="158"/>
      <c r="G506" s="159"/>
      <c r="H506" s="160">
        <f t="shared" ref="H506:J506" si="215">H468</f>
        <v>18500</v>
      </c>
      <c r="I506" s="161">
        <f t="shared" si="215"/>
        <v>0</v>
      </c>
      <c r="J506" s="161">
        <f t="shared" si="215"/>
        <v>0</v>
      </c>
      <c r="K506" s="162">
        <f t="shared" si="211"/>
        <v>129500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60</v>
      </c>
      <c r="C507" s="287" t="str">
        <f t="shared" si="216"/>
        <v>LSN</v>
      </c>
      <c r="D507" s="288">
        <f t="shared" si="216"/>
        <v>1</v>
      </c>
      <c r="E507" s="289" t="str">
        <f t="shared" si="216"/>
        <v>ISI CUTTER 18 MM KENKO L-150 (BESAR)</v>
      </c>
      <c r="F507" s="158"/>
      <c r="G507" s="159"/>
      <c r="H507" s="160">
        <f t="shared" ref="H507:J507" si="217">H469</f>
        <v>64800</v>
      </c>
      <c r="I507" s="161">
        <f t="shared" si="217"/>
        <v>0.13</v>
      </c>
      <c r="J507" s="161">
        <f t="shared" si="217"/>
        <v>0</v>
      </c>
      <c r="K507" s="162">
        <f t="shared" si="211"/>
        <v>3382560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68"/>
      <c r="K521" s="364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69">
        <f>SUM(K504:K519)</f>
        <v>4390122.5</v>
      </c>
      <c r="K522" s="370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65"/>
      <c r="K523" s="365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64"/>
      <c r="K525" s="364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66">
        <f>((J522/1.11)+(K524/1.11))*11%</f>
        <v>435057.18468468467</v>
      </c>
      <c r="K526" s="367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64"/>
      <c r="K527" s="364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4390122.5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29</v>
      </c>
      <c r="J530" s="337" t="str">
        <f>J492</f>
        <v>RISMA / CONDRO</v>
      </c>
      <c r="K530" s="338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28</v>
      </c>
      <c r="J531" s="337">
        <f>J493</f>
        <v>0</v>
      </c>
      <c r="K531" s="338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23070005</v>
      </c>
      <c r="F534" s="200"/>
      <c r="G534" s="201" t="s">
        <v>2</v>
      </c>
      <c r="H534" s="339" t="str">
        <f>H496</f>
        <v>SANTOSO BUDIONO</v>
      </c>
      <c r="I534" s="339"/>
      <c r="J534" s="339"/>
      <c r="K534" s="340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13" t="s">
        <v>3</v>
      </c>
      <c r="G535" s="207"/>
      <c r="H535" s="341"/>
      <c r="I535" s="341"/>
      <c r="J535" s="341"/>
      <c r="K535" s="342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4">
        <f>D498</f>
        <v>45113</v>
      </c>
      <c r="E536" s="315"/>
      <c r="F536" s="313"/>
      <c r="G536" s="208"/>
      <c r="H536" s="316" t="str">
        <f>H498</f>
        <v>(  ARMADA  )</v>
      </c>
      <c r="I536" s="316"/>
      <c r="J536" s="316"/>
      <c r="K536" s="317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13"/>
      <c r="G537" s="208"/>
      <c r="H537" s="318" t="str">
        <f>H499</f>
        <v>PURWOKERTO</v>
      </c>
      <c r="I537" s="318"/>
      <c r="J537" s="318"/>
      <c r="K537" s="319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KO 4731</v>
      </c>
      <c r="E538" s="199"/>
      <c r="F538" s="210"/>
      <c r="G538" s="211"/>
      <c r="H538" s="320"/>
      <c r="I538" s="320"/>
      <c r="J538" s="320"/>
      <c r="K538" s="321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33</v>
      </c>
      <c r="C542" s="292" t="str">
        <f t="shared" si="242"/>
        <v>PCS</v>
      </c>
      <c r="D542" s="293" t="str">
        <f t="shared" si="242"/>
        <v/>
      </c>
      <c r="E542" s="294" t="str">
        <f t="shared" si="242"/>
        <v>PUNCH KENKO NO. 40</v>
      </c>
      <c r="F542" s="235"/>
      <c r="G542" s="236"/>
      <c r="H542" s="237">
        <f t="shared" ref="H542:J542" si="243">H504</f>
        <v>23500</v>
      </c>
      <c r="I542" s="238">
        <f t="shared" si="243"/>
        <v>0.125</v>
      </c>
      <c r="J542" s="238">
        <f t="shared" si="243"/>
        <v>0</v>
      </c>
      <c r="K542" s="239">
        <f t="shared" ref="K542:K557" si="244">(B542*H542-((B542*H542)*I542))-((B542*H542-((B542*H542)*I542))*J542)</f>
        <v>678562.5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12</v>
      </c>
      <c r="C543" s="292" t="str">
        <f t="shared" si="245"/>
        <v>PCS</v>
      </c>
      <c r="D543" s="293" t="str">
        <f t="shared" si="245"/>
        <v/>
      </c>
      <c r="E543" s="294" t="str">
        <f t="shared" si="245"/>
        <v>STAPLER KENKO HD-50</v>
      </c>
      <c r="F543" s="235"/>
      <c r="G543" s="236"/>
      <c r="H543" s="237">
        <f t="shared" ref="H543:J543" si="246">H505</f>
        <v>19000</v>
      </c>
      <c r="I543" s="238">
        <f t="shared" si="246"/>
        <v>0.125</v>
      </c>
      <c r="J543" s="238">
        <f t="shared" si="246"/>
        <v>0</v>
      </c>
      <c r="K543" s="239">
        <f t="shared" si="244"/>
        <v>199500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7</v>
      </c>
      <c r="C544" s="292" t="str">
        <f t="shared" si="247"/>
        <v>PAK</v>
      </c>
      <c r="D544" s="293" t="str">
        <f t="shared" si="247"/>
        <v/>
      </c>
      <c r="E544" s="294" t="str">
        <f t="shared" si="247"/>
        <v>KARTU STOCK KWARTO PUTIH</v>
      </c>
      <c r="F544" s="235"/>
      <c r="G544" s="236"/>
      <c r="H544" s="237">
        <f t="shared" ref="H544:J544" si="248">H506</f>
        <v>18500</v>
      </c>
      <c r="I544" s="238">
        <f t="shared" si="248"/>
        <v>0</v>
      </c>
      <c r="J544" s="238">
        <f t="shared" si="248"/>
        <v>0</v>
      </c>
      <c r="K544" s="239">
        <f t="shared" si="244"/>
        <v>129500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60</v>
      </c>
      <c r="C545" s="292" t="str">
        <f t="shared" si="249"/>
        <v>LSN</v>
      </c>
      <c r="D545" s="293">
        <f t="shared" si="249"/>
        <v>1</v>
      </c>
      <c r="E545" s="294" t="str">
        <f t="shared" si="249"/>
        <v>ISI CUTTER 18 MM KENKO L-150 (BESAR)</v>
      </c>
      <c r="F545" s="235"/>
      <c r="G545" s="236"/>
      <c r="H545" s="237">
        <f t="shared" ref="H545:J545" si="250">H507</f>
        <v>64800</v>
      </c>
      <c r="I545" s="238">
        <f t="shared" si="250"/>
        <v>0.13</v>
      </c>
      <c r="J545" s="238">
        <f t="shared" si="250"/>
        <v>0</v>
      </c>
      <c r="K545" s="239">
        <f t="shared" si="244"/>
        <v>3382560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22"/>
      <c r="K559" s="323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24">
        <f>SUM(K542:K557)</f>
        <v>4390122.5</v>
      </c>
      <c r="K560" s="325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26"/>
      <c r="K561" s="326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23"/>
      <c r="K563" s="323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27">
        <f>((J560/1.11)+(K562/1.11))*11%</f>
        <v>435057.18468468467</v>
      </c>
      <c r="K564" s="328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23"/>
      <c r="K565" s="323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4390122.5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29</v>
      </c>
      <c r="J568" s="329" t="str">
        <f>J530</f>
        <v>RISMA / CONDRO</v>
      </c>
      <c r="K568" s="330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28</v>
      </c>
      <c r="J569" s="329">
        <f>J531</f>
        <v>0</v>
      </c>
      <c r="K569" s="330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23070006</v>
      </c>
      <c r="G572" s="11" t="s">
        <v>2</v>
      </c>
      <c r="H572" s="305" t="s">
        <v>75</v>
      </c>
      <c r="I572" s="305"/>
      <c r="J572" s="305"/>
      <c r="K572" s="306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09" t="s">
        <v>3</v>
      </c>
      <c r="G573" s="17"/>
      <c r="H573" s="307"/>
      <c r="I573" s="307"/>
      <c r="J573" s="307"/>
      <c r="K573" s="308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7">
        <v>45113</v>
      </c>
      <c r="E574" s="348"/>
      <c r="F574" s="309"/>
      <c r="G574" s="18"/>
      <c r="H574" s="349" t="s">
        <v>32</v>
      </c>
      <c r="I574" s="349"/>
      <c r="J574" s="349"/>
      <c r="K574" s="350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09"/>
      <c r="G575" s="18"/>
      <c r="H575" s="351" t="s">
        <v>76</v>
      </c>
      <c r="I575" s="351"/>
      <c r="J575" s="351"/>
      <c r="K575" s="352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77</v>
      </c>
      <c r="E576" s="9"/>
      <c r="F576" s="21"/>
      <c r="G576" s="22"/>
      <c r="H576" s="353"/>
      <c r="I576" s="353"/>
      <c r="J576" s="353"/>
      <c r="K576" s="354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20</v>
      </c>
      <c r="C580" s="46" t="s">
        <v>51</v>
      </c>
      <c r="D580" s="93">
        <v>1</v>
      </c>
      <c r="E580" s="110" t="s">
        <v>78</v>
      </c>
      <c r="F580" s="48"/>
      <c r="G580" s="49"/>
      <c r="H580" s="50">
        <v>25200</v>
      </c>
      <c r="I580" s="51">
        <v>0.1</v>
      </c>
      <c r="J580" s="51"/>
      <c r="K580" s="52">
        <f t="shared" ref="K580:K595" si="275">(B580*H580-((B580*H580)*I580))-((B580*H580-((B580*H580)*I580))*J580)</f>
        <v>453600</v>
      </c>
      <c r="L580" s="36"/>
    </row>
    <row r="581" spans="1:12" s="10" customFormat="1" ht="14.1" customHeight="1" x14ac:dyDescent="0.25">
      <c r="A581" s="45">
        <v>2</v>
      </c>
      <c r="B581" s="46">
        <v>144</v>
      </c>
      <c r="C581" s="46" t="s">
        <v>58</v>
      </c>
      <c r="D581" s="93">
        <v>3</v>
      </c>
      <c r="E581" s="110" t="s">
        <v>79</v>
      </c>
      <c r="F581" s="48"/>
      <c r="G581" s="49"/>
      <c r="H581" s="50">
        <v>29600</v>
      </c>
      <c r="I581" s="51">
        <v>0.1</v>
      </c>
      <c r="J581" s="51"/>
      <c r="K581" s="52">
        <f t="shared" si="275"/>
        <v>3836160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36"/>
      <c r="K597" s="310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31">
        <f>SUM(K580:K595)</f>
        <v>4289760</v>
      </c>
      <c r="K598" s="332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33"/>
      <c r="K599" s="333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10"/>
      <c r="K601" s="310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34">
        <f>((J598/1.11)+(K600/1.11))*11%</f>
        <v>425111.35135135136</v>
      </c>
      <c r="K602" s="335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10"/>
      <c r="K603" s="310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4289760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29</v>
      </c>
      <c r="J606" s="371" t="s">
        <v>55</v>
      </c>
      <c r="K606" s="372"/>
    </row>
    <row r="607" spans="1:12" s="10" customFormat="1" ht="13.5" customHeight="1" x14ac:dyDescent="0.25">
      <c r="A607" s="78"/>
      <c r="B607" s="268"/>
      <c r="D607" s="48"/>
      <c r="H607" s="269"/>
      <c r="I607" s="271" t="s">
        <v>28</v>
      </c>
      <c r="J607" s="311"/>
      <c r="K607" s="312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23070006</v>
      </c>
      <c r="F610" s="123"/>
      <c r="G610" s="124" t="s">
        <v>2</v>
      </c>
      <c r="H610" s="355" t="str">
        <f>H572</f>
        <v>CV DWI JAYA</v>
      </c>
      <c r="I610" s="355"/>
      <c r="J610" s="355"/>
      <c r="K610" s="356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59" t="s">
        <v>3</v>
      </c>
      <c r="G611" s="130"/>
      <c r="H611" s="357"/>
      <c r="I611" s="357"/>
      <c r="J611" s="357"/>
      <c r="K611" s="358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60">
        <f>D574</f>
        <v>45113</v>
      </c>
      <c r="E612" s="361"/>
      <c r="F612" s="359"/>
      <c r="G612" s="131"/>
      <c r="H612" s="362" t="str">
        <f>H574</f>
        <v/>
      </c>
      <c r="I612" s="362"/>
      <c r="J612" s="362"/>
      <c r="K612" s="363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59"/>
      <c r="G613" s="131"/>
      <c r="H613" s="343" t="str">
        <f>H575</f>
        <v>YOGYAKARTA</v>
      </c>
      <c r="I613" s="343"/>
      <c r="J613" s="343"/>
      <c r="K613" s="344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4923</v>
      </c>
      <c r="E614" s="122"/>
      <c r="F614" s="133"/>
      <c r="G614" s="134"/>
      <c r="H614" s="345"/>
      <c r="I614" s="345"/>
      <c r="J614" s="345"/>
      <c r="K614" s="346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20</v>
      </c>
      <c r="C618" s="287" t="str">
        <f t="shared" si="276"/>
        <v>LSN</v>
      </c>
      <c r="D618" s="288">
        <f t="shared" si="276"/>
        <v>1</v>
      </c>
      <c r="E618" s="289" t="str">
        <f t="shared" si="276"/>
        <v>LEM CAIR 50 ML KENKO LG-50</v>
      </c>
      <c r="F618" s="158"/>
      <c r="G618" s="159"/>
      <c r="H618" s="160">
        <f t="shared" ref="H618:J618" si="277">H580</f>
        <v>25200</v>
      </c>
      <c r="I618" s="161">
        <f t="shared" si="277"/>
        <v>0.1</v>
      </c>
      <c r="J618" s="161">
        <f t="shared" si="277"/>
        <v>0</v>
      </c>
      <c r="K618" s="162">
        <f t="shared" ref="K618:K633" si="278">(B618*H618-((B618*H618)*I618))-((B618*H618-((B618*H618)*I618))*J618)</f>
        <v>453600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144</v>
      </c>
      <c r="C619" s="287" t="str">
        <f t="shared" si="279"/>
        <v>PCS</v>
      </c>
      <c r="D619" s="288">
        <f t="shared" si="279"/>
        <v>3</v>
      </c>
      <c r="E619" s="289" t="str">
        <f t="shared" si="279"/>
        <v>CRAYON / OIL PASTEL JOYKO OP-24S PP CASE SEA WORLD</v>
      </c>
      <c r="F619" s="158"/>
      <c r="G619" s="159"/>
      <c r="H619" s="160">
        <f t="shared" ref="H619:J619" si="280">H581</f>
        <v>29600</v>
      </c>
      <c r="I619" s="161">
        <f t="shared" si="280"/>
        <v>0.1</v>
      </c>
      <c r="J619" s="161">
        <f t="shared" si="280"/>
        <v>0</v>
      </c>
      <c r="K619" s="162">
        <f t="shared" si="278"/>
        <v>3836160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68"/>
      <c r="K635" s="364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69">
        <f>SUM(K618:K633)</f>
        <v>4289760</v>
      </c>
      <c r="K636" s="370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65"/>
      <c r="K637" s="365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64"/>
      <c r="K639" s="364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66">
        <f>((J636/1.11)+(K638/1.11))*11%</f>
        <v>425111.35135135136</v>
      </c>
      <c r="K640" s="367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64"/>
      <c r="K641" s="364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4289760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29</v>
      </c>
      <c r="J644" s="337" t="str">
        <f>J606</f>
        <v>NOVI / CONDRO</v>
      </c>
      <c r="K644" s="338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28</v>
      </c>
      <c r="J645" s="337">
        <f>J607</f>
        <v>0</v>
      </c>
      <c r="K645" s="338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23070006</v>
      </c>
      <c r="F648" s="200"/>
      <c r="G648" s="201" t="s">
        <v>2</v>
      </c>
      <c r="H648" s="339" t="str">
        <f>H610</f>
        <v>CV DWI JAYA</v>
      </c>
      <c r="I648" s="339"/>
      <c r="J648" s="339"/>
      <c r="K648" s="340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13" t="s">
        <v>3</v>
      </c>
      <c r="G649" s="207"/>
      <c r="H649" s="341"/>
      <c r="I649" s="341"/>
      <c r="J649" s="341"/>
      <c r="K649" s="342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4">
        <f>D612</f>
        <v>45113</v>
      </c>
      <c r="E650" s="315"/>
      <c r="F650" s="313"/>
      <c r="G650" s="208"/>
      <c r="H650" s="316" t="str">
        <f>H612</f>
        <v/>
      </c>
      <c r="I650" s="316"/>
      <c r="J650" s="316"/>
      <c r="K650" s="317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13"/>
      <c r="G651" s="208"/>
      <c r="H651" s="318" t="str">
        <f>H613</f>
        <v>YOGYAKARTA</v>
      </c>
      <c r="I651" s="318"/>
      <c r="J651" s="318"/>
      <c r="K651" s="319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4923</v>
      </c>
      <c r="E652" s="199"/>
      <c r="F652" s="210"/>
      <c r="G652" s="211"/>
      <c r="H652" s="320"/>
      <c r="I652" s="320"/>
      <c r="J652" s="320"/>
      <c r="K652" s="321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20</v>
      </c>
      <c r="C656" s="292" t="str">
        <f t="shared" si="309"/>
        <v>LSN</v>
      </c>
      <c r="D656" s="293">
        <f t="shared" si="309"/>
        <v>1</v>
      </c>
      <c r="E656" s="294" t="str">
        <f t="shared" si="309"/>
        <v>LEM CAIR 50 ML KENKO LG-50</v>
      </c>
      <c r="F656" s="235"/>
      <c r="G656" s="236"/>
      <c r="H656" s="237">
        <f t="shared" ref="H656:J656" si="310">H618</f>
        <v>25200</v>
      </c>
      <c r="I656" s="238">
        <f t="shared" si="310"/>
        <v>0.1</v>
      </c>
      <c r="J656" s="238">
        <f t="shared" si="310"/>
        <v>0</v>
      </c>
      <c r="K656" s="239">
        <f t="shared" ref="K656:K671" si="311">(B656*H656-((B656*H656)*I656))-((B656*H656-((B656*H656)*I656))*J656)</f>
        <v>453600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144</v>
      </c>
      <c r="C657" s="292" t="str">
        <f t="shared" si="312"/>
        <v>PCS</v>
      </c>
      <c r="D657" s="293">
        <f t="shared" si="312"/>
        <v>3</v>
      </c>
      <c r="E657" s="294" t="str">
        <f t="shared" si="312"/>
        <v>CRAYON / OIL PASTEL JOYKO OP-24S PP CASE SEA WORLD</v>
      </c>
      <c r="F657" s="235"/>
      <c r="G657" s="236"/>
      <c r="H657" s="237">
        <f t="shared" ref="H657:J657" si="313">H619</f>
        <v>29600</v>
      </c>
      <c r="I657" s="238">
        <f t="shared" si="313"/>
        <v>0.1</v>
      </c>
      <c r="J657" s="238">
        <f t="shared" si="313"/>
        <v>0</v>
      </c>
      <c r="K657" s="239">
        <f t="shared" si="311"/>
        <v>3836160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22"/>
      <c r="K673" s="323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24">
        <f>SUM(K656:K671)</f>
        <v>4289760</v>
      </c>
      <c r="K674" s="325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26"/>
      <c r="K675" s="326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23"/>
      <c r="K677" s="323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27">
        <f>((J674/1.11)+(K676/1.11))*11%</f>
        <v>425111.35135135136</v>
      </c>
      <c r="K678" s="328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23"/>
      <c r="K679" s="323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4289760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29</v>
      </c>
      <c r="J682" s="329" t="str">
        <f>J644</f>
        <v>NOVI / CONDRO</v>
      </c>
      <c r="K682" s="330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28</v>
      </c>
      <c r="J683" s="329">
        <f>J645</f>
        <v>0</v>
      </c>
      <c r="K683" s="330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23070007</v>
      </c>
      <c r="G686" s="11" t="s">
        <v>2</v>
      </c>
      <c r="H686" s="305" t="s">
        <v>40</v>
      </c>
      <c r="I686" s="305"/>
      <c r="J686" s="305"/>
      <c r="K686" s="306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09" t="s">
        <v>3</v>
      </c>
      <c r="G687" s="17"/>
      <c r="H687" s="307"/>
      <c r="I687" s="307"/>
      <c r="J687" s="307"/>
      <c r="K687" s="308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7">
        <v>45114</v>
      </c>
      <c r="E688" s="348"/>
      <c r="F688" s="309"/>
      <c r="G688" s="18"/>
      <c r="H688" s="349" t="s">
        <v>41</v>
      </c>
      <c r="I688" s="349"/>
      <c r="J688" s="349"/>
      <c r="K688" s="350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09"/>
      <c r="G689" s="18"/>
      <c r="H689" s="351" t="s">
        <v>42</v>
      </c>
      <c r="I689" s="351"/>
      <c r="J689" s="351"/>
      <c r="K689" s="352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80</v>
      </c>
      <c r="E690" s="9"/>
      <c r="F690" s="21"/>
      <c r="G690" s="22"/>
      <c r="H690" s="353"/>
      <c r="I690" s="353"/>
      <c r="J690" s="353"/>
      <c r="K690" s="354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720</v>
      </c>
      <c r="C694" s="46" t="s">
        <v>58</v>
      </c>
      <c r="D694" s="93">
        <v>10</v>
      </c>
      <c r="E694" s="110" t="s">
        <v>81</v>
      </c>
      <c r="F694" s="48"/>
      <c r="G694" s="49"/>
      <c r="H694" s="50">
        <v>50000</v>
      </c>
      <c r="I694" s="51">
        <v>0.125</v>
      </c>
      <c r="J694" s="51"/>
      <c r="K694" s="52">
        <f t="shared" ref="K694:K709" si="342">(B694*H694-((B694*H694)*I694))-((B694*H694-((B694*H694)*I694))*J694)</f>
        <v>31500000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3"/>
      <c r="E695" s="110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3"/>
      <c r="E696" s="110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0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0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0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36"/>
      <c r="K711" s="310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31">
        <f>SUM(K694:K709)</f>
        <v>31500000</v>
      </c>
      <c r="K712" s="332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33"/>
      <c r="K713" s="333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10"/>
      <c r="K715" s="310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34">
        <f>((J712/1.11)+(K714/1.11))*11%</f>
        <v>3121621.6216216213</v>
      </c>
      <c r="K716" s="335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10"/>
      <c r="K717" s="310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31500000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29</v>
      </c>
      <c r="J720" s="311" t="s">
        <v>55</v>
      </c>
      <c r="K720" s="312"/>
    </row>
    <row r="721" spans="1:12" s="10" customFormat="1" ht="13.5" customHeight="1" x14ac:dyDescent="0.25">
      <c r="A721" s="78"/>
      <c r="B721" s="268"/>
      <c r="D721" s="48"/>
      <c r="H721" s="269"/>
      <c r="I721" s="271" t="s">
        <v>28</v>
      </c>
      <c r="J721" s="311"/>
      <c r="K721" s="312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23070007</v>
      </c>
      <c r="F724" s="123"/>
      <c r="G724" s="124" t="s">
        <v>2</v>
      </c>
      <c r="H724" s="355" t="str">
        <f>H686</f>
        <v>GUNAWAN HARTONO KUSUMA</v>
      </c>
      <c r="I724" s="355"/>
      <c r="J724" s="355"/>
      <c r="K724" s="356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59" t="s">
        <v>3</v>
      </c>
      <c r="G725" s="130"/>
      <c r="H725" s="357"/>
      <c r="I725" s="357"/>
      <c r="J725" s="357"/>
      <c r="K725" s="358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60">
        <f>D688</f>
        <v>45114</v>
      </c>
      <c r="E726" s="361"/>
      <c r="F726" s="359"/>
      <c r="G726" s="131"/>
      <c r="H726" s="362" t="str">
        <f>H688</f>
        <v>( NIKI SAE )</v>
      </c>
      <c r="I726" s="362"/>
      <c r="J726" s="362"/>
      <c r="K726" s="363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59"/>
      <c r="G727" s="131"/>
      <c r="H727" s="343" t="str">
        <f>H689</f>
        <v>TULUNG AGUNG</v>
      </c>
      <c r="I727" s="343"/>
      <c r="J727" s="343"/>
      <c r="K727" s="344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G 4866</v>
      </c>
      <c r="E728" s="122"/>
      <c r="F728" s="133"/>
      <c r="G728" s="134"/>
      <c r="H728" s="345"/>
      <c r="I728" s="345"/>
      <c r="J728" s="345"/>
      <c r="K728" s="346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720</v>
      </c>
      <c r="C732" s="287" t="str">
        <f t="shared" si="343"/>
        <v>PCS</v>
      </c>
      <c r="D732" s="288">
        <f t="shared" si="343"/>
        <v>10</v>
      </c>
      <c r="E732" s="289" t="str">
        <f t="shared" si="343"/>
        <v>CRAYON / OIL PASTEL PUTAR TITI TI-CP-24T TWIST</v>
      </c>
      <c r="F732" s="158"/>
      <c r="G732" s="159"/>
      <c r="H732" s="160">
        <f t="shared" ref="H732:J732" si="344">H694</f>
        <v>50000</v>
      </c>
      <c r="I732" s="161">
        <f t="shared" si="344"/>
        <v>0.125</v>
      </c>
      <c r="J732" s="161">
        <f t="shared" si="344"/>
        <v>0</v>
      </c>
      <c r="K732" s="162">
        <f t="shared" ref="K732:K747" si="345">(B732*H732-((B732*H732)*I732))-((B732*H732-((B732*H732)*I732))*J732)</f>
        <v>31500000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0</v>
      </c>
      <c r="C733" s="287">
        <f t="shared" si="346"/>
        <v>0</v>
      </c>
      <c r="D733" s="288">
        <f t="shared" si="346"/>
        <v>0</v>
      </c>
      <c r="E733" s="289">
        <f t="shared" si="346"/>
        <v>0</v>
      </c>
      <c r="F733" s="158"/>
      <c r="G733" s="159"/>
      <c r="H733" s="160">
        <f t="shared" ref="H733:J733" si="347">H695</f>
        <v>0</v>
      </c>
      <c r="I733" s="161">
        <f t="shared" si="347"/>
        <v>0</v>
      </c>
      <c r="J733" s="161">
        <f t="shared" si="347"/>
        <v>0</v>
      </c>
      <c r="K733" s="162">
        <f t="shared" si="345"/>
        <v>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0</v>
      </c>
      <c r="C734" s="287">
        <f t="shared" si="348"/>
        <v>0</v>
      </c>
      <c r="D734" s="288">
        <f t="shared" si="348"/>
        <v>0</v>
      </c>
      <c r="E734" s="289">
        <f t="shared" si="348"/>
        <v>0</v>
      </c>
      <c r="F734" s="158"/>
      <c r="G734" s="159"/>
      <c r="H734" s="160">
        <f t="shared" ref="H734:J734" si="349">H696</f>
        <v>0</v>
      </c>
      <c r="I734" s="161">
        <f t="shared" si="349"/>
        <v>0</v>
      </c>
      <c r="J734" s="161">
        <f t="shared" si="349"/>
        <v>0</v>
      </c>
      <c r="K734" s="162">
        <f t="shared" si="345"/>
        <v>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0</v>
      </c>
      <c r="C735" s="287">
        <f t="shared" si="350"/>
        <v>0</v>
      </c>
      <c r="D735" s="288">
        <f t="shared" si="350"/>
        <v>0</v>
      </c>
      <c r="E735" s="289">
        <f t="shared" si="350"/>
        <v>0</v>
      </c>
      <c r="F735" s="158"/>
      <c r="G735" s="159"/>
      <c r="H735" s="160">
        <f t="shared" ref="H735:J735" si="351">H697</f>
        <v>0</v>
      </c>
      <c r="I735" s="161">
        <f t="shared" si="351"/>
        <v>0</v>
      </c>
      <c r="J735" s="161">
        <f t="shared" si="351"/>
        <v>0</v>
      </c>
      <c r="K735" s="162">
        <f t="shared" si="345"/>
        <v>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0</v>
      </c>
      <c r="C736" s="287">
        <f t="shared" si="352"/>
        <v>0</v>
      </c>
      <c r="D736" s="288">
        <f t="shared" si="352"/>
        <v>0</v>
      </c>
      <c r="E736" s="289">
        <f t="shared" si="352"/>
        <v>0</v>
      </c>
      <c r="F736" s="158"/>
      <c r="G736" s="159"/>
      <c r="H736" s="160">
        <f t="shared" ref="H736:J736" si="353">H698</f>
        <v>0</v>
      </c>
      <c r="I736" s="161">
        <f t="shared" si="353"/>
        <v>0</v>
      </c>
      <c r="J736" s="161">
        <f t="shared" si="353"/>
        <v>0</v>
      </c>
      <c r="K736" s="162">
        <f t="shared" si="345"/>
        <v>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0</v>
      </c>
      <c r="C737" s="287">
        <f t="shared" si="354"/>
        <v>0</v>
      </c>
      <c r="D737" s="288">
        <f t="shared" si="354"/>
        <v>0</v>
      </c>
      <c r="E737" s="289">
        <f t="shared" si="354"/>
        <v>0</v>
      </c>
      <c r="F737" s="158"/>
      <c r="G737" s="159"/>
      <c r="H737" s="160">
        <f t="shared" ref="H737:J737" si="355">H699</f>
        <v>0</v>
      </c>
      <c r="I737" s="161">
        <f t="shared" si="355"/>
        <v>0</v>
      </c>
      <c r="J737" s="161">
        <f t="shared" si="355"/>
        <v>0</v>
      </c>
      <c r="K737" s="162">
        <f t="shared" si="345"/>
        <v>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68"/>
      <c r="K749" s="364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69">
        <f>SUM(K732:K747)</f>
        <v>31500000</v>
      </c>
      <c r="K750" s="370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65"/>
      <c r="K751" s="365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64"/>
      <c r="K753" s="364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66">
        <f>((J750/1.11)+(K752/1.11))*11%</f>
        <v>3121621.6216216213</v>
      </c>
      <c r="K754" s="367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64"/>
      <c r="K755" s="364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31500000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29</v>
      </c>
      <c r="J758" s="337" t="str">
        <f>J720</f>
        <v>NOVI / CONDRO</v>
      </c>
      <c r="K758" s="338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28</v>
      </c>
      <c r="J759" s="337">
        <f>J721</f>
        <v>0</v>
      </c>
      <c r="K759" s="338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23070007</v>
      </c>
      <c r="F762" s="200"/>
      <c r="G762" s="201" t="s">
        <v>2</v>
      </c>
      <c r="H762" s="339" t="str">
        <f>H724</f>
        <v>GUNAWAN HARTONO KUSUMA</v>
      </c>
      <c r="I762" s="339"/>
      <c r="J762" s="339"/>
      <c r="K762" s="340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13" t="s">
        <v>3</v>
      </c>
      <c r="G763" s="207"/>
      <c r="H763" s="341"/>
      <c r="I763" s="341"/>
      <c r="J763" s="341"/>
      <c r="K763" s="342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4">
        <f>D726</f>
        <v>45114</v>
      </c>
      <c r="E764" s="315"/>
      <c r="F764" s="313"/>
      <c r="G764" s="208"/>
      <c r="H764" s="316" t="str">
        <f>H726</f>
        <v>( NIKI SAE )</v>
      </c>
      <c r="I764" s="316"/>
      <c r="J764" s="316"/>
      <c r="K764" s="317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13"/>
      <c r="G765" s="208"/>
      <c r="H765" s="318" t="str">
        <f>H727</f>
        <v>TULUNG AGUNG</v>
      </c>
      <c r="I765" s="318"/>
      <c r="J765" s="318"/>
      <c r="K765" s="319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G 4866</v>
      </c>
      <c r="E766" s="199"/>
      <c r="F766" s="210"/>
      <c r="G766" s="211"/>
      <c r="H766" s="320"/>
      <c r="I766" s="320"/>
      <c r="J766" s="320"/>
      <c r="K766" s="321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720</v>
      </c>
      <c r="C770" s="292" t="str">
        <f t="shared" si="376"/>
        <v>PCS</v>
      </c>
      <c r="D770" s="293">
        <f t="shared" si="376"/>
        <v>10</v>
      </c>
      <c r="E770" s="294" t="str">
        <f t="shared" si="376"/>
        <v>CRAYON / OIL PASTEL PUTAR TITI TI-CP-24T TWIST</v>
      </c>
      <c r="F770" s="235"/>
      <c r="G770" s="236"/>
      <c r="H770" s="237">
        <f t="shared" ref="H770:J770" si="377">H732</f>
        <v>50000</v>
      </c>
      <c r="I770" s="238">
        <f t="shared" si="377"/>
        <v>0.125</v>
      </c>
      <c r="J770" s="238">
        <f t="shared" si="377"/>
        <v>0</v>
      </c>
      <c r="K770" s="239">
        <f t="shared" ref="K770:K785" si="378">(B770*H770-((B770*H770)*I770))-((B770*H770-((B770*H770)*I770))*J770)</f>
        <v>31500000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0</v>
      </c>
      <c r="C771" s="292">
        <f t="shared" si="379"/>
        <v>0</v>
      </c>
      <c r="D771" s="293">
        <f t="shared" si="379"/>
        <v>0</v>
      </c>
      <c r="E771" s="294">
        <f t="shared" si="379"/>
        <v>0</v>
      </c>
      <c r="F771" s="235"/>
      <c r="G771" s="236"/>
      <c r="H771" s="237">
        <f t="shared" ref="H771:J771" si="380">H733</f>
        <v>0</v>
      </c>
      <c r="I771" s="238">
        <f t="shared" si="380"/>
        <v>0</v>
      </c>
      <c r="J771" s="238">
        <f t="shared" si="380"/>
        <v>0</v>
      </c>
      <c r="K771" s="239">
        <f t="shared" si="378"/>
        <v>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0</v>
      </c>
      <c r="C772" s="292">
        <f t="shared" si="381"/>
        <v>0</v>
      </c>
      <c r="D772" s="293">
        <f t="shared" si="381"/>
        <v>0</v>
      </c>
      <c r="E772" s="294">
        <f t="shared" si="381"/>
        <v>0</v>
      </c>
      <c r="F772" s="235"/>
      <c r="G772" s="236"/>
      <c r="H772" s="237">
        <f t="shared" ref="H772:J772" si="382">H734</f>
        <v>0</v>
      </c>
      <c r="I772" s="238">
        <f t="shared" si="382"/>
        <v>0</v>
      </c>
      <c r="J772" s="238">
        <f t="shared" si="382"/>
        <v>0</v>
      </c>
      <c r="K772" s="239">
        <f t="shared" si="378"/>
        <v>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0</v>
      </c>
      <c r="C773" s="292">
        <f t="shared" si="383"/>
        <v>0</v>
      </c>
      <c r="D773" s="293">
        <f t="shared" si="383"/>
        <v>0</v>
      </c>
      <c r="E773" s="294">
        <f t="shared" si="383"/>
        <v>0</v>
      </c>
      <c r="F773" s="235"/>
      <c r="G773" s="236"/>
      <c r="H773" s="237">
        <f t="shared" ref="H773:J773" si="384">H735</f>
        <v>0</v>
      </c>
      <c r="I773" s="238">
        <f t="shared" si="384"/>
        <v>0</v>
      </c>
      <c r="J773" s="238">
        <f t="shared" si="384"/>
        <v>0</v>
      </c>
      <c r="K773" s="239">
        <f t="shared" si="378"/>
        <v>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0</v>
      </c>
      <c r="C774" s="292">
        <f t="shared" si="385"/>
        <v>0</v>
      </c>
      <c r="D774" s="293">
        <f t="shared" si="385"/>
        <v>0</v>
      </c>
      <c r="E774" s="294">
        <f t="shared" si="385"/>
        <v>0</v>
      </c>
      <c r="F774" s="235"/>
      <c r="G774" s="236"/>
      <c r="H774" s="237">
        <f t="shared" ref="H774:J774" si="386">H736</f>
        <v>0</v>
      </c>
      <c r="I774" s="238">
        <f t="shared" si="386"/>
        <v>0</v>
      </c>
      <c r="J774" s="238">
        <f t="shared" si="386"/>
        <v>0</v>
      </c>
      <c r="K774" s="239">
        <f t="shared" si="378"/>
        <v>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0</v>
      </c>
      <c r="C775" s="292">
        <f t="shared" si="387"/>
        <v>0</v>
      </c>
      <c r="D775" s="293">
        <f t="shared" si="387"/>
        <v>0</v>
      </c>
      <c r="E775" s="294">
        <f t="shared" si="387"/>
        <v>0</v>
      </c>
      <c r="F775" s="235"/>
      <c r="G775" s="236"/>
      <c r="H775" s="237">
        <f t="shared" ref="H775:J775" si="388">H737</f>
        <v>0</v>
      </c>
      <c r="I775" s="238">
        <f t="shared" si="388"/>
        <v>0</v>
      </c>
      <c r="J775" s="238">
        <f t="shared" si="388"/>
        <v>0</v>
      </c>
      <c r="K775" s="239">
        <f t="shared" si="378"/>
        <v>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22"/>
      <c r="K787" s="323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24">
        <f>SUM(K770:K785)</f>
        <v>31500000</v>
      </c>
      <c r="K788" s="325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26"/>
      <c r="K789" s="326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23"/>
      <c r="K791" s="323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27">
        <f>((J788/1.11)+(K790/1.11))*11%</f>
        <v>3121621.6216216213</v>
      </c>
      <c r="K792" s="328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23"/>
      <c r="K793" s="323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31500000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29</v>
      </c>
      <c r="J796" s="329" t="str">
        <f>J758</f>
        <v>NOVI / CONDRO</v>
      </c>
      <c r="K796" s="330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28</v>
      </c>
      <c r="J797" s="329">
        <f>J759</f>
        <v>0</v>
      </c>
      <c r="K797" s="330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23070008</v>
      </c>
      <c r="G800" s="11" t="s">
        <v>2</v>
      </c>
      <c r="H800" s="305" t="s">
        <v>47</v>
      </c>
      <c r="I800" s="305"/>
      <c r="J800" s="305"/>
      <c r="K800" s="306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09" t="s">
        <v>3</v>
      </c>
      <c r="G801" s="17"/>
      <c r="H801" s="307"/>
      <c r="I801" s="307"/>
      <c r="J801" s="307"/>
      <c r="K801" s="308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7">
        <v>45115</v>
      </c>
      <c r="E802" s="348"/>
      <c r="F802" s="309"/>
      <c r="G802" s="18"/>
      <c r="H802" s="349" t="s">
        <v>48</v>
      </c>
      <c r="I802" s="349"/>
      <c r="J802" s="349"/>
      <c r="K802" s="350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09"/>
      <c r="G803" s="18"/>
      <c r="H803" s="351" t="s">
        <v>49</v>
      </c>
      <c r="I803" s="351"/>
      <c r="J803" s="351"/>
      <c r="K803" s="352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82</v>
      </c>
      <c r="E804" s="9"/>
      <c r="F804" s="21"/>
      <c r="G804" s="22"/>
      <c r="H804" s="353"/>
      <c r="I804" s="353"/>
      <c r="J804" s="353"/>
      <c r="K804" s="354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30</v>
      </c>
      <c r="C808" s="46" t="s">
        <v>51</v>
      </c>
      <c r="D808" s="93">
        <v>1</v>
      </c>
      <c r="E808" s="110" t="s">
        <v>83</v>
      </c>
      <c r="F808" s="48"/>
      <c r="G808" s="49"/>
      <c r="H808" s="50">
        <v>138000</v>
      </c>
      <c r="I808" s="51">
        <v>0.125</v>
      </c>
      <c r="J808" s="51"/>
      <c r="K808" s="52">
        <f t="shared" ref="K808:K823" si="409">(B808*H808-((B808*H808)*I808))-((B808*H808-((B808*H808)*I808))*J808)</f>
        <v>3622500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36"/>
      <c r="K825" s="310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31">
        <f>SUM(K808:K823)</f>
        <v>3622500</v>
      </c>
      <c r="K826" s="332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33"/>
      <c r="K827" s="333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10"/>
      <c r="K829" s="310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34">
        <f>((J826/1.11)+(K828/1.11))*11%</f>
        <v>358986.48648648645</v>
      </c>
      <c r="K830" s="335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10"/>
      <c r="K831" s="310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3622500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29</v>
      </c>
      <c r="J834" s="311" t="s">
        <v>55</v>
      </c>
      <c r="K834" s="312"/>
    </row>
    <row r="835" spans="1:12" s="10" customFormat="1" ht="13.5" customHeight="1" x14ac:dyDescent="0.25">
      <c r="A835" s="78"/>
      <c r="B835" s="268"/>
      <c r="D835" s="48"/>
      <c r="H835" s="269"/>
      <c r="I835" s="271" t="s">
        <v>28</v>
      </c>
      <c r="J835" s="311"/>
      <c r="K835" s="312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23070008</v>
      </c>
      <c r="F838" s="123"/>
      <c r="G838" s="124" t="s">
        <v>2</v>
      </c>
      <c r="H838" s="355" t="str">
        <f>H800</f>
        <v>CV PELITA JAYA</v>
      </c>
      <c r="I838" s="355"/>
      <c r="J838" s="355"/>
      <c r="K838" s="356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59" t="s">
        <v>3</v>
      </c>
      <c r="G839" s="130"/>
      <c r="H839" s="357"/>
      <c r="I839" s="357"/>
      <c r="J839" s="357"/>
      <c r="K839" s="358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60">
        <f>D802</f>
        <v>45115</v>
      </c>
      <c r="E840" s="361"/>
      <c r="F840" s="359"/>
      <c r="G840" s="131"/>
      <c r="H840" s="362" t="str">
        <f>H802</f>
        <v>(ANUGERAH SEJAHTERA)</v>
      </c>
      <c r="I840" s="362"/>
      <c r="J840" s="362"/>
      <c r="K840" s="363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59"/>
      <c r="G841" s="131"/>
      <c r="H841" s="343" t="str">
        <f>H803</f>
        <v>PURWOKERTO</v>
      </c>
      <c r="I841" s="343"/>
      <c r="J841" s="343"/>
      <c r="K841" s="344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KO 4871</v>
      </c>
      <c r="E842" s="122"/>
      <c r="F842" s="133"/>
      <c r="G842" s="134"/>
      <c r="H842" s="345"/>
      <c r="I842" s="345"/>
      <c r="J842" s="345"/>
      <c r="K842" s="346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30</v>
      </c>
      <c r="C846" s="287" t="str">
        <f t="shared" si="410"/>
        <v>LSN</v>
      </c>
      <c r="D846" s="288">
        <f t="shared" si="410"/>
        <v>1</v>
      </c>
      <c r="E846" s="289" t="str">
        <f t="shared" si="410"/>
        <v>STAPLER SDI 1102 NO.10 (HD-10)</v>
      </c>
      <c r="F846" s="158"/>
      <c r="G846" s="159"/>
      <c r="H846" s="160">
        <f t="shared" ref="H846:J846" si="411">H808</f>
        <v>138000</v>
      </c>
      <c r="I846" s="161">
        <f t="shared" si="411"/>
        <v>0.125</v>
      </c>
      <c r="J846" s="161">
        <f t="shared" si="411"/>
        <v>0</v>
      </c>
      <c r="K846" s="162">
        <f t="shared" ref="K846:K861" si="412">(B846*H846-((B846*H846)*I846))-((B846*H846-((B846*H846)*I846))*J846)</f>
        <v>3622500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68"/>
      <c r="K863" s="364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69">
        <f>SUM(K846:K861)</f>
        <v>3622500</v>
      </c>
      <c r="K864" s="370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65"/>
      <c r="K865" s="365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64"/>
      <c r="K867" s="364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66">
        <f>((J864/1.11)+(K866/1.11))*11%</f>
        <v>358986.48648648645</v>
      </c>
      <c r="K868" s="367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64"/>
      <c r="K869" s="364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3622500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29</v>
      </c>
      <c r="J872" s="337" t="str">
        <f>J834</f>
        <v>NOVI / CONDRO</v>
      </c>
      <c r="K872" s="338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28</v>
      </c>
      <c r="J873" s="337">
        <f>J835</f>
        <v>0</v>
      </c>
      <c r="K873" s="338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23070008</v>
      </c>
      <c r="F876" s="200"/>
      <c r="G876" s="201" t="s">
        <v>2</v>
      </c>
      <c r="H876" s="339" t="str">
        <f>H838</f>
        <v>CV PELITA JAYA</v>
      </c>
      <c r="I876" s="339"/>
      <c r="J876" s="339"/>
      <c r="K876" s="340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13" t="s">
        <v>3</v>
      </c>
      <c r="G877" s="207"/>
      <c r="H877" s="341"/>
      <c r="I877" s="341"/>
      <c r="J877" s="341"/>
      <c r="K877" s="342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4">
        <f>D840</f>
        <v>45115</v>
      </c>
      <c r="E878" s="315"/>
      <c r="F878" s="313"/>
      <c r="G878" s="208"/>
      <c r="H878" s="316" t="str">
        <f>H840</f>
        <v>(ANUGERAH SEJAHTERA)</v>
      </c>
      <c r="I878" s="316"/>
      <c r="J878" s="316"/>
      <c r="K878" s="317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13"/>
      <c r="G879" s="208"/>
      <c r="H879" s="318" t="str">
        <f>H841</f>
        <v>PURWOKERTO</v>
      </c>
      <c r="I879" s="318"/>
      <c r="J879" s="318"/>
      <c r="K879" s="319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KO 4871</v>
      </c>
      <c r="E880" s="199"/>
      <c r="F880" s="210"/>
      <c r="G880" s="211"/>
      <c r="H880" s="320"/>
      <c r="I880" s="320"/>
      <c r="J880" s="320"/>
      <c r="K880" s="321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30</v>
      </c>
      <c r="C884" s="292" t="str">
        <f t="shared" si="443"/>
        <v>LSN</v>
      </c>
      <c r="D884" s="293">
        <f t="shared" si="443"/>
        <v>1</v>
      </c>
      <c r="E884" s="294" t="str">
        <f t="shared" si="443"/>
        <v>STAPLER SDI 1102 NO.10 (HD-10)</v>
      </c>
      <c r="F884" s="235"/>
      <c r="G884" s="236"/>
      <c r="H884" s="237">
        <f t="shared" ref="H884:J884" si="444">H846</f>
        <v>138000</v>
      </c>
      <c r="I884" s="238">
        <f t="shared" si="444"/>
        <v>0.125</v>
      </c>
      <c r="J884" s="238">
        <f t="shared" si="444"/>
        <v>0</v>
      </c>
      <c r="K884" s="239">
        <f t="shared" ref="K884:K899" si="445">(B884*H884-((B884*H884)*I884))-((B884*H884-((B884*H884)*I884))*J884)</f>
        <v>3622500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22"/>
      <c r="K901" s="323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24">
        <f>SUM(K884:K899)</f>
        <v>3622500</v>
      </c>
      <c r="K902" s="325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26"/>
      <c r="K903" s="326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23"/>
      <c r="K905" s="323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27">
        <f>((J902/1.11)+(K904/1.11))*11%</f>
        <v>358986.48648648645</v>
      </c>
      <c r="K906" s="328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23"/>
      <c r="K907" s="323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3622500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29</v>
      </c>
      <c r="J910" s="329" t="str">
        <f>J872</f>
        <v>NOVI / CONDRO</v>
      </c>
      <c r="K910" s="330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28</v>
      </c>
      <c r="J911" s="329">
        <f>J873</f>
        <v>0</v>
      </c>
      <c r="K911" s="330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23070009</v>
      </c>
      <c r="G914" s="11" t="s">
        <v>2</v>
      </c>
      <c r="H914" s="305" t="s">
        <v>40</v>
      </c>
      <c r="I914" s="305"/>
      <c r="J914" s="305"/>
      <c r="K914" s="306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09" t="s">
        <v>3</v>
      </c>
      <c r="G915" s="17"/>
      <c r="H915" s="307"/>
      <c r="I915" s="307"/>
      <c r="J915" s="307"/>
      <c r="K915" s="308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7">
        <v>45115</v>
      </c>
      <c r="E916" s="348"/>
      <c r="F916" s="309"/>
      <c r="G916" s="18"/>
      <c r="H916" s="349" t="s">
        <v>41</v>
      </c>
      <c r="I916" s="349"/>
      <c r="J916" s="349"/>
      <c r="K916" s="350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09"/>
      <c r="G917" s="18"/>
      <c r="H917" s="351" t="s">
        <v>42</v>
      </c>
      <c r="I917" s="351"/>
      <c r="J917" s="351"/>
      <c r="K917" s="352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84</v>
      </c>
      <c r="E918" s="9"/>
      <c r="F918" s="21"/>
      <c r="G918" s="22"/>
      <c r="H918" s="353"/>
      <c r="I918" s="353"/>
      <c r="J918" s="353"/>
      <c r="K918" s="354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240</v>
      </c>
      <c r="C922" s="46" t="s">
        <v>51</v>
      </c>
      <c r="D922" s="93">
        <v>5</v>
      </c>
      <c r="E922" s="110" t="s">
        <v>85</v>
      </c>
      <c r="F922" s="48"/>
      <c r="G922" s="49"/>
      <c r="H922" s="50">
        <v>36000</v>
      </c>
      <c r="I922" s="51">
        <v>0.125</v>
      </c>
      <c r="J922" s="51"/>
      <c r="K922" s="52">
        <f t="shared" ref="K922:K937" si="476">(B922*H922-((B922*H922)*I922))-((B922*H922-((B922*H922)*I922))*J922)</f>
        <v>7560000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36"/>
      <c r="K939" s="310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31">
        <f>SUM(K922:K937)</f>
        <v>7560000</v>
      </c>
      <c r="K940" s="332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33"/>
      <c r="K941" s="333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10"/>
      <c r="K943" s="310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34">
        <f>((J940/1.11)+(K942/1.11))*11%</f>
        <v>749189.18918918911</v>
      </c>
      <c r="K944" s="335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10"/>
      <c r="K945" s="310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7560000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29</v>
      </c>
      <c r="J948" s="311" t="s">
        <v>55</v>
      </c>
      <c r="K948" s="312"/>
    </row>
    <row r="949" spans="1:12" s="10" customFormat="1" ht="13.5" customHeight="1" x14ac:dyDescent="0.25">
      <c r="A949" s="78"/>
      <c r="B949" s="268"/>
      <c r="D949" s="48"/>
      <c r="H949" s="269"/>
      <c r="I949" s="271" t="s">
        <v>28</v>
      </c>
      <c r="J949" s="311"/>
      <c r="K949" s="312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23070009</v>
      </c>
      <c r="F952" s="123"/>
      <c r="G952" s="124" t="s">
        <v>2</v>
      </c>
      <c r="H952" s="355" t="str">
        <f>H914</f>
        <v>GUNAWAN HARTONO KUSUMA</v>
      </c>
      <c r="I952" s="355"/>
      <c r="J952" s="355"/>
      <c r="K952" s="356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59" t="s">
        <v>3</v>
      </c>
      <c r="G953" s="130"/>
      <c r="H953" s="357"/>
      <c r="I953" s="357"/>
      <c r="J953" s="357"/>
      <c r="K953" s="358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60">
        <f>D916</f>
        <v>45115</v>
      </c>
      <c r="E954" s="361"/>
      <c r="F954" s="359"/>
      <c r="G954" s="131"/>
      <c r="H954" s="362" t="str">
        <f>H916</f>
        <v>( NIKI SAE )</v>
      </c>
      <c r="I954" s="362"/>
      <c r="J954" s="362"/>
      <c r="K954" s="363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59"/>
      <c r="G955" s="131"/>
      <c r="H955" s="343" t="str">
        <f>H917</f>
        <v>TULUNG AGUNG</v>
      </c>
      <c r="I955" s="343"/>
      <c r="J955" s="343"/>
      <c r="K955" s="344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G 4944</v>
      </c>
      <c r="E956" s="122"/>
      <c r="F956" s="133"/>
      <c r="G956" s="134"/>
      <c r="H956" s="345"/>
      <c r="I956" s="345"/>
      <c r="J956" s="345"/>
      <c r="K956" s="346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240</v>
      </c>
      <c r="C960" s="287" t="str">
        <f t="shared" si="477"/>
        <v>LSN</v>
      </c>
      <c r="D960" s="288">
        <f t="shared" si="477"/>
        <v>5</v>
      </c>
      <c r="E960" s="289" t="str">
        <f t="shared" si="477"/>
        <v>CORRECTION FLUID JOYKO JK-01</v>
      </c>
      <c r="F960" s="158"/>
      <c r="G960" s="159"/>
      <c r="H960" s="160">
        <f t="shared" ref="H960:J960" si="478">H922</f>
        <v>36000</v>
      </c>
      <c r="I960" s="161">
        <f t="shared" si="478"/>
        <v>0.125</v>
      </c>
      <c r="J960" s="161">
        <f t="shared" si="478"/>
        <v>0</v>
      </c>
      <c r="K960" s="162">
        <f t="shared" ref="K960:K975" si="479">(B960*H960-((B960*H960)*I960))-((B960*H960-((B960*H960)*I960))*J960)</f>
        <v>7560000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68"/>
      <c r="K977" s="364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69">
        <f>SUM(K960:K975)</f>
        <v>7560000</v>
      </c>
      <c r="K978" s="370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65"/>
      <c r="K979" s="365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64"/>
      <c r="K981" s="364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66">
        <f>((J978/1.11)+(K980/1.11))*11%</f>
        <v>749189.18918918911</v>
      </c>
      <c r="K982" s="367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64"/>
      <c r="K983" s="364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7560000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29</v>
      </c>
      <c r="J986" s="337" t="str">
        <f>J948</f>
        <v>NOVI / CONDRO</v>
      </c>
      <c r="K986" s="338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28</v>
      </c>
      <c r="J987" s="337">
        <f>J949</f>
        <v>0</v>
      </c>
      <c r="K987" s="338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23070009</v>
      </c>
      <c r="F990" s="200"/>
      <c r="G990" s="201" t="s">
        <v>2</v>
      </c>
      <c r="H990" s="339" t="str">
        <f>H952</f>
        <v>GUNAWAN HARTONO KUSUMA</v>
      </c>
      <c r="I990" s="339"/>
      <c r="J990" s="339"/>
      <c r="K990" s="340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13" t="s">
        <v>3</v>
      </c>
      <c r="G991" s="207"/>
      <c r="H991" s="341"/>
      <c r="I991" s="341"/>
      <c r="J991" s="341"/>
      <c r="K991" s="342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4">
        <f>D954</f>
        <v>45115</v>
      </c>
      <c r="E992" s="315"/>
      <c r="F992" s="313"/>
      <c r="G992" s="208"/>
      <c r="H992" s="316" t="str">
        <f>H954</f>
        <v>( NIKI SAE )</v>
      </c>
      <c r="I992" s="316"/>
      <c r="J992" s="316"/>
      <c r="K992" s="317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13"/>
      <c r="G993" s="208"/>
      <c r="H993" s="318" t="str">
        <f>H955</f>
        <v>TULUNG AGUNG</v>
      </c>
      <c r="I993" s="318"/>
      <c r="J993" s="318"/>
      <c r="K993" s="319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G 4944</v>
      </c>
      <c r="E994" s="199"/>
      <c r="F994" s="210"/>
      <c r="G994" s="211"/>
      <c r="H994" s="320"/>
      <c r="I994" s="320"/>
      <c r="J994" s="320"/>
      <c r="K994" s="321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240</v>
      </c>
      <c r="C998" s="292" t="str">
        <f t="shared" si="510"/>
        <v>LSN</v>
      </c>
      <c r="D998" s="293">
        <f t="shared" si="510"/>
        <v>5</v>
      </c>
      <c r="E998" s="294" t="str">
        <f t="shared" si="510"/>
        <v>CORRECTION FLUID JOYKO JK-01</v>
      </c>
      <c r="F998" s="235"/>
      <c r="G998" s="236"/>
      <c r="H998" s="237">
        <f t="shared" ref="H998:J998" si="511">H960</f>
        <v>36000</v>
      </c>
      <c r="I998" s="238">
        <f t="shared" si="511"/>
        <v>0.125</v>
      </c>
      <c r="J998" s="238">
        <f t="shared" si="511"/>
        <v>0</v>
      </c>
      <c r="K998" s="239">
        <f t="shared" ref="K998:K1013" si="512">(B998*H998-((B998*H998)*I998))-((B998*H998-((B998*H998)*I998))*J998)</f>
        <v>7560000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22"/>
      <c r="K1015" s="323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24">
        <f>SUM(K998:K1013)</f>
        <v>7560000</v>
      </c>
      <c r="K1016" s="325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26"/>
      <c r="K1017" s="326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23"/>
      <c r="K1019" s="323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27">
        <f>((J1016/1.11)+(K1018/1.11))*11%</f>
        <v>749189.18918918911</v>
      </c>
      <c r="K1020" s="328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23"/>
      <c r="K1021" s="323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7560000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29</v>
      </c>
      <c r="J1024" s="329" t="str">
        <f>J986</f>
        <v>NOVI / CONDRO</v>
      </c>
      <c r="K1024" s="330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28</v>
      </c>
      <c r="J1025" s="329">
        <f>J987</f>
        <v>0</v>
      </c>
      <c r="K1025" s="330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23070010</v>
      </c>
      <c r="G1028" s="11" t="s">
        <v>2</v>
      </c>
      <c r="H1028" s="305" t="s">
        <v>86</v>
      </c>
      <c r="I1028" s="305"/>
      <c r="J1028" s="305"/>
      <c r="K1028" s="306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09" t="s">
        <v>3</v>
      </c>
      <c r="G1029" s="17"/>
      <c r="H1029" s="307"/>
      <c r="I1029" s="307"/>
      <c r="J1029" s="307"/>
      <c r="K1029" s="308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7">
        <v>45115</v>
      </c>
      <c r="E1030" s="348"/>
      <c r="F1030" s="309"/>
      <c r="G1030" s="18"/>
      <c r="H1030" s="349" t="s">
        <v>32</v>
      </c>
      <c r="I1030" s="349"/>
      <c r="J1030" s="349"/>
      <c r="K1030" s="350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09"/>
      <c r="G1031" s="18"/>
      <c r="H1031" s="351" t="s">
        <v>87</v>
      </c>
      <c r="I1031" s="351"/>
      <c r="J1031" s="351"/>
      <c r="K1031" s="352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88</v>
      </c>
      <c r="E1032" s="9"/>
      <c r="F1032" s="21"/>
      <c r="G1032" s="22"/>
      <c r="H1032" s="353"/>
      <c r="I1032" s="353"/>
      <c r="J1032" s="353"/>
      <c r="K1032" s="354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20</v>
      </c>
      <c r="C1036" s="46" t="s">
        <v>64</v>
      </c>
      <c r="D1036" s="93" t="s">
        <v>32</v>
      </c>
      <c r="E1036" s="110" t="s">
        <v>89</v>
      </c>
      <c r="F1036" s="48"/>
      <c r="G1036" s="49"/>
      <c r="H1036" s="50">
        <v>31800</v>
      </c>
      <c r="I1036" s="51">
        <v>0.1</v>
      </c>
      <c r="J1036" s="51"/>
      <c r="K1036" s="52">
        <f t="shared" ref="K1036:K1051" si="543">(B1036*H1036-((B1036*H1036)*I1036))-((B1036*H1036-((B1036*H1036)*I1036))*J1036)</f>
        <v>572400</v>
      </c>
      <c r="L1036" s="36"/>
    </row>
    <row r="1037" spans="1:12" s="10" customFormat="1" ht="14.1" customHeight="1" x14ac:dyDescent="0.25">
      <c r="A1037" s="45">
        <v>2</v>
      </c>
      <c r="B1037" s="46">
        <v>5</v>
      </c>
      <c r="C1037" s="46" t="s">
        <v>64</v>
      </c>
      <c r="D1037" s="93" t="s">
        <v>32</v>
      </c>
      <c r="E1037" s="110" t="s">
        <v>90</v>
      </c>
      <c r="F1037" s="48"/>
      <c r="G1037" s="49"/>
      <c r="H1037" s="50">
        <v>69000</v>
      </c>
      <c r="I1037" s="51">
        <v>0.1</v>
      </c>
      <c r="J1037" s="51"/>
      <c r="K1037" s="52">
        <f t="shared" si="543"/>
        <v>310500</v>
      </c>
      <c r="L1037" s="36"/>
    </row>
    <row r="1038" spans="1:12" s="10" customFormat="1" ht="14.1" customHeight="1" x14ac:dyDescent="0.25">
      <c r="A1038" s="45">
        <v>3</v>
      </c>
      <c r="B1038" s="46">
        <v>5</v>
      </c>
      <c r="C1038" s="46" t="s">
        <v>64</v>
      </c>
      <c r="D1038" s="93">
        <v>1</v>
      </c>
      <c r="E1038" s="110" t="s">
        <v>91</v>
      </c>
      <c r="F1038" s="48"/>
      <c r="G1038" s="49"/>
      <c r="H1038" s="50">
        <v>180000</v>
      </c>
      <c r="I1038" s="51">
        <v>0.1</v>
      </c>
      <c r="J1038" s="51"/>
      <c r="K1038" s="52">
        <f t="shared" si="543"/>
        <v>810000</v>
      </c>
      <c r="L1038" s="36"/>
    </row>
    <row r="1039" spans="1:12" s="10" customFormat="1" ht="14.1" customHeight="1" x14ac:dyDescent="0.25">
      <c r="A1039" s="45">
        <v>4</v>
      </c>
      <c r="B1039" s="46">
        <v>10</v>
      </c>
      <c r="C1039" s="46" t="s">
        <v>37</v>
      </c>
      <c r="D1039" s="93" t="s">
        <v>32</v>
      </c>
      <c r="E1039" s="110" t="s">
        <v>92</v>
      </c>
      <c r="F1039" s="48"/>
      <c r="G1039" s="49"/>
      <c r="H1039" s="50">
        <v>66000</v>
      </c>
      <c r="I1039" s="51">
        <v>0.1</v>
      </c>
      <c r="J1039" s="51"/>
      <c r="K1039" s="52">
        <f t="shared" si="543"/>
        <v>594000</v>
      </c>
      <c r="L1039" s="36"/>
    </row>
    <row r="1040" spans="1:12" s="10" customFormat="1" ht="14.1" customHeight="1" x14ac:dyDescent="0.25">
      <c r="A1040" s="45">
        <v>5</v>
      </c>
      <c r="B1040" s="46">
        <v>5</v>
      </c>
      <c r="C1040" s="46" t="s">
        <v>51</v>
      </c>
      <c r="D1040" s="93" t="s">
        <v>32</v>
      </c>
      <c r="E1040" s="110" t="s">
        <v>63</v>
      </c>
      <c r="F1040" s="48"/>
      <c r="G1040" s="49"/>
      <c r="H1040" s="50">
        <v>64800</v>
      </c>
      <c r="I1040" s="51">
        <v>0.1</v>
      </c>
      <c r="J1040" s="51"/>
      <c r="K1040" s="52">
        <f t="shared" si="543"/>
        <v>291600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36"/>
      <c r="K1053" s="310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31">
        <f>SUM(K1036:K1051)</f>
        <v>2578500</v>
      </c>
      <c r="K1054" s="332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33"/>
      <c r="K1055" s="333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10"/>
      <c r="K1057" s="310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34">
        <f>((J1054/1.11)+(K1056/1.11))*11%</f>
        <v>255527.02702702701</v>
      </c>
      <c r="K1058" s="335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10"/>
      <c r="K1059" s="310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2578500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29</v>
      </c>
      <c r="J1062" s="311" t="s">
        <v>55</v>
      </c>
      <c r="K1062" s="312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28</v>
      </c>
      <c r="J1063" s="311"/>
      <c r="K1063" s="312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23070010</v>
      </c>
      <c r="F1066" s="123"/>
      <c r="G1066" s="124" t="s">
        <v>2</v>
      </c>
      <c r="H1066" s="355" t="str">
        <f>H1028</f>
        <v>CV GANESHA</v>
      </c>
      <c r="I1066" s="355"/>
      <c r="J1066" s="355"/>
      <c r="K1066" s="356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59" t="s">
        <v>3</v>
      </c>
      <c r="G1067" s="130"/>
      <c r="H1067" s="357"/>
      <c r="I1067" s="357"/>
      <c r="J1067" s="357"/>
      <c r="K1067" s="358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60">
        <f>D1030</f>
        <v>45115</v>
      </c>
      <c r="E1068" s="361"/>
      <c r="F1068" s="359"/>
      <c r="G1068" s="131"/>
      <c r="H1068" s="362" t="str">
        <f>H1030</f>
        <v/>
      </c>
      <c r="I1068" s="362"/>
      <c r="J1068" s="362"/>
      <c r="K1068" s="363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59"/>
      <c r="G1069" s="131"/>
      <c r="H1069" s="343" t="str">
        <f>H1031</f>
        <v>WONOSOBO</v>
      </c>
      <c r="I1069" s="343"/>
      <c r="J1069" s="343"/>
      <c r="K1069" s="344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KO 4949</v>
      </c>
      <c r="E1070" s="122"/>
      <c r="F1070" s="133"/>
      <c r="G1070" s="134"/>
      <c r="H1070" s="345"/>
      <c r="I1070" s="345"/>
      <c r="J1070" s="345"/>
      <c r="K1070" s="346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20</v>
      </c>
      <c r="C1074" s="287" t="str">
        <f t="shared" si="544"/>
        <v>GRS</v>
      </c>
      <c r="D1074" s="288" t="str">
        <f t="shared" si="544"/>
        <v/>
      </c>
      <c r="E1074" s="289" t="str">
        <f t="shared" si="544"/>
        <v>BINDER CLIP KENKO NO. 107</v>
      </c>
      <c r="F1074" s="158"/>
      <c r="G1074" s="159"/>
      <c r="H1074" s="160">
        <f t="shared" ref="H1074:J1074" si="545">H1036</f>
        <v>31800</v>
      </c>
      <c r="I1074" s="161">
        <f t="shared" si="545"/>
        <v>0.1</v>
      </c>
      <c r="J1074" s="161">
        <f t="shared" si="545"/>
        <v>0</v>
      </c>
      <c r="K1074" s="162">
        <f t="shared" ref="K1074:K1089" si="546">(B1074*H1074-((B1074*H1074)*I1074))-((B1074*H1074-((B1074*H1074)*I1074))*J1074)</f>
        <v>572400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5</v>
      </c>
      <c r="C1075" s="287" t="str">
        <f t="shared" si="547"/>
        <v>GRS</v>
      </c>
      <c r="D1075" s="288" t="str">
        <f t="shared" si="547"/>
        <v/>
      </c>
      <c r="E1075" s="289" t="str">
        <f t="shared" si="547"/>
        <v>BINDER CLIP KENKO NO. 155</v>
      </c>
      <c r="F1075" s="158"/>
      <c r="G1075" s="159"/>
      <c r="H1075" s="160">
        <f t="shared" ref="H1075:J1075" si="548">H1037</f>
        <v>69000</v>
      </c>
      <c r="I1075" s="161">
        <f t="shared" si="548"/>
        <v>0.1</v>
      </c>
      <c r="J1075" s="161">
        <f t="shared" si="548"/>
        <v>0</v>
      </c>
      <c r="K1075" s="162">
        <f t="shared" si="546"/>
        <v>310500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5</v>
      </c>
      <c r="C1076" s="287" t="str">
        <f t="shared" si="549"/>
        <v>GRS</v>
      </c>
      <c r="D1076" s="288">
        <f t="shared" si="549"/>
        <v>1</v>
      </c>
      <c r="E1076" s="289" t="str">
        <f t="shared" si="549"/>
        <v>BINDER CLIP KENKO NO. 260</v>
      </c>
      <c r="F1076" s="158"/>
      <c r="G1076" s="159"/>
      <c r="H1076" s="160">
        <f t="shared" ref="H1076:J1076" si="550">H1038</f>
        <v>180000</v>
      </c>
      <c r="I1076" s="161">
        <f t="shared" si="550"/>
        <v>0.1</v>
      </c>
      <c r="J1076" s="161">
        <f t="shared" si="550"/>
        <v>0</v>
      </c>
      <c r="K1076" s="162">
        <f t="shared" si="546"/>
        <v>810000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10</v>
      </c>
      <c r="C1077" s="287" t="str">
        <f t="shared" si="551"/>
        <v>BOX</v>
      </c>
      <c r="D1077" s="288" t="str">
        <f t="shared" si="551"/>
        <v/>
      </c>
      <c r="E1077" s="289" t="str">
        <f t="shared" si="551"/>
        <v>LEM STICK KENKO 8 GR (KECIL) isi 30 pc</v>
      </c>
      <c r="F1077" s="158"/>
      <c r="G1077" s="159"/>
      <c r="H1077" s="160">
        <f t="shared" ref="H1077:J1077" si="552">H1039</f>
        <v>66000</v>
      </c>
      <c r="I1077" s="161">
        <f t="shared" si="552"/>
        <v>0.1</v>
      </c>
      <c r="J1077" s="161">
        <f t="shared" si="552"/>
        <v>0</v>
      </c>
      <c r="K1077" s="162">
        <f t="shared" si="546"/>
        <v>594000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5</v>
      </c>
      <c r="C1078" s="287" t="str">
        <f t="shared" si="553"/>
        <v>LSN</v>
      </c>
      <c r="D1078" s="288" t="str">
        <f t="shared" si="553"/>
        <v/>
      </c>
      <c r="E1078" s="289" t="str">
        <f t="shared" si="553"/>
        <v>ISI CUTTER 18 MM KENKO L-150 (BESAR)</v>
      </c>
      <c r="F1078" s="158"/>
      <c r="G1078" s="159"/>
      <c r="H1078" s="160">
        <f t="shared" ref="H1078:J1078" si="554">H1040</f>
        <v>64800</v>
      </c>
      <c r="I1078" s="161">
        <f t="shared" si="554"/>
        <v>0.1</v>
      </c>
      <c r="J1078" s="161">
        <f t="shared" si="554"/>
        <v>0</v>
      </c>
      <c r="K1078" s="162">
        <f t="shared" si="546"/>
        <v>291600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68"/>
      <c r="K1091" s="364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69">
        <f>SUM(K1074:K1089)</f>
        <v>2578500</v>
      </c>
      <c r="K1092" s="370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65"/>
      <c r="K1093" s="365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64"/>
      <c r="K1095" s="364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66">
        <f>((J1092/1.11)+(K1094/1.11))*11%</f>
        <v>255527.02702702701</v>
      </c>
      <c r="K1096" s="367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64"/>
      <c r="K1097" s="364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2578500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29</v>
      </c>
      <c r="J1100" s="337" t="str">
        <f>J1062</f>
        <v>NOVI / CONDRO</v>
      </c>
      <c r="K1100" s="338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28</v>
      </c>
      <c r="J1101" s="337">
        <f>J1063</f>
        <v>0</v>
      </c>
      <c r="K1101" s="338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23070010</v>
      </c>
      <c r="F1104" s="200"/>
      <c r="G1104" s="201" t="s">
        <v>2</v>
      </c>
      <c r="H1104" s="339" t="str">
        <f>H1066</f>
        <v>CV GANESHA</v>
      </c>
      <c r="I1104" s="339"/>
      <c r="J1104" s="339"/>
      <c r="K1104" s="340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13" t="s">
        <v>3</v>
      </c>
      <c r="G1105" s="207"/>
      <c r="H1105" s="341"/>
      <c r="I1105" s="341"/>
      <c r="J1105" s="341"/>
      <c r="K1105" s="342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4">
        <f>D1068</f>
        <v>45115</v>
      </c>
      <c r="E1106" s="315"/>
      <c r="F1106" s="313"/>
      <c r="G1106" s="208"/>
      <c r="H1106" s="316" t="str">
        <f>H1068</f>
        <v/>
      </c>
      <c r="I1106" s="316"/>
      <c r="J1106" s="316"/>
      <c r="K1106" s="317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13"/>
      <c r="G1107" s="208"/>
      <c r="H1107" s="318" t="str">
        <f>H1069</f>
        <v>WONOSOBO</v>
      </c>
      <c r="I1107" s="318"/>
      <c r="J1107" s="318"/>
      <c r="K1107" s="319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KO 4949</v>
      </c>
      <c r="E1108" s="199"/>
      <c r="F1108" s="210"/>
      <c r="G1108" s="211"/>
      <c r="H1108" s="320"/>
      <c r="I1108" s="320"/>
      <c r="J1108" s="320"/>
      <c r="K1108" s="321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20</v>
      </c>
      <c r="C1112" s="292" t="str">
        <f t="shared" si="577"/>
        <v>GRS</v>
      </c>
      <c r="D1112" s="293" t="str">
        <f t="shared" si="577"/>
        <v/>
      </c>
      <c r="E1112" s="294" t="str">
        <f t="shared" si="577"/>
        <v>BINDER CLIP KENKO NO. 107</v>
      </c>
      <c r="F1112" s="235"/>
      <c r="G1112" s="236"/>
      <c r="H1112" s="237">
        <f t="shared" ref="H1112:J1112" si="578">H1074</f>
        <v>31800</v>
      </c>
      <c r="I1112" s="238">
        <f t="shared" si="578"/>
        <v>0.1</v>
      </c>
      <c r="J1112" s="238">
        <f t="shared" si="578"/>
        <v>0</v>
      </c>
      <c r="K1112" s="239">
        <f t="shared" ref="K1112:K1127" si="579">(B1112*H1112-((B1112*H1112)*I1112))-((B1112*H1112-((B1112*H1112)*I1112))*J1112)</f>
        <v>572400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5</v>
      </c>
      <c r="C1113" s="292" t="str">
        <f t="shared" si="580"/>
        <v>GRS</v>
      </c>
      <c r="D1113" s="293" t="str">
        <f t="shared" si="580"/>
        <v/>
      </c>
      <c r="E1113" s="294" t="str">
        <f t="shared" si="580"/>
        <v>BINDER CLIP KENKO NO. 155</v>
      </c>
      <c r="F1113" s="235"/>
      <c r="G1113" s="236"/>
      <c r="H1113" s="237">
        <f t="shared" ref="H1113:J1113" si="581">H1075</f>
        <v>69000</v>
      </c>
      <c r="I1113" s="238">
        <f t="shared" si="581"/>
        <v>0.1</v>
      </c>
      <c r="J1113" s="238">
        <f t="shared" si="581"/>
        <v>0</v>
      </c>
      <c r="K1113" s="239">
        <f t="shared" si="579"/>
        <v>310500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5</v>
      </c>
      <c r="C1114" s="292" t="str">
        <f t="shared" si="582"/>
        <v>GRS</v>
      </c>
      <c r="D1114" s="293">
        <f t="shared" si="582"/>
        <v>1</v>
      </c>
      <c r="E1114" s="294" t="str">
        <f t="shared" si="582"/>
        <v>BINDER CLIP KENKO NO. 260</v>
      </c>
      <c r="F1114" s="235"/>
      <c r="G1114" s="236"/>
      <c r="H1114" s="237">
        <f t="shared" ref="H1114:J1114" si="583">H1076</f>
        <v>180000</v>
      </c>
      <c r="I1114" s="238">
        <f t="shared" si="583"/>
        <v>0.1</v>
      </c>
      <c r="J1114" s="238">
        <f t="shared" si="583"/>
        <v>0</v>
      </c>
      <c r="K1114" s="239">
        <f t="shared" si="579"/>
        <v>810000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10</v>
      </c>
      <c r="C1115" s="292" t="str">
        <f t="shared" si="584"/>
        <v>BOX</v>
      </c>
      <c r="D1115" s="293" t="str">
        <f t="shared" si="584"/>
        <v/>
      </c>
      <c r="E1115" s="294" t="str">
        <f t="shared" si="584"/>
        <v>LEM STICK KENKO 8 GR (KECIL) isi 30 pc</v>
      </c>
      <c r="F1115" s="235"/>
      <c r="G1115" s="236"/>
      <c r="H1115" s="237">
        <f t="shared" ref="H1115:J1115" si="585">H1077</f>
        <v>66000</v>
      </c>
      <c r="I1115" s="238">
        <f t="shared" si="585"/>
        <v>0.1</v>
      </c>
      <c r="J1115" s="238">
        <f t="shared" si="585"/>
        <v>0</v>
      </c>
      <c r="K1115" s="239">
        <f t="shared" si="579"/>
        <v>594000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5</v>
      </c>
      <c r="C1116" s="292" t="str">
        <f t="shared" si="586"/>
        <v>LSN</v>
      </c>
      <c r="D1116" s="293" t="str">
        <f t="shared" si="586"/>
        <v/>
      </c>
      <c r="E1116" s="294" t="str">
        <f t="shared" si="586"/>
        <v>ISI CUTTER 18 MM KENKO L-150 (BESAR)</v>
      </c>
      <c r="F1116" s="235"/>
      <c r="G1116" s="236"/>
      <c r="H1116" s="237">
        <f t="shared" ref="H1116:J1116" si="587">H1078</f>
        <v>64800</v>
      </c>
      <c r="I1116" s="238">
        <f t="shared" si="587"/>
        <v>0.1</v>
      </c>
      <c r="J1116" s="238">
        <f t="shared" si="587"/>
        <v>0</v>
      </c>
      <c r="K1116" s="239">
        <f t="shared" si="579"/>
        <v>291600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22"/>
      <c r="K1129" s="323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24">
        <f>SUM(K1112:K1127)</f>
        <v>2578500</v>
      </c>
      <c r="K1130" s="325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26"/>
      <c r="K1131" s="326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23"/>
      <c r="K1133" s="323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27">
        <f>((J1130/1.11)+(K1132/1.11))*11%</f>
        <v>255527.02702702701</v>
      </c>
      <c r="K1134" s="328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23"/>
      <c r="K1135" s="323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2578500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29</v>
      </c>
      <c r="J1138" s="329" t="str">
        <f>J1100</f>
        <v>NOVI / CONDRO</v>
      </c>
      <c r="K1138" s="330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28</v>
      </c>
      <c r="J1139" s="329">
        <f>J1101</f>
        <v>0</v>
      </c>
      <c r="K1139" s="330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23070011</v>
      </c>
      <c r="G1142" s="11" t="s">
        <v>2</v>
      </c>
      <c r="H1142" s="305" t="s">
        <v>93</v>
      </c>
      <c r="I1142" s="305"/>
      <c r="J1142" s="305"/>
      <c r="K1142" s="306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09" t="s">
        <v>3</v>
      </c>
      <c r="G1143" s="17"/>
      <c r="H1143" s="307"/>
      <c r="I1143" s="307"/>
      <c r="J1143" s="307"/>
      <c r="K1143" s="308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7">
        <v>45117</v>
      </c>
      <c r="E1144" s="348"/>
      <c r="F1144" s="309"/>
      <c r="G1144" s="18"/>
      <c r="H1144" s="349" t="s">
        <v>94</v>
      </c>
      <c r="I1144" s="349"/>
      <c r="J1144" s="349"/>
      <c r="K1144" s="350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09"/>
      <c r="G1145" s="18"/>
      <c r="H1145" s="351" t="s">
        <v>95</v>
      </c>
      <c r="I1145" s="351"/>
      <c r="J1145" s="351"/>
      <c r="K1145" s="352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96</v>
      </c>
      <c r="E1146" s="9"/>
      <c r="F1146" s="21"/>
      <c r="G1146" s="22"/>
      <c r="H1146" s="353"/>
      <c r="I1146" s="353"/>
      <c r="J1146" s="353"/>
      <c r="K1146" s="354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40</v>
      </c>
      <c r="C1150" s="46" t="s">
        <v>51</v>
      </c>
      <c r="D1150" s="93" t="s">
        <v>32</v>
      </c>
      <c r="E1150" s="110" t="s">
        <v>97</v>
      </c>
      <c r="F1150" s="48"/>
      <c r="G1150" s="49"/>
      <c r="H1150" s="50">
        <v>147600</v>
      </c>
      <c r="I1150" s="51">
        <v>0.125</v>
      </c>
      <c r="J1150" s="51"/>
      <c r="K1150" s="52">
        <f t="shared" ref="K1150:K1165" si="610">(B1150*H1150-((B1150*H1150)*I1150))-((B1150*H1150-((B1150*H1150)*I1150))*J1150)</f>
        <v>5166000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3"/>
      <c r="E1151" s="110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36"/>
      <c r="K1167" s="310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31">
        <f>SUM(K1150:K1165)</f>
        <v>5166000</v>
      </c>
      <c r="K1168" s="332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33"/>
      <c r="K1169" s="333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10"/>
      <c r="K1171" s="310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34">
        <f>((J1168/1.11)+(K1170/1.11))*11%</f>
        <v>511945.94594594586</v>
      </c>
      <c r="K1172" s="335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10"/>
      <c r="K1173" s="310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5166000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29</v>
      </c>
      <c r="J1176" s="311" t="s">
        <v>55</v>
      </c>
      <c r="K1176" s="312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28</v>
      </c>
      <c r="J1177" s="311"/>
      <c r="K1177" s="312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23070011</v>
      </c>
      <c r="F1180" s="123"/>
      <c r="G1180" s="124" t="s">
        <v>2</v>
      </c>
      <c r="H1180" s="355" t="str">
        <f>H1142</f>
        <v>LILY JULIAWATI</v>
      </c>
      <c r="I1180" s="355"/>
      <c r="J1180" s="355"/>
      <c r="K1180" s="356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59" t="s">
        <v>3</v>
      </c>
      <c r="G1181" s="130"/>
      <c r="H1181" s="357"/>
      <c r="I1181" s="357"/>
      <c r="J1181" s="357"/>
      <c r="K1181" s="358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60">
        <f>D1144</f>
        <v>45117</v>
      </c>
      <c r="E1182" s="361"/>
      <c r="F1182" s="359"/>
      <c r="G1182" s="131"/>
      <c r="H1182" s="362" t="str">
        <f>H1144</f>
        <v>(REJO AGUNG)</v>
      </c>
      <c r="I1182" s="362"/>
      <c r="J1182" s="362"/>
      <c r="K1182" s="363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59"/>
      <c r="G1183" s="131"/>
      <c r="H1183" s="343" t="str">
        <f>H1145</f>
        <v>JOMBANG</v>
      </c>
      <c r="I1183" s="343"/>
      <c r="J1183" s="343"/>
      <c r="K1183" s="344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G 4927</v>
      </c>
      <c r="E1184" s="122"/>
      <c r="F1184" s="133"/>
      <c r="G1184" s="134"/>
      <c r="H1184" s="345"/>
      <c r="I1184" s="345"/>
      <c r="J1184" s="345"/>
      <c r="K1184" s="346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40</v>
      </c>
      <c r="C1188" s="287" t="str">
        <f t="shared" si="611"/>
        <v>LSN</v>
      </c>
      <c r="D1188" s="288" t="str">
        <f t="shared" si="611"/>
        <v/>
      </c>
      <c r="E1188" s="289" t="str">
        <f t="shared" si="611"/>
        <v>CUTTER 18 MM KENKO L-500 (BESAR)</v>
      </c>
      <c r="F1188" s="158"/>
      <c r="G1188" s="159"/>
      <c r="H1188" s="160">
        <f t="shared" ref="H1188:J1188" si="612">H1150</f>
        <v>147600</v>
      </c>
      <c r="I1188" s="161">
        <f t="shared" si="612"/>
        <v>0.125</v>
      </c>
      <c r="J1188" s="161">
        <f t="shared" si="612"/>
        <v>0</v>
      </c>
      <c r="K1188" s="162">
        <f t="shared" ref="K1188:K1203" si="613">(B1188*H1188-((B1188*H1188)*I1188))-((B1188*H1188-((B1188*H1188)*I1188))*J1188)</f>
        <v>5166000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0</v>
      </c>
      <c r="C1189" s="287">
        <f t="shared" si="614"/>
        <v>0</v>
      </c>
      <c r="D1189" s="288">
        <f t="shared" si="614"/>
        <v>0</v>
      </c>
      <c r="E1189" s="289">
        <f t="shared" si="614"/>
        <v>0</v>
      </c>
      <c r="F1189" s="158"/>
      <c r="G1189" s="159"/>
      <c r="H1189" s="160">
        <f t="shared" ref="H1189:J1189" si="615">H1151</f>
        <v>0</v>
      </c>
      <c r="I1189" s="161">
        <f t="shared" si="615"/>
        <v>0</v>
      </c>
      <c r="J1189" s="161">
        <f t="shared" si="615"/>
        <v>0</v>
      </c>
      <c r="K1189" s="162">
        <f t="shared" si="613"/>
        <v>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68"/>
      <c r="K1205" s="364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69">
        <f>SUM(K1188:K1203)</f>
        <v>5166000</v>
      </c>
      <c r="K1206" s="370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65"/>
      <c r="K1207" s="365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64"/>
      <c r="K1209" s="364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66">
        <f>((J1206/1.11)+(K1208/1.11))*11%</f>
        <v>511945.94594594586</v>
      </c>
      <c r="K1210" s="367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64"/>
      <c r="K1211" s="364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5166000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29</v>
      </c>
      <c r="J1214" s="337" t="str">
        <f>J1176</f>
        <v>NOVI / CONDRO</v>
      </c>
      <c r="K1214" s="338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28</v>
      </c>
      <c r="J1215" s="337">
        <f>J1177</f>
        <v>0</v>
      </c>
      <c r="K1215" s="338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23070011</v>
      </c>
      <c r="F1218" s="200"/>
      <c r="G1218" s="201" t="s">
        <v>2</v>
      </c>
      <c r="H1218" s="339" t="str">
        <f>H1180</f>
        <v>LILY JULIAWATI</v>
      </c>
      <c r="I1218" s="339"/>
      <c r="J1218" s="339"/>
      <c r="K1218" s="340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13" t="s">
        <v>3</v>
      </c>
      <c r="G1219" s="207"/>
      <c r="H1219" s="341"/>
      <c r="I1219" s="341"/>
      <c r="J1219" s="341"/>
      <c r="K1219" s="342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4">
        <f>D1182</f>
        <v>45117</v>
      </c>
      <c r="E1220" s="315"/>
      <c r="F1220" s="313"/>
      <c r="G1220" s="208"/>
      <c r="H1220" s="316" t="str">
        <f>H1182</f>
        <v>(REJO AGUNG)</v>
      </c>
      <c r="I1220" s="316"/>
      <c r="J1220" s="316"/>
      <c r="K1220" s="317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13"/>
      <c r="G1221" s="208"/>
      <c r="H1221" s="318" t="str">
        <f>H1183</f>
        <v>JOMBANG</v>
      </c>
      <c r="I1221" s="318"/>
      <c r="J1221" s="318"/>
      <c r="K1221" s="319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G 4927</v>
      </c>
      <c r="E1222" s="199"/>
      <c r="F1222" s="210"/>
      <c r="G1222" s="211"/>
      <c r="H1222" s="320"/>
      <c r="I1222" s="320"/>
      <c r="J1222" s="320"/>
      <c r="K1222" s="321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40</v>
      </c>
      <c r="C1226" s="292" t="str">
        <f t="shared" si="644"/>
        <v>LSN</v>
      </c>
      <c r="D1226" s="293" t="str">
        <f t="shared" si="644"/>
        <v/>
      </c>
      <c r="E1226" s="294" t="str">
        <f t="shared" si="644"/>
        <v>CUTTER 18 MM KENKO L-500 (BESAR)</v>
      </c>
      <c r="F1226" s="235"/>
      <c r="G1226" s="236"/>
      <c r="H1226" s="237">
        <f t="shared" ref="H1226:J1226" si="645">H1188</f>
        <v>147600</v>
      </c>
      <c r="I1226" s="238">
        <f t="shared" si="645"/>
        <v>0.125</v>
      </c>
      <c r="J1226" s="238">
        <f t="shared" si="645"/>
        <v>0</v>
      </c>
      <c r="K1226" s="239">
        <f t="shared" ref="K1226:K1241" si="646">(B1226*H1226-((B1226*H1226)*I1226))-((B1226*H1226-((B1226*H1226)*I1226))*J1226)</f>
        <v>5166000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0</v>
      </c>
      <c r="C1227" s="292">
        <f t="shared" si="647"/>
        <v>0</v>
      </c>
      <c r="D1227" s="293">
        <f t="shared" si="647"/>
        <v>0</v>
      </c>
      <c r="E1227" s="294">
        <f t="shared" si="647"/>
        <v>0</v>
      </c>
      <c r="F1227" s="235"/>
      <c r="G1227" s="236"/>
      <c r="H1227" s="237">
        <f t="shared" ref="H1227:J1227" si="648">H1189</f>
        <v>0</v>
      </c>
      <c r="I1227" s="238">
        <f t="shared" si="648"/>
        <v>0</v>
      </c>
      <c r="J1227" s="238">
        <f t="shared" si="648"/>
        <v>0</v>
      </c>
      <c r="K1227" s="239">
        <f t="shared" si="646"/>
        <v>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22"/>
      <c r="K1243" s="323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24">
        <f>SUM(K1226:K1241)</f>
        <v>5166000</v>
      </c>
      <c r="K1244" s="325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26"/>
      <c r="K1245" s="326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23"/>
      <c r="K1247" s="323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27">
        <f>((J1244/1.11)+(K1246/1.11))*11%</f>
        <v>511945.94594594586</v>
      </c>
      <c r="K1248" s="328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23"/>
      <c r="K1249" s="323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5166000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29</v>
      </c>
      <c r="J1252" s="329" t="str">
        <f>J1214</f>
        <v>NOVI / CONDRO</v>
      </c>
      <c r="K1252" s="330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28</v>
      </c>
      <c r="J1253" s="329">
        <f>J1215</f>
        <v>0</v>
      </c>
      <c r="K1253" s="330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23070012</v>
      </c>
      <c r="G1256" s="11" t="s">
        <v>2</v>
      </c>
      <c r="H1256" s="305" t="s">
        <v>98</v>
      </c>
      <c r="I1256" s="305"/>
      <c r="J1256" s="305"/>
      <c r="K1256" s="306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09" t="s">
        <v>3</v>
      </c>
      <c r="G1257" s="17"/>
      <c r="H1257" s="307"/>
      <c r="I1257" s="307"/>
      <c r="J1257" s="307"/>
      <c r="K1257" s="308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7">
        <v>45117</v>
      </c>
      <c r="E1258" s="348"/>
      <c r="F1258" s="309"/>
      <c r="G1258" s="18"/>
      <c r="H1258" s="349" t="s">
        <v>32</v>
      </c>
      <c r="I1258" s="349"/>
      <c r="J1258" s="349"/>
      <c r="K1258" s="350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09"/>
      <c r="G1259" s="18"/>
      <c r="H1259" s="351" t="s">
        <v>99</v>
      </c>
      <c r="I1259" s="351"/>
      <c r="J1259" s="351"/>
      <c r="K1259" s="352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100</v>
      </c>
      <c r="E1260" s="9"/>
      <c r="F1260" s="21"/>
      <c r="G1260" s="22"/>
      <c r="H1260" s="353"/>
      <c r="I1260" s="353"/>
      <c r="J1260" s="353"/>
      <c r="K1260" s="354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720</v>
      </c>
      <c r="C1264" s="46" t="s">
        <v>58</v>
      </c>
      <c r="D1264" s="93">
        <v>5</v>
      </c>
      <c r="E1264" s="110" t="s">
        <v>101</v>
      </c>
      <c r="F1264" s="48"/>
      <c r="G1264" s="49"/>
      <c r="H1264" s="50">
        <v>11900</v>
      </c>
      <c r="I1264" s="51">
        <v>0.125</v>
      </c>
      <c r="J1264" s="51"/>
      <c r="K1264" s="52">
        <f t="shared" ref="K1264:K1279" si="677">(B1264*H1264-((B1264*H1264)*I1264))-((B1264*H1264-((B1264*H1264)*I1264))*J1264)</f>
        <v>7497000</v>
      </c>
      <c r="L1264" s="36"/>
    </row>
    <row r="1265" spans="1:12" s="10" customFormat="1" ht="14.1" customHeight="1" x14ac:dyDescent="0.25">
      <c r="A1265" s="45">
        <v>2</v>
      </c>
      <c r="B1265" s="46">
        <v>144</v>
      </c>
      <c r="C1265" s="46" t="s">
        <v>58</v>
      </c>
      <c r="D1265" s="93">
        <v>2</v>
      </c>
      <c r="E1265" s="110" t="s">
        <v>102</v>
      </c>
      <c r="F1265" s="48"/>
      <c r="G1265" s="49"/>
      <c r="H1265" s="50">
        <v>23000</v>
      </c>
      <c r="I1265" s="51">
        <v>0.125</v>
      </c>
      <c r="J1265" s="51"/>
      <c r="K1265" s="52">
        <f t="shared" si="677"/>
        <v>2898000</v>
      </c>
      <c r="L1265" s="36"/>
    </row>
    <row r="1266" spans="1:12" s="10" customFormat="1" ht="14.1" customHeight="1" x14ac:dyDescent="0.25">
      <c r="A1266" s="45">
        <v>3</v>
      </c>
      <c r="B1266" s="46">
        <v>96</v>
      </c>
      <c r="C1266" s="46" t="s">
        <v>58</v>
      </c>
      <c r="D1266" s="93">
        <v>2</v>
      </c>
      <c r="E1266" s="110" t="s">
        <v>79</v>
      </c>
      <c r="F1266" s="48"/>
      <c r="G1266" s="49"/>
      <c r="H1266" s="50">
        <v>29600</v>
      </c>
      <c r="I1266" s="51">
        <v>0.125</v>
      </c>
      <c r="J1266" s="51"/>
      <c r="K1266" s="52">
        <f t="shared" si="677"/>
        <v>2486400</v>
      </c>
      <c r="L1266" s="36"/>
    </row>
    <row r="1267" spans="1:12" s="10" customFormat="1" ht="14.1" customHeight="1" x14ac:dyDescent="0.25">
      <c r="A1267" s="45">
        <v>4</v>
      </c>
      <c r="B1267" s="46">
        <v>200</v>
      </c>
      <c r="C1267" s="46" t="s">
        <v>37</v>
      </c>
      <c r="D1267" s="93">
        <v>4</v>
      </c>
      <c r="E1267" s="110" t="s">
        <v>103</v>
      </c>
      <c r="F1267" s="48"/>
      <c r="G1267" s="49"/>
      <c r="H1267" s="50">
        <v>28300</v>
      </c>
      <c r="I1267" s="51">
        <v>0.125</v>
      </c>
      <c r="J1267" s="51"/>
      <c r="K1267" s="52">
        <f t="shared" si="677"/>
        <v>4952500</v>
      </c>
      <c r="L1267" s="36"/>
    </row>
    <row r="1268" spans="1:12" s="10" customFormat="1" ht="14.1" customHeight="1" x14ac:dyDescent="0.25">
      <c r="A1268" s="45">
        <v>5</v>
      </c>
      <c r="B1268" s="46">
        <v>100</v>
      </c>
      <c r="C1268" s="46" t="s">
        <v>37</v>
      </c>
      <c r="D1268" s="93">
        <v>2</v>
      </c>
      <c r="E1268" s="110" t="s">
        <v>104</v>
      </c>
      <c r="F1268" s="48"/>
      <c r="G1268" s="49"/>
      <c r="H1268" s="50">
        <v>28300</v>
      </c>
      <c r="I1268" s="51">
        <v>0.125</v>
      </c>
      <c r="J1268" s="51"/>
      <c r="K1268" s="52">
        <f t="shared" si="677"/>
        <v>2476250</v>
      </c>
      <c r="L1268" s="36"/>
    </row>
    <row r="1269" spans="1:12" s="10" customFormat="1" ht="14.1" customHeight="1" x14ac:dyDescent="0.25">
      <c r="A1269" s="45">
        <v>6</v>
      </c>
      <c r="B1269" s="46">
        <v>50</v>
      </c>
      <c r="C1269" s="46" t="s">
        <v>105</v>
      </c>
      <c r="D1269" s="93">
        <v>1</v>
      </c>
      <c r="E1269" s="110" t="s">
        <v>106</v>
      </c>
      <c r="F1269" s="48"/>
      <c r="G1269" s="49"/>
      <c r="H1269" s="50">
        <v>30500</v>
      </c>
      <c r="I1269" s="51">
        <v>0.125</v>
      </c>
      <c r="J1269" s="51"/>
      <c r="K1269" s="52">
        <f t="shared" si="677"/>
        <v>1334375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36"/>
      <c r="K1281" s="310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31">
        <f>SUM(K1264:K1279)</f>
        <v>21644525</v>
      </c>
      <c r="K1282" s="332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33"/>
      <c r="K1283" s="333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10"/>
      <c r="K1285" s="310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34">
        <f>((J1282/1.11)+(K1284/1.11))*11%</f>
        <v>2144952.9279279276</v>
      </c>
      <c r="K1286" s="335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10"/>
      <c r="K1287" s="310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21644525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29</v>
      </c>
      <c r="J1290" s="311" t="s">
        <v>55</v>
      </c>
      <c r="K1290" s="312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28</v>
      </c>
      <c r="J1291" s="311"/>
      <c r="K1291" s="312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23070012</v>
      </c>
      <c r="F1294" s="123"/>
      <c r="G1294" s="124" t="s">
        <v>2</v>
      </c>
      <c r="H1294" s="355" t="str">
        <f>H1256</f>
        <v>CV LANCAR JAYA SENTOSA</v>
      </c>
      <c r="I1294" s="355"/>
      <c r="J1294" s="355"/>
      <c r="K1294" s="356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59" t="s">
        <v>3</v>
      </c>
      <c r="G1295" s="130"/>
      <c r="H1295" s="357"/>
      <c r="I1295" s="357"/>
      <c r="J1295" s="357"/>
      <c r="K1295" s="358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60">
        <f>D1258</f>
        <v>45117</v>
      </c>
      <c r="E1296" s="361"/>
      <c r="F1296" s="359"/>
      <c r="G1296" s="131"/>
      <c r="H1296" s="362" t="str">
        <f>H1258</f>
        <v/>
      </c>
      <c r="I1296" s="362"/>
      <c r="J1296" s="362"/>
      <c r="K1296" s="363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59"/>
      <c r="G1297" s="131"/>
      <c r="H1297" s="343" t="str">
        <f>H1259</f>
        <v>MALANG</v>
      </c>
      <c r="I1297" s="343"/>
      <c r="J1297" s="343"/>
      <c r="K1297" s="344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KO 4823</v>
      </c>
      <c r="E1298" s="122"/>
      <c r="F1298" s="133"/>
      <c r="G1298" s="134"/>
      <c r="H1298" s="345"/>
      <c r="I1298" s="345"/>
      <c r="J1298" s="345"/>
      <c r="K1298" s="346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720</v>
      </c>
      <c r="C1302" s="287" t="str">
        <f t="shared" si="678"/>
        <v>PCS</v>
      </c>
      <c r="D1302" s="288">
        <f t="shared" si="678"/>
        <v>5</v>
      </c>
      <c r="E1302" s="289" t="str">
        <f t="shared" si="678"/>
        <v>CRAYON / OIL PASTEL JOYKO OP-12S PP CASE SEA WORLD</v>
      </c>
      <c r="F1302" s="158"/>
      <c r="G1302" s="159"/>
      <c r="H1302" s="160">
        <f t="shared" ref="H1302:J1302" si="679">H1264</f>
        <v>11900</v>
      </c>
      <c r="I1302" s="161">
        <f t="shared" si="679"/>
        <v>0.125</v>
      </c>
      <c r="J1302" s="161">
        <f t="shared" si="679"/>
        <v>0</v>
      </c>
      <c r="K1302" s="162">
        <f t="shared" ref="K1302:K1317" si="680">(B1302*H1302-((B1302*H1302)*I1302))-((B1302*H1302-((B1302*H1302)*I1302))*J1302)</f>
        <v>7497000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144</v>
      </c>
      <c r="C1303" s="287" t="str">
        <f t="shared" si="681"/>
        <v>PCS</v>
      </c>
      <c r="D1303" s="288">
        <f t="shared" si="681"/>
        <v>2</v>
      </c>
      <c r="E1303" s="289" t="str">
        <f t="shared" si="681"/>
        <v>CRAYON / OIL PASTEL JOYKO OP-18S PP CASE SEA WORLD</v>
      </c>
      <c r="F1303" s="158"/>
      <c r="G1303" s="159"/>
      <c r="H1303" s="160">
        <f t="shared" ref="H1303:J1303" si="682">H1265</f>
        <v>23000</v>
      </c>
      <c r="I1303" s="161">
        <f t="shared" si="682"/>
        <v>0.125</v>
      </c>
      <c r="J1303" s="161">
        <f t="shared" si="682"/>
        <v>0</v>
      </c>
      <c r="K1303" s="162">
        <f t="shared" si="680"/>
        <v>2898000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96</v>
      </c>
      <c r="C1304" s="287" t="str">
        <f t="shared" si="683"/>
        <v>PCS</v>
      </c>
      <c r="D1304" s="288">
        <f t="shared" si="683"/>
        <v>2</v>
      </c>
      <c r="E1304" s="289" t="str">
        <f t="shared" si="683"/>
        <v>CRAYON / OIL PASTEL JOYKO OP-24S PP CASE SEA WORLD</v>
      </c>
      <c r="F1304" s="158"/>
      <c r="G1304" s="159"/>
      <c r="H1304" s="160">
        <f t="shared" ref="H1304:J1304" si="684">H1266</f>
        <v>29600</v>
      </c>
      <c r="I1304" s="161">
        <f t="shared" si="684"/>
        <v>0.125</v>
      </c>
      <c r="J1304" s="161">
        <f t="shared" si="684"/>
        <v>0</v>
      </c>
      <c r="K1304" s="162">
        <f t="shared" si="680"/>
        <v>2486400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200</v>
      </c>
      <c r="C1305" s="287" t="str">
        <f t="shared" si="685"/>
        <v>BOX</v>
      </c>
      <c r="D1305" s="288">
        <f t="shared" si="685"/>
        <v>4</v>
      </c>
      <c r="E1305" s="289" t="str">
        <f t="shared" si="685"/>
        <v>STIP / PENGHAPUS JOYKO 526-B40P PUTIH</v>
      </c>
      <c r="F1305" s="158"/>
      <c r="G1305" s="159"/>
      <c r="H1305" s="160">
        <f t="shared" ref="H1305:J1305" si="686">H1267</f>
        <v>28300</v>
      </c>
      <c r="I1305" s="161">
        <f t="shared" si="686"/>
        <v>0.125</v>
      </c>
      <c r="J1305" s="161">
        <f t="shared" si="686"/>
        <v>0</v>
      </c>
      <c r="K1305" s="162">
        <f t="shared" si="680"/>
        <v>4952500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100</v>
      </c>
      <c r="C1306" s="287" t="str">
        <f t="shared" si="687"/>
        <v>BOX</v>
      </c>
      <c r="D1306" s="288">
        <f t="shared" si="687"/>
        <v>2</v>
      </c>
      <c r="E1306" s="289" t="str">
        <f t="shared" si="687"/>
        <v>STIP / PENGHAPUS JOYKO 526-B40BL HITAM</v>
      </c>
      <c r="F1306" s="158"/>
      <c r="G1306" s="159"/>
      <c r="H1306" s="160">
        <f t="shared" ref="H1306:J1306" si="688">H1268</f>
        <v>28300</v>
      </c>
      <c r="I1306" s="161">
        <f t="shared" si="688"/>
        <v>0.125</v>
      </c>
      <c r="J1306" s="161">
        <f t="shared" si="688"/>
        <v>0</v>
      </c>
      <c r="K1306" s="162">
        <f t="shared" si="680"/>
        <v>2476250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50</v>
      </c>
      <c r="C1307" s="287" t="str">
        <f t="shared" si="689"/>
        <v>SLOP</v>
      </c>
      <c r="D1307" s="288">
        <f t="shared" si="689"/>
        <v>1</v>
      </c>
      <c r="E1307" s="289" t="str">
        <f t="shared" si="689"/>
        <v>LABEL HARGA JOYKO LB-P2LN (2 LINE PUTIH)</v>
      </c>
      <c r="F1307" s="158"/>
      <c r="G1307" s="159"/>
      <c r="H1307" s="160">
        <f t="shared" ref="H1307:J1307" si="690">H1269</f>
        <v>30500</v>
      </c>
      <c r="I1307" s="161">
        <f t="shared" si="690"/>
        <v>0.125</v>
      </c>
      <c r="J1307" s="161">
        <f t="shared" si="690"/>
        <v>0</v>
      </c>
      <c r="K1307" s="162">
        <f t="shared" si="680"/>
        <v>1334375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68"/>
      <c r="K1319" s="364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69">
        <f>SUM(K1302:K1317)</f>
        <v>21644525</v>
      </c>
      <c r="K1320" s="370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65"/>
      <c r="K1321" s="365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64"/>
      <c r="K1323" s="364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66">
        <f>((J1320/1.11)+(K1322/1.11))*11%</f>
        <v>2144952.9279279276</v>
      </c>
      <c r="K1324" s="367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64"/>
      <c r="K1325" s="364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21644525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29</v>
      </c>
      <c r="J1328" s="337" t="str">
        <f>J1290</f>
        <v>NOVI / CONDRO</v>
      </c>
      <c r="K1328" s="338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28</v>
      </c>
      <c r="J1329" s="337">
        <f>J1291</f>
        <v>0</v>
      </c>
      <c r="K1329" s="338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23070012</v>
      </c>
      <c r="F1332" s="200"/>
      <c r="G1332" s="201" t="s">
        <v>2</v>
      </c>
      <c r="H1332" s="339" t="str">
        <f>H1294</f>
        <v>CV LANCAR JAYA SENTOSA</v>
      </c>
      <c r="I1332" s="339"/>
      <c r="J1332" s="339"/>
      <c r="K1332" s="340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13" t="s">
        <v>3</v>
      </c>
      <c r="G1333" s="207"/>
      <c r="H1333" s="341"/>
      <c r="I1333" s="341"/>
      <c r="J1333" s="341"/>
      <c r="K1333" s="342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4">
        <f>D1296</f>
        <v>45117</v>
      </c>
      <c r="E1334" s="315"/>
      <c r="F1334" s="313"/>
      <c r="G1334" s="208"/>
      <c r="H1334" s="316" t="str">
        <f>H1296</f>
        <v/>
      </c>
      <c r="I1334" s="316"/>
      <c r="J1334" s="316"/>
      <c r="K1334" s="317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13"/>
      <c r="G1335" s="208"/>
      <c r="H1335" s="318" t="str">
        <f>H1297</f>
        <v>MALANG</v>
      </c>
      <c r="I1335" s="318"/>
      <c r="J1335" s="318"/>
      <c r="K1335" s="319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KO 4823</v>
      </c>
      <c r="E1336" s="199"/>
      <c r="F1336" s="210"/>
      <c r="G1336" s="211"/>
      <c r="H1336" s="320"/>
      <c r="I1336" s="320"/>
      <c r="J1336" s="320"/>
      <c r="K1336" s="321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720</v>
      </c>
      <c r="C1340" s="292" t="str">
        <f t="shared" si="711"/>
        <v>PCS</v>
      </c>
      <c r="D1340" s="293">
        <f t="shared" si="711"/>
        <v>5</v>
      </c>
      <c r="E1340" s="294" t="str">
        <f t="shared" si="711"/>
        <v>CRAYON / OIL PASTEL JOYKO OP-12S PP CASE SEA WORLD</v>
      </c>
      <c r="F1340" s="235"/>
      <c r="G1340" s="236"/>
      <c r="H1340" s="237">
        <f t="shared" ref="H1340:J1340" si="712">H1302</f>
        <v>11900</v>
      </c>
      <c r="I1340" s="238">
        <f t="shared" si="712"/>
        <v>0.125</v>
      </c>
      <c r="J1340" s="238">
        <f t="shared" si="712"/>
        <v>0</v>
      </c>
      <c r="K1340" s="239">
        <f t="shared" ref="K1340:K1355" si="713">(B1340*H1340-((B1340*H1340)*I1340))-((B1340*H1340-((B1340*H1340)*I1340))*J1340)</f>
        <v>7497000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144</v>
      </c>
      <c r="C1341" s="292" t="str">
        <f t="shared" si="714"/>
        <v>PCS</v>
      </c>
      <c r="D1341" s="293">
        <f t="shared" si="714"/>
        <v>2</v>
      </c>
      <c r="E1341" s="294" t="str">
        <f t="shared" si="714"/>
        <v>CRAYON / OIL PASTEL JOYKO OP-18S PP CASE SEA WORLD</v>
      </c>
      <c r="F1341" s="235"/>
      <c r="G1341" s="236"/>
      <c r="H1341" s="237">
        <f t="shared" ref="H1341:J1341" si="715">H1303</f>
        <v>23000</v>
      </c>
      <c r="I1341" s="238">
        <f t="shared" si="715"/>
        <v>0.125</v>
      </c>
      <c r="J1341" s="238">
        <f t="shared" si="715"/>
        <v>0</v>
      </c>
      <c r="K1341" s="239">
        <f t="shared" si="713"/>
        <v>2898000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96</v>
      </c>
      <c r="C1342" s="292" t="str">
        <f t="shared" si="716"/>
        <v>PCS</v>
      </c>
      <c r="D1342" s="293">
        <f t="shared" si="716"/>
        <v>2</v>
      </c>
      <c r="E1342" s="294" t="str">
        <f t="shared" si="716"/>
        <v>CRAYON / OIL PASTEL JOYKO OP-24S PP CASE SEA WORLD</v>
      </c>
      <c r="F1342" s="235"/>
      <c r="G1342" s="236"/>
      <c r="H1342" s="237">
        <f t="shared" ref="H1342:J1342" si="717">H1304</f>
        <v>29600</v>
      </c>
      <c r="I1342" s="238">
        <f t="shared" si="717"/>
        <v>0.125</v>
      </c>
      <c r="J1342" s="238">
        <f t="shared" si="717"/>
        <v>0</v>
      </c>
      <c r="K1342" s="239">
        <f t="shared" si="713"/>
        <v>2486400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200</v>
      </c>
      <c r="C1343" s="292" t="str">
        <f t="shared" si="718"/>
        <v>BOX</v>
      </c>
      <c r="D1343" s="293">
        <f t="shared" si="718"/>
        <v>4</v>
      </c>
      <c r="E1343" s="294" t="str">
        <f t="shared" si="718"/>
        <v>STIP / PENGHAPUS JOYKO 526-B40P PUTIH</v>
      </c>
      <c r="F1343" s="235"/>
      <c r="G1343" s="236"/>
      <c r="H1343" s="237">
        <f t="shared" ref="H1343:J1343" si="719">H1305</f>
        <v>28300</v>
      </c>
      <c r="I1343" s="238">
        <f t="shared" si="719"/>
        <v>0.125</v>
      </c>
      <c r="J1343" s="238">
        <f t="shared" si="719"/>
        <v>0</v>
      </c>
      <c r="K1343" s="239">
        <f t="shared" si="713"/>
        <v>4952500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100</v>
      </c>
      <c r="C1344" s="292" t="str">
        <f t="shared" si="720"/>
        <v>BOX</v>
      </c>
      <c r="D1344" s="293">
        <f t="shared" si="720"/>
        <v>2</v>
      </c>
      <c r="E1344" s="294" t="str">
        <f t="shared" si="720"/>
        <v>STIP / PENGHAPUS JOYKO 526-B40BL HITAM</v>
      </c>
      <c r="F1344" s="235"/>
      <c r="G1344" s="236"/>
      <c r="H1344" s="237">
        <f t="shared" ref="H1344:J1344" si="721">H1306</f>
        <v>28300</v>
      </c>
      <c r="I1344" s="238">
        <f t="shared" si="721"/>
        <v>0.125</v>
      </c>
      <c r="J1344" s="238">
        <f t="shared" si="721"/>
        <v>0</v>
      </c>
      <c r="K1344" s="239">
        <f t="shared" si="713"/>
        <v>2476250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50</v>
      </c>
      <c r="C1345" s="292" t="str">
        <f t="shared" si="722"/>
        <v>SLOP</v>
      </c>
      <c r="D1345" s="293">
        <f t="shared" si="722"/>
        <v>1</v>
      </c>
      <c r="E1345" s="294" t="str">
        <f t="shared" si="722"/>
        <v>LABEL HARGA JOYKO LB-P2LN (2 LINE PUTIH)</v>
      </c>
      <c r="F1345" s="235"/>
      <c r="G1345" s="236"/>
      <c r="H1345" s="237">
        <f t="shared" ref="H1345:J1345" si="723">H1307</f>
        <v>30500</v>
      </c>
      <c r="I1345" s="238">
        <f t="shared" si="723"/>
        <v>0.125</v>
      </c>
      <c r="J1345" s="238">
        <f t="shared" si="723"/>
        <v>0</v>
      </c>
      <c r="K1345" s="239">
        <f t="shared" si="713"/>
        <v>1334375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22"/>
      <c r="K1357" s="323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24">
        <f>SUM(K1340:K1355)</f>
        <v>21644525</v>
      </c>
      <c r="K1358" s="325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26"/>
      <c r="K1359" s="326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23"/>
      <c r="K1361" s="323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27">
        <f>((J1358/1.11)+(K1360/1.11))*11%</f>
        <v>2144952.9279279276</v>
      </c>
      <c r="K1362" s="328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23"/>
      <c r="K1363" s="323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21644525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29</v>
      </c>
      <c r="J1366" s="329" t="str">
        <f>J1328</f>
        <v>NOVI / CONDRO</v>
      </c>
      <c r="K1366" s="330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28</v>
      </c>
      <c r="J1367" s="329">
        <f>J1329</f>
        <v>0</v>
      </c>
      <c r="K1367" s="330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23070013</v>
      </c>
      <c r="G1370" s="11" t="s">
        <v>2</v>
      </c>
      <c r="H1370" s="305" t="s">
        <v>107</v>
      </c>
      <c r="I1370" s="305"/>
      <c r="J1370" s="305"/>
      <c r="K1370" s="306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09" t="s">
        <v>3</v>
      </c>
      <c r="G1371" s="17"/>
      <c r="H1371" s="307"/>
      <c r="I1371" s="307"/>
      <c r="J1371" s="307"/>
      <c r="K1371" s="308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7">
        <v>45117</v>
      </c>
      <c r="E1372" s="348"/>
      <c r="F1372" s="309"/>
      <c r="G1372" s="18"/>
      <c r="H1372" s="349" t="s">
        <v>108</v>
      </c>
      <c r="I1372" s="349"/>
      <c r="J1372" s="349"/>
      <c r="K1372" s="350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09"/>
      <c r="G1373" s="18"/>
      <c r="H1373" s="351" t="s">
        <v>109</v>
      </c>
      <c r="I1373" s="351"/>
      <c r="J1373" s="351"/>
      <c r="K1373" s="352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110</v>
      </c>
      <c r="E1374" s="9"/>
      <c r="F1374" s="21"/>
      <c r="G1374" s="22"/>
      <c r="H1374" s="353"/>
      <c r="I1374" s="353"/>
      <c r="J1374" s="353"/>
      <c r="K1374" s="354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96</v>
      </c>
      <c r="C1378" s="46" t="s">
        <v>58</v>
      </c>
      <c r="D1378" s="93">
        <v>1</v>
      </c>
      <c r="E1378" s="110" t="s">
        <v>111</v>
      </c>
      <c r="F1378" s="48"/>
      <c r="G1378" s="49"/>
      <c r="H1378" s="50">
        <v>22000</v>
      </c>
      <c r="I1378" s="51">
        <v>0.14000000000000001</v>
      </c>
      <c r="J1378" s="51"/>
      <c r="K1378" s="52">
        <f t="shared" ref="K1378:K1393" si="744">(B1378*H1378-((B1378*H1378)*I1378))-((B1378*H1378-((B1378*H1378)*I1378))*J1378)</f>
        <v>1816320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36"/>
      <c r="K1395" s="310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31">
        <f>SUM(K1378:K1393)</f>
        <v>1816320</v>
      </c>
      <c r="K1396" s="332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33"/>
      <c r="K1397" s="333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10"/>
      <c r="K1399" s="310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34">
        <f>((J1396/1.11)+(K1398/1.11))*11%</f>
        <v>179995.67567567568</v>
      </c>
      <c r="K1400" s="335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10"/>
      <c r="K1401" s="310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1816320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29</v>
      </c>
      <c r="J1404" s="311" t="s">
        <v>55</v>
      </c>
      <c r="K1404" s="312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28</v>
      </c>
      <c r="J1405" s="311"/>
      <c r="K1405" s="312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23070013</v>
      </c>
      <c r="F1408" s="123"/>
      <c r="G1408" s="124" t="s">
        <v>2</v>
      </c>
      <c r="H1408" s="355" t="str">
        <f>H1370</f>
        <v>HARNOYO</v>
      </c>
      <c r="I1408" s="355"/>
      <c r="J1408" s="355"/>
      <c r="K1408" s="356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59" t="s">
        <v>3</v>
      </c>
      <c r="G1409" s="130"/>
      <c r="H1409" s="357"/>
      <c r="I1409" s="357"/>
      <c r="J1409" s="357"/>
      <c r="K1409" s="358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60">
        <f>D1372</f>
        <v>45117</v>
      </c>
      <c r="E1410" s="361"/>
      <c r="F1410" s="359"/>
      <c r="G1410" s="131"/>
      <c r="H1410" s="362" t="str">
        <f>H1372</f>
        <v>(BENDAN)</v>
      </c>
      <c r="I1410" s="362"/>
      <c r="J1410" s="362"/>
      <c r="K1410" s="363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59"/>
      <c r="G1411" s="131"/>
      <c r="H1411" s="343" t="str">
        <f>H1373</f>
        <v>PEKALONGAN</v>
      </c>
      <c r="I1411" s="343"/>
      <c r="J1411" s="343"/>
      <c r="K1411" s="344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KO 4883</v>
      </c>
      <c r="E1412" s="122"/>
      <c r="F1412" s="133"/>
      <c r="G1412" s="134"/>
      <c r="H1412" s="345"/>
      <c r="I1412" s="345"/>
      <c r="J1412" s="345"/>
      <c r="K1412" s="346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96</v>
      </c>
      <c r="C1416" s="287" t="str">
        <f t="shared" si="745"/>
        <v>PCS</v>
      </c>
      <c r="D1416" s="288">
        <f t="shared" si="745"/>
        <v>1</v>
      </c>
      <c r="E1416" s="289" t="str">
        <f t="shared" si="745"/>
        <v>HANDY TAPE DISPENSER KENKO TDB-2</v>
      </c>
      <c r="F1416" s="158"/>
      <c r="G1416" s="159"/>
      <c r="H1416" s="160">
        <f t="shared" ref="H1416:J1416" si="746">H1378</f>
        <v>22000</v>
      </c>
      <c r="I1416" s="161">
        <f t="shared" si="746"/>
        <v>0.14000000000000001</v>
      </c>
      <c r="J1416" s="161">
        <f t="shared" si="746"/>
        <v>0</v>
      </c>
      <c r="K1416" s="162">
        <f t="shared" ref="K1416:K1431" si="747">(B1416*H1416-((B1416*H1416)*I1416))-((B1416*H1416-((B1416*H1416)*I1416))*J1416)</f>
        <v>1816320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68"/>
      <c r="K1433" s="364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69">
        <f>SUM(K1416:K1431)</f>
        <v>1816320</v>
      </c>
      <c r="K1434" s="370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65"/>
      <c r="K1435" s="365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64"/>
      <c r="K1437" s="364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66">
        <f>((J1434/1.11)+(K1436/1.11))*11%</f>
        <v>179995.67567567568</v>
      </c>
      <c r="K1438" s="367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64"/>
      <c r="K1439" s="364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1816320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29</v>
      </c>
      <c r="J1442" s="337" t="str">
        <f>J1404</f>
        <v>NOVI / CONDRO</v>
      </c>
      <c r="K1442" s="338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28</v>
      </c>
      <c r="J1443" s="337">
        <f>J1405</f>
        <v>0</v>
      </c>
      <c r="K1443" s="338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23070013</v>
      </c>
      <c r="F1446" s="200"/>
      <c r="G1446" s="201" t="s">
        <v>2</v>
      </c>
      <c r="H1446" s="339" t="str">
        <f>H1408</f>
        <v>HARNOYO</v>
      </c>
      <c r="I1446" s="339"/>
      <c r="J1446" s="339"/>
      <c r="K1446" s="340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13" t="s">
        <v>3</v>
      </c>
      <c r="G1447" s="207"/>
      <c r="H1447" s="341"/>
      <c r="I1447" s="341"/>
      <c r="J1447" s="341"/>
      <c r="K1447" s="342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4">
        <f>D1410</f>
        <v>45117</v>
      </c>
      <c r="E1448" s="315"/>
      <c r="F1448" s="313"/>
      <c r="G1448" s="208"/>
      <c r="H1448" s="316" t="str">
        <f>H1410</f>
        <v>(BENDAN)</v>
      </c>
      <c r="I1448" s="316"/>
      <c r="J1448" s="316"/>
      <c r="K1448" s="317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13"/>
      <c r="G1449" s="208"/>
      <c r="H1449" s="318" t="str">
        <f>H1411</f>
        <v>PEKALONGAN</v>
      </c>
      <c r="I1449" s="318"/>
      <c r="J1449" s="318"/>
      <c r="K1449" s="319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KO 4883</v>
      </c>
      <c r="E1450" s="199"/>
      <c r="F1450" s="210"/>
      <c r="G1450" s="211"/>
      <c r="H1450" s="320"/>
      <c r="I1450" s="320"/>
      <c r="J1450" s="320"/>
      <c r="K1450" s="321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96</v>
      </c>
      <c r="C1454" s="292" t="str">
        <f t="shared" si="778"/>
        <v>PCS</v>
      </c>
      <c r="D1454" s="293">
        <f t="shared" si="778"/>
        <v>1</v>
      </c>
      <c r="E1454" s="294" t="str">
        <f t="shared" si="778"/>
        <v>HANDY TAPE DISPENSER KENKO TDB-2</v>
      </c>
      <c r="F1454" s="235"/>
      <c r="G1454" s="236"/>
      <c r="H1454" s="237">
        <f t="shared" ref="H1454:J1454" si="779">H1416</f>
        <v>22000</v>
      </c>
      <c r="I1454" s="238">
        <f t="shared" si="779"/>
        <v>0.14000000000000001</v>
      </c>
      <c r="J1454" s="238">
        <f t="shared" si="779"/>
        <v>0</v>
      </c>
      <c r="K1454" s="239">
        <f t="shared" ref="K1454:K1469" si="780">(B1454*H1454-((B1454*H1454)*I1454))-((B1454*H1454-((B1454*H1454)*I1454))*J1454)</f>
        <v>1816320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22"/>
      <c r="K1471" s="323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24">
        <f>SUM(K1454:K1469)</f>
        <v>1816320</v>
      </c>
      <c r="K1472" s="325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26"/>
      <c r="K1473" s="326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23"/>
      <c r="K1475" s="323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27">
        <f>((J1472/1.11)+(K1474/1.11))*11%</f>
        <v>179995.67567567568</v>
      </c>
      <c r="K1476" s="328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23"/>
      <c r="K1477" s="323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1816320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29</v>
      </c>
      <c r="J1480" s="329" t="str">
        <f>J1442</f>
        <v>NOVI / CONDRO</v>
      </c>
      <c r="K1480" s="330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28</v>
      </c>
      <c r="J1481" s="329">
        <f>J1443</f>
        <v>0</v>
      </c>
      <c r="K1481" s="330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23070014</v>
      </c>
      <c r="G1484" s="11" t="s">
        <v>2</v>
      </c>
      <c r="H1484" s="305" t="s">
        <v>67</v>
      </c>
      <c r="I1484" s="305"/>
      <c r="J1484" s="305"/>
      <c r="K1484" s="306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09" t="s">
        <v>3</v>
      </c>
      <c r="G1485" s="17"/>
      <c r="H1485" s="307"/>
      <c r="I1485" s="307"/>
      <c r="J1485" s="307"/>
      <c r="K1485" s="308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47">
        <v>45118</v>
      </c>
      <c r="E1486" s="348"/>
      <c r="F1486" s="309"/>
      <c r="G1486" s="18"/>
      <c r="H1486" s="349" t="s">
        <v>68</v>
      </c>
      <c r="I1486" s="349"/>
      <c r="J1486" s="349"/>
      <c r="K1486" s="350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09"/>
      <c r="G1487" s="18"/>
      <c r="H1487" s="351" t="s">
        <v>49</v>
      </c>
      <c r="I1487" s="351"/>
      <c r="J1487" s="351"/>
      <c r="K1487" s="352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112</v>
      </c>
      <c r="E1488" s="9"/>
      <c r="F1488" s="21"/>
      <c r="G1488" s="22"/>
      <c r="H1488" s="353"/>
      <c r="I1488" s="353"/>
      <c r="J1488" s="353"/>
      <c r="K1488" s="354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20</v>
      </c>
      <c r="C1492" s="46" t="s">
        <v>51</v>
      </c>
      <c r="D1492" s="93">
        <v>1</v>
      </c>
      <c r="E1492" s="110" t="s">
        <v>113</v>
      </c>
      <c r="F1492" s="48"/>
      <c r="G1492" s="49"/>
      <c r="H1492" s="50">
        <v>117600</v>
      </c>
      <c r="I1492" s="51">
        <v>0.13</v>
      </c>
      <c r="J1492" s="51"/>
      <c r="K1492" s="52">
        <f t="shared" ref="K1492:K1507" si="811">(B1492*H1492-((B1492*H1492)*I1492))-((B1492*H1492-((B1492*H1492)*I1492))*J1492)</f>
        <v>2046240</v>
      </c>
      <c r="L1492" s="36"/>
    </row>
    <row r="1493" spans="1:12" s="10" customFormat="1" ht="14.1" customHeight="1" x14ac:dyDescent="0.25">
      <c r="A1493" s="45">
        <v>2</v>
      </c>
      <c r="B1493" s="46">
        <v>4</v>
      </c>
      <c r="C1493" s="46" t="s">
        <v>51</v>
      </c>
      <c r="D1493" s="93" t="s">
        <v>32</v>
      </c>
      <c r="E1493" s="110" t="s">
        <v>71</v>
      </c>
      <c r="F1493" s="48"/>
      <c r="G1493" s="49"/>
      <c r="H1493" s="50">
        <v>228000</v>
      </c>
      <c r="I1493" s="51">
        <v>0.125</v>
      </c>
      <c r="J1493" s="51"/>
      <c r="K1493" s="52">
        <f t="shared" si="811"/>
        <v>798000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3"/>
      <c r="E1494" s="110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36"/>
      <c r="K1509" s="310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31">
        <f>SUM(K1492:K1507)</f>
        <v>2844240</v>
      </c>
      <c r="K1510" s="332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33"/>
      <c r="K1511" s="333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10"/>
      <c r="K1513" s="310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34">
        <f>((J1510/1.11)+(K1512/1.11))*11%</f>
        <v>281861.6216216216</v>
      </c>
      <c r="K1514" s="335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10"/>
      <c r="K1515" s="310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2844240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29</v>
      </c>
      <c r="J1518" s="311" t="s">
        <v>55</v>
      </c>
      <c r="K1518" s="312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28</v>
      </c>
      <c r="J1519" s="311"/>
      <c r="K1519" s="312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23070014</v>
      </c>
      <c r="F1522" s="123"/>
      <c r="G1522" s="124" t="s">
        <v>2</v>
      </c>
      <c r="H1522" s="355" t="str">
        <f>H1484</f>
        <v>SANTOSO BUDIONO</v>
      </c>
      <c r="I1522" s="355"/>
      <c r="J1522" s="355"/>
      <c r="K1522" s="356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59" t="s">
        <v>3</v>
      </c>
      <c r="G1523" s="130"/>
      <c r="H1523" s="357"/>
      <c r="I1523" s="357"/>
      <c r="J1523" s="357"/>
      <c r="K1523" s="358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60">
        <f>D1486</f>
        <v>45118</v>
      </c>
      <c r="E1524" s="361"/>
      <c r="F1524" s="359"/>
      <c r="G1524" s="131"/>
      <c r="H1524" s="362" t="str">
        <f>H1486</f>
        <v>(  ARMADA  )</v>
      </c>
      <c r="I1524" s="362"/>
      <c r="J1524" s="362"/>
      <c r="K1524" s="363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59"/>
      <c r="G1525" s="131"/>
      <c r="H1525" s="343" t="str">
        <f>H1487</f>
        <v>PURWOKERTO</v>
      </c>
      <c r="I1525" s="343"/>
      <c r="J1525" s="343"/>
      <c r="K1525" s="344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KO 4888</v>
      </c>
      <c r="E1526" s="122"/>
      <c r="F1526" s="133"/>
      <c r="G1526" s="134"/>
      <c r="H1526" s="345"/>
      <c r="I1526" s="345"/>
      <c r="J1526" s="345"/>
      <c r="K1526" s="346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20</v>
      </c>
      <c r="C1530" s="287" t="str">
        <f t="shared" si="812"/>
        <v>LSN</v>
      </c>
      <c r="D1530" s="288">
        <f t="shared" si="812"/>
        <v>1</v>
      </c>
      <c r="E1530" s="289" t="str">
        <f t="shared" si="812"/>
        <v>STAPLER KENKO HD-10D</v>
      </c>
      <c r="F1530" s="158"/>
      <c r="G1530" s="159"/>
      <c r="H1530" s="160">
        <f t="shared" ref="H1530:J1530" si="813">H1492</f>
        <v>117600</v>
      </c>
      <c r="I1530" s="161">
        <f t="shared" si="813"/>
        <v>0.13</v>
      </c>
      <c r="J1530" s="161">
        <f t="shared" si="813"/>
        <v>0</v>
      </c>
      <c r="K1530" s="162">
        <f t="shared" ref="K1530:K1545" si="814">(B1530*H1530-((B1530*H1530)*I1530))-((B1530*H1530-((B1530*H1530)*I1530))*J1530)</f>
        <v>2046240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4</v>
      </c>
      <c r="C1531" s="287" t="str">
        <f t="shared" si="815"/>
        <v>LSN</v>
      </c>
      <c r="D1531" s="288" t="str">
        <f t="shared" si="815"/>
        <v/>
      </c>
      <c r="E1531" s="289" t="str">
        <f t="shared" si="815"/>
        <v>STAPLER KENKO HD-50</v>
      </c>
      <c r="F1531" s="158"/>
      <c r="G1531" s="159"/>
      <c r="H1531" s="160">
        <f t="shared" ref="H1531:J1531" si="816">H1493</f>
        <v>228000</v>
      </c>
      <c r="I1531" s="161">
        <f t="shared" si="816"/>
        <v>0.125</v>
      </c>
      <c r="J1531" s="161">
        <f t="shared" si="816"/>
        <v>0</v>
      </c>
      <c r="K1531" s="162">
        <f t="shared" si="814"/>
        <v>798000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0</v>
      </c>
      <c r="C1532" s="287">
        <f t="shared" si="817"/>
        <v>0</v>
      </c>
      <c r="D1532" s="288">
        <f t="shared" si="817"/>
        <v>0</v>
      </c>
      <c r="E1532" s="289">
        <f t="shared" si="817"/>
        <v>0</v>
      </c>
      <c r="F1532" s="158"/>
      <c r="G1532" s="159"/>
      <c r="H1532" s="160">
        <f t="shared" ref="H1532:J1532" si="818">H1494</f>
        <v>0</v>
      </c>
      <c r="I1532" s="161">
        <f t="shared" si="818"/>
        <v>0</v>
      </c>
      <c r="J1532" s="161">
        <f t="shared" si="818"/>
        <v>0</v>
      </c>
      <c r="K1532" s="162">
        <f t="shared" si="814"/>
        <v>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68"/>
      <c r="K1547" s="364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69">
        <f>SUM(K1530:K1545)</f>
        <v>2844240</v>
      </c>
      <c r="K1548" s="370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65"/>
      <c r="K1549" s="365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64"/>
      <c r="K1551" s="364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66">
        <f>((J1548/1.11)+(K1550/1.11))*11%</f>
        <v>281861.6216216216</v>
      </c>
      <c r="K1552" s="367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64"/>
      <c r="K1553" s="364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2844240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29</v>
      </c>
      <c r="J1556" s="337" t="str">
        <f>J1518</f>
        <v>NOVI / CONDRO</v>
      </c>
      <c r="K1556" s="338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28</v>
      </c>
      <c r="J1557" s="337">
        <f>J1519</f>
        <v>0</v>
      </c>
      <c r="K1557" s="338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23070014</v>
      </c>
      <c r="F1560" s="200"/>
      <c r="G1560" s="201" t="s">
        <v>2</v>
      </c>
      <c r="H1560" s="339" t="str">
        <f>H1522</f>
        <v>SANTOSO BUDIONO</v>
      </c>
      <c r="I1560" s="339"/>
      <c r="J1560" s="339"/>
      <c r="K1560" s="340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13" t="s">
        <v>3</v>
      </c>
      <c r="G1561" s="207"/>
      <c r="H1561" s="341"/>
      <c r="I1561" s="341"/>
      <c r="J1561" s="341"/>
      <c r="K1561" s="342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4">
        <f>D1524</f>
        <v>45118</v>
      </c>
      <c r="E1562" s="315"/>
      <c r="F1562" s="313"/>
      <c r="G1562" s="208"/>
      <c r="H1562" s="316" t="str">
        <f>H1524</f>
        <v>(  ARMADA  )</v>
      </c>
      <c r="I1562" s="316"/>
      <c r="J1562" s="316"/>
      <c r="K1562" s="317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13"/>
      <c r="G1563" s="208"/>
      <c r="H1563" s="318" t="str">
        <f>H1525</f>
        <v>PURWOKERTO</v>
      </c>
      <c r="I1563" s="318"/>
      <c r="J1563" s="318"/>
      <c r="K1563" s="319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KO 4888</v>
      </c>
      <c r="E1564" s="199"/>
      <c r="F1564" s="210"/>
      <c r="G1564" s="211"/>
      <c r="H1564" s="320"/>
      <c r="I1564" s="320"/>
      <c r="J1564" s="320"/>
      <c r="K1564" s="321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20</v>
      </c>
      <c r="C1568" s="292" t="str">
        <f t="shared" si="845"/>
        <v>LSN</v>
      </c>
      <c r="D1568" s="293">
        <f t="shared" si="845"/>
        <v>1</v>
      </c>
      <c r="E1568" s="294" t="str">
        <f t="shared" si="845"/>
        <v>STAPLER KENKO HD-10D</v>
      </c>
      <c r="F1568" s="235"/>
      <c r="G1568" s="236"/>
      <c r="H1568" s="237">
        <f t="shared" ref="H1568:J1568" si="846">H1530</f>
        <v>117600</v>
      </c>
      <c r="I1568" s="238">
        <f t="shared" si="846"/>
        <v>0.13</v>
      </c>
      <c r="J1568" s="238">
        <f t="shared" si="846"/>
        <v>0</v>
      </c>
      <c r="K1568" s="239">
        <f t="shared" ref="K1568:K1583" si="847">(B1568*H1568-((B1568*H1568)*I1568))-((B1568*H1568-((B1568*H1568)*I1568))*J1568)</f>
        <v>2046240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4</v>
      </c>
      <c r="C1569" s="292" t="str">
        <f t="shared" si="848"/>
        <v>LSN</v>
      </c>
      <c r="D1569" s="293" t="str">
        <f t="shared" si="848"/>
        <v/>
      </c>
      <c r="E1569" s="294" t="str">
        <f t="shared" si="848"/>
        <v>STAPLER KENKO HD-50</v>
      </c>
      <c r="F1569" s="235"/>
      <c r="G1569" s="236"/>
      <c r="H1569" s="237">
        <f t="shared" ref="H1569:J1569" si="849">H1531</f>
        <v>228000</v>
      </c>
      <c r="I1569" s="238">
        <f t="shared" si="849"/>
        <v>0.125</v>
      </c>
      <c r="J1569" s="238">
        <f t="shared" si="849"/>
        <v>0</v>
      </c>
      <c r="K1569" s="239">
        <f t="shared" si="847"/>
        <v>798000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0</v>
      </c>
      <c r="C1570" s="292">
        <f t="shared" si="850"/>
        <v>0</v>
      </c>
      <c r="D1570" s="293">
        <f t="shared" si="850"/>
        <v>0</v>
      </c>
      <c r="E1570" s="294">
        <f t="shared" si="850"/>
        <v>0</v>
      </c>
      <c r="F1570" s="235"/>
      <c r="G1570" s="236"/>
      <c r="H1570" s="237">
        <f t="shared" ref="H1570:J1570" si="851">H1532</f>
        <v>0</v>
      </c>
      <c r="I1570" s="238">
        <f t="shared" si="851"/>
        <v>0</v>
      </c>
      <c r="J1570" s="238">
        <f t="shared" si="851"/>
        <v>0</v>
      </c>
      <c r="K1570" s="239">
        <f t="shared" si="847"/>
        <v>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22"/>
      <c r="K1585" s="323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24">
        <f>SUM(K1568:K1583)</f>
        <v>2844240</v>
      </c>
      <c r="K1586" s="325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26"/>
      <c r="K1587" s="326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23"/>
      <c r="K1589" s="323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27">
        <f>((J1586/1.11)+(K1588/1.11))*11%</f>
        <v>281861.6216216216</v>
      </c>
      <c r="K1590" s="328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23"/>
      <c r="K1591" s="323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2844240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29</v>
      </c>
      <c r="J1594" s="329" t="str">
        <f>J1556</f>
        <v>NOVI / CONDRO</v>
      </c>
      <c r="K1594" s="330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28</v>
      </c>
      <c r="J1595" s="329">
        <f>J1557</f>
        <v>0</v>
      </c>
      <c r="K1595" s="330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23070015</v>
      </c>
      <c r="G1598" s="11" t="s">
        <v>2</v>
      </c>
      <c r="H1598" s="305" t="s">
        <v>47</v>
      </c>
      <c r="I1598" s="305"/>
      <c r="J1598" s="305"/>
      <c r="K1598" s="306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09" t="s">
        <v>3</v>
      </c>
      <c r="G1599" s="17"/>
      <c r="H1599" s="307"/>
      <c r="I1599" s="307"/>
      <c r="J1599" s="307"/>
      <c r="K1599" s="308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47">
        <v>45118</v>
      </c>
      <c r="E1600" s="348"/>
      <c r="F1600" s="309"/>
      <c r="G1600" s="18"/>
      <c r="H1600" s="349" t="s">
        <v>48</v>
      </c>
      <c r="I1600" s="349"/>
      <c r="J1600" s="349"/>
      <c r="K1600" s="350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09"/>
      <c r="G1601" s="18"/>
      <c r="H1601" s="351" t="s">
        <v>49</v>
      </c>
      <c r="I1601" s="351"/>
      <c r="J1601" s="351"/>
      <c r="K1601" s="352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114</v>
      </c>
      <c r="E1602" s="9"/>
      <c r="F1602" s="21"/>
      <c r="G1602" s="22"/>
      <c r="H1602" s="353"/>
      <c r="I1602" s="353"/>
      <c r="J1602" s="353"/>
      <c r="K1602" s="354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60</v>
      </c>
      <c r="C1606" s="46" t="s">
        <v>51</v>
      </c>
      <c r="D1606" s="93">
        <v>1</v>
      </c>
      <c r="E1606" s="110" t="s">
        <v>63</v>
      </c>
      <c r="F1606" s="48"/>
      <c r="G1606" s="49"/>
      <c r="H1606" s="50">
        <v>64800</v>
      </c>
      <c r="I1606" s="51">
        <v>0.13500000000000001</v>
      </c>
      <c r="J1606" s="51"/>
      <c r="K1606" s="52">
        <f t="shared" ref="K1606:K1621" si="878">(B1606*H1606-((B1606*H1606)*I1606))-((B1606*H1606-((B1606*H1606)*I1606))*J1606)</f>
        <v>3363120</v>
      </c>
      <c r="L1606" s="36"/>
    </row>
    <row r="1607" spans="1:12" s="10" customFormat="1" ht="14.1" customHeight="1" x14ac:dyDescent="0.25">
      <c r="A1607" s="45">
        <v>2</v>
      </c>
      <c r="B1607" s="46">
        <v>48</v>
      </c>
      <c r="C1607" s="46" t="s">
        <v>51</v>
      </c>
      <c r="D1607" s="93">
        <v>1</v>
      </c>
      <c r="E1607" s="110" t="s">
        <v>115</v>
      </c>
      <c r="F1607" s="48"/>
      <c r="G1607" s="49"/>
      <c r="H1607" s="50">
        <v>60000</v>
      </c>
      <c r="I1607" s="51">
        <v>0.13500000000000001</v>
      </c>
      <c r="J1607" s="51"/>
      <c r="K1607" s="52">
        <f t="shared" si="878"/>
        <v>2491200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36"/>
      <c r="K1623" s="310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31">
        <f>SUM(K1606:K1621)</f>
        <v>5854320</v>
      </c>
      <c r="K1624" s="332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33"/>
      <c r="K1625" s="333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10"/>
      <c r="K1627" s="310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34">
        <f>((J1624/1.11)+(K1626/1.11))*11%</f>
        <v>580157.83783783775</v>
      </c>
      <c r="K1628" s="335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10"/>
      <c r="K1629" s="310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5854320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29</v>
      </c>
      <c r="J1632" s="311" t="s">
        <v>55</v>
      </c>
      <c r="K1632" s="312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28</v>
      </c>
      <c r="J1633" s="311"/>
      <c r="K1633" s="312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23070015</v>
      </c>
      <c r="F1636" s="123"/>
      <c r="G1636" s="124" t="s">
        <v>2</v>
      </c>
      <c r="H1636" s="355" t="str">
        <f>H1598</f>
        <v>CV PELITA JAYA</v>
      </c>
      <c r="I1636" s="355"/>
      <c r="J1636" s="355"/>
      <c r="K1636" s="356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59" t="s">
        <v>3</v>
      </c>
      <c r="G1637" s="130"/>
      <c r="H1637" s="357"/>
      <c r="I1637" s="357"/>
      <c r="J1637" s="357"/>
      <c r="K1637" s="358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60">
        <f>D1600</f>
        <v>45118</v>
      </c>
      <c r="E1638" s="361"/>
      <c r="F1638" s="359"/>
      <c r="G1638" s="131"/>
      <c r="H1638" s="362" t="str">
        <f>H1600</f>
        <v>(ANUGERAH SEJAHTERA)</v>
      </c>
      <c r="I1638" s="362"/>
      <c r="J1638" s="362"/>
      <c r="K1638" s="363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59"/>
      <c r="G1639" s="131"/>
      <c r="H1639" s="343" t="str">
        <f>H1601</f>
        <v>PURWOKERTO</v>
      </c>
      <c r="I1639" s="343"/>
      <c r="J1639" s="343"/>
      <c r="K1639" s="344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KO 4892</v>
      </c>
      <c r="E1640" s="122"/>
      <c r="F1640" s="133"/>
      <c r="G1640" s="134"/>
      <c r="H1640" s="345"/>
      <c r="I1640" s="345"/>
      <c r="J1640" s="345"/>
      <c r="K1640" s="346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60</v>
      </c>
      <c r="C1644" s="287" t="str">
        <f t="shared" si="879"/>
        <v>LSN</v>
      </c>
      <c r="D1644" s="288">
        <f t="shared" si="879"/>
        <v>1</v>
      </c>
      <c r="E1644" s="289" t="str">
        <f t="shared" si="879"/>
        <v>ISI CUTTER 18 MM KENKO L-150 (BESAR)</v>
      </c>
      <c r="F1644" s="158"/>
      <c r="G1644" s="159"/>
      <c r="H1644" s="160">
        <f t="shared" ref="H1644:J1644" si="880">H1606</f>
        <v>64800</v>
      </c>
      <c r="I1644" s="161">
        <f t="shared" si="880"/>
        <v>0.13500000000000001</v>
      </c>
      <c r="J1644" s="161">
        <f t="shared" si="880"/>
        <v>0</v>
      </c>
      <c r="K1644" s="162">
        <f t="shared" ref="K1644:K1659" si="881">(B1644*H1644-((B1644*H1644)*I1644))-((B1644*H1644-((B1644*H1644)*I1644))*J1644)</f>
        <v>3363120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48</v>
      </c>
      <c r="C1645" s="287" t="str">
        <f t="shared" si="882"/>
        <v>LSN</v>
      </c>
      <c r="D1645" s="288">
        <f t="shared" si="882"/>
        <v>1</v>
      </c>
      <c r="E1645" s="289" t="str">
        <f t="shared" si="882"/>
        <v>CORRECTION TAPE KENKO CT-902CL (12M x 5MM)</v>
      </c>
      <c r="F1645" s="158"/>
      <c r="G1645" s="159"/>
      <c r="H1645" s="160">
        <f t="shared" ref="H1645:J1645" si="883">H1607</f>
        <v>60000</v>
      </c>
      <c r="I1645" s="161">
        <f t="shared" si="883"/>
        <v>0.13500000000000001</v>
      </c>
      <c r="J1645" s="161">
        <f t="shared" si="883"/>
        <v>0</v>
      </c>
      <c r="K1645" s="162">
        <f t="shared" si="881"/>
        <v>2491200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68"/>
      <c r="K1661" s="364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69">
        <f>SUM(K1644:K1659)</f>
        <v>5854320</v>
      </c>
      <c r="K1662" s="370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65"/>
      <c r="K1663" s="365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64"/>
      <c r="K1665" s="364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66">
        <f>((J1662/1.11)+(K1664/1.11))*11%</f>
        <v>580157.83783783775</v>
      </c>
      <c r="K1666" s="367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64"/>
      <c r="K1667" s="364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5854320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29</v>
      </c>
      <c r="J1670" s="337" t="str">
        <f>J1632</f>
        <v>NOVI / CONDRO</v>
      </c>
      <c r="K1670" s="338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28</v>
      </c>
      <c r="J1671" s="337">
        <f>J1633</f>
        <v>0</v>
      </c>
      <c r="K1671" s="338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23070015</v>
      </c>
      <c r="F1674" s="200"/>
      <c r="G1674" s="201" t="s">
        <v>2</v>
      </c>
      <c r="H1674" s="339" t="str">
        <f>H1636</f>
        <v>CV PELITA JAYA</v>
      </c>
      <c r="I1674" s="339"/>
      <c r="J1674" s="339"/>
      <c r="K1674" s="340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13" t="s">
        <v>3</v>
      </c>
      <c r="G1675" s="207"/>
      <c r="H1675" s="341"/>
      <c r="I1675" s="341"/>
      <c r="J1675" s="341"/>
      <c r="K1675" s="342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4">
        <f>D1638</f>
        <v>45118</v>
      </c>
      <c r="E1676" s="315"/>
      <c r="F1676" s="313"/>
      <c r="G1676" s="208"/>
      <c r="H1676" s="316" t="str">
        <f>H1638</f>
        <v>(ANUGERAH SEJAHTERA)</v>
      </c>
      <c r="I1676" s="316"/>
      <c r="J1676" s="316"/>
      <c r="K1676" s="317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13"/>
      <c r="G1677" s="208"/>
      <c r="H1677" s="318" t="str">
        <f>H1639</f>
        <v>PURWOKERTO</v>
      </c>
      <c r="I1677" s="318"/>
      <c r="J1677" s="318"/>
      <c r="K1677" s="319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KO 4892</v>
      </c>
      <c r="E1678" s="199"/>
      <c r="F1678" s="210"/>
      <c r="G1678" s="211"/>
      <c r="H1678" s="320"/>
      <c r="I1678" s="320"/>
      <c r="J1678" s="320"/>
      <c r="K1678" s="321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60</v>
      </c>
      <c r="C1682" s="292" t="str">
        <f t="shared" si="912"/>
        <v>LSN</v>
      </c>
      <c r="D1682" s="293">
        <f t="shared" si="912"/>
        <v>1</v>
      </c>
      <c r="E1682" s="294" t="str">
        <f t="shared" si="912"/>
        <v>ISI CUTTER 18 MM KENKO L-150 (BESAR)</v>
      </c>
      <c r="F1682" s="235"/>
      <c r="G1682" s="236"/>
      <c r="H1682" s="237">
        <f t="shared" ref="H1682:J1682" si="913">H1644</f>
        <v>64800</v>
      </c>
      <c r="I1682" s="238">
        <f t="shared" si="913"/>
        <v>0.13500000000000001</v>
      </c>
      <c r="J1682" s="238">
        <f t="shared" si="913"/>
        <v>0</v>
      </c>
      <c r="K1682" s="239">
        <f t="shared" ref="K1682:K1697" si="914">(B1682*H1682-((B1682*H1682)*I1682))-((B1682*H1682-((B1682*H1682)*I1682))*J1682)</f>
        <v>3363120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48</v>
      </c>
      <c r="C1683" s="292" t="str">
        <f t="shared" si="915"/>
        <v>LSN</v>
      </c>
      <c r="D1683" s="293">
        <f t="shared" si="915"/>
        <v>1</v>
      </c>
      <c r="E1683" s="294" t="str">
        <f t="shared" si="915"/>
        <v>CORRECTION TAPE KENKO CT-902CL (12M x 5MM)</v>
      </c>
      <c r="F1683" s="235"/>
      <c r="G1683" s="236"/>
      <c r="H1683" s="237">
        <f t="shared" ref="H1683:J1683" si="916">H1645</f>
        <v>60000</v>
      </c>
      <c r="I1683" s="238">
        <f t="shared" si="916"/>
        <v>0.13500000000000001</v>
      </c>
      <c r="J1683" s="238">
        <f t="shared" si="916"/>
        <v>0</v>
      </c>
      <c r="K1683" s="239">
        <f t="shared" si="914"/>
        <v>2491200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22"/>
      <c r="K1699" s="323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24">
        <f>SUM(K1682:K1697)</f>
        <v>5854320</v>
      </c>
      <c r="K1700" s="325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26"/>
      <c r="K1701" s="326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23"/>
      <c r="K1703" s="323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27">
        <f>((J1700/1.11)+(K1702/1.11))*11%</f>
        <v>580157.83783783775</v>
      </c>
      <c r="K1704" s="328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23"/>
      <c r="K1705" s="323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5854320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29</v>
      </c>
      <c r="J1708" s="329" t="str">
        <f>J1670</f>
        <v>NOVI / CONDRO</v>
      </c>
      <c r="K1708" s="330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28</v>
      </c>
      <c r="J1709" s="329">
        <f>J1671</f>
        <v>0</v>
      </c>
      <c r="K1709" s="330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23070016</v>
      </c>
      <c r="G1712" s="11" t="s">
        <v>2</v>
      </c>
      <c r="H1712" s="305" t="s">
        <v>40</v>
      </c>
      <c r="I1712" s="305"/>
      <c r="J1712" s="305"/>
      <c r="K1712" s="306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09" t="s">
        <v>3</v>
      </c>
      <c r="G1713" s="17"/>
      <c r="H1713" s="307"/>
      <c r="I1713" s="307"/>
      <c r="J1713" s="307"/>
      <c r="K1713" s="308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47">
        <v>45118</v>
      </c>
      <c r="E1714" s="348"/>
      <c r="F1714" s="309"/>
      <c r="G1714" s="18"/>
      <c r="H1714" s="349" t="s">
        <v>41</v>
      </c>
      <c r="I1714" s="349"/>
      <c r="J1714" s="349"/>
      <c r="K1714" s="350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09"/>
      <c r="G1715" s="18"/>
      <c r="H1715" s="351" t="s">
        <v>42</v>
      </c>
      <c r="I1715" s="351"/>
      <c r="J1715" s="351"/>
      <c r="K1715" s="352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116</v>
      </c>
      <c r="E1716" s="9"/>
      <c r="F1716" s="21"/>
      <c r="G1716" s="22"/>
      <c r="H1716" s="353"/>
      <c r="I1716" s="353"/>
      <c r="J1716" s="353"/>
      <c r="K1716" s="354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432</v>
      </c>
      <c r="C1720" s="46" t="s">
        <v>51</v>
      </c>
      <c r="D1720" s="93">
        <v>3</v>
      </c>
      <c r="E1720" s="110" t="s">
        <v>117</v>
      </c>
      <c r="F1720" s="48"/>
      <c r="G1720" s="49"/>
      <c r="H1720" s="50">
        <v>21600</v>
      </c>
      <c r="I1720" s="51">
        <v>0.125</v>
      </c>
      <c r="J1720" s="51"/>
      <c r="K1720" s="52">
        <f t="shared" ref="K1720:K1735" si="945">(B1720*H1720-((B1720*H1720)*I1720))-((B1720*H1720-((B1720*H1720)*I1720))*J1720)</f>
        <v>8164800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3"/>
      <c r="E1721" s="110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3"/>
      <c r="E1722" s="110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3"/>
      <c r="E1723" s="110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3"/>
      <c r="E1724" s="110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36"/>
      <c r="K1737" s="310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31">
        <f>SUM(K1720:K1735)</f>
        <v>8164800</v>
      </c>
      <c r="K1738" s="332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33"/>
      <c r="K1739" s="333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10"/>
      <c r="K1741" s="310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34">
        <f>((J1738/1.11)+(K1740/1.11))*11%</f>
        <v>809124.32432432426</v>
      </c>
      <c r="K1742" s="335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10"/>
      <c r="K1743" s="310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8164800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29</v>
      </c>
      <c r="J1746" s="311" t="s">
        <v>55</v>
      </c>
      <c r="K1746" s="312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28</v>
      </c>
      <c r="J1747" s="311"/>
      <c r="K1747" s="312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23070016</v>
      </c>
      <c r="F1750" s="123"/>
      <c r="G1750" s="124" t="s">
        <v>2</v>
      </c>
      <c r="H1750" s="355" t="str">
        <f>H1712</f>
        <v>GUNAWAN HARTONO KUSUMA</v>
      </c>
      <c r="I1750" s="355"/>
      <c r="J1750" s="355"/>
      <c r="K1750" s="356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59" t="s">
        <v>3</v>
      </c>
      <c r="G1751" s="130"/>
      <c r="H1751" s="357"/>
      <c r="I1751" s="357"/>
      <c r="J1751" s="357"/>
      <c r="K1751" s="358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60">
        <f>D1714</f>
        <v>45118</v>
      </c>
      <c r="E1752" s="361"/>
      <c r="F1752" s="359"/>
      <c r="G1752" s="131"/>
      <c r="H1752" s="362" t="str">
        <f>H1714</f>
        <v>( NIKI SAE )</v>
      </c>
      <c r="I1752" s="362"/>
      <c r="J1752" s="362"/>
      <c r="K1752" s="363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59"/>
      <c r="G1753" s="131"/>
      <c r="H1753" s="343" t="str">
        <f>H1715</f>
        <v>TULUNG AGUNG</v>
      </c>
      <c r="I1753" s="343"/>
      <c r="J1753" s="343"/>
      <c r="K1753" s="344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G 4963</v>
      </c>
      <c r="E1754" s="122"/>
      <c r="F1754" s="133"/>
      <c r="G1754" s="134"/>
      <c r="H1754" s="345"/>
      <c r="I1754" s="345"/>
      <c r="J1754" s="345"/>
      <c r="K1754" s="346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432</v>
      </c>
      <c r="C1758" s="287" t="str">
        <f t="shared" si="946"/>
        <v>LSN</v>
      </c>
      <c r="D1758" s="288">
        <f t="shared" si="946"/>
        <v>3</v>
      </c>
      <c r="E1758" s="289" t="str">
        <f t="shared" si="946"/>
        <v>GEL PEN KENKO KE-303 T-GEL TRIANGULAR HITAM</v>
      </c>
      <c r="F1758" s="158"/>
      <c r="G1758" s="159"/>
      <c r="H1758" s="160">
        <f t="shared" ref="H1758:J1758" si="947">H1720</f>
        <v>21600</v>
      </c>
      <c r="I1758" s="161">
        <f t="shared" si="947"/>
        <v>0.125</v>
      </c>
      <c r="J1758" s="161">
        <f t="shared" si="947"/>
        <v>0</v>
      </c>
      <c r="K1758" s="162">
        <f t="shared" ref="K1758:K1773" si="948">(B1758*H1758-((B1758*H1758)*I1758))-((B1758*H1758-((B1758*H1758)*I1758))*J1758)</f>
        <v>8164800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0</v>
      </c>
      <c r="C1759" s="287">
        <f t="shared" si="949"/>
        <v>0</v>
      </c>
      <c r="D1759" s="288">
        <f t="shared" si="949"/>
        <v>0</v>
      </c>
      <c r="E1759" s="289">
        <f t="shared" si="949"/>
        <v>0</v>
      </c>
      <c r="F1759" s="158"/>
      <c r="G1759" s="159"/>
      <c r="H1759" s="160">
        <f t="shared" ref="H1759:J1759" si="950">H1721</f>
        <v>0</v>
      </c>
      <c r="I1759" s="161">
        <f t="shared" si="950"/>
        <v>0</v>
      </c>
      <c r="J1759" s="161">
        <f t="shared" si="950"/>
        <v>0</v>
      </c>
      <c r="K1759" s="162">
        <f t="shared" si="948"/>
        <v>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0</v>
      </c>
      <c r="C1760" s="287">
        <f t="shared" si="951"/>
        <v>0</v>
      </c>
      <c r="D1760" s="288">
        <f t="shared" si="951"/>
        <v>0</v>
      </c>
      <c r="E1760" s="289">
        <f t="shared" si="951"/>
        <v>0</v>
      </c>
      <c r="F1760" s="158"/>
      <c r="G1760" s="159"/>
      <c r="H1760" s="160">
        <f t="shared" ref="H1760:J1760" si="952">H1722</f>
        <v>0</v>
      </c>
      <c r="I1760" s="161">
        <f t="shared" si="952"/>
        <v>0</v>
      </c>
      <c r="J1760" s="161">
        <f t="shared" si="952"/>
        <v>0</v>
      </c>
      <c r="K1760" s="162">
        <f t="shared" si="948"/>
        <v>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0</v>
      </c>
      <c r="C1761" s="287">
        <f t="shared" si="953"/>
        <v>0</v>
      </c>
      <c r="D1761" s="288">
        <f t="shared" si="953"/>
        <v>0</v>
      </c>
      <c r="E1761" s="289">
        <f t="shared" si="953"/>
        <v>0</v>
      </c>
      <c r="F1761" s="158"/>
      <c r="G1761" s="159"/>
      <c r="H1761" s="160">
        <f t="shared" ref="H1761:J1761" si="954">H1723</f>
        <v>0</v>
      </c>
      <c r="I1761" s="161">
        <f t="shared" si="954"/>
        <v>0</v>
      </c>
      <c r="J1761" s="161">
        <f t="shared" si="954"/>
        <v>0</v>
      </c>
      <c r="K1761" s="162">
        <f t="shared" si="948"/>
        <v>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0</v>
      </c>
      <c r="C1762" s="287">
        <f t="shared" si="955"/>
        <v>0</v>
      </c>
      <c r="D1762" s="288">
        <f t="shared" si="955"/>
        <v>0</v>
      </c>
      <c r="E1762" s="289">
        <f t="shared" si="955"/>
        <v>0</v>
      </c>
      <c r="F1762" s="158"/>
      <c r="G1762" s="159"/>
      <c r="H1762" s="160">
        <f t="shared" ref="H1762:J1762" si="956">H1724</f>
        <v>0</v>
      </c>
      <c r="I1762" s="161">
        <f t="shared" si="956"/>
        <v>0</v>
      </c>
      <c r="J1762" s="161">
        <f t="shared" si="956"/>
        <v>0</v>
      </c>
      <c r="K1762" s="162">
        <f t="shared" si="948"/>
        <v>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68"/>
      <c r="K1775" s="364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69">
        <f>SUM(K1758:K1773)</f>
        <v>8164800</v>
      </c>
      <c r="K1776" s="370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65"/>
      <c r="K1777" s="365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64"/>
      <c r="K1779" s="364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66">
        <f>((J1776/1.11)+(K1778/1.11))*11%</f>
        <v>809124.32432432426</v>
      </c>
      <c r="K1780" s="367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64"/>
      <c r="K1781" s="364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8164800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29</v>
      </c>
      <c r="J1784" s="337" t="str">
        <f>J1746</f>
        <v>NOVI / CONDRO</v>
      </c>
      <c r="K1784" s="338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28</v>
      </c>
      <c r="J1785" s="337">
        <f>J1747</f>
        <v>0</v>
      </c>
      <c r="K1785" s="338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23070016</v>
      </c>
      <c r="F1788" s="200"/>
      <c r="G1788" s="201" t="s">
        <v>2</v>
      </c>
      <c r="H1788" s="339" t="str">
        <f>H1750</f>
        <v>GUNAWAN HARTONO KUSUMA</v>
      </c>
      <c r="I1788" s="339"/>
      <c r="J1788" s="339"/>
      <c r="K1788" s="340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13" t="s">
        <v>3</v>
      </c>
      <c r="G1789" s="207"/>
      <c r="H1789" s="341"/>
      <c r="I1789" s="341"/>
      <c r="J1789" s="341"/>
      <c r="K1789" s="342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4">
        <f>D1752</f>
        <v>45118</v>
      </c>
      <c r="E1790" s="315"/>
      <c r="F1790" s="313"/>
      <c r="G1790" s="208"/>
      <c r="H1790" s="316" t="str">
        <f>H1752</f>
        <v>( NIKI SAE )</v>
      </c>
      <c r="I1790" s="316"/>
      <c r="J1790" s="316"/>
      <c r="K1790" s="317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13"/>
      <c r="G1791" s="208"/>
      <c r="H1791" s="318" t="str">
        <f>H1753</f>
        <v>TULUNG AGUNG</v>
      </c>
      <c r="I1791" s="318"/>
      <c r="J1791" s="318"/>
      <c r="K1791" s="319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G 4963</v>
      </c>
      <c r="E1792" s="199"/>
      <c r="F1792" s="210"/>
      <c r="G1792" s="211"/>
      <c r="H1792" s="320"/>
      <c r="I1792" s="320"/>
      <c r="J1792" s="320"/>
      <c r="K1792" s="321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432</v>
      </c>
      <c r="C1796" s="292" t="str">
        <f t="shared" si="979"/>
        <v>LSN</v>
      </c>
      <c r="D1796" s="293">
        <f t="shared" si="979"/>
        <v>3</v>
      </c>
      <c r="E1796" s="294" t="str">
        <f t="shared" si="979"/>
        <v>GEL PEN KENKO KE-303 T-GEL TRIANGULAR HITAM</v>
      </c>
      <c r="F1796" s="235"/>
      <c r="G1796" s="236"/>
      <c r="H1796" s="237">
        <f t="shared" ref="H1796:J1796" si="980">H1758</f>
        <v>21600</v>
      </c>
      <c r="I1796" s="238">
        <f t="shared" si="980"/>
        <v>0.125</v>
      </c>
      <c r="J1796" s="238">
        <f t="shared" si="980"/>
        <v>0</v>
      </c>
      <c r="K1796" s="239">
        <f t="shared" ref="K1796:K1811" si="981">(B1796*H1796-((B1796*H1796)*I1796))-((B1796*H1796-((B1796*H1796)*I1796))*J1796)</f>
        <v>8164800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0</v>
      </c>
      <c r="C1797" s="292">
        <f t="shared" si="982"/>
        <v>0</v>
      </c>
      <c r="D1797" s="293">
        <f t="shared" si="982"/>
        <v>0</v>
      </c>
      <c r="E1797" s="294">
        <f t="shared" si="982"/>
        <v>0</v>
      </c>
      <c r="F1797" s="235"/>
      <c r="G1797" s="236"/>
      <c r="H1797" s="237">
        <f t="shared" ref="H1797:J1797" si="983">H1759</f>
        <v>0</v>
      </c>
      <c r="I1797" s="238">
        <f t="shared" si="983"/>
        <v>0</v>
      </c>
      <c r="J1797" s="238">
        <f t="shared" si="983"/>
        <v>0</v>
      </c>
      <c r="K1797" s="239">
        <f t="shared" si="981"/>
        <v>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0</v>
      </c>
      <c r="C1798" s="292">
        <f t="shared" si="984"/>
        <v>0</v>
      </c>
      <c r="D1798" s="293">
        <f t="shared" si="984"/>
        <v>0</v>
      </c>
      <c r="E1798" s="294">
        <f t="shared" si="984"/>
        <v>0</v>
      </c>
      <c r="F1798" s="235"/>
      <c r="G1798" s="236"/>
      <c r="H1798" s="237">
        <f t="shared" ref="H1798:J1798" si="985">H1760</f>
        <v>0</v>
      </c>
      <c r="I1798" s="238">
        <f t="shared" si="985"/>
        <v>0</v>
      </c>
      <c r="J1798" s="238">
        <f t="shared" si="985"/>
        <v>0</v>
      </c>
      <c r="K1798" s="239">
        <f t="shared" si="981"/>
        <v>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0</v>
      </c>
      <c r="C1799" s="292">
        <f t="shared" si="986"/>
        <v>0</v>
      </c>
      <c r="D1799" s="293">
        <f t="shared" si="986"/>
        <v>0</v>
      </c>
      <c r="E1799" s="294">
        <f t="shared" si="986"/>
        <v>0</v>
      </c>
      <c r="F1799" s="235"/>
      <c r="G1799" s="236"/>
      <c r="H1799" s="237">
        <f t="shared" ref="H1799:J1799" si="987">H1761</f>
        <v>0</v>
      </c>
      <c r="I1799" s="238">
        <f t="shared" si="987"/>
        <v>0</v>
      </c>
      <c r="J1799" s="238">
        <f t="shared" si="987"/>
        <v>0</v>
      </c>
      <c r="K1799" s="239">
        <f t="shared" si="981"/>
        <v>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0</v>
      </c>
      <c r="C1800" s="292">
        <f t="shared" si="988"/>
        <v>0</v>
      </c>
      <c r="D1800" s="293">
        <f t="shared" si="988"/>
        <v>0</v>
      </c>
      <c r="E1800" s="294">
        <f t="shared" si="988"/>
        <v>0</v>
      </c>
      <c r="F1800" s="235"/>
      <c r="G1800" s="236"/>
      <c r="H1800" s="237">
        <f t="shared" ref="H1800:J1800" si="989">H1762</f>
        <v>0</v>
      </c>
      <c r="I1800" s="238">
        <f t="shared" si="989"/>
        <v>0</v>
      </c>
      <c r="J1800" s="238">
        <f t="shared" si="989"/>
        <v>0</v>
      </c>
      <c r="K1800" s="239">
        <f t="shared" si="981"/>
        <v>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22"/>
      <c r="K1813" s="323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24">
        <f>SUM(K1796:K1811)</f>
        <v>8164800</v>
      </c>
      <c r="K1814" s="325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26"/>
      <c r="K1815" s="326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23"/>
      <c r="K1817" s="323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27">
        <f>((J1814/1.11)+(K1816/1.11))*11%</f>
        <v>809124.32432432426</v>
      </c>
      <c r="K1818" s="328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23"/>
      <c r="K1819" s="323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8164800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29</v>
      </c>
      <c r="J1822" s="329" t="str">
        <f>J1784</f>
        <v>NOVI / CONDRO</v>
      </c>
      <c r="K1822" s="330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28</v>
      </c>
      <c r="J1823" s="329">
        <f>J1785</f>
        <v>0</v>
      </c>
      <c r="K1823" s="330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23070017</v>
      </c>
      <c r="G1826" s="11" t="s">
        <v>2</v>
      </c>
      <c r="H1826" s="305" t="s">
        <v>98</v>
      </c>
      <c r="I1826" s="305"/>
      <c r="J1826" s="305"/>
      <c r="K1826" s="306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09" t="s">
        <v>3</v>
      </c>
      <c r="G1827" s="17"/>
      <c r="H1827" s="307"/>
      <c r="I1827" s="307"/>
      <c r="J1827" s="307"/>
      <c r="K1827" s="308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47">
        <v>45119</v>
      </c>
      <c r="E1828" s="348"/>
      <c r="F1828" s="309"/>
      <c r="G1828" s="18"/>
      <c r="H1828" s="349" t="s">
        <v>32</v>
      </c>
      <c r="I1828" s="349"/>
      <c r="J1828" s="349"/>
      <c r="K1828" s="350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09"/>
      <c r="G1829" s="18"/>
      <c r="H1829" s="351" t="s">
        <v>99</v>
      </c>
      <c r="I1829" s="351"/>
      <c r="J1829" s="351"/>
      <c r="K1829" s="352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118</v>
      </c>
      <c r="E1830" s="9"/>
      <c r="F1830" s="21"/>
      <c r="G1830" s="22"/>
      <c r="H1830" s="353"/>
      <c r="I1830" s="353"/>
      <c r="J1830" s="353"/>
      <c r="K1830" s="354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36</v>
      </c>
      <c r="C1834" s="46" t="s">
        <v>51</v>
      </c>
      <c r="D1834" s="93">
        <v>3</v>
      </c>
      <c r="E1834" s="110" t="s">
        <v>119</v>
      </c>
      <c r="F1834" s="48"/>
      <c r="G1834" s="49"/>
      <c r="H1834" s="50">
        <v>127200</v>
      </c>
      <c r="I1834" s="51">
        <v>0.125</v>
      </c>
      <c r="J1834" s="51"/>
      <c r="K1834" s="52">
        <f t="shared" ref="K1834:K1849" si="1012">(B1834*H1834-((B1834*H1834)*I1834))-((B1834*H1834-((B1834*H1834)*I1834))*J1834)</f>
        <v>4006800</v>
      </c>
      <c r="L1834" s="36"/>
    </row>
    <row r="1835" spans="1:12" s="10" customFormat="1" ht="14.1" customHeight="1" x14ac:dyDescent="0.25">
      <c r="A1835" s="45">
        <v>2</v>
      </c>
      <c r="B1835" s="46">
        <v>150</v>
      </c>
      <c r="C1835" s="46" t="s">
        <v>37</v>
      </c>
      <c r="D1835" s="93">
        <v>3</v>
      </c>
      <c r="E1835" s="110" t="s">
        <v>120</v>
      </c>
      <c r="F1835" s="48"/>
      <c r="G1835" s="49"/>
      <c r="H1835" s="50">
        <v>34100</v>
      </c>
      <c r="I1835" s="51">
        <v>0.125</v>
      </c>
      <c r="J1835" s="51"/>
      <c r="K1835" s="52">
        <f t="shared" si="1012"/>
        <v>4475625</v>
      </c>
      <c r="L1835" s="36"/>
    </row>
    <row r="1836" spans="1:12" s="10" customFormat="1" ht="14.1" customHeight="1" x14ac:dyDescent="0.25">
      <c r="A1836" s="45">
        <v>3</v>
      </c>
      <c r="B1836" s="46">
        <v>150</v>
      </c>
      <c r="C1836" s="46" t="s">
        <v>37</v>
      </c>
      <c r="D1836" s="93">
        <v>3</v>
      </c>
      <c r="E1836" s="110" t="s">
        <v>121</v>
      </c>
      <c r="F1836" s="48"/>
      <c r="G1836" s="49"/>
      <c r="H1836" s="50">
        <v>32000</v>
      </c>
      <c r="I1836" s="51">
        <v>0.125</v>
      </c>
      <c r="J1836" s="51"/>
      <c r="K1836" s="52">
        <f t="shared" si="1012"/>
        <v>4200000</v>
      </c>
      <c r="L1836" s="36"/>
    </row>
    <row r="1837" spans="1:12" s="10" customFormat="1" ht="14.1" customHeight="1" x14ac:dyDescent="0.25">
      <c r="A1837" s="45">
        <v>4</v>
      </c>
      <c r="B1837" s="46">
        <v>150</v>
      </c>
      <c r="C1837" s="46" t="s">
        <v>64</v>
      </c>
      <c r="D1837" s="93">
        <v>5</v>
      </c>
      <c r="E1837" s="110" t="s">
        <v>122</v>
      </c>
      <c r="F1837" s="48"/>
      <c r="G1837" s="49"/>
      <c r="H1837" s="50">
        <v>104400</v>
      </c>
      <c r="I1837" s="51">
        <v>0.125</v>
      </c>
      <c r="J1837" s="51"/>
      <c r="K1837" s="52">
        <f t="shared" si="1012"/>
        <v>13702500</v>
      </c>
      <c r="L1837" s="36"/>
    </row>
    <row r="1838" spans="1:12" s="10" customFormat="1" ht="14.1" customHeight="1" x14ac:dyDescent="0.25">
      <c r="A1838" s="45">
        <v>5</v>
      </c>
      <c r="B1838" s="46">
        <v>144</v>
      </c>
      <c r="C1838" s="46" t="s">
        <v>58</v>
      </c>
      <c r="D1838" s="93">
        <v>3</v>
      </c>
      <c r="E1838" s="110" t="s">
        <v>123</v>
      </c>
      <c r="F1838" s="48"/>
      <c r="G1838" s="49"/>
      <c r="H1838" s="50">
        <v>19000</v>
      </c>
      <c r="I1838" s="51">
        <v>0.125</v>
      </c>
      <c r="J1838" s="51"/>
      <c r="K1838" s="52">
        <f t="shared" si="1012"/>
        <v>2394000</v>
      </c>
      <c r="L1838" s="36"/>
    </row>
    <row r="1839" spans="1:12" s="10" customFormat="1" ht="14.1" customHeight="1" x14ac:dyDescent="0.25">
      <c r="A1839" s="45">
        <v>6</v>
      </c>
      <c r="B1839" s="46">
        <v>1000</v>
      </c>
      <c r="C1839" s="46" t="s">
        <v>72</v>
      </c>
      <c r="D1839" s="93">
        <v>10</v>
      </c>
      <c r="E1839" s="110" t="s">
        <v>124</v>
      </c>
      <c r="F1839" s="48"/>
      <c r="G1839" s="49"/>
      <c r="H1839" s="50">
        <v>13250</v>
      </c>
      <c r="I1839" s="51"/>
      <c r="J1839" s="51"/>
      <c r="K1839" s="52">
        <f t="shared" si="1012"/>
        <v>13250000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36"/>
      <c r="K1851" s="310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31">
        <f>SUM(K1834:K1849)</f>
        <v>42028925</v>
      </c>
      <c r="K1852" s="332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33"/>
      <c r="K1853" s="333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10"/>
      <c r="K1855" s="310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34">
        <f>((J1852/1.11)+(K1854/1.11))*11%</f>
        <v>4165028.6036036029</v>
      </c>
      <c r="K1856" s="335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10"/>
      <c r="K1857" s="310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42028925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29</v>
      </c>
      <c r="J1860" s="311" t="s">
        <v>55</v>
      </c>
      <c r="K1860" s="312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28</v>
      </c>
      <c r="J1861" s="311"/>
      <c r="K1861" s="312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23070017</v>
      </c>
      <c r="F1864" s="123"/>
      <c r="G1864" s="124" t="s">
        <v>2</v>
      </c>
      <c r="H1864" s="355" t="str">
        <f>H1826</f>
        <v>CV LANCAR JAYA SENTOSA</v>
      </c>
      <c r="I1864" s="355"/>
      <c r="J1864" s="355"/>
      <c r="K1864" s="356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59" t="s">
        <v>3</v>
      </c>
      <c r="G1865" s="130"/>
      <c r="H1865" s="357"/>
      <c r="I1865" s="357"/>
      <c r="J1865" s="357"/>
      <c r="K1865" s="358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60">
        <f>D1828</f>
        <v>45119</v>
      </c>
      <c r="E1866" s="361"/>
      <c r="F1866" s="359"/>
      <c r="G1866" s="131"/>
      <c r="H1866" s="362" t="str">
        <f>H1828</f>
        <v/>
      </c>
      <c r="I1866" s="362"/>
      <c r="J1866" s="362"/>
      <c r="K1866" s="363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59"/>
      <c r="G1867" s="131"/>
      <c r="H1867" s="343" t="str">
        <f>H1829</f>
        <v>MALANG</v>
      </c>
      <c r="I1867" s="343"/>
      <c r="J1867" s="343"/>
      <c r="K1867" s="344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KO 1295</v>
      </c>
      <c r="E1868" s="122"/>
      <c r="F1868" s="133"/>
      <c r="G1868" s="134"/>
      <c r="H1868" s="345"/>
      <c r="I1868" s="345"/>
      <c r="J1868" s="345"/>
      <c r="K1868" s="346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36</v>
      </c>
      <c r="C1872" s="287" t="str">
        <f t="shared" si="1013"/>
        <v>LSN</v>
      </c>
      <c r="D1872" s="288">
        <f t="shared" si="1013"/>
        <v>3</v>
      </c>
      <c r="E1872" s="289" t="str">
        <f t="shared" si="1013"/>
        <v>PENSIL WARNA JOYKO CP-12PB (PANJANG)</v>
      </c>
      <c r="F1872" s="158"/>
      <c r="G1872" s="159"/>
      <c r="H1872" s="160">
        <f t="shared" ref="H1872:J1872" si="1014">H1834</f>
        <v>127200</v>
      </c>
      <c r="I1872" s="161">
        <f t="shared" si="1014"/>
        <v>0.125</v>
      </c>
      <c r="J1872" s="161">
        <f t="shared" si="1014"/>
        <v>0</v>
      </c>
      <c r="K1872" s="162">
        <f t="shared" ref="K1872:K1887" si="1015">(B1872*H1872-((B1872*H1872)*I1872))-((B1872*H1872-((B1872*H1872)*I1872))*J1872)</f>
        <v>4006800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150</v>
      </c>
      <c r="C1873" s="287" t="str">
        <f t="shared" si="1016"/>
        <v>BOX</v>
      </c>
      <c r="D1873" s="288">
        <f t="shared" si="1016"/>
        <v>3</v>
      </c>
      <c r="E1873" s="289" t="str">
        <f t="shared" si="1016"/>
        <v>STIP / PENGHAPUS JOYKO 526-B20 PUTIH</v>
      </c>
      <c r="F1873" s="158"/>
      <c r="G1873" s="159"/>
      <c r="H1873" s="160">
        <f t="shared" ref="H1873:J1873" si="1017">H1835</f>
        <v>34100</v>
      </c>
      <c r="I1873" s="161">
        <f t="shared" si="1017"/>
        <v>0.125</v>
      </c>
      <c r="J1873" s="161">
        <f t="shared" si="1017"/>
        <v>0</v>
      </c>
      <c r="K1873" s="162">
        <f t="shared" si="1015"/>
        <v>4475625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150</v>
      </c>
      <c r="C1874" s="287" t="str">
        <f t="shared" si="1018"/>
        <v>BOX</v>
      </c>
      <c r="D1874" s="288">
        <f t="shared" si="1018"/>
        <v>3</v>
      </c>
      <c r="E1874" s="289" t="str">
        <f t="shared" si="1018"/>
        <v>STIP / PENGHAPUS JOYKO ER-30W PUTIH</v>
      </c>
      <c r="F1874" s="158"/>
      <c r="G1874" s="159"/>
      <c r="H1874" s="160">
        <f t="shared" ref="H1874:J1874" si="1019">H1836</f>
        <v>32000</v>
      </c>
      <c r="I1874" s="161">
        <f t="shared" si="1019"/>
        <v>0.125</v>
      </c>
      <c r="J1874" s="161">
        <f t="shared" si="1019"/>
        <v>0</v>
      </c>
      <c r="K1874" s="162">
        <f t="shared" si="1015"/>
        <v>4200000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150</v>
      </c>
      <c r="C1875" s="287" t="str">
        <f t="shared" si="1020"/>
        <v>GRS</v>
      </c>
      <c r="D1875" s="288">
        <f t="shared" si="1020"/>
        <v>5</v>
      </c>
      <c r="E1875" s="289" t="str">
        <f t="shared" si="1020"/>
        <v>PENSIL JOYKO 2B P-88</v>
      </c>
      <c r="F1875" s="158"/>
      <c r="G1875" s="159"/>
      <c r="H1875" s="160">
        <f t="shared" ref="H1875:J1875" si="1021">H1837</f>
        <v>104400</v>
      </c>
      <c r="I1875" s="161">
        <f t="shared" si="1021"/>
        <v>0.125</v>
      </c>
      <c r="J1875" s="161">
        <f t="shared" si="1021"/>
        <v>0</v>
      </c>
      <c r="K1875" s="162">
        <f t="shared" si="1015"/>
        <v>13702500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144</v>
      </c>
      <c r="C1876" s="287" t="str">
        <f t="shared" si="1022"/>
        <v>PCS</v>
      </c>
      <c r="D1876" s="288">
        <f t="shared" si="1022"/>
        <v>3</v>
      </c>
      <c r="E1876" s="289" t="str">
        <f t="shared" si="1022"/>
        <v>TAPE CUTTER JOYKO TD-103</v>
      </c>
      <c r="F1876" s="158"/>
      <c r="G1876" s="159"/>
      <c r="H1876" s="160">
        <f t="shared" ref="H1876:J1876" si="1023">H1838</f>
        <v>19000</v>
      </c>
      <c r="I1876" s="161">
        <f t="shared" si="1023"/>
        <v>0.125</v>
      </c>
      <c r="J1876" s="161">
        <f t="shared" si="1023"/>
        <v>0</v>
      </c>
      <c r="K1876" s="162">
        <f t="shared" si="1015"/>
        <v>2394000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1000</v>
      </c>
      <c r="C1877" s="287" t="str">
        <f t="shared" si="1024"/>
        <v>PAK</v>
      </c>
      <c r="D1877" s="288">
        <f t="shared" si="1024"/>
        <v>10</v>
      </c>
      <c r="E1877" s="289" t="str">
        <f t="shared" si="1024"/>
        <v>ISI STAPLER (STAPLES) GREATWALL GW-NO. 10 (KECIL)</v>
      </c>
      <c r="F1877" s="158"/>
      <c r="G1877" s="159"/>
      <c r="H1877" s="160">
        <f t="shared" ref="H1877:J1877" si="1025">H1839</f>
        <v>13250</v>
      </c>
      <c r="I1877" s="161">
        <f t="shared" si="1025"/>
        <v>0</v>
      </c>
      <c r="J1877" s="161">
        <f t="shared" si="1025"/>
        <v>0</v>
      </c>
      <c r="K1877" s="162">
        <f t="shared" si="1015"/>
        <v>13250000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68"/>
      <c r="K1889" s="364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69">
        <f>SUM(K1872:K1887)</f>
        <v>42028925</v>
      </c>
      <c r="K1890" s="370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65"/>
      <c r="K1891" s="365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64"/>
      <c r="K1893" s="364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66">
        <f>((J1890/1.11)+(K1892/1.11))*11%</f>
        <v>4165028.6036036029</v>
      </c>
      <c r="K1894" s="367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64"/>
      <c r="K1895" s="364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42028925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29</v>
      </c>
      <c r="J1898" s="337" t="str">
        <f>J1860</f>
        <v>NOVI / CONDRO</v>
      </c>
      <c r="K1898" s="338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28</v>
      </c>
      <c r="J1899" s="337">
        <f>J1861</f>
        <v>0</v>
      </c>
      <c r="K1899" s="338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23070017</v>
      </c>
      <c r="F1902" s="200"/>
      <c r="G1902" s="201" t="s">
        <v>2</v>
      </c>
      <c r="H1902" s="339" t="str">
        <f>H1864</f>
        <v>CV LANCAR JAYA SENTOSA</v>
      </c>
      <c r="I1902" s="339"/>
      <c r="J1902" s="339"/>
      <c r="K1902" s="340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13" t="s">
        <v>3</v>
      </c>
      <c r="G1903" s="207"/>
      <c r="H1903" s="341"/>
      <c r="I1903" s="341"/>
      <c r="J1903" s="341"/>
      <c r="K1903" s="342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4">
        <f>D1866</f>
        <v>45119</v>
      </c>
      <c r="E1904" s="315"/>
      <c r="F1904" s="313"/>
      <c r="G1904" s="208"/>
      <c r="H1904" s="316" t="str">
        <f>H1866</f>
        <v/>
      </c>
      <c r="I1904" s="316"/>
      <c r="J1904" s="316"/>
      <c r="K1904" s="317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13"/>
      <c r="G1905" s="208"/>
      <c r="H1905" s="318" t="str">
        <f>H1867</f>
        <v>MALANG</v>
      </c>
      <c r="I1905" s="318"/>
      <c r="J1905" s="318"/>
      <c r="K1905" s="319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KO 1295</v>
      </c>
      <c r="E1906" s="199"/>
      <c r="F1906" s="210"/>
      <c r="G1906" s="211"/>
      <c r="H1906" s="320"/>
      <c r="I1906" s="320"/>
      <c r="J1906" s="320"/>
      <c r="K1906" s="321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36</v>
      </c>
      <c r="C1910" s="292" t="str">
        <f t="shared" si="1046"/>
        <v>LSN</v>
      </c>
      <c r="D1910" s="293">
        <f t="shared" si="1046"/>
        <v>3</v>
      </c>
      <c r="E1910" s="294" t="str">
        <f t="shared" si="1046"/>
        <v>PENSIL WARNA JOYKO CP-12PB (PANJANG)</v>
      </c>
      <c r="F1910" s="235"/>
      <c r="G1910" s="236"/>
      <c r="H1910" s="237">
        <f t="shared" ref="H1910:J1910" si="1047">H1872</f>
        <v>127200</v>
      </c>
      <c r="I1910" s="238">
        <f t="shared" si="1047"/>
        <v>0.125</v>
      </c>
      <c r="J1910" s="238">
        <f t="shared" si="1047"/>
        <v>0</v>
      </c>
      <c r="K1910" s="239">
        <f t="shared" ref="K1910:K1925" si="1048">(B1910*H1910-((B1910*H1910)*I1910))-((B1910*H1910-((B1910*H1910)*I1910))*J1910)</f>
        <v>4006800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150</v>
      </c>
      <c r="C1911" s="292" t="str">
        <f t="shared" si="1049"/>
        <v>BOX</v>
      </c>
      <c r="D1911" s="293">
        <f t="shared" si="1049"/>
        <v>3</v>
      </c>
      <c r="E1911" s="294" t="str">
        <f t="shared" si="1049"/>
        <v>STIP / PENGHAPUS JOYKO 526-B20 PUTIH</v>
      </c>
      <c r="F1911" s="235"/>
      <c r="G1911" s="236"/>
      <c r="H1911" s="237">
        <f t="shared" ref="H1911:J1911" si="1050">H1873</f>
        <v>34100</v>
      </c>
      <c r="I1911" s="238">
        <f t="shared" si="1050"/>
        <v>0.125</v>
      </c>
      <c r="J1911" s="238">
        <f t="shared" si="1050"/>
        <v>0</v>
      </c>
      <c r="K1911" s="239">
        <f t="shared" si="1048"/>
        <v>4475625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150</v>
      </c>
      <c r="C1912" s="292" t="str">
        <f t="shared" si="1051"/>
        <v>BOX</v>
      </c>
      <c r="D1912" s="293">
        <f t="shared" si="1051"/>
        <v>3</v>
      </c>
      <c r="E1912" s="294" t="str">
        <f t="shared" si="1051"/>
        <v>STIP / PENGHAPUS JOYKO ER-30W PUTIH</v>
      </c>
      <c r="F1912" s="235"/>
      <c r="G1912" s="236"/>
      <c r="H1912" s="237">
        <f t="shared" ref="H1912:J1912" si="1052">H1874</f>
        <v>32000</v>
      </c>
      <c r="I1912" s="238">
        <f t="shared" si="1052"/>
        <v>0.125</v>
      </c>
      <c r="J1912" s="238">
        <f t="shared" si="1052"/>
        <v>0</v>
      </c>
      <c r="K1912" s="239">
        <f t="shared" si="1048"/>
        <v>4200000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150</v>
      </c>
      <c r="C1913" s="292" t="str">
        <f t="shared" si="1053"/>
        <v>GRS</v>
      </c>
      <c r="D1913" s="293">
        <f t="shared" si="1053"/>
        <v>5</v>
      </c>
      <c r="E1913" s="294" t="str">
        <f t="shared" si="1053"/>
        <v>PENSIL JOYKO 2B P-88</v>
      </c>
      <c r="F1913" s="235"/>
      <c r="G1913" s="236"/>
      <c r="H1913" s="237">
        <f t="shared" ref="H1913:J1913" si="1054">H1875</f>
        <v>104400</v>
      </c>
      <c r="I1913" s="238">
        <f t="shared" si="1054"/>
        <v>0.125</v>
      </c>
      <c r="J1913" s="238">
        <f t="shared" si="1054"/>
        <v>0</v>
      </c>
      <c r="K1913" s="239">
        <f t="shared" si="1048"/>
        <v>13702500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144</v>
      </c>
      <c r="C1914" s="292" t="str">
        <f t="shared" si="1055"/>
        <v>PCS</v>
      </c>
      <c r="D1914" s="293">
        <f t="shared" si="1055"/>
        <v>3</v>
      </c>
      <c r="E1914" s="294" t="str">
        <f t="shared" si="1055"/>
        <v>TAPE CUTTER JOYKO TD-103</v>
      </c>
      <c r="F1914" s="235"/>
      <c r="G1914" s="236"/>
      <c r="H1914" s="237">
        <f t="shared" ref="H1914:J1914" si="1056">H1876</f>
        <v>19000</v>
      </c>
      <c r="I1914" s="238">
        <f t="shared" si="1056"/>
        <v>0.125</v>
      </c>
      <c r="J1914" s="238">
        <f t="shared" si="1056"/>
        <v>0</v>
      </c>
      <c r="K1914" s="239">
        <f t="shared" si="1048"/>
        <v>2394000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1000</v>
      </c>
      <c r="C1915" s="292" t="str">
        <f t="shared" si="1057"/>
        <v>PAK</v>
      </c>
      <c r="D1915" s="293">
        <f t="shared" si="1057"/>
        <v>10</v>
      </c>
      <c r="E1915" s="294" t="str">
        <f t="shared" si="1057"/>
        <v>ISI STAPLER (STAPLES) GREATWALL GW-NO. 10 (KECIL)</v>
      </c>
      <c r="F1915" s="235"/>
      <c r="G1915" s="236"/>
      <c r="H1915" s="237">
        <f t="shared" ref="H1915:J1915" si="1058">H1877</f>
        <v>13250</v>
      </c>
      <c r="I1915" s="238">
        <f t="shared" si="1058"/>
        <v>0</v>
      </c>
      <c r="J1915" s="238">
        <f t="shared" si="1058"/>
        <v>0</v>
      </c>
      <c r="K1915" s="239">
        <f t="shared" si="1048"/>
        <v>13250000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22"/>
      <c r="K1927" s="323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24">
        <f>SUM(K1910:K1925)</f>
        <v>42028925</v>
      </c>
      <c r="K1928" s="325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26"/>
      <c r="K1929" s="326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23"/>
      <c r="K1931" s="323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27">
        <f>((J1928/1.11)+(K1930/1.11))*11%</f>
        <v>4165028.6036036029</v>
      </c>
      <c r="K1932" s="328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23"/>
      <c r="K1933" s="323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42028925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29</v>
      </c>
      <c r="J1936" s="329" t="str">
        <f>J1898</f>
        <v>NOVI / CONDRO</v>
      </c>
      <c r="K1936" s="330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28</v>
      </c>
      <c r="J1937" s="329">
        <f>J1899</f>
        <v>0</v>
      </c>
      <c r="K1937" s="330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23070018</v>
      </c>
      <c r="G1940" s="11" t="s">
        <v>2</v>
      </c>
      <c r="H1940" s="305" t="s">
        <v>47</v>
      </c>
      <c r="I1940" s="305"/>
      <c r="J1940" s="305"/>
      <c r="K1940" s="306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09" t="s">
        <v>3</v>
      </c>
      <c r="G1941" s="17"/>
      <c r="H1941" s="307"/>
      <c r="I1941" s="307"/>
      <c r="J1941" s="307"/>
      <c r="K1941" s="308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47">
        <v>45119</v>
      </c>
      <c r="E1942" s="348"/>
      <c r="F1942" s="309"/>
      <c r="G1942" s="18"/>
      <c r="H1942" s="349" t="s">
        <v>48</v>
      </c>
      <c r="I1942" s="349"/>
      <c r="J1942" s="349"/>
      <c r="K1942" s="350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09"/>
      <c r="G1943" s="18"/>
      <c r="H1943" s="351" t="s">
        <v>49</v>
      </c>
      <c r="I1943" s="351"/>
      <c r="J1943" s="351"/>
      <c r="K1943" s="352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125</v>
      </c>
      <c r="E1944" s="9"/>
      <c r="F1944" s="21"/>
      <c r="G1944" s="22"/>
      <c r="H1944" s="353"/>
      <c r="I1944" s="353"/>
      <c r="J1944" s="353"/>
      <c r="K1944" s="354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72</v>
      </c>
      <c r="C1948" s="46" t="s">
        <v>51</v>
      </c>
      <c r="D1948" s="93">
        <v>1</v>
      </c>
      <c r="E1948" s="110" t="s">
        <v>126</v>
      </c>
      <c r="F1948" s="48"/>
      <c r="G1948" s="49"/>
      <c r="H1948" s="50">
        <v>55800</v>
      </c>
      <c r="I1948" s="51">
        <v>0.13500000000000001</v>
      </c>
      <c r="J1948" s="51"/>
      <c r="K1948" s="52">
        <f t="shared" ref="K1948:K1963" si="1079">(B1948*H1948-((B1948*H1948)*I1948))-((B1948*H1948-((B1948*H1948)*I1948))*J1948)</f>
        <v>3475224</v>
      </c>
      <c r="L1948" s="36"/>
    </row>
    <row r="1949" spans="1:12" s="10" customFormat="1" ht="14.1" customHeight="1" x14ac:dyDescent="0.25">
      <c r="A1949" s="45">
        <v>2</v>
      </c>
      <c r="B1949" s="46">
        <v>120</v>
      </c>
      <c r="C1949" s="46" t="s">
        <v>51</v>
      </c>
      <c r="D1949" s="93">
        <v>2</v>
      </c>
      <c r="E1949" s="110" t="s">
        <v>63</v>
      </c>
      <c r="F1949" s="48"/>
      <c r="G1949" s="49"/>
      <c r="H1949" s="50">
        <v>64800</v>
      </c>
      <c r="I1949" s="51">
        <v>0.13500000000000001</v>
      </c>
      <c r="J1949" s="51"/>
      <c r="K1949" s="52">
        <f t="shared" si="1079"/>
        <v>6726240</v>
      </c>
      <c r="L1949" s="36"/>
    </row>
    <row r="1950" spans="1:12" s="10" customFormat="1" ht="14.1" customHeight="1" x14ac:dyDescent="0.25">
      <c r="A1950" s="45">
        <v>3</v>
      </c>
      <c r="B1950" s="46">
        <v>50</v>
      </c>
      <c r="C1950" s="46" t="s">
        <v>51</v>
      </c>
      <c r="D1950" s="93">
        <v>2</v>
      </c>
      <c r="E1950" s="110" t="s">
        <v>127</v>
      </c>
      <c r="F1950" s="48"/>
      <c r="G1950" s="49"/>
      <c r="H1950" s="50">
        <v>69600</v>
      </c>
      <c r="I1950" s="51">
        <v>0.13500000000000001</v>
      </c>
      <c r="J1950" s="51"/>
      <c r="K1950" s="52">
        <f t="shared" si="1079"/>
        <v>3010200</v>
      </c>
      <c r="L1950" s="36"/>
    </row>
    <row r="1951" spans="1:12" s="10" customFormat="1" ht="14.1" customHeight="1" x14ac:dyDescent="0.25">
      <c r="A1951" s="45">
        <v>4</v>
      </c>
      <c r="B1951" s="46">
        <v>60</v>
      </c>
      <c r="C1951" s="46" t="s">
        <v>72</v>
      </c>
      <c r="D1951" s="93">
        <v>3</v>
      </c>
      <c r="E1951" s="110" t="s">
        <v>128</v>
      </c>
      <c r="F1951" s="48"/>
      <c r="G1951" s="49"/>
      <c r="H1951" s="50">
        <v>42000</v>
      </c>
      <c r="I1951" s="51">
        <v>0.13500000000000001</v>
      </c>
      <c r="J1951" s="51"/>
      <c r="K1951" s="52">
        <f t="shared" si="1079"/>
        <v>2179800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36"/>
      <c r="K1965" s="310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31">
        <f>SUM(K1948:K1963)</f>
        <v>15391464</v>
      </c>
      <c r="K1966" s="332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33"/>
      <c r="K1967" s="333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10"/>
      <c r="K1969" s="310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34">
        <f>((J1966/1.11)+(K1968/1.11))*11%</f>
        <v>1525280.2162162161</v>
      </c>
      <c r="K1970" s="335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10"/>
      <c r="K1971" s="310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15391464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29</v>
      </c>
      <c r="J1974" s="311" t="s">
        <v>55</v>
      </c>
      <c r="K1974" s="312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28</v>
      </c>
      <c r="J1975" s="311"/>
      <c r="K1975" s="312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23070018</v>
      </c>
      <c r="F1978" s="123"/>
      <c r="G1978" s="124" t="s">
        <v>2</v>
      </c>
      <c r="H1978" s="355" t="str">
        <f>H1940</f>
        <v>CV PELITA JAYA</v>
      </c>
      <c r="I1978" s="355"/>
      <c r="J1978" s="355"/>
      <c r="K1978" s="356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59" t="s">
        <v>3</v>
      </c>
      <c r="G1979" s="130"/>
      <c r="H1979" s="357"/>
      <c r="I1979" s="357"/>
      <c r="J1979" s="357"/>
      <c r="K1979" s="358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60">
        <f>D1942</f>
        <v>45119</v>
      </c>
      <c r="E1980" s="361"/>
      <c r="F1980" s="359"/>
      <c r="G1980" s="131"/>
      <c r="H1980" s="362" t="str">
        <f>H1942</f>
        <v>(ANUGERAH SEJAHTERA)</v>
      </c>
      <c r="I1980" s="362"/>
      <c r="J1980" s="362"/>
      <c r="K1980" s="363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59"/>
      <c r="G1981" s="131"/>
      <c r="H1981" s="343" t="str">
        <f>H1943</f>
        <v>PURWOKERTO</v>
      </c>
      <c r="I1981" s="343"/>
      <c r="J1981" s="343"/>
      <c r="K1981" s="344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KO 4897</v>
      </c>
      <c r="E1982" s="122"/>
      <c r="F1982" s="133"/>
      <c r="G1982" s="134"/>
      <c r="H1982" s="345"/>
      <c r="I1982" s="345"/>
      <c r="J1982" s="345"/>
      <c r="K1982" s="346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72</v>
      </c>
      <c r="C1986" s="287" t="str">
        <f t="shared" si="1080"/>
        <v>LSN</v>
      </c>
      <c r="D1986" s="288">
        <f t="shared" si="1080"/>
        <v>1</v>
      </c>
      <c r="E1986" s="289" t="str">
        <f t="shared" si="1080"/>
        <v>CORRECTION FLUID KENKO KE-107M</v>
      </c>
      <c r="F1986" s="158"/>
      <c r="G1986" s="159"/>
      <c r="H1986" s="160">
        <f t="shared" ref="H1986:J1986" si="1081">H1948</f>
        <v>55800</v>
      </c>
      <c r="I1986" s="161">
        <f t="shared" si="1081"/>
        <v>0.13500000000000001</v>
      </c>
      <c r="J1986" s="161">
        <f t="shared" si="1081"/>
        <v>0</v>
      </c>
      <c r="K1986" s="162">
        <f t="shared" ref="K1986:K2001" si="1082">(B1986*H1986-((B1986*H1986)*I1986))-((B1986*H1986-((B1986*H1986)*I1986))*J1986)</f>
        <v>3475224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120</v>
      </c>
      <c r="C1987" s="287" t="str">
        <f t="shared" si="1083"/>
        <v>LSN</v>
      </c>
      <c r="D1987" s="288">
        <f t="shared" si="1083"/>
        <v>2</v>
      </c>
      <c r="E1987" s="289" t="str">
        <f t="shared" si="1083"/>
        <v>ISI CUTTER 18 MM KENKO L-150 (BESAR)</v>
      </c>
      <c r="F1987" s="158"/>
      <c r="G1987" s="159"/>
      <c r="H1987" s="160">
        <f t="shared" ref="H1987:J1987" si="1084">H1949</f>
        <v>64800</v>
      </c>
      <c r="I1987" s="161">
        <f t="shared" si="1084"/>
        <v>0.13500000000000001</v>
      </c>
      <c r="J1987" s="161">
        <f t="shared" si="1084"/>
        <v>0</v>
      </c>
      <c r="K1987" s="162">
        <f t="shared" si="1082"/>
        <v>6726240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50</v>
      </c>
      <c r="C1988" s="287" t="str">
        <f t="shared" si="1085"/>
        <v>LSN</v>
      </c>
      <c r="D1988" s="288">
        <f t="shared" si="1085"/>
        <v>2</v>
      </c>
      <c r="E1988" s="289" t="str">
        <f t="shared" si="1085"/>
        <v>STAPLER KENKO HD-10S (MINI)</v>
      </c>
      <c r="F1988" s="158"/>
      <c r="G1988" s="159"/>
      <c r="H1988" s="160">
        <f t="shared" ref="H1988:J1988" si="1086">H1950</f>
        <v>69600</v>
      </c>
      <c r="I1988" s="161">
        <f t="shared" si="1086"/>
        <v>0.13500000000000001</v>
      </c>
      <c r="J1988" s="161">
        <f t="shared" si="1086"/>
        <v>0</v>
      </c>
      <c r="K1988" s="162">
        <f t="shared" si="1082"/>
        <v>3010200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60</v>
      </c>
      <c r="C1989" s="287" t="str">
        <f t="shared" si="1087"/>
        <v>PAK</v>
      </c>
      <c r="D1989" s="288">
        <f t="shared" si="1087"/>
        <v>3</v>
      </c>
      <c r="E1989" s="289" t="str">
        <f t="shared" si="1087"/>
        <v>ISI STAPLER (STAPLES) KENKO 1210 PREMIUM (23/10)</v>
      </c>
      <c r="F1989" s="158"/>
      <c r="G1989" s="159"/>
      <c r="H1989" s="160">
        <f t="shared" ref="H1989:J1989" si="1088">H1951</f>
        <v>42000</v>
      </c>
      <c r="I1989" s="161">
        <f t="shared" si="1088"/>
        <v>0.13500000000000001</v>
      </c>
      <c r="J1989" s="161">
        <f t="shared" si="1088"/>
        <v>0</v>
      </c>
      <c r="K1989" s="162">
        <f t="shared" si="1082"/>
        <v>2179800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0</v>
      </c>
      <c r="C1990" s="287">
        <f t="shared" si="1089"/>
        <v>0</v>
      </c>
      <c r="D1990" s="288">
        <f t="shared" si="1089"/>
        <v>0</v>
      </c>
      <c r="E1990" s="289">
        <f t="shared" si="1089"/>
        <v>0</v>
      </c>
      <c r="F1990" s="158"/>
      <c r="G1990" s="159"/>
      <c r="H1990" s="160">
        <f t="shared" ref="H1990:J1990" si="1090">H1952</f>
        <v>0</v>
      </c>
      <c r="I1990" s="161">
        <f t="shared" si="1090"/>
        <v>0</v>
      </c>
      <c r="J1990" s="161">
        <f t="shared" si="1090"/>
        <v>0</v>
      </c>
      <c r="K1990" s="162">
        <f t="shared" si="1082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68"/>
      <c r="K2003" s="364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69">
        <f>SUM(K1986:K2001)</f>
        <v>15391464</v>
      </c>
      <c r="K2004" s="370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65"/>
      <c r="K2005" s="365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64"/>
      <c r="K2007" s="364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66">
        <f>((J2004/1.11)+(K2006/1.11))*11%</f>
        <v>1525280.2162162161</v>
      </c>
      <c r="K2008" s="367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64"/>
      <c r="K2009" s="364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15391464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29</v>
      </c>
      <c r="J2012" s="337" t="str">
        <f>J1974</f>
        <v>NOVI / CONDRO</v>
      </c>
      <c r="K2012" s="338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28</v>
      </c>
      <c r="J2013" s="337">
        <f>J1975</f>
        <v>0</v>
      </c>
      <c r="K2013" s="338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23070018</v>
      </c>
      <c r="F2016" s="200"/>
      <c r="G2016" s="201" t="s">
        <v>2</v>
      </c>
      <c r="H2016" s="339" t="str">
        <f>H1978</f>
        <v>CV PELITA JAYA</v>
      </c>
      <c r="I2016" s="339"/>
      <c r="J2016" s="339"/>
      <c r="K2016" s="340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13" t="s">
        <v>3</v>
      </c>
      <c r="G2017" s="207"/>
      <c r="H2017" s="341"/>
      <c r="I2017" s="341"/>
      <c r="J2017" s="341"/>
      <c r="K2017" s="342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4">
        <f>D1980</f>
        <v>45119</v>
      </c>
      <c r="E2018" s="315"/>
      <c r="F2018" s="313"/>
      <c r="G2018" s="208"/>
      <c r="H2018" s="316" t="str">
        <f>H1980</f>
        <v>(ANUGERAH SEJAHTERA)</v>
      </c>
      <c r="I2018" s="316"/>
      <c r="J2018" s="316"/>
      <c r="K2018" s="317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13"/>
      <c r="G2019" s="208"/>
      <c r="H2019" s="318" t="str">
        <f>H1981</f>
        <v>PURWOKERTO</v>
      </c>
      <c r="I2019" s="318"/>
      <c r="J2019" s="318"/>
      <c r="K2019" s="319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KO 4897</v>
      </c>
      <c r="E2020" s="199"/>
      <c r="F2020" s="210"/>
      <c r="G2020" s="211"/>
      <c r="H2020" s="320"/>
      <c r="I2020" s="320"/>
      <c r="J2020" s="320"/>
      <c r="K2020" s="321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72</v>
      </c>
      <c r="C2024" s="292" t="str">
        <f t="shared" si="1113"/>
        <v>LSN</v>
      </c>
      <c r="D2024" s="293">
        <f t="shared" si="1113"/>
        <v>1</v>
      </c>
      <c r="E2024" s="294" t="str">
        <f t="shared" si="1113"/>
        <v>CORRECTION FLUID KENKO KE-107M</v>
      </c>
      <c r="F2024" s="235"/>
      <c r="G2024" s="236"/>
      <c r="H2024" s="237">
        <f t="shared" ref="H2024:J2024" si="1114">H1986</f>
        <v>55800</v>
      </c>
      <c r="I2024" s="238">
        <f t="shared" si="1114"/>
        <v>0.13500000000000001</v>
      </c>
      <c r="J2024" s="238">
        <f t="shared" si="1114"/>
        <v>0</v>
      </c>
      <c r="K2024" s="239">
        <f t="shared" ref="K2024:K2039" si="1115">(B2024*H2024-((B2024*H2024)*I2024))-((B2024*H2024-((B2024*H2024)*I2024))*J2024)</f>
        <v>3475224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120</v>
      </c>
      <c r="C2025" s="292" t="str">
        <f t="shared" si="1116"/>
        <v>LSN</v>
      </c>
      <c r="D2025" s="293">
        <f t="shared" si="1116"/>
        <v>2</v>
      </c>
      <c r="E2025" s="294" t="str">
        <f t="shared" si="1116"/>
        <v>ISI CUTTER 18 MM KENKO L-150 (BESAR)</v>
      </c>
      <c r="F2025" s="235"/>
      <c r="G2025" s="236"/>
      <c r="H2025" s="237">
        <f t="shared" ref="H2025:J2025" si="1117">H1987</f>
        <v>64800</v>
      </c>
      <c r="I2025" s="238">
        <f t="shared" si="1117"/>
        <v>0.13500000000000001</v>
      </c>
      <c r="J2025" s="238">
        <f t="shared" si="1117"/>
        <v>0</v>
      </c>
      <c r="K2025" s="239">
        <f t="shared" si="1115"/>
        <v>6726240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50</v>
      </c>
      <c r="C2026" s="292" t="str">
        <f t="shared" si="1118"/>
        <v>LSN</v>
      </c>
      <c r="D2026" s="293">
        <f t="shared" si="1118"/>
        <v>2</v>
      </c>
      <c r="E2026" s="294" t="str">
        <f t="shared" si="1118"/>
        <v>STAPLER KENKO HD-10S (MINI)</v>
      </c>
      <c r="F2026" s="235"/>
      <c r="G2026" s="236"/>
      <c r="H2026" s="237">
        <f t="shared" ref="H2026:J2026" si="1119">H1988</f>
        <v>69600</v>
      </c>
      <c r="I2026" s="238">
        <f t="shared" si="1119"/>
        <v>0.13500000000000001</v>
      </c>
      <c r="J2026" s="238">
        <f t="shared" si="1119"/>
        <v>0</v>
      </c>
      <c r="K2026" s="239">
        <f t="shared" si="1115"/>
        <v>3010200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60</v>
      </c>
      <c r="C2027" s="292" t="str">
        <f t="shared" si="1120"/>
        <v>PAK</v>
      </c>
      <c r="D2027" s="293">
        <f t="shared" si="1120"/>
        <v>3</v>
      </c>
      <c r="E2027" s="294" t="str">
        <f t="shared" si="1120"/>
        <v>ISI STAPLER (STAPLES) KENKO 1210 PREMIUM (23/10)</v>
      </c>
      <c r="F2027" s="235"/>
      <c r="G2027" s="236"/>
      <c r="H2027" s="237">
        <f t="shared" ref="H2027:J2027" si="1121">H1989</f>
        <v>42000</v>
      </c>
      <c r="I2027" s="238">
        <f t="shared" si="1121"/>
        <v>0.13500000000000001</v>
      </c>
      <c r="J2027" s="238">
        <f t="shared" si="1121"/>
        <v>0</v>
      </c>
      <c r="K2027" s="239">
        <f t="shared" si="1115"/>
        <v>2179800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0</v>
      </c>
      <c r="C2028" s="292">
        <f t="shared" si="1122"/>
        <v>0</v>
      </c>
      <c r="D2028" s="293">
        <f t="shared" si="1122"/>
        <v>0</v>
      </c>
      <c r="E2028" s="294">
        <f t="shared" si="1122"/>
        <v>0</v>
      </c>
      <c r="F2028" s="235"/>
      <c r="G2028" s="236"/>
      <c r="H2028" s="237">
        <f t="shared" ref="H2028:J2028" si="1123">H1990</f>
        <v>0</v>
      </c>
      <c r="I2028" s="238">
        <f t="shared" si="1123"/>
        <v>0</v>
      </c>
      <c r="J2028" s="238">
        <f t="shared" si="1123"/>
        <v>0</v>
      </c>
      <c r="K2028" s="239">
        <f t="shared" si="1115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22"/>
      <c r="K2041" s="323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24">
        <f>SUM(K2024:K2039)</f>
        <v>15391464</v>
      </c>
      <c r="K2042" s="325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26"/>
      <c r="K2043" s="326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23"/>
      <c r="K2045" s="323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27">
        <f>((J2042/1.11)+(K2044/1.11))*11%</f>
        <v>1525280.2162162161</v>
      </c>
      <c r="K2046" s="328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23"/>
      <c r="K2047" s="323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15391464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29</v>
      </c>
      <c r="J2050" s="329" t="str">
        <f>J2012</f>
        <v>NOVI / CONDRO</v>
      </c>
      <c r="K2050" s="330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28</v>
      </c>
      <c r="J2051" s="329">
        <f>J2013</f>
        <v>0</v>
      </c>
      <c r="K2051" s="330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23070019</v>
      </c>
      <c r="G2054" s="11" t="s">
        <v>2</v>
      </c>
      <c r="H2054" s="305" t="s">
        <v>40</v>
      </c>
      <c r="I2054" s="305"/>
      <c r="J2054" s="305"/>
      <c r="K2054" s="306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09" t="s">
        <v>3</v>
      </c>
      <c r="G2055" s="17"/>
      <c r="H2055" s="307"/>
      <c r="I2055" s="307"/>
      <c r="J2055" s="307"/>
      <c r="K2055" s="308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47">
        <v>45121</v>
      </c>
      <c r="E2056" s="348"/>
      <c r="F2056" s="309"/>
      <c r="G2056" s="18"/>
      <c r="H2056" s="349" t="s">
        <v>41</v>
      </c>
      <c r="I2056" s="349"/>
      <c r="J2056" s="349"/>
      <c r="K2056" s="350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09"/>
      <c r="G2057" s="18"/>
      <c r="H2057" s="351" t="s">
        <v>42</v>
      </c>
      <c r="I2057" s="351"/>
      <c r="J2057" s="351"/>
      <c r="K2057" s="352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129</v>
      </c>
      <c r="E2058" s="9"/>
      <c r="F2058" s="21"/>
      <c r="G2058" s="22"/>
      <c r="H2058" s="353"/>
      <c r="I2058" s="353"/>
      <c r="J2058" s="353"/>
      <c r="K2058" s="354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180</v>
      </c>
      <c r="C2062" s="46" t="s">
        <v>51</v>
      </c>
      <c r="D2062" s="93">
        <v>5</v>
      </c>
      <c r="E2062" s="110" t="s">
        <v>130</v>
      </c>
      <c r="F2062" s="48"/>
      <c r="G2062" s="49"/>
      <c r="H2062" s="50">
        <v>41400</v>
      </c>
      <c r="I2062" s="51">
        <v>0.125</v>
      </c>
      <c r="J2062" s="51"/>
      <c r="K2062" s="52">
        <f t="shared" ref="K2062:K2077" si="1146">(B2062*H2062-((B2062*H2062)*I2062))-((B2062*H2062-((B2062*H2062)*I2062))*J2062)</f>
        <v>6520500</v>
      </c>
      <c r="L2062" s="36"/>
    </row>
    <row r="2063" spans="1:12" s="10" customFormat="1" ht="14.1" customHeight="1" x14ac:dyDescent="0.25">
      <c r="A2063" s="45">
        <v>2</v>
      </c>
      <c r="B2063" s="46">
        <v>180</v>
      </c>
      <c r="C2063" s="46" t="s">
        <v>51</v>
      </c>
      <c r="D2063" s="93">
        <v>5</v>
      </c>
      <c r="E2063" s="110" t="s">
        <v>131</v>
      </c>
      <c r="F2063" s="48"/>
      <c r="G2063" s="49"/>
      <c r="H2063" s="50">
        <v>43200</v>
      </c>
      <c r="I2063" s="51">
        <v>0.125</v>
      </c>
      <c r="J2063" s="51"/>
      <c r="K2063" s="52">
        <f t="shared" si="1146"/>
        <v>6804000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3"/>
      <c r="E2064" s="110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3"/>
      <c r="E2065" s="110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3"/>
      <c r="E2066" s="110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3"/>
      <c r="E2067" s="110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3"/>
      <c r="E2068" s="110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36"/>
      <c r="K2079" s="310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31">
        <f>SUM(K2062:K2077)</f>
        <v>13324500</v>
      </c>
      <c r="K2080" s="332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33"/>
      <c r="K2081" s="333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10"/>
      <c r="K2083" s="310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34">
        <f>((J2080/1.11)+(K2082/1.11))*11%</f>
        <v>1320445.9459459458</v>
      </c>
      <c r="K2084" s="335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10"/>
      <c r="K2085" s="310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13324500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29</v>
      </c>
      <c r="J2088" s="311" t="s">
        <v>55</v>
      </c>
      <c r="K2088" s="312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28</v>
      </c>
      <c r="J2089" s="311"/>
      <c r="K2089" s="312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23070019</v>
      </c>
      <c r="F2092" s="123"/>
      <c r="G2092" s="124" t="s">
        <v>2</v>
      </c>
      <c r="H2092" s="355" t="str">
        <f>H2054</f>
        <v>GUNAWAN HARTONO KUSUMA</v>
      </c>
      <c r="I2092" s="355"/>
      <c r="J2092" s="355"/>
      <c r="K2092" s="356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59" t="s">
        <v>3</v>
      </c>
      <c r="G2093" s="130"/>
      <c r="H2093" s="357"/>
      <c r="I2093" s="357"/>
      <c r="J2093" s="357"/>
      <c r="K2093" s="358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60">
        <f>D2056</f>
        <v>45121</v>
      </c>
      <c r="E2094" s="361"/>
      <c r="F2094" s="359"/>
      <c r="G2094" s="131"/>
      <c r="H2094" s="362" t="str">
        <f>H2056</f>
        <v>( NIKI SAE )</v>
      </c>
      <c r="I2094" s="362"/>
      <c r="J2094" s="362"/>
      <c r="K2094" s="363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59"/>
      <c r="G2095" s="131"/>
      <c r="H2095" s="343" t="str">
        <f>H2057</f>
        <v>TULUNG AGUNG</v>
      </c>
      <c r="I2095" s="343"/>
      <c r="J2095" s="343"/>
      <c r="K2095" s="344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KO 4899</v>
      </c>
      <c r="E2096" s="122"/>
      <c r="F2096" s="133"/>
      <c r="G2096" s="134"/>
      <c r="H2096" s="345"/>
      <c r="I2096" s="345"/>
      <c r="J2096" s="345"/>
      <c r="K2096" s="346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180</v>
      </c>
      <c r="C2100" s="287" t="str">
        <f t="shared" si="1147"/>
        <v>LSN</v>
      </c>
      <c r="D2100" s="288">
        <f t="shared" si="1147"/>
        <v>5</v>
      </c>
      <c r="E2100" s="289" t="str">
        <f t="shared" si="1147"/>
        <v>CORRECTION FLUID JOYKO CF-S209</v>
      </c>
      <c r="F2100" s="158"/>
      <c r="G2100" s="159"/>
      <c r="H2100" s="160">
        <f t="shared" ref="H2100:J2100" si="1148">H2062</f>
        <v>41400</v>
      </c>
      <c r="I2100" s="161">
        <f t="shared" si="1148"/>
        <v>0.125</v>
      </c>
      <c r="J2100" s="161">
        <f t="shared" si="1148"/>
        <v>0</v>
      </c>
      <c r="K2100" s="162">
        <f t="shared" ref="K2100:K2115" si="1149">(B2100*H2100-((B2100*H2100)*I2100))-((B2100*H2100-((B2100*H2100)*I2100))*J2100)</f>
        <v>6520500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180</v>
      </c>
      <c r="C2101" s="287" t="str">
        <f t="shared" si="1150"/>
        <v>LSN</v>
      </c>
      <c r="D2101" s="288">
        <f t="shared" si="1150"/>
        <v>5</v>
      </c>
      <c r="E2101" s="289" t="str">
        <f t="shared" si="1150"/>
        <v>CORRECTION FLUID JOYKO CF-S210</v>
      </c>
      <c r="F2101" s="158"/>
      <c r="G2101" s="159"/>
      <c r="H2101" s="160">
        <f t="shared" ref="H2101:J2101" si="1151">H2063</f>
        <v>43200</v>
      </c>
      <c r="I2101" s="161">
        <f t="shared" si="1151"/>
        <v>0.125</v>
      </c>
      <c r="J2101" s="161">
        <f t="shared" si="1151"/>
        <v>0</v>
      </c>
      <c r="K2101" s="162">
        <f t="shared" si="1149"/>
        <v>6804000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0</v>
      </c>
      <c r="C2102" s="287">
        <f t="shared" si="1152"/>
        <v>0</v>
      </c>
      <c r="D2102" s="288">
        <f t="shared" si="1152"/>
        <v>0</v>
      </c>
      <c r="E2102" s="289">
        <f t="shared" si="1152"/>
        <v>0</v>
      </c>
      <c r="F2102" s="158"/>
      <c r="G2102" s="159"/>
      <c r="H2102" s="160">
        <f t="shared" ref="H2102:J2102" si="1153">H2064</f>
        <v>0</v>
      </c>
      <c r="I2102" s="161">
        <f t="shared" si="1153"/>
        <v>0</v>
      </c>
      <c r="J2102" s="161">
        <f t="shared" si="1153"/>
        <v>0</v>
      </c>
      <c r="K2102" s="162">
        <f t="shared" si="1149"/>
        <v>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0</v>
      </c>
      <c r="C2103" s="287">
        <f t="shared" si="1154"/>
        <v>0</v>
      </c>
      <c r="D2103" s="288">
        <f t="shared" si="1154"/>
        <v>0</v>
      </c>
      <c r="E2103" s="289">
        <f t="shared" si="1154"/>
        <v>0</v>
      </c>
      <c r="F2103" s="158"/>
      <c r="G2103" s="159"/>
      <c r="H2103" s="160">
        <f t="shared" ref="H2103:J2103" si="1155">H2065</f>
        <v>0</v>
      </c>
      <c r="I2103" s="161">
        <f t="shared" si="1155"/>
        <v>0</v>
      </c>
      <c r="J2103" s="161">
        <f t="shared" si="1155"/>
        <v>0</v>
      </c>
      <c r="K2103" s="162">
        <f t="shared" si="1149"/>
        <v>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0</v>
      </c>
      <c r="C2104" s="287">
        <f t="shared" si="1156"/>
        <v>0</v>
      </c>
      <c r="D2104" s="288">
        <f t="shared" si="1156"/>
        <v>0</v>
      </c>
      <c r="E2104" s="289">
        <f t="shared" si="1156"/>
        <v>0</v>
      </c>
      <c r="F2104" s="158"/>
      <c r="G2104" s="159"/>
      <c r="H2104" s="160">
        <f t="shared" ref="H2104:J2104" si="1157">H2066</f>
        <v>0</v>
      </c>
      <c r="I2104" s="161">
        <f t="shared" si="1157"/>
        <v>0</v>
      </c>
      <c r="J2104" s="161">
        <f t="shared" si="1157"/>
        <v>0</v>
      </c>
      <c r="K2104" s="162">
        <f t="shared" si="1149"/>
        <v>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0</v>
      </c>
      <c r="C2105" s="287">
        <f t="shared" si="1158"/>
        <v>0</v>
      </c>
      <c r="D2105" s="288">
        <f t="shared" si="1158"/>
        <v>0</v>
      </c>
      <c r="E2105" s="289">
        <f t="shared" si="1158"/>
        <v>0</v>
      </c>
      <c r="F2105" s="158"/>
      <c r="G2105" s="159"/>
      <c r="H2105" s="160">
        <f t="shared" ref="H2105:J2105" si="1159">H2067</f>
        <v>0</v>
      </c>
      <c r="I2105" s="161">
        <f t="shared" si="1159"/>
        <v>0</v>
      </c>
      <c r="J2105" s="161">
        <f t="shared" si="1159"/>
        <v>0</v>
      </c>
      <c r="K2105" s="162">
        <f t="shared" si="1149"/>
        <v>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0</v>
      </c>
      <c r="C2106" s="287">
        <f t="shared" si="1160"/>
        <v>0</v>
      </c>
      <c r="D2106" s="288">
        <f t="shared" si="1160"/>
        <v>0</v>
      </c>
      <c r="E2106" s="289">
        <f t="shared" si="1160"/>
        <v>0</v>
      </c>
      <c r="F2106" s="158"/>
      <c r="G2106" s="159"/>
      <c r="H2106" s="160">
        <f t="shared" ref="H2106:J2106" si="1161">H2068</f>
        <v>0</v>
      </c>
      <c r="I2106" s="161">
        <f t="shared" si="1161"/>
        <v>0</v>
      </c>
      <c r="J2106" s="161">
        <f t="shared" si="1161"/>
        <v>0</v>
      </c>
      <c r="K2106" s="162">
        <f t="shared" si="1149"/>
        <v>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0</v>
      </c>
      <c r="C2107" s="287">
        <f t="shared" si="1162"/>
        <v>0</v>
      </c>
      <c r="D2107" s="288">
        <f t="shared" si="1162"/>
        <v>0</v>
      </c>
      <c r="E2107" s="290">
        <f t="shared" si="1162"/>
        <v>0</v>
      </c>
      <c r="F2107" s="158"/>
      <c r="G2107" s="159"/>
      <c r="H2107" s="160">
        <f t="shared" ref="H2107:J2107" si="1163">H2069</f>
        <v>0</v>
      </c>
      <c r="I2107" s="161">
        <f t="shared" si="1163"/>
        <v>0</v>
      </c>
      <c r="J2107" s="161">
        <f t="shared" si="1163"/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0</v>
      </c>
      <c r="C2108" s="287">
        <f t="shared" si="1164"/>
        <v>0</v>
      </c>
      <c r="D2108" s="288">
        <f t="shared" si="1164"/>
        <v>0</v>
      </c>
      <c r="E2108" s="289">
        <f t="shared" si="1164"/>
        <v>0</v>
      </c>
      <c r="F2108" s="158"/>
      <c r="G2108" s="159"/>
      <c r="H2108" s="160">
        <f t="shared" ref="H2108:J2108" si="1165">H2070</f>
        <v>0</v>
      </c>
      <c r="I2108" s="161">
        <f t="shared" si="1165"/>
        <v>0</v>
      </c>
      <c r="J2108" s="161">
        <f t="shared" si="1165"/>
        <v>0</v>
      </c>
      <c r="K2108" s="162">
        <f t="shared" si="1149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0</v>
      </c>
      <c r="C2109" s="287">
        <f t="shared" si="1166"/>
        <v>0</v>
      </c>
      <c r="D2109" s="288">
        <f t="shared" si="1166"/>
        <v>0</v>
      </c>
      <c r="E2109" s="289">
        <f t="shared" si="1166"/>
        <v>0</v>
      </c>
      <c r="F2109" s="158"/>
      <c r="G2109" s="159"/>
      <c r="H2109" s="160">
        <f t="shared" ref="H2109:J2109" si="1167">H2071</f>
        <v>0</v>
      </c>
      <c r="I2109" s="161">
        <f t="shared" si="1167"/>
        <v>0</v>
      </c>
      <c r="J2109" s="161">
        <f t="shared" si="1167"/>
        <v>0</v>
      </c>
      <c r="K2109" s="162">
        <f t="shared" si="1149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0</v>
      </c>
      <c r="C2110" s="287">
        <f t="shared" si="1168"/>
        <v>0</v>
      </c>
      <c r="D2110" s="288">
        <f t="shared" si="1168"/>
        <v>0</v>
      </c>
      <c r="E2110" s="289">
        <f t="shared" si="1168"/>
        <v>0</v>
      </c>
      <c r="F2110" s="158"/>
      <c r="G2110" s="159"/>
      <c r="H2110" s="160">
        <f t="shared" ref="H2110:J2110" si="1169">H2072</f>
        <v>0</v>
      </c>
      <c r="I2110" s="161">
        <f t="shared" si="1169"/>
        <v>0</v>
      </c>
      <c r="J2110" s="161">
        <f t="shared" si="1169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0</v>
      </c>
      <c r="C2111" s="287">
        <f t="shared" si="1170"/>
        <v>0</v>
      </c>
      <c r="D2111" s="288">
        <f t="shared" si="1170"/>
        <v>0</v>
      </c>
      <c r="E2111" s="289">
        <f t="shared" si="1170"/>
        <v>0</v>
      </c>
      <c r="F2111" s="158"/>
      <c r="G2111" s="159"/>
      <c r="H2111" s="160">
        <f t="shared" ref="H2111:J2111" si="1171">H2073</f>
        <v>0</v>
      </c>
      <c r="I2111" s="161">
        <f t="shared" si="1171"/>
        <v>0</v>
      </c>
      <c r="J2111" s="161">
        <f t="shared" si="1171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68"/>
      <c r="K2117" s="364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69">
        <f>SUM(K2100:K2115)</f>
        <v>13324500</v>
      </c>
      <c r="K2118" s="370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65"/>
      <c r="K2119" s="365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64"/>
      <c r="K2121" s="364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66">
        <f>((J2118/1.11)+(K2120/1.11))*11%</f>
        <v>1320445.9459459458</v>
      </c>
      <c r="K2122" s="367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64"/>
      <c r="K2123" s="364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13324500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29</v>
      </c>
      <c r="J2126" s="337" t="str">
        <f>J2088</f>
        <v>NOVI / CONDRO</v>
      </c>
      <c r="K2126" s="338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28</v>
      </c>
      <c r="J2127" s="337">
        <f>J2089</f>
        <v>0</v>
      </c>
      <c r="K2127" s="338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23070019</v>
      </c>
      <c r="F2130" s="200"/>
      <c r="G2130" s="201" t="s">
        <v>2</v>
      </c>
      <c r="H2130" s="339" t="str">
        <f>H2092</f>
        <v>GUNAWAN HARTONO KUSUMA</v>
      </c>
      <c r="I2130" s="339"/>
      <c r="J2130" s="339"/>
      <c r="K2130" s="340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13" t="s">
        <v>3</v>
      </c>
      <c r="G2131" s="207"/>
      <c r="H2131" s="341"/>
      <c r="I2131" s="341"/>
      <c r="J2131" s="341"/>
      <c r="K2131" s="342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4">
        <f>D2094</f>
        <v>45121</v>
      </c>
      <c r="E2132" s="315"/>
      <c r="F2132" s="313"/>
      <c r="G2132" s="208"/>
      <c r="H2132" s="316" t="str">
        <f>H2094</f>
        <v>( NIKI SAE )</v>
      </c>
      <c r="I2132" s="316"/>
      <c r="J2132" s="316"/>
      <c r="K2132" s="317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13"/>
      <c r="G2133" s="208"/>
      <c r="H2133" s="318" t="str">
        <f>H2095</f>
        <v>TULUNG AGUNG</v>
      </c>
      <c r="I2133" s="318"/>
      <c r="J2133" s="318"/>
      <c r="K2133" s="319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KO 4899</v>
      </c>
      <c r="E2134" s="199"/>
      <c r="F2134" s="210"/>
      <c r="G2134" s="211"/>
      <c r="H2134" s="320"/>
      <c r="I2134" s="320"/>
      <c r="J2134" s="320"/>
      <c r="K2134" s="321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180</v>
      </c>
      <c r="C2138" s="292" t="str">
        <f t="shared" si="1180"/>
        <v>LSN</v>
      </c>
      <c r="D2138" s="293">
        <f t="shared" si="1180"/>
        <v>5</v>
      </c>
      <c r="E2138" s="294" t="str">
        <f t="shared" si="1180"/>
        <v>CORRECTION FLUID JOYKO CF-S209</v>
      </c>
      <c r="F2138" s="235"/>
      <c r="G2138" s="236"/>
      <c r="H2138" s="237">
        <f t="shared" ref="H2138:J2138" si="1181">H2100</f>
        <v>41400</v>
      </c>
      <c r="I2138" s="238">
        <f t="shared" si="1181"/>
        <v>0.125</v>
      </c>
      <c r="J2138" s="238">
        <f t="shared" si="1181"/>
        <v>0</v>
      </c>
      <c r="K2138" s="239">
        <f t="shared" ref="K2138:K2153" si="1182">(B2138*H2138-((B2138*H2138)*I2138))-((B2138*H2138-((B2138*H2138)*I2138))*J2138)</f>
        <v>6520500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180</v>
      </c>
      <c r="C2139" s="292" t="str">
        <f t="shared" si="1183"/>
        <v>LSN</v>
      </c>
      <c r="D2139" s="293">
        <f t="shared" si="1183"/>
        <v>5</v>
      </c>
      <c r="E2139" s="294" t="str">
        <f t="shared" si="1183"/>
        <v>CORRECTION FLUID JOYKO CF-S210</v>
      </c>
      <c r="F2139" s="235"/>
      <c r="G2139" s="236"/>
      <c r="H2139" s="237">
        <f t="shared" ref="H2139:J2139" si="1184">H2101</f>
        <v>43200</v>
      </c>
      <c r="I2139" s="238">
        <f t="shared" si="1184"/>
        <v>0.125</v>
      </c>
      <c r="J2139" s="238">
        <f t="shared" si="1184"/>
        <v>0</v>
      </c>
      <c r="K2139" s="239">
        <f t="shared" si="1182"/>
        <v>6804000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0</v>
      </c>
      <c r="C2140" s="292">
        <f t="shared" si="1185"/>
        <v>0</v>
      </c>
      <c r="D2140" s="293">
        <f t="shared" si="1185"/>
        <v>0</v>
      </c>
      <c r="E2140" s="294">
        <f t="shared" si="1185"/>
        <v>0</v>
      </c>
      <c r="F2140" s="235"/>
      <c r="G2140" s="236"/>
      <c r="H2140" s="237">
        <f t="shared" ref="H2140:J2140" si="1186">H2102</f>
        <v>0</v>
      </c>
      <c r="I2140" s="238">
        <f t="shared" si="1186"/>
        <v>0</v>
      </c>
      <c r="J2140" s="238">
        <f t="shared" si="1186"/>
        <v>0</v>
      </c>
      <c r="K2140" s="239">
        <f t="shared" si="1182"/>
        <v>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0</v>
      </c>
      <c r="C2141" s="292">
        <f t="shared" si="1187"/>
        <v>0</v>
      </c>
      <c r="D2141" s="293">
        <f t="shared" si="1187"/>
        <v>0</v>
      </c>
      <c r="E2141" s="294">
        <f t="shared" si="1187"/>
        <v>0</v>
      </c>
      <c r="F2141" s="235"/>
      <c r="G2141" s="236"/>
      <c r="H2141" s="237">
        <f t="shared" ref="H2141:J2141" si="1188">H2103</f>
        <v>0</v>
      </c>
      <c r="I2141" s="238">
        <f t="shared" si="1188"/>
        <v>0</v>
      </c>
      <c r="J2141" s="238">
        <f t="shared" si="1188"/>
        <v>0</v>
      </c>
      <c r="K2141" s="239">
        <f t="shared" si="1182"/>
        <v>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0</v>
      </c>
      <c r="C2142" s="292">
        <f t="shared" si="1189"/>
        <v>0</v>
      </c>
      <c r="D2142" s="293">
        <f t="shared" si="1189"/>
        <v>0</v>
      </c>
      <c r="E2142" s="294">
        <f t="shared" si="1189"/>
        <v>0</v>
      </c>
      <c r="F2142" s="235"/>
      <c r="G2142" s="236"/>
      <c r="H2142" s="237">
        <f t="shared" ref="H2142:J2142" si="1190">H2104</f>
        <v>0</v>
      </c>
      <c r="I2142" s="238">
        <f t="shared" si="1190"/>
        <v>0</v>
      </c>
      <c r="J2142" s="238">
        <f t="shared" si="1190"/>
        <v>0</v>
      </c>
      <c r="K2142" s="239">
        <f t="shared" si="1182"/>
        <v>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0</v>
      </c>
      <c r="C2143" s="292">
        <f t="shared" si="1191"/>
        <v>0</v>
      </c>
      <c r="D2143" s="293">
        <f t="shared" si="1191"/>
        <v>0</v>
      </c>
      <c r="E2143" s="294">
        <f t="shared" si="1191"/>
        <v>0</v>
      </c>
      <c r="F2143" s="235"/>
      <c r="G2143" s="236"/>
      <c r="H2143" s="237">
        <f t="shared" ref="H2143:J2143" si="1192">H2105</f>
        <v>0</v>
      </c>
      <c r="I2143" s="238">
        <f t="shared" si="1192"/>
        <v>0</v>
      </c>
      <c r="J2143" s="238">
        <f t="shared" si="1192"/>
        <v>0</v>
      </c>
      <c r="K2143" s="239">
        <f t="shared" si="1182"/>
        <v>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0</v>
      </c>
      <c r="C2144" s="292">
        <f t="shared" si="1193"/>
        <v>0</v>
      </c>
      <c r="D2144" s="293">
        <f t="shared" si="1193"/>
        <v>0</v>
      </c>
      <c r="E2144" s="294">
        <f t="shared" si="1193"/>
        <v>0</v>
      </c>
      <c r="F2144" s="235"/>
      <c r="G2144" s="236"/>
      <c r="H2144" s="237">
        <f t="shared" ref="H2144:J2144" si="1194">H2106</f>
        <v>0</v>
      </c>
      <c r="I2144" s="238">
        <f t="shared" si="1194"/>
        <v>0</v>
      </c>
      <c r="J2144" s="238">
        <f t="shared" si="1194"/>
        <v>0</v>
      </c>
      <c r="K2144" s="239">
        <f t="shared" si="1182"/>
        <v>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0</v>
      </c>
      <c r="C2145" s="292">
        <f t="shared" si="1195"/>
        <v>0</v>
      </c>
      <c r="D2145" s="293">
        <f t="shared" si="1195"/>
        <v>0</v>
      </c>
      <c r="E2145" s="295">
        <f t="shared" si="1195"/>
        <v>0</v>
      </c>
      <c r="F2145" s="235"/>
      <c r="G2145" s="236"/>
      <c r="H2145" s="237">
        <f t="shared" ref="H2145:J2145" si="1196">H2107</f>
        <v>0</v>
      </c>
      <c r="I2145" s="238">
        <f t="shared" si="1196"/>
        <v>0</v>
      </c>
      <c r="J2145" s="238">
        <f t="shared" si="1196"/>
        <v>0</v>
      </c>
      <c r="K2145" s="239">
        <f t="shared" si="1182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0</v>
      </c>
      <c r="C2146" s="292">
        <f t="shared" si="1197"/>
        <v>0</v>
      </c>
      <c r="D2146" s="293">
        <f t="shared" si="1197"/>
        <v>0</v>
      </c>
      <c r="E2146" s="294">
        <f t="shared" si="1197"/>
        <v>0</v>
      </c>
      <c r="F2146" s="235"/>
      <c r="G2146" s="236"/>
      <c r="H2146" s="237">
        <f t="shared" ref="H2146:J2146" si="1198">H2108</f>
        <v>0</v>
      </c>
      <c r="I2146" s="238">
        <f t="shared" si="1198"/>
        <v>0</v>
      </c>
      <c r="J2146" s="238">
        <f t="shared" si="1198"/>
        <v>0</v>
      </c>
      <c r="K2146" s="239">
        <f t="shared" si="1182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0</v>
      </c>
      <c r="C2147" s="292">
        <f t="shared" si="1199"/>
        <v>0</v>
      </c>
      <c r="D2147" s="293">
        <f t="shared" si="1199"/>
        <v>0</v>
      </c>
      <c r="E2147" s="294">
        <f t="shared" si="1199"/>
        <v>0</v>
      </c>
      <c r="F2147" s="235"/>
      <c r="G2147" s="236"/>
      <c r="H2147" s="237">
        <f t="shared" ref="H2147:J2147" si="1200">H2109</f>
        <v>0</v>
      </c>
      <c r="I2147" s="238">
        <f t="shared" si="1200"/>
        <v>0</v>
      </c>
      <c r="J2147" s="238">
        <f t="shared" si="1200"/>
        <v>0</v>
      </c>
      <c r="K2147" s="239">
        <f t="shared" si="1182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0</v>
      </c>
      <c r="C2148" s="292">
        <f t="shared" si="1201"/>
        <v>0</v>
      </c>
      <c r="D2148" s="293">
        <f t="shared" si="1201"/>
        <v>0</v>
      </c>
      <c r="E2148" s="294">
        <f t="shared" si="1201"/>
        <v>0</v>
      </c>
      <c r="F2148" s="235"/>
      <c r="G2148" s="236"/>
      <c r="H2148" s="237">
        <f t="shared" ref="H2148:J2148" si="1202">H2110</f>
        <v>0</v>
      </c>
      <c r="I2148" s="238">
        <f t="shared" si="1202"/>
        <v>0</v>
      </c>
      <c r="J2148" s="238">
        <f t="shared" si="1202"/>
        <v>0</v>
      </c>
      <c r="K2148" s="239">
        <f t="shared" si="1182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0</v>
      </c>
      <c r="C2149" s="292">
        <f t="shared" si="1203"/>
        <v>0</v>
      </c>
      <c r="D2149" s="293">
        <f t="shared" si="1203"/>
        <v>0</v>
      </c>
      <c r="E2149" s="294">
        <f t="shared" si="1203"/>
        <v>0</v>
      </c>
      <c r="F2149" s="235"/>
      <c r="G2149" s="236"/>
      <c r="H2149" s="237">
        <f t="shared" ref="H2149:J2149" si="1204">H2111</f>
        <v>0</v>
      </c>
      <c r="I2149" s="238">
        <f t="shared" si="1204"/>
        <v>0</v>
      </c>
      <c r="J2149" s="238">
        <f t="shared" si="1204"/>
        <v>0</v>
      </c>
      <c r="K2149" s="239">
        <f t="shared" si="1182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22"/>
      <c r="K2155" s="323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24">
        <f>SUM(K2138:K2153)</f>
        <v>13324500</v>
      </c>
      <c r="K2156" s="325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26"/>
      <c r="K2157" s="326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23"/>
      <c r="K2159" s="323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27">
        <f>((J2156/1.11)+(K2158/1.11))*11%</f>
        <v>1320445.9459459458</v>
      </c>
      <c r="K2160" s="328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23"/>
      <c r="K2161" s="323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13324500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29</v>
      </c>
      <c r="J2164" s="329" t="str">
        <f>J2126</f>
        <v>NOVI / CONDRO</v>
      </c>
      <c r="K2164" s="330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28</v>
      </c>
      <c r="J2165" s="329">
        <f>J2127</f>
        <v>0</v>
      </c>
      <c r="K2165" s="330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23070020</v>
      </c>
      <c r="G2168" s="11" t="s">
        <v>2</v>
      </c>
      <c r="H2168" s="305" t="s">
        <v>107</v>
      </c>
      <c r="I2168" s="305"/>
      <c r="J2168" s="305"/>
      <c r="K2168" s="306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09" t="s">
        <v>3</v>
      </c>
      <c r="G2169" s="17"/>
      <c r="H2169" s="307"/>
      <c r="I2169" s="307"/>
      <c r="J2169" s="307"/>
      <c r="K2169" s="308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47">
        <v>45121</v>
      </c>
      <c r="E2170" s="348"/>
      <c r="F2170" s="309"/>
      <c r="G2170" s="18"/>
      <c r="H2170" s="349" t="s">
        <v>108</v>
      </c>
      <c r="I2170" s="349"/>
      <c r="J2170" s="349"/>
      <c r="K2170" s="350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09"/>
      <c r="G2171" s="18"/>
      <c r="H2171" s="351" t="s">
        <v>109</v>
      </c>
      <c r="I2171" s="351"/>
      <c r="J2171" s="351"/>
      <c r="K2171" s="352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132</v>
      </c>
      <c r="E2172" s="9"/>
      <c r="F2172" s="21"/>
      <c r="G2172" s="22"/>
      <c r="H2172" s="353"/>
      <c r="I2172" s="353"/>
      <c r="J2172" s="353"/>
      <c r="K2172" s="354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20</v>
      </c>
      <c r="C2176" s="46" t="s">
        <v>64</v>
      </c>
      <c r="D2176" s="93">
        <v>1</v>
      </c>
      <c r="E2176" s="110" t="s">
        <v>90</v>
      </c>
      <c r="F2176" s="48"/>
      <c r="G2176" s="49"/>
      <c r="H2176" s="50">
        <v>69000</v>
      </c>
      <c r="I2176" s="51">
        <v>0.14000000000000001</v>
      </c>
      <c r="J2176" s="51"/>
      <c r="K2176" s="52">
        <f t="shared" ref="K2176:K2191" si="1213">(B2176*H2176-((B2176*H2176)*I2176))-((B2176*H2176-((B2176*H2176)*I2176))*J2176)</f>
        <v>1186800</v>
      </c>
      <c r="L2176" s="36"/>
    </row>
    <row r="2177" spans="1:12" s="10" customFormat="1" ht="14.1" customHeight="1" x14ac:dyDescent="0.25">
      <c r="A2177" s="45">
        <v>2</v>
      </c>
      <c r="B2177" s="46">
        <v>30</v>
      </c>
      <c r="C2177" s="46" t="s">
        <v>64</v>
      </c>
      <c r="D2177" s="93">
        <v>1</v>
      </c>
      <c r="E2177" s="110" t="s">
        <v>133</v>
      </c>
      <c r="F2177" s="48"/>
      <c r="G2177" s="49"/>
      <c r="H2177" s="50">
        <v>49200</v>
      </c>
      <c r="I2177" s="51">
        <v>0.14000000000000001</v>
      </c>
      <c r="J2177" s="51"/>
      <c r="K2177" s="52">
        <f t="shared" si="1213"/>
        <v>1269360</v>
      </c>
      <c r="L2177" s="36"/>
    </row>
    <row r="2178" spans="1:12" s="10" customFormat="1" ht="14.1" customHeight="1" x14ac:dyDescent="0.25">
      <c r="A2178" s="45">
        <v>3</v>
      </c>
      <c r="B2178" s="46">
        <v>36</v>
      </c>
      <c r="C2178" s="46" t="s">
        <v>37</v>
      </c>
      <c r="D2178" s="93">
        <v>1</v>
      </c>
      <c r="E2178" s="110" t="s">
        <v>134</v>
      </c>
      <c r="F2178" s="48"/>
      <c r="G2178" s="49"/>
      <c r="H2178" s="50">
        <v>72000</v>
      </c>
      <c r="I2178" s="51">
        <v>0.14000000000000001</v>
      </c>
      <c r="J2178" s="51"/>
      <c r="K2178" s="52">
        <f t="shared" si="1213"/>
        <v>2229120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36"/>
      <c r="K2193" s="310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31">
        <f>SUM(K2176:K2191)</f>
        <v>4685280</v>
      </c>
      <c r="K2194" s="332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33"/>
      <c r="K2195" s="333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10"/>
      <c r="K2197" s="310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34">
        <f>((J2194/1.11)+(K2196/1.11))*11%</f>
        <v>464307.02702702698</v>
      </c>
      <c r="K2198" s="335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10"/>
      <c r="K2199" s="310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4685280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29</v>
      </c>
      <c r="J2202" s="311" t="s">
        <v>55</v>
      </c>
      <c r="K2202" s="312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28</v>
      </c>
      <c r="J2203" s="311"/>
      <c r="K2203" s="312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23070020</v>
      </c>
      <c r="F2206" s="123"/>
      <c r="G2206" s="124" t="s">
        <v>2</v>
      </c>
      <c r="H2206" s="355" t="str">
        <f>H2168</f>
        <v>HARNOYO</v>
      </c>
      <c r="I2206" s="355"/>
      <c r="J2206" s="355"/>
      <c r="K2206" s="356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59" t="s">
        <v>3</v>
      </c>
      <c r="G2207" s="130"/>
      <c r="H2207" s="357"/>
      <c r="I2207" s="357"/>
      <c r="J2207" s="357"/>
      <c r="K2207" s="358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60">
        <f>D2170</f>
        <v>45121</v>
      </c>
      <c r="E2208" s="361"/>
      <c r="F2208" s="359"/>
      <c r="G2208" s="131"/>
      <c r="H2208" s="362" t="str">
        <f>H2170</f>
        <v>(BENDAN)</v>
      </c>
      <c r="I2208" s="362"/>
      <c r="J2208" s="362"/>
      <c r="K2208" s="363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59"/>
      <c r="G2209" s="131"/>
      <c r="H2209" s="343" t="str">
        <f>H2171</f>
        <v>PEKALONGAN</v>
      </c>
      <c r="I2209" s="343"/>
      <c r="J2209" s="343"/>
      <c r="K2209" s="344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KO 4980</v>
      </c>
      <c r="E2210" s="122"/>
      <c r="F2210" s="133"/>
      <c r="G2210" s="134"/>
      <c r="H2210" s="345"/>
      <c r="I2210" s="345"/>
      <c r="J2210" s="345"/>
      <c r="K2210" s="346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20</v>
      </c>
      <c r="C2214" s="287" t="str">
        <f t="shared" si="1214"/>
        <v>GRS</v>
      </c>
      <c r="D2214" s="288">
        <f t="shared" si="1214"/>
        <v>1</v>
      </c>
      <c r="E2214" s="289" t="str">
        <f t="shared" si="1214"/>
        <v>BINDER CLIP KENKO NO. 155</v>
      </c>
      <c r="F2214" s="158"/>
      <c r="G2214" s="159"/>
      <c r="H2214" s="160">
        <f t="shared" ref="H2214:J2214" si="1215">H2176</f>
        <v>69000</v>
      </c>
      <c r="I2214" s="161">
        <f t="shared" si="1215"/>
        <v>0.14000000000000001</v>
      </c>
      <c r="J2214" s="161">
        <f t="shared" si="1215"/>
        <v>0</v>
      </c>
      <c r="K2214" s="162">
        <f t="shared" ref="K2214:K2229" si="1216">(B2214*H2214-((B2214*H2214)*I2214))-((B2214*H2214-((B2214*H2214)*I2214))*J2214)</f>
        <v>1186800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30</v>
      </c>
      <c r="C2215" s="287" t="str">
        <f t="shared" si="1217"/>
        <v>GRS</v>
      </c>
      <c r="D2215" s="288">
        <f t="shared" si="1217"/>
        <v>1</v>
      </c>
      <c r="E2215" s="289" t="str">
        <f t="shared" si="1217"/>
        <v>BINDER CLIP KENKO NO. 111</v>
      </c>
      <c r="F2215" s="158"/>
      <c r="G2215" s="159"/>
      <c r="H2215" s="160">
        <f t="shared" ref="H2215:J2215" si="1218">H2177</f>
        <v>49200</v>
      </c>
      <c r="I2215" s="161">
        <f t="shared" si="1218"/>
        <v>0.14000000000000001</v>
      </c>
      <c r="J2215" s="161">
        <f t="shared" si="1218"/>
        <v>0</v>
      </c>
      <c r="K2215" s="162">
        <f t="shared" si="1216"/>
        <v>1269360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36</v>
      </c>
      <c r="C2216" s="287" t="str">
        <f t="shared" si="1219"/>
        <v>BOX</v>
      </c>
      <c r="D2216" s="288">
        <f t="shared" si="1219"/>
        <v>1</v>
      </c>
      <c r="E2216" s="289" t="str">
        <f t="shared" si="1219"/>
        <v>LEM STICK KENKO 15 GR (TANGGUNG) isi 20 pc</v>
      </c>
      <c r="F2216" s="158"/>
      <c r="G2216" s="159"/>
      <c r="H2216" s="160">
        <f t="shared" ref="H2216:J2216" si="1220">H2178</f>
        <v>72000</v>
      </c>
      <c r="I2216" s="161">
        <f t="shared" si="1220"/>
        <v>0.14000000000000001</v>
      </c>
      <c r="J2216" s="161">
        <f t="shared" si="1220"/>
        <v>0</v>
      </c>
      <c r="K2216" s="162">
        <f t="shared" si="1216"/>
        <v>2229120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68"/>
      <c r="K2231" s="364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69">
        <f>SUM(K2214:K2229)</f>
        <v>4685280</v>
      </c>
      <c r="K2232" s="370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65"/>
      <c r="K2233" s="365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64"/>
      <c r="K2235" s="364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66">
        <f>((J2232/1.11)+(K2234/1.11))*11%</f>
        <v>464307.02702702698</v>
      </c>
      <c r="K2236" s="367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64"/>
      <c r="K2237" s="364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4685280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29</v>
      </c>
      <c r="J2240" s="337" t="str">
        <f>J2202</f>
        <v>NOVI / CONDRO</v>
      </c>
      <c r="K2240" s="338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28</v>
      </c>
      <c r="J2241" s="337">
        <f>J2203</f>
        <v>0</v>
      </c>
      <c r="K2241" s="338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23070020</v>
      </c>
      <c r="F2244" s="200"/>
      <c r="G2244" s="201" t="s">
        <v>2</v>
      </c>
      <c r="H2244" s="339" t="str">
        <f>H2206</f>
        <v>HARNOYO</v>
      </c>
      <c r="I2244" s="339"/>
      <c r="J2244" s="339"/>
      <c r="K2244" s="340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13" t="s">
        <v>3</v>
      </c>
      <c r="G2245" s="207"/>
      <c r="H2245" s="341"/>
      <c r="I2245" s="341"/>
      <c r="J2245" s="341"/>
      <c r="K2245" s="342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4">
        <f>D2208</f>
        <v>45121</v>
      </c>
      <c r="E2246" s="315"/>
      <c r="F2246" s="313"/>
      <c r="G2246" s="208"/>
      <c r="H2246" s="316" t="str">
        <f>H2208</f>
        <v>(BENDAN)</v>
      </c>
      <c r="I2246" s="316"/>
      <c r="J2246" s="316"/>
      <c r="K2246" s="317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13"/>
      <c r="G2247" s="208"/>
      <c r="H2247" s="318" t="str">
        <f>H2209</f>
        <v>PEKALONGAN</v>
      </c>
      <c r="I2247" s="318"/>
      <c r="J2247" s="318"/>
      <c r="K2247" s="319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KO 4980</v>
      </c>
      <c r="E2248" s="199"/>
      <c r="F2248" s="210"/>
      <c r="G2248" s="211"/>
      <c r="H2248" s="320"/>
      <c r="I2248" s="320"/>
      <c r="J2248" s="320"/>
      <c r="K2248" s="321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20</v>
      </c>
      <c r="C2252" s="292" t="str">
        <f t="shared" si="1247"/>
        <v>GRS</v>
      </c>
      <c r="D2252" s="293">
        <f t="shared" si="1247"/>
        <v>1</v>
      </c>
      <c r="E2252" s="294" t="str">
        <f t="shared" si="1247"/>
        <v>BINDER CLIP KENKO NO. 155</v>
      </c>
      <c r="F2252" s="235"/>
      <c r="G2252" s="236"/>
      <c r="H2252" s="237">
        <f t="shared" ref="H2252:J2252" si="1248">H2214</f>
        <v>69000</v>
      </c>
      <c r="I2252" s="238">
        <f t="shared" si="1248"/>
        <v>0.14000000000000001</v>
      </c>
      <c r="J2252" s="238">
        <f t="shared" si="1248"/>
        <v>0</v>
      </c>
      <c r="K2252" s="239">
        <f t="shared" ref="K2252:K2267" si="1249">(B2252*H2252-((B2252*H2252)*I2252))-((B2252*H2252-((B2252*H2252)*I2252))*J2252)</f>
        <v>1186800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30</v>
      </c>
      <c r="C2253" s="292" t="str">
        <f t="shared" si="1250"/>
        <v>GRS</v>
      </c>
      <c r="D2253" s="293">
        <f t="shared" si="1250"/>
        <v>1</v>
      </c>
      <c r="E2253" s="294" t="str">
        <f t="shared" si="1250"/>
        <v>BINDER CLIP KENKO NO. 111</v>
      </c>
      <c r="F2253" s="235"/>
      <c r="G2253" s="236"/>
      <c r="H2253" s="237">
        <f t="shared" ref="H2253:J2253" si="1251">H2215</f>
        <v>49200</v>
      </c>
      <c r="I2253" s="238">
        <f t="shared" si="1251"/>
        <v>0.14000000000000001</v>
      </c>
      <c r="J2253" s="238">
        <f t="shared" si="1251"/>
        <v>0</v>
      </c>
      <c r="K2253" s="239">
        <f t="shared" si="1249"/>
        <v>1269360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36</v>
      </c>
      <c r="C2254" s="292" t="str">
        <f t="shared" si="1252"/>
        <v>BOX</v>
      </c>
      <c r="D2254" s="293">
        <f t="shared" si="1252"/>
        <v>1</v>
      </c>
      <c r="E2254" s="294" t="str">
        <f t="shared" si="1252"/>
        <v>LEM STICK KENKO 15 GR (TANGGUNG) isi 20 pc</v>
      </c>
      <c r="F2254" s="235"/>
      <c r="G2254" s="236"/>
      <c r="H2254" s="237">
        <f t="shared" ref="H2254:J2254" si="1253">H2216</f>
        <v>72000</v>
      </c>
      <c r="I2254" s="238">
        <f t="shared" si="1253"/>
        <v>0.14000000000000001</v>
      </c>
      <c r="J2254" s="238">
        <f t="shared" si="1253"/>
        <v>0</v>
      </c>
      <c r="K2254" s="239">
        <f t="shared" si="1249"/>
        <v>2229120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22"/>
      <c r="K2269" s="323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24">
        <f>SUM(K2252:K2267)</f>
        <v>4685280</v>
      </c>
      <c r="K2270" s="325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26"/>
      <c r="K2271" s="326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23"/>
      <c r="K2273" s="323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27">
        <f>((J2270/1.11)+(K2272/1.11))*11%</f>
        <v>464307.02702702698</v>
      </c>
      <c r="K2274" s="328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23"/>
      <c r="K2275" s="323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4685280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29</v>
      </c>
      <c r="J2278" s="329" t="str">
        <f>J2240</f>
        <v>NOVI / CONDRO</v>
      </c>
      <c r="K2278" s="330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28</v>
      </c>
      <c r="J2279" s="329">
        <f>J2241</f>
        <v>0</v>
      </c>
      <c r="K2279" s="330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23070021</v>
      </c>
      <c r="G2282" s="11" t="s">
        <v>2</v>
      </c>
      <c r="H2282" s="305" t="s">
        <v>98</v>
      </c>
      <c r="I2282" s="305"/>
      <c r="J2282" s="305"/>
      <c r="K2282" s="306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09" t="s">
        <v>3</v>
      </c>
      <c r="G2283" s="17"/>
      <c r="H2283" s="307"/>
      <c r="I2283" s="307"/>
      <c r="J2283" s="307"/>
      <c r="K2283" s="308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47">
        <v>45114</v>
      </c>
      <c r="E2284" s="348"/>
      <c r="F2284" s="309"/>
      <c r="G2284" s="18"/>
      <c r="H2284" s="349" t="s">
        <v>32</v>
      </c>
      <c r="I2284" s="349"/>
      <c r="J2284" s="349"/>
      <c r="K2284" s="350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09"/>
      <c r="G2285" s="18"/>
      <c r="H2285" s="351" t="s">
        <v>99</v>
      </c>
      <c r="I2285" s="351"/>
      <c r="J2285" s="351"/>
      <c r="K2285" s="352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135</v>
      </c>
      <c r="E2286" s="9"/>
      <c r="F2286" s="21"/>
      <c r="G2286" s="22"/>
      <c r="H2286" s="353"/>
      <c r="I2286" s="353"/>
      <c r="J2286" s="353"/>
      <c r="K2286" s="354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288</v>
      </c>
      <c r="C2290" s="46" t="s">
        <v>58</v>
      </c>
      <c r="D2290" s="93">
        <v>1</v>
      </c>
      <c r="E2290" s="110" t="s">
        <v>136</v>
      </c>
      <c r="F2290" s="48"/>
      <c r="G2290" s="49"/>
      <c r="H2290" s="50">
        <v>6500</v>
      </c>
      <c r="I2290" s="51">
        <v>0.125</v>
      </c>
      <c r="J2290" s="51"/>
      <c r="K2290" s="52">
        <f t="shared" ref="K2290:K2305" si="1280">(B2290*H2290-((B2290*H2290)*I2290))-((B2290*H2290-((B2290*H2290)*I2290))*J2290)</f>
        <v>1638000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3"/>
      <c r="E2291" s="110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36"/>
      <c r="K2307" s="310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31">
        <f>SUM(K2290:K2305)</f>
        <v>1638000</v>
      </c>
      <c r="K2308" s="332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33"/>
      <c r="K2309" s="333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10"/>
      <c r="K2311" s="310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34">
        <f>((J2308/1.11)+(K2310/1.11))*11%</f>
        <v>162324.32432432432</v>
      </c>
      <c r="K2312" s="335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10"/>
      <c r="K2313" s="310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1638000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29</v>
      </c>
      <c r="J2316" s="311" t="s">
        <v>55</v>
      </c>
      <c r="K2316" s="312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28</v>
      </c>
      <c r="J2317" s="311"/>
      <c r="K2317" s="312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23070021</v>
      </c>
      <c r="F2320" s="123"/>
      <c r="G2320" s="124" t="s">
        <v>2</v>
      </c>
      <c r="H2320" s="355" t="str">
        <f>H2282</f>
        <v>CV LANCAR JAYA SENTOSA</v>
      </c>
      <c r="I2320" s="355"/>
      <c r="J2320" s="355"/>
      <c r="K2320" s="356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59" t="s">
        <v>3</v>
      </c>
      <c r="G2321" s="130"/>
      <c r="H2321" s="357"/>
      <c r="I2321" s="357"/>
      <c r="J2321" s="357"/>
      <c r="K2321" s="358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60">
        <f>D2284</f>
        <v>45114</v>
      </c>
      <c r="E2322" s="361"/>
      <c r="F2322" s="359"/>
      <c r="G2322" s="131"/>
      <c r="H2322" s="362" t="str">
        <f>H2284</f>
        <v/>
      </c>
      <c r="I2322" s="362"/>
      <c r="J2322" s="362"/>
      <c r="K2322" s="363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59"/>
      <c r="G2323" s="131"/>
      <c r="H2323" s="343" t="str">
        <f>H2285</f>
        <v>MALANG</v>
      </c>
      <c r="I2323" s="343"/>
      <c r="J2323" s="343"/>
      <c r="K2323" s="344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KO 4817</v>
      </c>
      <c r="E2324" s="122"/>
      <c r="F2324" s="133"/>
      <c r="G2324" s="134"/>
      <c r="H2324" s="345"/>
      <c r="I2324" s="345"/>
      <c r="J2324" s="345"/>
      <c r="K2324" s="346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288</v>
      </c>
      <c r="C2328" s="287" t="str">
        <f t="shared" si="1281"/>
        <v>PCS</v>
      </c>
      <c r="D2328" s="288">
        <f t="shared" si="1281"/>
        <v>1</v>
      </c>
      <c r="E2328" s="289" t="str">
        <f t="shared" si="1281"/>
        <v>GUNTING JOYKO SC-838</v>
      </c>
      <c r="F2328" s="158"/>
      <c r="G2328" s="159"/>
      <c r="H2328" s="160">
        <f t="shared" ref="H2328:J2328" si="1282">H2290</f>
        <v>6500</v>
      </c>
      <c r="I2328" s="161">
        <f t="shared" si="1282"/>
        <v>0.125</v>
      </c>
      <c r="J2328" s="161">
        <f t="shared" si="1282"/>
        <v>0</v>
      </c>
      <c r="K2328" s="162">
        <f t="shared" ref="K2328:K2343" si="1283">(B2328*H2328-((B2328*H2328)*I2328))-((B2328*H2328-((B2328*H2328)*I2328))*J2328)</f>
        <v>1638000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0</v>
      </c>
      <c r="C2329" s="287">
        <f t="shared" si="1284"/>
        <v>0</v>
      </c>
      <c r="D2329" s="288">
        <f t="shared" si="1284"/>
        <v>0</v>
      </c>
      <c r="E2329" s="289">
        <f t="shared" si="1284"/>
        <v>0</v>
      </c>
      <c r="F2329" s="158"/>
      <c r="G2329" s="159"/>
      <c r="H2329" s="160">
        <f t="shared" ref="H2329:J2329" si="1285">H2291</f>
        <v>0</v>
      </c>
      <c r="I2329" s="161">
        <f t="shared" si="1285"/>
        <v>0</v>
      </c>
      <c r="J2329" s="161">
        <f t="shared" si="1285"/>
        <v>0</v>
      </c>
      <c r="K2329" s="162">
        <f t="shared" si="1283"/>
        <v>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68"/>
      <c r="K2345" s="364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69">
        <f>SUM(K2328:K2343)</f>
        <v>1638000</v>
      </c>
      <c r="K2346" s="370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65"/>
      <c r="K2347" s="365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64"/>
      <c r="K2349" s="364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66">
        <f>((J2346/1.11)+(K2348/1.11))*11%</f>
        <v>162324.32432432432</v>
      </c>
      <c r="K2350" s="367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64"/>
      <c r="K2351" s="364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1638000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29</v>
      </c>
      <c r="J2354" s="337" t="str">
        <f>J2316</f>
        <v>NOVI / CONDRO</v>
      </c>
      <c r="K2354" s="338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28</v>
      </c>
      <c r="J2355" s="337">
        <f>J2317</f>
        <v>0</v>
      </c>
      <c r="K2355" s="338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23070021</v>
      </c>
      <c r="F2358" s="200"/>
      <c r="G2358" s="201" t="s">
        <v>2</v>
      </c>
      <c r="H2358" s="339" t="str">
        <f>H2320</f>
        <v>CV LANCAR JAYA SENTOSA</v>
      </c>
      <c r="I2358" s="339"/>
      <c r="J2358" s="339"/>
      <c r="K2358" s="340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13" t="s">
        <v>3</v>
      </c>
      <c r="G2359" s="207"/>
      <c r="H2359" s="341"/>
      <c r="I2359" s="341"/>
      <c r="J2359" s="341"/>
      <c r="K2359" s="342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4">
        <f>D2322</f>
        <v>45114</v>
      </c>
      <c r="E2360" s="315"/>
      <c r="F2360" s="313"/>
      <c r="G2360" s="208"/>
      <c r="H2360" s="316" t="str">
        <f>H2322</f>
        <v/>
      </c>
      <c r="I2360" s="316"/>
      <c r="J2360" s="316"/>
      <c r="K2360" s="317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13"/>
      <c r="G2361" s="208"/>
      <c r="H2361" s="318" t="str">
        <f>H2323</f>
        <v>MALANG</v>
      </c>
      <c r="I2361" s="318"/>
      <c r="J2361" s="318"/>
      <c r="K2361" s="319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KO 4817</v>
      </c>
      <c r="E2362" s="199"/>
      <c r="F2362" s="210"/>
      <c r="G2362" s="211"/>
      <c r="H2362" s="320"/>
      <c r="I2362" s="320"/>
      <c r="J2362" s="320"/>
      <c r="K2362" s="321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288</v>
      </c>
      <c r="C2366" s="292" t="str">
        <f t="shared" si="1314"/>
        <v>PCS</v>
      </c>
      <c r="D2366" s="293">
        <f t="shared" si="1314"/>
        <v>1</v>
      </c>
      <c r="E2366" s="294" t="str">
        <f t="shared" si="1314"/>
        <v>GUNTING JOYKO SC-838</v>
      </c>
      <c r="F2366" s="235"/>
      <c r="G2366" s="236"/>
      <c r="H2366" s="237">
        <f t="shared" ref="H2366:J2366" si="1315">H2328</f>
        <v>6500</v>
      </c>
      <c r="I2366" s="238">
        <f t="shared" si="1315"/>
        <v>0.125</v>
      </c>
      <c r="J2366" s="238">
        <f t="shared" si="1315"/>
        <v>0</v>
      </c>
      <c r="K2366" s="239">
        <f t="shared" ref="K2366:K2381" si="1316">(B2366*H2366-((B2366*H2366)*I2366))-((B2366*H2366-((B2366*H2366)*I2366))*J2366)</f>
        <v>1638000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0</v>
      </c>
      <c r="C2367" s="292">
        <f t="shared" si="1317"/>
        <v>0</v>
      </c>
      <c r="D2367" s="293">
        <f t="shared" si="1317"/>
        <v>0</v>
      </c>
      <c r="E2367" s="294">
        <f t="shared" si="1317"/>
        <v>0</v>
      </c>
      <c r="F2367" s="235"/>
      <c r="G2367" s="236"/>
      <c r="H2367" s="237">
        <f t="shared" ref="H2367:J2367" si="1318">H2329</f>
        <v>0</v>
      </c>
      <c r="I2367" s="238">
        <f t="shared" si="1318"/>
        <v>0</v>
      </c>
      <c r="J2367" s="238">
        <f t="shared" si="1318"/>
        <v>0</v>
      </c>
      <c r="K2367" s="239">
        <f t="shared" si="1316"/>
        <v>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22"/>
      <c r="K2383" s="323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24">
        <f>SUM(K2366:K2381)</f>
        <v>1638000</v>
      </c>
      <c r="K2384" s="325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26"/>
      <c r="K2385" s="326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23"/>
      <c r="K2387" s="323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27">
        <f>((J2384/1.11)+(K2386/1.11))*11%</f>
        <v>162324.32432432432</v>
      </c>
      <c r="K2388" s="328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23"/>
      <c r="K2389" s="323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1638000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29</v>
      </c>
      <c r="J2392" s="329" t="str">
        <f>J2354</f>
        <v>NOVI / CONDRO</v>
      </c>
      <c r="K2392" s="330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28</v>
      </c>
      <c r="J2393" s="329">
        <f>J2355</f>
        <v>0</v>
      </c>
      <c r="K2393" s="330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23070022</v>
      </c>
      <c r="G2396" s="11" t="s">
        <v>2</v>
      </c>
      <c r="H2396" s="305" t="s">
        <v>40</v>
      </c>
      <c r="I2396" s="305"/>
      <c r="J2396" s="305"/>
      <c r="K2396" s="306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09" t="s">
        <v>3</v>
      </c>
      <c r="G2397" s="17"/>
      <c r="H2397" s="307"/>
      <c r="I2397" s="307"/>
      <c r="J2397" s="307"/>
      <c r="K2397" s="308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47">
        <v>45122</v>
      </c>
      <c r="E2398" s="348"/>
      <c r="F2398" s="309"/>
      <c r="G2398" s="18"/>
      <c r="H2398" s="349" t="s">
        <v>41</v>
      </c>
      <c r="I2398" s="349"/>
      <c r="J2398" s="349"/>
      <c r="K2398" s="350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09"/>
      <c r="G2399" s="18"/>
      <c r="H2399" s="351" t="s">
        <v>42</v>
      </c>
      <c r="I2399" s="351"/>
      <c r="J2399" s="351"/>
      <c r="K2399" s="352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137</v>
      </c>
      <c r="E2400" s="9"/>
      <c r="F2400" s="21"/>
      <c r="G2400" s="22"/>
      <c r="H2400" s="353"/>
      <c r="I2400" s="353"/>
      <c r="J2400" s="353"/>
      <c r="K2400" s="354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432</v>
      </c>
      <c r="C2404" s="46" t="s">
        <v>51</v>
      </c>
      <c r="D2404" s="93">
        <v>3</v>
      </c>
      <c r="E2404" s="110" t="s">
        <v>138</v>
      </c>
      <c r="F2404" s="48"/>
      <c r="G2404" s="49"/>
      <c r="H2404" s="50">
        <v>26100</v>
      </c>
      <c r="I2404" s="51">
        <v>0.125</v>
      </c>
      <c r="J2404" s="51"/>
      <c r="K2404" s="52">
        <f t="shared" ref="K2404:K2419" si="1347">(B2404*H2404-((B2404*H2404)*I2404))-((B2404*H2404-((B2404*H2404)*I2404))*J2404)</f>
        <v>9865800</v>
      </c>
      <c r="L2404" s="36"/>
    </row>
    <row r="2405" spans="1:12" s="10" customFormat="1" ht="14.1" customHeight="1" x14ac:dyDescent="0.25">
      <c r="A2405" s="45">
        <v>2</v>
      </c>
      <c r="B2405" s="46">
        <v>108</v>
      </c>
      <c r="C2405" s="46" t="s">
        <v>51</v>
      </c>
      <c r="D2405" s="93">
        <v>3</v>
      </c>
      <c r="E2405" s="110" t="s">
        <v>126</v>
      </c>
      <c r="F2405" s="48"/>
      <c r="G2405" s="49"/>
      <c r="H2405" s="50">
        <v>55800</v>
      </c>
      <c r="I2405" s="51">
        <v>0.125</v>
      </c>
      <c r="J2405" s="51"/>
      <c r="K2405" s="52">
        <f t="shared" si="1347"/>
        <v>5273100</v>
      </c>
      <c r="L2405" s="36"/>
    </row>
    <row r="2406" spans="1:12" s="10" customFormat="1" ht="14.1" customHeight="1" x14ac:dyDescent="0.25">
      <c r="A2406" s="45">
        <v>3</v>
      </c>
      <c r="B2406" s="46">
        <v>36</v>
      </c>
      <c r="C2406" s="46" t="s">
        <v>37</v>
      </c>
      <c r="D2406" s="93">
        <v>1</v>
      </c>
      <c r="E2406" s="110" t="s">
        <v>92</v>
      </c>
      <c r="F2406" s="48"/>
      <c r="G2406" s="49"/>
      <c r="H2406" s="50">
        <v>66000</v>
      </c>
      <c r="I2406" s="51">
        <v>0.125</v>
      </c>
      <c r="J2406" s="51"/>
      <c r="K2406" s="52">
        <f t="shared" si="1347"/>
        <v>2079000</v>
      </c>
      <c r="L2406" s="36"/>
    </row>
    <row r="2407" spans="1:12" s="10" customFormat="1" ht="14.1" customHeight="1" x14ac:dyDescent="0.25">
      <c r="A2407" s="45">
        <v>4</v>
      </c>
      <c r="B2407" s="46">
        <v>36</v>
      </c>
      <c r="C2407" s="46" t="s">
        <v>37</v>
      </c>
      <c r="D2407" s="93">
        <v>1</v>
      </c>
      <c r="E2407" s="110" t="s">
        <v>134</v>
      </c>
      <c r="F2407" s="48"/>
      <c r="G2407" s="49"/>
      <c r="H2407" s="50">
        <v>72000</v>
      </c>
      <c r="I2407" s="51">
        <v>0.125</v>
      </c>
      <c r="J2407" s="51"/>
      <c r="K2407" s="52">
        <f t="shared" si="1347"/>
        <v>2268000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3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  <c r="M2417" s="301"/>
    </row>
    <row r="2418" spans="1:13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3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3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3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36"/>
      <c r="K2421" s="310"/>
    </row>
    <row r="2422" spans="1:13" s="10" customFormat="1" ht="16.5" customHeight="1" x14ac:dyDescent="0.3">
      <c r="A2422" s="5"/>
      <c r="B2422" s="65"/>
      <c r="C2422" s="65"/>
      <c r="D2422" s="25"/>
      <c r="I2422" s="66" t="s">
        <v>14</v>
      </c>
      <c r="J2422" s="331">
        <f>SUM(K2404:K2419)</f>
        <v>19485900</v>
      </c>
      <c r="K2422" s="332"/>
      <c r="L2422" s="36"/>
    </row>
    <row r="2423" spans="1:13" s="10" customFormat="1" ht="5.0999999999999996" customHeight="1" x14ac:dyDescent="0.3">
      <c r="A2423" s="5"/>
      <c r="B2423" s="65"/>
      <c r="C2423" s="65"/>
      <c r="D2423" s="25"/>
      <c r="I2423" s="67"/>
      <c r="J2423" s="333"/>
      <c r="K2423" s="333"/>
    </row>
    <row r="2424" spans="1:13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3" s="10" customFormat="1" ht="5.0999999999999996" customHeight="1" x14ac:dyDescent="0.3">
      <c r="A2425" s="5"/>
      <c r="B2425" s="65"/>
      <c r="C2425" s="65"/>
      <c r="D2425" s="25"/>
      <c r="I2425" s="67"/>
      <c r="J2425" s="310"/>
      <c r="K2425" s="310"/>
    </row>
    <row r="2426" spans="1:13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34">
        <f>((J2422/1.11)+(K2424/1.11))*11%</f>
        <v>1931035.1351351349</v>
      </c>
      <c r="K2426" s="335"/>
      <c r="L2426" s="72"/>
    </row>
    <row r="2427" spans="1:13" s="10" customFormat="1" ht="5.0999999999999996" customHeight="1" x14ac:dyDescent="0.3">
      <c r="A2427" s="5"/>
      <c r="B2427" s="65"/>
      <c r="C2427" s="65"/>
      <c r="D2427" s="25"/>
      <c r="I2427" s="67"/>
      <c r="J2427" s="310"/>
      <c r="K2427" s="310"/>
    </row>
    <row r="2428" spans="1:13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19485900</v>
      </c>
      <c r="L2428" s="72"/>
    </row>
    <row r="2429" spans="1:13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3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29</v>
      </c>
      <c r="J2430" s="311" t="s">
        <v>55</v>
      </c>
      <c r="K2430" s="312"/>
    </row>
    <row r="2431" spans="1:13" s="10" customFormat="1" ht="13.5" customHeight="1" x14ac:dyDescent="0.25">
      <c r="A2431" s="78"/>
      <c r="B2431" s="268"/>
      <c r="D2431" s="48"/>
      <c r="H2431" s="269"/>
      <c r="I2431" s="271" t="s">
        <v>28</v>
      </c>
      <c r="J2431" s="311"/>
      <c r="K2431" s="312"/>
      <c r="L2431" s="63"/>
    </row>
    <row r="2432" spans="1:13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23070022</v>
      </c>
      <c r="F2434" s="123"/>
      <c r="G2434" s="124" t="s">
        <v>2</v>
      </c>
      <c r="H2434" s="355" t="str">
        <f>H2396</f>
        <v>GUNAWAN HARTONO KUSUMA</v>
      </c>
      <c r="I2434" s="355"/>
      <c r="J2434" s="355"/>
      <c r="K2434" s="356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59" t="s">
        <v>3</v>
      </c>
      <c r="G2435" s="130"/>
      <c r="H2435" s="357"/>
      <c r="I2435" s="357"/>
      <c r="J2435" s="357"/>
      <c r="K2435" s="358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60">
        <f>D2398</f>
        <v>45122</v>
      </c>
      <c r="E2436" s="361"/>
      <c r="F2436" s="359"/>
      <c r="G2436" s="131"/>
      <c r="H2436" s="362" t="str">
        <f>H2398</f>
        <v>( NIKI SAE )</v>
      </c>
      <c r="I2436" s="362"/>
      <c r="J2436" s="362"/>
      <c r="K2436" s="363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59"/>
      <c r="G2437" s="131"/>
      <c r="H2437" s="343" t="str">
        <f>H2399</f>
        <v>TULUNG AGUNG</v>
      </c>
      <c r="I2437" s="343"/>
      <c r="J2437" s="343"/>
      <c r="K2437" s="344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 t="str">
        <f>D2400</f>
        <v>G 2359</v>
      </c>
      <c r="E2438" s="122"/>
      <c r="F2438" s="133"/>
      <c r="G2438" s="134"/>
      <c r="H2438" s="345"/>
      <c r="I2438" s="345"/>
      <c r="J2438" s="345"/>
      <c r="K2438" s="346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432</v>
      </c>
      <c r="C2442" s="287" t="str">
        <f t="shared" si="1348"/>
        <v>LSN</v>
      </c>
      <c r="D2442" s="288">
        <f t="shared" si="1348"/>
        <v>3</v>
      </c>
      <c r="E2442" s="289" t="str">
        <f t="shared" si="1348"/>
        <v>GEL PEN KENKO KE-16 DOT N DOT HITAM</v>
      </c>
      <c r="F2442" s="158"/>
      <c r="G2442" s="159"/>
      <c r="H2442" s="160">
        <f t="shared" ref="H2442:J2442" si="1349">H2404</f>
        <v>26100</v>
      </c>
      <c r="I2442" s="161">
        <f t="shared" si="1349"/>
        <v>0.125</v>
      </c>
      <c r="J2442" s="161">
        <f t="shared" si="1349"/>
        <v>0</v>
      </c>
      <c r="K2442" s="162">
        <f t="shared" ref="K2442:K2457" si="1350">(B2442*H2442-((B2442*H2442)*I2442))-((B2442*H2442-((B2442*H2442)*I2442))*J2442)</f>
        <v>9865800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108</v>
      </c>
      <c r="C2443" s="287" t="str">
        <f t="shared" si="1351"/>
        <v>LSN</v>
      </c>
      <c r="D2443" s="288">
        <f t="shared" si="1351"/>
        <v>3</v>
      </c>
      <c r="E2443" s="289" t="str">
        <f t="shared" si="1351"/>
        <v>CORRECTION FLUID KENKO KE-107M</v>
      </c>
      <c r="F2443" s="158"/>
      <c r="G2443" s="159"/>
      <c r="H2443" s="160">
        <f t="shared" ref="H2443:J2443" si="1352">H2405</f>
        <v>55800</v>
      </c>
      <c r="I2443" s="161">
        <f t="shared" si="1352"/>
        <v>0.125</v>
      </c>
      <c r="J2443" s="161">
        <f t="shared" si="1352"/>
        <v>0</v>
      </c>
      <c r="K2443" s="162">
        <f t="shared" si="1350"/>
        <v>5273100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36</v>
      </c>
      <c r="C2444" s="287" t="str">
        <f t="shared" si="1353"/>
        <v>BOX</v>
      </c>
      <c r="D2444" s="288">
        <f t="shared" si="1353"/>
        <v>1</v>
      </c>
      <c r="E2444" s="289" t="str">
        <f t="shared" si="1353"/>
        <v>LEM STICK KENKO 8 GR (KECIL) isi 30 pc</v>
      </c>
      <c r="F2444" s="158"/>
      <c r="G2444" s="159"/>
      <c r="H2444" s="160">
        <f t="shared" ref="H2444:J2444" si="1354">H2406</f>
        <v>66000</v>
      </c>
      <c r="I2444" s="161">
        <f t="shared" si="1354"/>
        <v>0.125</v>
      </c>
      <c r="J2444" s="161">
        <f t="shared" si="1354"/>
        <v>0</v>
      </c>
      <c r="K2444" s="162">
        <f t="shared" si="1350"/>
        <v>2079000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36</v>
      </c>
      <c r="C2445" s="287" t="str">
        <f t="shared" si="1355"/>
        <v>BOX</v>
      </c>
      <c r="D2445" s="288">
        <f t="shared" si="1355"/>
        <v>1</v>
      </c>
      <c r="E2445" s="289" t="str">
        <f t="shared" si="1355"/>
        <v>LEM STICK KENKO 15 GR (TANGGUNG) isi 20 pc</v>
      </c>
      <c r="F2445" s="158"/>
      <c r="G2445" s="159"/>
      <c r="H2445" s="160">
        <f t="shared" ref="H2445:J2445" si="1356">H2407</f>
        <v>72000</v>
      </c>
      <c r="I2445" s="161">
        <f t="shared" si="1356"/>
        <v>0.125</v>
      </c>
      <c r="J2445" s="161">
        <f t="shared" si="1356"/>
        <v>0</v>
      </c>
      <c r="K2445" s="162">
        <f t="shared" si="1350"/>
        <v>2268000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68"/>
      <c r="K2459" s="364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69">
        <f>SUM(K2442:K2457)</f>
        <v>19485900</v>
      </c>
      <c r="K2460" s="370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65"/>
      <c r="K2461" s="365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64"/>
      <c r="K2463" s="364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66">
        <f>((J2460/1.11)+(K2462/1.11))*11%</f>
        <v>1931035.1351351349</v>
      </c>
      <c r="K2464" s="367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64"/>
      <c r="K2465" s="364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19485900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29</v>
      </c>
      <c r="J2468" s="337" t="str">
        <f>J2430</f>
        <v>NOVI / CONDRO</v>
      </c>
      <c r="K2468" s="338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28</v>
      </c>
      <c r="J2469" s="337">
        <f>J2431</f>
        <v>0</v>
      </c>
      <c r="K2469" s="338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23070022</v>
      </c>
      <c r="F2472" s="200"/>
      <c r="G2472" s="201" t="s">
        <v>2</v>
      </c>
      <c r="H2472" s="339" t="str">
        <f>H2434</f>
        <v>GUNAWAN HARTONO KUSUMA</v>
      </c>
      <c r="I2472" s="339"/>
      <c r="J2472" s="339"/>
      <c r="K2472" s="340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13" t="s">
        <v>3</v>
      </c>
      <c r="G2473" s="207"/>
      <c r="H2473" s="341"/>
      <c r="I2473" s="341"/>
      <c r="J2473" s="341"/>
      <c r="K2473" s="342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4">
        <f>D2436</f>
        <v>45122</v>
      </c>
      <c r="E2474" s="315"/>
      <c r="F2474" s="313"/>
      <c r="G2474" s="208"/>
      <c r="H2474" s="316" t="str">
        <f>H2436</f>
        <v>( NIKI SAE )</v>
      </c>
      <c r="I2474" s="316"/>
      <c r="J2474" s="316"/>
      <c r="K2474" s="317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13"/>
      <c r="G2475" s="208"/>
      <c r="H2475" s="318" t="str">
        <f>H2437</f>
        <v>TULUNG AGUNG</v>
      </c>
      <c r="I2475" s="318"/>
      <c r="J2475" s="318"/>
      <c r="K2475" s="319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 t="str">
        <f>D2438</f>
        <v>G 2359</v>
      </c>
      <c r="E2476" s="199"/>
      <c r="F2476" s="210"/>
      <c r="G2476" s="211"/>
      <c r="H2476" s="320"/>
      <c r="I2476" s="320"/>
      <c r="J2476" s="320"/>
      <c r="K2476" s="321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432</v>
      </c>
      <c r="C2480" s="292" t="str">
        <f t="shared" si="1381"/>
        <v>LSN</v>
      </c>
      <c r="D2480" s="293">
        <f t="shared" si="1381"/>
        <v>3</v>
      </c>
      <c r="E2480" s="294" t="str">
        <f t="shared" si="1381"/>
        <v>GEL PEN KENKO KE-16 DOT N DOT HITAM</v>
      </c>
      <c r="F2480" s="235"/>
      <c r="G2480" s="236"/>
      <c r="H2480" s="237">
        <f t="shared" ref="H2480:J2480" si="1382">H2442</f>
        <v>26100</v>
      </c>
      <c r="I2480" s="238">
        <f t="shared" si="1382"/>
        <v>0.125</v>
      </c>
      <c r="J2480" s="238">
        <f t="shared" si="1382"/>
        <v>0</v>
      </c>
      <c r="K2480" s="239">
        <f t="shared" ref="K2480:K2495" si="1383">(B2480*H2480-((B2480*H2480)*I2480))-((B2480*H2480-((B2480*H2480)*I2480))*J2480)</f>
        <v>9865800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108</v>
      </c>
      <c r="C2481" s="292" t="str">
        <f t="shared" si="1384"/>
        <v>LSN</v>
      </c>
      <c r="D2481" s="293">
        <f t="shared" si="1384"/>
        <v>3</v>
      </c>
      <c r="E2481" s="294" t="str">
        <f t="shared" si="1384"/>
        <v>CORRECTION FLUID KENKO KE-107M</v>
      </c>
      <c r="F2481" s="235"/>
      <c r="G2481" s="236"/>
      <c r="H2481" s="237">
        <f t="shared" ref="H2481:J2481" si="1385">H2443</f>
        <v>55800</v>
      </c>
      <c r="I2481" s="238">
        <f t="shared" si="1385"/>
        <v>0.125</v>
      </c>
      <c r="J2481" s="238">
        <f t="shared" si="1385"/>
        <v>0</v>
      </c>
      <c r="K2481" s="239">
        <f t="shared" si="1383"/>
        <v>5273100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36</v>
      </c>
      <c r="C2482" s="292" t="str">
        <f t="shared" si="1386"/>
        <v>BOX</v>
      </c>
      <c r="D2482" s="293">
        <f t="shared" si="1386"/>
        <v>1</v>
      </c>
      <c r="E2482" s="294" t="str">
        <f t="shared" si="1386"/>
        <v>LEM STICK KENKO 8 GR (KECIL) isi 30 pc</v>
      </c>
      <c r="F2482" s="235"/>
      <c r="G2482" s="236"/>
      <c r="H2482" s="237">
        <f t="shared" ref="H2482:J2482" si="1387">H2444</f>
        <v>66000</v>
      </c>
      <c r="I2482" s="238">
        <f t="shared" si="1387"/>
        <v>0.125</v>
      </c>
      <c r="J2482" s="238">
        <f t="shared" si="1387"/>
        <v>0</v>
      </c>
      <c r="K2482" s="239">
        <f t="shared" si="1383"/>
        <v>2079000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36</v>
      </c>
      <c r="C2483" s="292" t="str">
        <f t="shared" si="1388"/>
        <v>BOX</v>
      </c>
      <c r="D2483" s="293">
        <f t="shared" si="1388"/>
        <v>1</v>
      </c>
      <c r="E2483" s="294" t="str">
        <f t="shared" si="1388"/>
        <v>LEM STICK KENKO 15 GR (TANGGUNG) isi 20 pc</v>
      </c>
      <c r="F2483" s="235"/>
      <c r="G2483" s="236"/>
      <c r="H2483" s="237">
        <f t="shared" ref="H2483:J2483" si="1389">H2445</f>
        <v>72000</v>
      </c>
      <c r="I2483" s="238">
        <f t="shared" si="1389"/>
        <v>0.125</v>
      </c>
      <c r="J2483" s="238">
        <f t="shared" si="1389"/>
        <v>0</v>
      </c>
      <c r="K2483" s="239">
        <f t="shared" si="1383"/>
        <v>2268000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22"/>
      <c r="K2497" s="323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24">
        <f>SUM(K2480:K2495)</f>
        <v>19485900</v>
      </c>
      <c r="K2498" s="325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26"/>
      <c r="K2499" s="326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23"/>
      <c r="K2501" s="323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27">
        <f>((J2498/1.11)+(K2500/1.11))*11%</f>
        <v>1931035.1351351349</v>
      </c>
      <c r="K2502" s="328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23"/>
      <c r="K2503" s="323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19485900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29</v>
      </c>
      <c r="J2506" s="329" t="str">
        <f>J2468</f>
        <v>NOVI / CONDRO</v>
      </c>
      <c r="K2506" s="330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28</v>
      </c>
      <c r="J2507" s="329">
        <f>J2469</f>
        <v>0</v>
      </c>
      <c r="K2507" s="330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23070023</v>
      </c>
      <c r="G2510" s="11" t="s">
        <v>2</v>
      </c>
      <c r="H2510" s="305" t="s">
        <v>47</v>
      </c>
      <c r="I2510" s="305"/>
      <c r="J2510" s="305"/>
      <c r="K2510" s="306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09" t="s">
        <v>3</v>
      </c>
      <c r="G2511" s="17"/>
      <c r="H2511" s="307"/>
      <c r="I2511" s="307"/>
      <c r="J2511" s="307"/>
      <c r="K2511" s="308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47">
        <v>45122</v>
      </c>
      <c r="E2512" s="348"/>
      <c r="F2512" s="309"/>
      <c r="G2512" s="18"/>
      <c r="H2512" s="349" t="s">
        <v>48</v>
      </c>
      <c r="I2512" s="349"/>
      <c r="J2512" s="349"/>
      <c r="K2512" s="350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09"/>
      <c r="G2513" s="18"/>
      <c r="H2513" s="351" t="s">
        <v>49</v>
      </c>
      <c r="I2513" s="351"/>
      <c r="J2513" s="351"/>
      <c r="K2513" s="352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139</v>
      </c>
      <c r="E2514" s="9"/>
      <c r="F2514" s="21"/>
      <c r="G2514" s="22"/>
      <c r="H2514" s="353"/>
      <c r="I2514" s="353"/>
      <c r="J2514" s="353"/>
      <c r="K2514" s="354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36</v>
      </c>
      <c r="C2518" s="46" t="s">
        <v>37</v>
      </c>
      <c r="D2518" s="93">
        <v>1</v>
      </c>
      <c r="E2518" s="110" t="s">
        <v>134</v>
      </c>
      <c r="F2518" s="48"/>
      <c r="G2518" s="49"/>
      <c r="H2518" s="50">
        <v>72000</v>
      </c>
      <c r="I2518" s="51">
        <v>0.13500000000000001</v>
      </c>
      <c r="J2518" s="51"/>
      <c r="K2518" s="52">
        <f t="shared" ref="K2518:K2533" si="1414">(B2518*H2518-((B2518*H2518)*I2518))-((B2518*H2518-((B2518*H2518)*I2518))*J2518)</f>
        <v>2242080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36"/>
      <c r="K2535" s="310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31">
        <f>SUM(K2518:K2533)</f>
        <v>2242080</v>
      </c>
      <c r="K2536" s="332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33"/>
      <c r="K2537" s="333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10"/>
      <c r="K2539" s="310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34">
        <f>((J2536/1.11)+(K2538/1.11))*11%</f>
        <v>222188.10810810808</v>
      </c>
      <c r="K2540" s="335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10"/>
      <c r="K2541" s="310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2242080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29</v>
      </c>
      <c r="J2544" s="311" t="s">
        <v>55</v>
      </c>
      <c r="K2544" s="312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28</v>
      </c>
      <c r="J2545" s="311"/>
      <c r="K2545" s="312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23070023</v>
      </c>
      <c r="F2548" s="123"/>
      <c r="G2548" s="124" t="s">
        <v>2</v>
      </c>
      <c r="H2548" s="355" t="str">
        <f>H2510</f>
        <v>CV PELITA JAYA</v>
      </c>
      <c r="I2548" s="355"/>
      <c r="J2548" s="355"/>
      <c r="K2548" s="356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59" t="s">
        <v>3</v>
      </c>
      <c r="G2549" s="130"/>
      <c r="H2549" s="357"/>
      <c r="I2549" s="357"/>
      <c r="J2549" s="357"/>
      <c r="K2549" s="358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60">
        <f>D2512</f>
        <v>45122</v>
      </c>
      <c r="E2550" s="361"/>
      <c r="F2550" s="359"/>
      <c r="G2550" s="131"/>
      <c r="H2550" s="362" t="str">
        <f>H2512</f>
        <v>(ANUGERAH SEJAHTERA)</v>
      </c>
      <c r="I2550" s="362"/>
      <c r="J2550" s="362"/>
      <c r="K2550" s="363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59"/>
      <c r="G2551" s="131"/>
      <c r="H2551" s="343" t="str">
        <f>H2513</f>
        <v>PURWOKERTO</v>
      </c>
      <c r="I2551" s="343"/>
      <c r="J2551" s="343"/>
      <c r="K2551" s="344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 t="str">
        <f>D2514</f>
        <v>KO 2366</v>
      </c>
      <c r="E2552" s="122"/>
      <c r="F2552" s="133"/>
      <c r="G2552" s="134"/>
      <c r="H2552" s="345"/>
      <c r="I2552" s="345"/>
      <c r="J2552" s="345"/>
      <c r="K2552" s="346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36</v>
      </c>
      <c r="C2556" s="287" t="str">
        <f t="shared" si="1415"/>
        <v>BOX</v>
      </c>
      <c r="D2556" s="288">
        <f t="shared" si="1415"/>
        <v>1</v>
      </c>
      <c r="E2556" s="289" t="str">
        <f t="shared" si="1415"/>
        <v>LEM STICK KENKO 15 GR (TANGGUNG) isi 20 pc</v>
      </c>
      <c r="F2556" s="158"/>
      <c r="G2556" s="159"/>
      <c r="H2556" s="160">
        <f t="shared" ref="H2556:J2556" si="1416">H2518</f>
        <v>72000</v>
      </c>
      <c r="I2556" s="161">
        <f t="shared" si="1416"/>
        <v>0.13500000000000001</v>
      </c>
      <c r="J2556" s="161">
        <f t="shared" si="1416"/>
        <v>0</v>
      </c>
      <c r="K2556" s="162">
        <f t="shared" ref="K2556:K2571" si="1417">(B2556*H2556-((B2556*H2556)*I2556))-((B2556*H2556-((B2556*H2556)*I2556))*J2556)</f>
        <v>2242080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68"/>
      <c r="K2573" s="364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69">
        <f>SUM(K2556:K2571)</f>
        <v>2242080</v>
      </c>
      <c r="K2574" s="370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65"/>
      <c r="K2575" s="365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64"/>
      <c r="K2577" s="364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66">
        <f>((J2574/1.11)+(K2576/1.11))*11%</f>
        <v>222188.10810810808</v>
      </c>
      <c r="K2578" s="367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64"/>
      <c r="K2579" s="364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2242080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29</v>
      </c>
      <c r="J2582" s="337" t="str">
        <f>J2544</f>
        <v>NOVI / CONDRO</v>
      </c>
      <c r="K2582" s="338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28</v>
      </c>
      <c r="J2583" s="337">
        <f>J2545</f>
        <v>0</v>
      </c>
      <c r="K2583" s="338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23070023</v>
      </c>
      <c r="F2586" s="200"/>
      <c r="G2586" s="201" t="s">
        <v>2</v>
      </c>
      <c r="H2586" s="339" t="str">
        <f>H2548</f>
        <v>CV PELITA JAYA</v>
      </c>
      <c r="I2586" s="339"/>
      <c r="J2586" s="339"/>
      <c r="K2586" s="340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13" t="s">
        <v>3</v>
      </c>
      <c r="G2587" s="207"/>
      <c r="H2587" s="341"/>
      <c r="I2587" s="341"/>
      <c r="J2587" s="341"/>
      <c r="K2587" s="342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4">
        <f>D2550</f>
        <v>45122</v>
      </c>
      <c r="E2588" s="315"/>
      <c r="F2588" s="313"/>
      <c r="G2588" s="208"/>
      <c r="H2588" s="316" t="str">
        <f>H2550</f>
        <v>(ANUGERAH SEJAHTERA)</v>
      </c>
      <c r="I2588" s="316"/>
      <c r="J2588" s="316"/>
      <c r="K2588" s="317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13"/>
      <c r="G2589" s="208"/>
      <c r="H2589" s="318" t="str">
        <f>H2551</f>
        <v>PURWOKERTO</v>
      </c>
      <c r="I2589" s="318"/>
      <c r="J2589" s="318"/>
      <c r="K2589" s="319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 t="str">
        <f>D2552</f>
        <v>KO 2366</v>
      </c>
      <c r="E2590" s="199"/>
      <c r="F2590" s="210"/>
      <c r="G2590" s="211"/>
      <c r="H2590" s="320"/>
      <c r="I2590" s="320"/>
      <c r="J2590" s="320"/>
      <c r="K2590" s="321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36</v>
      </c>
      <c r="C2594" s="292" t="str">
        <f t="shared" si="1448"/>
        <v>BOX</v>
      </c>
      <c r="D2594" s="293">
        <f t="shared" si="1448"/>
        <v>1</v>
      </c>
      <c r="E2594" s="294" t="str">
        <f t="shared" si="1448"/>
        <v>LEM STICK KENKO 15 GR (TANGGUNG) isi 20 pc</v>
      </c>
      <c r="F2594" s="235"/>
      <c r="G2594" s="236"/>
      <c r="H2594" s="237">
        <f t="shared" ref="H2594:J2594" si="1449">H2556</f>
        <v>72000</v>
      </c>
      <c r="I2594" s="238">
        <f t="shared" si="1449"/>
        <v>0.13500000000000001</v>
      </c>
      <c r="J2594" s="238">
        <f t="shared" si="1449"/>
        <v>0</v>
      </c>
      <c r="K2594" s="239">
        <f t="shared" ref="K2594:K2609" si="1450">(B2594*H2594-((B2594*H2594)*I2594))-((B2594*H2594-((B2594*H2594)*I2594))*J2594)</f>
        <v>2242080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22"/>
      <c r="K2611" s="323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24">
        <f>SUM(K2594:K2609)</f>
        <v>2242080</v>
      </c>
      <c r="K2612" s="325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26"/>
      <c r="K2613" s="326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23"/>
      <c r="K2615" s="323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27">
        <f>((J2612/1.11)+(K2614/1.11))*11%</f>
        <v>222188.10810810808</v>
      </c>
      <c r="K2616" s="328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23"/>
      <c r="K2617" s="323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2242080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29</v>
      </c>
      <c r="J2620" s="329" t="str">
        <f>J2582</f>
        <v>NOVI / CONDRO</v>
      </c>
      <c r="K2620" s="330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28</v>
      </c>
      <c r="J2621" s="329">
        <f>J2583</f>
        <v>0</v>
      </c>
      <c r="K2621" s="330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23070024</v>
      </c>
      <c r="G2624" s="11" t="s">
        <v>2</v>
      </c>
      <c r="H2624" s="305" t="s">
        <v>140</v>
      </c>
      <c r="I2624" s="305"/>
      <c r="J2624" s="305"/>
      <c r="K2624" s="306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09" t="s">
        <v>3</v>
      </c>
      <c r="G2625" s="17"/>
      <c r="H2625" s="307"/>
      <c r="I2625" s="307"/>
      <c r="J2625" s="307"/>
      <c r="K2625" s="308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47">
        <v>45122</v>
      </c>
      <c r="E2626" s="348"/>
      <c r="F2626" s="309"/>
      <c r="G2626" s="18"/>
      <c r="H2626" s="349" t="s">
        <v>32</v>
      </c>
      <c r="I2626" s="349"/>
      <c r="J2626" s="349"/>
      <c r="K2626" s="350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09"/>
      <c r="G2627" s="18"/>
      <c r="H2627" s="351" t="s">
        <v>42</v>
      </c>
      <c r="I2627" s="351"/>
      <c r="J2627" s="351"/>
      <c r="K2627" s="352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141</v>
      </c>
      <c r="E2628" s="9"/>
      <c r="F2628" s="21"/>
      <c r="G2628" s="22"/>
      <c r="H2628" s="353"/>
      <c r="I2628" s="353"/>
      <c r="J2628" s="353"/>
      <c r="K2628" s="354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144</v>
      </c>
      <c r="C2632" s="46" t="s">
        <v>51</v>
      </c>
      <c r="D2632" s="93">
        <v>1</v>
      </c>
      <c r="E2632" s="110" t="s">
        <v>142</v>
      </c>
      <c r="F2632" s="48"/>
      <c r="G2632" s="49"/>
      <c r="H2632" s="50">
        <v>21600</v>
      </c>
      <c r="I2632" s="51">
        <v>0.125</v>
      </c>
      <c r="J2632" s="51"/>
      <c r="K2632" s="52">
        <f t="shared" ref="K2632:K2647" si="1481">(B2632*H2632-((B2632*H2632)*I2632))-((B2632*H2632-((B2632*H2632)*I2632))*J2632)</f>
        <v>2721600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3"/>
      <c r="E2633" s="110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3"/>
      <c r="E2634" s="110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36"/>
      <c r="K2649" s="310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31">
        <f>SUM(K2632:K2647)</f>
        <v>2721600</v>
      </c>
      <c r="K2650" s="332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33"/>
      <c r="K2651" s="333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10"/>
      <c r="K2653" s="310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34">
        <f>((J2650/1.11)+(K2652/1.11))*11%</f>
        <v>269708.10810810811</v>
      </c>
      <c r="K2654" s="335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10"/>
      <c r="K2655" s="310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2721600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29</v>
      </c>
      <c r="J2658" s="311" t="s">
        <v>55</v>
      </c>
      <c r="K2658" s="312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28</v>
      </c>
      <c r="J2659" s="311"/>
      <c r="K2659" s="312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23070024</v>
      </c>
      <c r="F2662" s="123"/>
      <c r="G2662" s="124" t="s">
        <v>2</v>
      </c>
      <c r="H2662" s="355" t="str">
        <f>H2624</f>
        <v>CV UTAMA PUTRA</v>
      </c>
      <c r="I2662" s="355"/>
      <c r="J2662" s="355"/>
      <c r="K2662" s="356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59" t="s">
        <v>3</v>
      </c>
      <c r="G2663" s="130"/>
      <c r="H2663" s="357"/>
      <c r="I2663" s="357"/>
      <c r="J2663" s="357"/>
      <c r="K2663" s="358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60">
        <f>D2626</f>
        <v>45122</v>
      </c>
      <c r="E2664" s="361"/>
      <c r="F2664" s="359"/>
      <c r="G2664" s="131"/>
      <c r="H2664" s="362" t="str">
        <f>H2626</f>
        <v/>
      </c>
      <c r="I2664" s="362"/>
      <c r="J2664" s="362"/>
      <c r="K2664" s="363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59"/>
      <c r="G2665" s="131"/>
      <c r="H2665" s="343" t="str">
        <f>H2627</f>
        <v>TULUNG AGUNG</v>
      </c>
      <c r="I2665" s="343"/>
      <c r="J2665" s="343"/>
      <c r="K2665" s="344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 t="str">
        <f>D2628</f>
        <v>G 4964</v>
      </c>
      <c r="E2666" s="122"/>
      <c r="F2666" s="133"/>
      <c r="G2666" s="134"/>
      <c r="H2666" s="345"/>
      <c r="I2666" s="345"/>
      <c r="J2666" s="345"/>
      <c r="K2666" s="346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144</v>
      </c>
      <c r="C2670" s="287" t="str">
        <f t="shared" si="1482"/>
        <v>LSN</v>
      </c>
      <c r="D2670" s="288">
        <f t="shared" si="1482"/>
        <v>1</v>
      </c>
      <c r="E2670" s="289" t="str">
        <f t="shared" si="1482"/>
        <v>GEL PEN KENKO KE-303 T-GEL TRIANGULAR BIRU</v>
      </c>
      <c r="F2670" s="158"/>
      <c r="G2670" s="159"/>
      <c r="H2670" s="160">
        <f t="shared" ref="H2670:J2670" si="1483">H2632</f>
        <v>21600</v>
      </c>
      <c r="I2670" s="161">
        <f t="shared" si="1483"/>
        <v>0.125</v>
      </c>
      <c r="J2670" s="161">
        <f t="shared" si="1483"/>
        <v>0</v>
      </c>
      <c r="K2670" s="162">
        <f t="shared" ref="K2670:K2685" si="1484">(B2670*H2670-((B2670*H2670)*I2670))-((B2670*H2670-((B2670*H2670)*I2670))*J2670)</f>
        <v>2721600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0</v>
      </c>
      <c r="C2671" s="287">
        <f t="shared" si="1485"/>
        <v>0</v>
      </c>
      <c r="D2671" s="288">
        <f t="shared" si="1485"/>
        <v>0</v>
      </c>
      <c r="E2671" s="289">
        <f t="shared" si="1485"/>
        <v>0</v>
      </c>
      <c r="F2671" s="158"/>
      <c r="G2671" s="159"/>
      <c r="H2671" s="160">
        <f t="shared" ref="H2671:J2671" si="1486">H2633</f>
        <v>0</v>
      </c>
      <c r="I2671" s="161">
        <f t="shared" si="1486"/>
        <v>0</v>
      </c>
      <c r="J2671" s="161">
        <f t="shared" si="1486"/>
        <v>0</v>
      </c>
      <c r="K2671" s="162">
        <f t="shared" si="1484"/>
        <v>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0</v>
      </c>
      <c r="C2672" s="287">
        <f t="shared" si="1487"/>
        <v>0</v>
      </c>
      <c r="D2672" s="288">
        <f t="shared" si="1487"/>
        <v>0</v>
      </c>
      <c r="E2672" s="289">
        <f t="shared" si="1487"/>
        <v>0</v>
      </c>
      <c r="F2672" s="158"/>
      <c r="G2672" s="159"/>
      <c r="H2672" s="160">
        <f t="shared" ref="H2672:J2672" si="1488">H2634</f>
        <v>0</v>
      </c>
      <c r="I2672" s="161">
        <f t="shared" si="1488"/>
        <v>0</v>
      </c>
      <c r="J2672" s="161">
        <f t="shared" si="1488"/>
        <v>0</v>
      </c>
      <c r="K2672" s="162">
        <f t="shared" si="1484"/>
        <v>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68"/>
      <c r="K2687" s="364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69">
        <f>SUM(K2670:K2685)</f>
        <v>2721600</v>
      </c>
      <c r="K2688" s="370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65"/>
      <c r="K2689" s="365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64"/>
      <c r="K2691" s="364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66">
        <f>((J2688/1.11)+(K2690/1.11))*11%</f>
        <v>269708.10810810811</v>
      </c>
      <c r="K2692" s="367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64"/>
      <c r="K2693" s="364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2721600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29</v>
      </c>
      <c r="J2696" s="337" t="str">
        <f>J2658</f>
        <v>NOVI / CONDRO</v>
      </c>
      <c r="K2696" s="338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28</v>
      </c>
      <c r="J2697" s="337">
        <f>J2659</f>
        <v>0</v>
      </c>
      <c r="K2697" s="338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23070024</v>
      </c>
      <c r="F2700" s="200"/>
      <c r="G2700" s="201" t="s">
        <v>2</v>
      </c>
      <c r="H2700" s="339" t="str">
        <f>H2662</f>
        <v>CV UTAMA PUTRA</v>
      </c>
      <c r="I2700" s="339"/>
      <c r="J2700" s="339"/>
      <c r="K2700" s="340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13" t="s">
        <v>3</v>
      </c>
      <c r="G2701" s="207"/>
      <c r="H2701" s="341"/>
      <c r="I2701" s="341"/>
      <c r="J2701" s="341"/>
      <c r="K2701" s="342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4">
        <f>D2664</f>
        <v>45122</v>
      </c>
      <c r="E2702" s="315"/>
      <c r="F2702" s="313"/>
      <c r="G2702" s="208"/>
      <c r="H2702" s="316" t="str">
        <f>H2664</f>
        <v/>
      </c>
      <c r="I2702" s="316"/>
      <c r="J2702" s="316"/>
      <c r="K2702" s="317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13"/>
      <c r="G2703" s="208"/>
      <c r="H2703" s="318" t="str">
        <f>H2665</f>
        <v>TULUNG AGUNG</v>
      </c>
      <c r="I2703" s="318"/>
      <c r="J2703" s="318"/>
      <c r="K2703" s="319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 t="str">
        <f>D2666</f>
        <v>G 4964</v>
      </c>
      <c r="E2704" s="199"/>
      <c r="F2704" s="210"/>
      <c r="G2704" s="211"/>
      <c r="H2704" s="320"/>
      <c r="I2704" s="320"/>
      <c r="J2704" s="320"/>
      <c r="K2704" s="321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144</v>
      </c>
      <c r="C2708" s="292" t="str">
        <f t="shared" si="1515"/>
        <v>LSN</v>
      </c>
      <c r="D2708" s="293">
        <f t="shared" si="1515"/>
        <v>1</v>
      </c>
      <c r="E2708" s="294" t="str">
        <f t="shared" si="1515"/>
        <v>GEL PEN KENKO KE-303 T-GEL TRIANGULAR BIRU</v>
      </c>
      <c r="F2708" s="235"/>
      <c r="G2708" s="236"/>
      <c r="H2708" s="237">
        <f t="shared" ref="H2708:J2708" si="1516">H2670</f>
        <v>21600</v>
      </c>
      <c r="I2708" s="238">
        <f t="shared" si="1516"/>
        <v>0.125</v>
      </c>
      <c r="J2708" s="238">
        <f t="shared" si="1516"/>
        <v>0</v>
      </c>
      <c r="K2708" s="239">
        <f t="shared" ref="K2708:K2723" si="1517">(B2708*H2708-((B2708*H2708)*I2708))-((B2708*H2708-((B2708*H2708)*I2708))*J2708)</f>
        <v>2721600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0</v>
      </c>
      <c r="C2709" s="292">
        <f t="shared" si="1518"/>
        <v>0</v>
      </c>
      <c r="D2709" s="293">
        <f t="shared" si="1518"/>
        <v>0</v>
      </c>
      <c r="E2709" s="294">
        <f t="shared" si="1518"/>
        <v>0</v>
      </c>
      <c r="F2709" s="235"/>
      <c r="G2709" s="236"/>
      <c r="H2709" s="237">
        <f t="shared" ref="H2709:J2709" si="1519">H2671</f>
        <v>0</v>
      </c>
      <c r="I2709" s="238">
        <f t="shared" si="1519"/>
        <v>0</v>
      </c>
      <c r="J2709" s="238">
        <f t="shared" si="1519"/>
        <v>0</v>
      </c>
      <c r="K2709" s="239">
        <f t="shared" si="1517"/>
        <v>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0</v>
      </c>
      <c r="C2710" s="292">
        <f t="shared" si="1520"/>
        <v>0</v>
      </c>
      <c r="D2710" s="293">
        <f t="shared" si="1520"/>
        <v>0</v>
      </c>
      <c r="E2710" s="294">
        <f t="shared" si="1520"/>
        <v>0</v>
      </c>
      <c r="F2710" s="235"/>
      <c r="G2710" s="236"/>
      <c r="H2710" s="237">
        <f t="shared" ref="H2710:J2710" si="1521">H2672</f>
        <v>0</v>
      </c>
      <c r="I2710" s="238">
        <f t="shared" si="1521"/>
        <v>0</v>
      </c>
      <c r="J2710" s="238">
        <f t="shared" si="1521"/>
        <v>0</v>
      </c>
      <c r="K2710" s="239">
        <f t="shared" si="1517"/>
        <v>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22"/>
      <c r="K2725" s="323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24">
        <f>SUM(K2708:K2723)</f>
        <v>2721600</v>
      </c>
      <c r="K2726" s="325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26"/>
      <c r="K2727" s="326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23"/>
      <c r="K2729" s="323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27">
        <f>((J2726/1.11)+(K2728/1.11))*11%</f>
        <v>269708.10810810811</v>
      </c>
      <c r="K2730" s="328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23"/>
      <c r="K2731" s="323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2721600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29</v>
      </c>
      <c r="J2734" s="329" t="str">
        <f>J2696</f>
        <v>NOVI / CONDRO</v>
      </c>
      <c r="K2734" s="330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28</v>
      </c>
      <c r="J2735" s="329">
        <f>J2697</f>
        <v>0</v>
      </c>
      <c r="K2735" s="330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23070025</v>
      </c>
      <c r="G2738" s="11" t="s">
        <v>2</v>
      </c>
      <c r="H2738" s="305" t="s">
        <v>47</v>
      </c>
      <c r="I2738" s="305"/>
      <c r="J2738" s="305"/>
      <c r="K2738" s="306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09" t="s">
        <v>3</v>
      </c>
      <c r="G2739" s="17"/>
      <c r="H2739" s="307"/>
      <c r="I2739" s="307"/>
      <c r="J2739" s="307"/>
      <c r="K2739" s="308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47">
        <v>45124</v>
      </c>
      <c r="E2740" s="348"/>
      <c r="F2740" s="309"/>
      <c r="G2740" s="18"/>
      <c r="H2740" s="349" t="s">
        <v>48</v>
      </c>
      <c r="I2740" s="349"/>
      <c r="J2740" s="349"/>
      <c r="K2740" s="350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09"/>
      <c r="G2741" s="18"/>
      <c r="H2741" s="351" t="s">
        <v>49</v>
      </c>
      <c r="I2741" s="351"/>
      <c r="J2741" s="351"/>
      <c r="K2741" s="352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143</v>
      </c>
      <c r="E2742" s="9"/>
      <c r="F2742" s="21"/>
      <c r="G2742" s="22"/>
      <c r="H2742" s="353"/>
      <c r="I2742" s="353"/>
      <c r="J2742" s="353"/>
      <c r="K2742" s="354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20</v>
      </c>
      <c r="C2746" s="46" t="s">
        <v>36</v>
      </c>
      <c r="D2746" s="93">
        <v>1</v>
      </c>
      <c r="E2746" s="302" t="s">
        <v>144</v>
      </c>
      <c r="F2746" s="48"/>
      <c r="G2746" s="49"/>
      <c r="H2746" s="50">
        <v>300000</v>
      </c>
      <c r="I2746" s="51">
        <v>0.125</v>
      </c>
      <c r="J2746" s="51"/>
      <c r="K2746" s="52">
        <f t="shared" ref="K2746:K2761" si="1548">(B2746*H2746-((B2746*H2746)*I2746))-((B2746*H2746-((B2746*H2746)*I2746))*J2746)</f>
        <v>5250000</v>
      </c>
      <c r="L2746" s="36"/>
    </row>
    <row r="2747" spans="1:12" s="10" customFormat="1" ht="14.1" customHeight="1" x14ac:dyDescent="0.25">
      <c r="A2747" s="45">
        <v>2</v>
      </c>
      <c r="B2747" s="46">
        <v>72</v>
      </c>
      <c r="C2747" s="46" t="s">
        <v>36</v>
      </c>
      <c r="D2747" s="93">
        <v>1</v>
      </c>
      <c r="E2747" s="63" t="s">
        <v>145</v>
      </c>
      <c r="F2747" s="48"/>
      <c r="G2747" s="49"/>
      <c r="H2747" s="50">
        <v>47100</v>
      </c>
      <c r="I2747" s="51">
        <v>0.125</v>
      </c>
      <c r="J2747" s="51"/>
      <c r="K2747" s="52">
        <f t="shared" si="1548"/>
        <v>2967300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36"/>
      <c r="K2763" s="310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31">
        <f>SUM(K2746:K2761)</f>
        <v>8217300</v>
      </c>
      <c r="K2764" s="332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33"/>
      <c r="K2765" s="333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10"/>
      <c r="K2767" s="310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34">
        <f>((J2764/1.11)+(K2766/1.11))*11%</f>
        <v>814327.02702702698</v>
      </c>
      <c r="K2768" s="335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10"/>
      <c r="K2769" s="310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8217300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29</v>
      </c>
      <c r="J2772" s="311" t="s">
        <v>46</v>
      </c>
      <c r="K2772" s="312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28</v>
      </c>
      <c r="J2773" s="311"/>
      <c r="K2773" s="312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23070025</v>
      </c>
      <c r="F2776" s="123"/>
      <c r="G2776" s="124" t="s">
        <v>2</v>
      </c>
      <c r="H2776" s="355" t="str">
        <f>H2738</f>
        <v>CV PELITA JAYA</v>
      </c>
      <c r="I2776" s="355"/>
      <c r="J2776" s="355"/>
      <c r="K2776" s="356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59" t="s">
        <v>3</v>
      </c>
      <c r="G2777" s="130"/>
      <c r="H2777" s="357"/>
      <c r="I2777" s="357"/>
      <c r="J2777" s="357"/>
      <c r="K2777" s="358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60">
        <f>D2740</f>
        <v>45124</v>
      </c>
      <c r="E2778" s="361"/>
      <c r="F2778" s="359"/>
      <c r="G2778" s="131"/>
      <c r="H2778" s="362" t="str">
        <f>H2740</f>
        <v>(ANUGERAH SEJAHTERA)</v>
      </c>
      <c r="I2778" s="362"/>
      <c r="J2778" s="362"/>
      <c r="K2778" s="363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59"/>
      <c r="G2779" s="131"/>
      <c r="H2779" s="343" t="str">
        <f>H2741</f>
        <v>PURWOKERTO</v>
      </c>
      <c r="I2779" s="343"/>
      <c r="J2779" s="343"/>
      <c r="K2779" s="344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 t="str">
        <f>D2742</f>
        <v>KO 4993</v>
      </c>
      <c r="E2780" s="122"/>
      <c r="F2780" s="133"/>
      <c r="G2780" s="134"/>
      <c r="H2780" s="345"/>
      <c r="I2780" s="345"/>
      <c r="J2780" s="345"/>
      <c r="K2780" s="346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20</v>
      </c>
      <c r="C2784" s="287" t="str">
        <f t="shared" si="1549"/>
        <v>LS</v>
      </c>
      <c r="D2784" s="288">
        <f t="shared" si="1549"/>
        <v>1</v>
      </c>
      <c r="E2784" s="289" t="str">
        <f t="shared" si="1549"/>
        <v>STAPLER SDI 1123</v>
      </c>
      <c r="F2784" s="158"/>
      <c r="G2784" s="159"/>
      <c r="H2784" s="160">
        <f t="shared" ref="H2784:J2784" si="1550">H2746</f>
        <v>300000</v>
      </c>
      <c r="I2784" s="161">
        <f t="shared" si="1550"/>
        <v>0.125</v>
      </c>
      <c r="J2784" s="161">
        <f t="shared" si="1550"/>
        <v>0</v>
      </c>
      <c r="K2784" s="162">
        <f t="shared" ref="K2784:K2799" si="1551">(B2784*H2784-((B2784*H2784)*I2784))-((B2784*H2784-((B2784*H2784)*I2784))*J2784)</f>
        <v>5250000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72</v>
      </c>
      <c r="C2785" s="287" t="str">
        <f t="shared" si="1552"/>
        <v>LS</v>
      </c>
      <c r="D2785" s="288">
        <f t="shared" si="1552"/>
        <v>1</v>
      </c>
      <c r="E2785" s="289" t="str">
        <f t="shared" si="1552"/>
        <v>CORRECTION FLUID KENKO KE-108</v>
      </c>
      <c r="F2785" s="158"/>
      <c r="G2785" s="159"/>
      <c r="H2785" s="160">
        <f t="shared" ref="H2785:J2785" si="1553">H2747</f>
        <v>47100</v>
      </c>
      <c r="I2785" s="161">
        <f t="shared" si="1553"/>
        <v>0.125</v>
      </c>
      <c r="J2785" s="161">
        <f t="shared" si="1553"/>
        <v>0</v>
      </c>
      <c r="K2785" s="162">
        <f t="shared" si="1551"/>
        <v>2967300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68"/>
      <c r="K2801" s="364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69">
        <f>SUM(K2784:K2799)</f>
        <v>8217300</v>
      </c>
      <c r="K2802" s="370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65"/>
      <c r="K2803" s="365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64"/>
      <c r="K2805" s="364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66">
        <f>((J2802/1.11)+(K2804/1.11))*11%</f>
        <v>814327.02702702698</v>
      </c>
      <c r="K2806" s="367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64"/>
      <c r="K2807" s="364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8217300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29</v>
      </c>
      <c r="J2810" s="337" t="str">
        <f>J2772</f>
        <v>NOVI / YO</v>
      </c>
      <c r="K2810" s="338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28</v>
      </c>
      <c r="J2811" s="337">
        <f>J2773</f>
        <v>0</v>
      </c>
      <c r="K2811" s="338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23070025</v>
      </c>
      <c r="F2814" s="200"/>
      <c r="G2814" s="201" t="s">
        <v>2</v>
      </c>
      <c r="H2814" s="339" t="str">
        <f>H2776</f>
        <v>CV PELITA JAYA</v>
      </c>
      <c r="I2814" s="339"/>
      <c r="J2814" s="339"/>
      <c r="K2814" s="340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13" t="s">
        <v>3</v>
      </c>
      <c r="G2815" s="207"/>
      <c r="H2815" s="341"/>
      <c r="I2815" s="341"/>
      <c r="J2815" s="341"/>
      <c r="K2815" s="342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4">
        <f>D2778</f>
        <v>45124</v>
      </c>
      <c r="E2816" s="315"/>
      <c r="F2816" s="313"/>
      <c r="G2816" s="208"/>
      <c r="H2816" s="316" t="str">
        <f>H2778</f>
        <v>(ANUGERAH SEJAHTERA)</v>
      </c>
      <c r="I2816" s="316"/>
      <c r="J2816" s="316"/>
      <c r="K2816" s="317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13"/>
      <c r="G2817" s="208"/>
      <c r="H2817" s="318" t="str">
        <f>H2779</f>
        <v>PURWOKERTO</v>
      </c>
      <c r="I2817" s="318"/>
      <c r="J2817" s="318"/>
      <c r="K2817" s="319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 t="str">
        <f>D2780</f>
        <v>KO 4993</v>
      </c>
      <c r="E2818" s="199"/>
      <c r="F2818" s="210"/>
      <c r="G2818" s="211"/>
      <c r="H2818" s="320"/>
      <c r="I2818" s="320"/>
      <c r="J2818" s="320"/>
      <c r="K2818" s="321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20</v>
      </c>
      <c r="C2822" s="292" t="str">
        <f t="shared" si="1582"/>
        <v>LS</v>
      </c>
      <c r="D2822" s="293">
        <f t="shared" si="1582"/>
        <v>1</v>
      </c>
      <c r="E2822" s="294" t="str">
        <f t="shared" si="1582"/>
        <v>STAPLER SDI 1123</v>
      </c>
      <c r="F2822" s="235"/>
      <c r="G2822" s="236"/>
      <c r="H2822" s="237">
        <f t="shared" ref="H2822:J2822" si="1583">H2784</f>
        <v>300000</v>
      </c>
      <c r="I2822" s="238">
        <f t="shared" si="1583"/>
        <v>0.125</v>
      </c>
      <c r="J2822" s="238">
        <f t="shared" si="1583"/>
        <v>0</v>
      </c>
      <c r="K2822" s="239">
        <f t="shared" ref="K2822:K2837" si="1584">(B2822*H2822-((B2822*H2822)*I2822))-((B2822*H2822-((B2822*H2822)*I2822))*J2822)</f>
        <v>5250000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72</v>
      </c>
      <c r="C2823" s="292" t="str">
        <f t="shared" si="1585"/>
        <v>LS</v>
      </c>
      <c r="D2823" s="293">
        <f t="shared" si="1585"/>
        <v>1</v>
      </c>
      <c r="E2823" s="294" t="str">
        <f t="shared" si="1585"/>
        <v>CORRECTION FLUID KENKO KE-108</v>
      </c>
      <c r="F2823" s="235"/>
      <c r="G2823" s="236"/>
      <c r="H2823" s="237">
        <f t="shared" ref="H2823:J2823" si="1586">H2785</f>
        <v>47100</v>
      </c>
      <c r="I2823" s="238">
        <f t="shared" si="1586"/>
        <v>0.125</v>
      </c>
      <c r="J2823" s="238">
        <f t="shared" si="1586"/>
        <v>0</v>
      </c>
      <c r="K2823" s="239">
        <f t="shared" si="1584"/>
        <v>2967300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22"/>
      <c r="K2839" s="323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24">
        <f>SUM(K2822:K2837)</f>
        <v>8217300</v>
      </c>
      <c r="K2840" s="325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26"/>
      <c r="K2841" s="326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23"/>
      <c r="K2843" s="323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27">
        <f>((J2840/1.11)+(K2842/1.11))*11%</f>
        <v>814327.02702702698</v>
      </c>
      <c r="K2844" s="328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23"/>
      <c r="K2845" s="323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8217300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29</v>
      </c>
      <c r="J2848" s="329" t="str">
        <f>J2810</f>
        <v>NOVI / YO</v>
      </c>
      <c r="K2848" s="330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28</v>
      </c>
      <c r="J2849" s="329">
        <f>J2811</f>
        <v>0</v>
      </c>
      <c r="K2849" s="330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23070026</v>
      </c>
      <c r="G2852" s="11" t="s">
        <v>2</v>
      </c>
      <c r="H2852" s="305" t="s">
        <v>93</v>
      </c>
      <c r="I2852" s="305"/>
      <c r="J2852" s="305"/>
      <c r="K2852" s="306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09" t="s">
        <v>3</v>
      </c>
      <c r="G2853" s="17"/>
      <c r="H2853" s="307"/>
      <c r="I2853" s="307"/>
      <c r="J2853" s="307"/>
      <c r="K2853" s="308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47">
        <v>45127</v>
      </c>
      <c r="E2854" s="348"/>
      <c r="F2854" s="309"/>
      <c r="G2854" s="18"/>
      <c r="H2854" s="349" t="s">
        <v>94</v>
      </c>
      <c r="I2854" s="349"/>
      <c r="J2854" s="349"/>
      <c r="K2854" s="350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09"/>
      <c r="G2855" s="18"/>
      <c r="H2855" s="351" t="s">
        <v>95</v>
      </c>
      <c r="I2855" s="351"/>
      <c r="J2855" s="351"/>
      <c r="K2855" s="352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146</v>
      </c>
      <c r="E2856" s="9"/>
      <c r="F2856" s="21"/>
      <c r="G2856" s="22"/>
      <c r="H2856" s="353"/>
      <c r="I2856" s="353"/>
      <c r="J2856" s="353"/>
      <c r="K2856" s="354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300</v>
      </c>
      <c r="C2860" s="46" t="s">
        <v>64</v>
      </c>
      <c r="D2860" s="93">
        <v>10</v>
      </c>
      <c r="E2860" s="110" t="s">
        <v>122</v>
      </c>
      <c r="F2860" s="48"/>
      <c r="G2860" s="49"/>
      <c r="H2860" s="50">
        <v>104400</v>
      </c>
      <c r="I2860" s="51">
        <v>0.125</v>
      </c>
      <c r="J2860" s="51"/>
      <c r="K2860" s="52">
        <f t="shared" ref="K2860:K2875" si="1615">(B2860*H2860-((B2860*H2860)*I2860))-((B2860*H2860-((B2860*H2860)*I2860))*J2860)</f>
        <v>27405000</v>
      </c>
      <c r="L2860" s="36"/>
    </row>
    <row r="2861" spans="1:12" s="10" customFormat="1" ht="14.1" customHeight="1" x14ac:dyDescent="0.25">
      <c r="A2861" s="45">
        <v>2</v>
      </c>
      <c r="B2861" s="46">
        <v>20</v>
      </c>
      <c r="C2861" s="46" t="s">
        <v>58</v>
      </c>
      <c r="D2861" s="93">
        <v>1</v>
      </c>
      <c r="E2861" s="110" t="s">
        <v>147</v>
      </c>
      <c r="F2861" s="48"/>
      <c r="G2861" s="49"/>
      <c r="H2861" s="50">
        <v>40500</v>
      </c>
      <c r="I2861" s="51">
        <v>0.125</v>
      </c>
      <c r="J2861" s="51"/>
      <c r="K2861" s="52">
        <f t="shared" si="1615"/>
        <v>708750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36"/>
      <c r="K2877" s="310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31">
        <f>SUM(K2860:K2875)</f>
        <v>28113750</v>
      </c>
      <c r="K2878" s="332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33"/>
      <c r="K2879" s="333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10"/>
      <c r="K2881" s="310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34">
        <f>((J2878/1.11)+(K2880/1.11))*11%</f>
        <v>2786047.297297297</v>
      </c>
      <c r="K2882" s="335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10"/>
      <c r="K2883" s="310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28113750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29</v>
      </c>
      <c r="J2886" s="311" t="s">
        <v>55</v>
      </c>
      <c r="K2886" s="312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28</v>
      </c>
      <c r="J2887" s="311"/>
      <c r="K2887" s="312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23070026</v>
      </c>
      <c r="F2890" s="123"/>
      <c r="G2890" s="124" t="s">
        <v>2</v>
      </c>
      <c r="H2890" s="355" t="str">
        <f>H2852</f>
        <v>LILY JULIAWATI</v>
      </c>
      <c r="I2890" s="355"/>
      <c r="J2890" s="355"/>
      <c r="K2890" s="356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59" t="s">
        <v>3</v>
      </c>
      <c r="G2891" s="130"/>
      <c r="H2891" s="357"/>
      <c r="I2891" s="357"/>
      <c r="J2891" s="357"/>
      <c r="K2891" s="358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60">
        <f>D2854</f>
        <v>45127</v>
      </c>
      <c r="E2892" s="361"/>
      <c r="F2892" s="359"/>
      <c r="G2892" s="131"/>
      <c r="H2892" s="362" t="str">
        <f>H2854</f>
        <v>(REJO AGUNG)</v>
      </c>
      <c r="I2892" s="362"/>
      <c r="J2892" s="362"/>
      <c r="K2892" s="363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59"/>
      <c r="G2893" s="131"/>
      <c r="H2893" s="343" t="str">
        <f>H2855</f>
        <v>JOMBANG</v>
      </c>
      <c r="I2893" s="343"/>
      <c r="J2893" s="343"/>
      <c r="K2893" s="344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 t="str">
        <f>D2856</f>
        <v>G 2378</v>
      </c>
      <c r="E2894" s="122"/>
      <c r="F2894" s="133"/>
      <c r="G2894" s="134"/>
      <c r="H2894" s="345"/>
      <c r="I2894" s="345"/>
      <c r="J2894" s="345"/>
      <c r="K2894" s="346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300</v>
      </c>
      <c r="C2898" s="287" t="str">
        <f t="shared" si="1616"/>
        <v>GRS</v>
      </c>
      <c r="D2898" s="288">
        <f t="shared" si="1616"/>
        <v>10</v>
      </c>
      <c r="E2898" s="289" t="str">
        <f t="shared" si="1616"/>
        <v>PENSIL JOYKO 2B P-88</v>
      </c>
      <c r="F2898" s="158"/>
      <c r="G2898" s="159"/>
      <c r="H2898" s="160">
        <f t="shared" ref="H2898:J2898" si="1617">H2860</f>
        <v>104400</v>
      </c>
      <c r="I2898" s="161">
        <f t="shared" si="1617"/>
        <v>0.125</v>
      </c>
      <c r="J2898" s="161">
        <f t="shared" si="1617"/>
        <v>0</v>
      </c>
      <c r="K2898" s="162">
        <f t="shared" ref="K2898:K2913" si="1618">(B2898*H2898-((B2898*H2898)*I2898))-((B2898*H2898-((B2898*H2898)*I2898))*J2898)</f>
        <v>27405000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20</v>
      </c>
      <c r="C2899" s="287" t="str">
        <f t="shared" si="1619"/>
        <v>PCS</v>
      </c>
      <c r="D2899" s="288">
        <f t="shared" si="1619"/>
        <v>1</v>
      </c>
      <c r="E2899" s="289" t="str">
        <f t="shared" si="1619"/>
        <v>MESIN LABEL HARGA JOYKO MX-5500M (8 DIGITS, 1 LINE)</v>
      </c>
      <c r="F2899" s="158"/>
      <c r="G2899" s="159"/>
      <c r="H2899" s="160">
        <f t="shared" ref="H2899:J2899" si="1620">H2861</f>
        <v>40500</v>
      </c>
      <c r="I2899" s="161">
        <f t="shared" si="1620"/>
        <v>0.125</v>
      </c>
      <c r="J2899" s="161">
        <f t="shared" si="1620"/>
        <v>0</v>
      </c>
      <c r="K2899" s="162">
        <f t="shared" si="1618"/>
        <v>708750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68"/>
      <c r="K2915" s="364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69">
        <f>SUM(K2898:K2913)</f>
        <v>28113750</v>
      </c>
      <c r="K2916" s="370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65"/>
      <c r="K2917" s="365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64"/>
      <c r="K2919" s="364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66">
        <f>((J2916/1.11)+(K2918/1.11))*11%</f>
        <v>2786047.297297297</v>
      </c>
      <c r="K2920" s="367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64"/>
      <c r="K2921" s="364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28113750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29</v>
      </c>
      <c r="J2924" s="337" t="str">
        <f>J2886</f>
        <v>NOVI / CONDRO</v>
      </c>
      <c r="K2924" s="338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28</v>
      </c>
      <c r="J2925" s="337">
        <f>J2887</f>
        <v>0</v>
      </c>
      <c r="K2925" s="338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23070026</v>
      </c>
      <c r="F2928" s="200"/>
      <c r="G2928" s="201" t="s">
        <v>2</v>
      </c>
      <c r="H2928" s="339" t="str">
        <f>H2890</f>
        <v>LILY JULIAWATI</v>
      </c>
      <c r="I2928" s="339"/>
      <c r="J2928" s="339"/>
      <c r="K2928" s="340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13" t="s">
        <v>3</v>
      </c>
      <c r="G2929" s="207"/>
      <c r="H2929" s="341"/>
      <c r="I2929" s="341"/>
      <c r="J2929" s="341"/>
      <c r="K2929" s="342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4">
        <f>D2892</f>
        <v>45127</v>
      </c>
      <c r="E2930" s="315"/>
      <c r="F2930" s="313"/>
      <c r="G2930" s="208"/>
      <c r="H2930" s="316" t="str">
        <f>H2892</f>
        <v>(REJO AGUNG)</v>
      </c>
      <c r="I2930" s="316"/>
      <c r="J2930" s="316"/>
      <c r="K2930" s="317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13"/>
      <c r="G2931" s="208"/>
      <c r="H2931" s="318" t="str">
        <f>H2893</f>
        <v>JOMBANG</v>
      </c>
      <c r="I2931" s="318"/>
      <c r="J2931" s="318"/>
      <c r="K2931" s="319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 t="str">
        <f>D2894</f>
        <v>G 2378</v>
      </c>
      <c r="E2932" s="199"/>
      <c r="F2932" s="210"/>
      <c r="G2932" s="211"/>
      <c r="H2932" s="320"/>
      <c r="I2932" s="320"/>
      <c r="J2932" s="320"/>
      <c r="K2932" s="321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300</v>
      </c>
      <c r="C2936" s="292" t="str">
        <f t="shared" si="1649"/>
        <v>GRS</v>
      </c>
      <c r="D2936" s="293">
        <f t="shared" si="1649"/>
        <v>10</v>
      </c>
      <c r="E2936" s="294" t="str">
        <f t="shared" si="1649"/>
        <v>PENSIL JOYKO 2B P-88</v>
      </c>
      <c r="F2936" s="235"/>
      <c r="G2936" s="236"/>
      <c r="H2936" s="237">
        <f t="shared" ref="H2936:J2936" si="1650">H2898</f>
        <v>104400</v>
      </c>
      <c r="I2936" s="238">
        <f t="shared" si="1650"/>
        <v>0.125</v>
      </c>
      <c r="J2936" s="238">
        <f t="shared" si="1650"/>
        <v>0</v>
      </c>
      <c r="K2936" s="239">
        <f t="shared" ref="K2936:K2951" si="1651">(B2936*H2936-((B2936*H2936)*I2936))-((B2936*H2936-((B2936*H2936)*I2936))*J2936)</f>
        <v>27405000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20</v>
      </c>
      <c r="C2937" s="292" t="str">
        <f t="shared" si="1652"/>
        <v>PCS</v>
      </c>
      <c r="D2937" s="293">
        <f t="shared" si="1652"/>
        <v>1</v>
      </c>
      <c r="E2937" s="294" t="str">
        <f t="shared" si="1652"/>
        <v>MESIN LABEL HARGA JOYKO MX-5500M (8 DIGITS, 1 LINE)</v>
      </c>
      <c r="F2937" s="235"/>
      <c r="G2937" s="236"/>
      <c r="H2937" s="237">
        <f t="shared" ref="H2937:J2937" si="1653">H2899</f>
        <v>40500</v>
      </c>
      <c r="I2937" s="238">
        <f t="shared" si="1653"/>
        <v>0.125</v>
      </c>
      <c r="J2937" s="238">
        <f t="shared" si="1653"/>
        <v>0</v>
      </c>
      <c r="K2937" s="239">
        <f t="shared" si="1651"/>
        <v>708750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22"/>
      <c r="K2953" s="323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24">
        <f>SUM(K2936:K2951)</f>
        <v>28113750</v>
      </c>
      <c r="K2954" s="325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26"/>
      <c r="K2955" s="326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23"/>
      <c r="K2957" s="323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27">
        <f>((J2954/1.11)+(K2956/1.11))*11%</f>
        <v>2786047.297297297</v>
      </c>
      <c r="K2958" s="328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23"/>
      <c r="K2959" s="323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28113750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29</v>
      </c>
      <c r="J2962" s="329" t="str">
        <f>J2924</f>
        <v>NOVI / CONDRO</v>
      </c>
      <c r="K2962" s="330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28</v>
      </c>
      <c r="J2963" s="329">
        <f>J2925</f>
        <v>0</v>
      </c>
      <c r="K2963" s="330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23070027</v>
      </c>
      <c r="G2966" s="11" t="s">
        <v>2</v>
      </c>
      <c r="H2966" s="305" t="s">
        <v>98</v>
      </c>
      <c r="I2966" s="305"/>
      <c r="J2966" s="305"/>
      <c r="K2966" s="306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09" t="s">
        <v>3</v>
      </c>
      <c r="G2967" s="17"/>
      <c r="H2967" s="307"/>
      <c r="I2967" s="307"/>
      <c r="J2967" s="307"/>
      <c r="K2967" s="308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47">
        <v>45127</v>
      </c>
      <c r="E2968" s="348"/>
      <c r="F2968" s="309"/>
      <c r="G2968" s="18"/>
      <c r="H2968" s="349" t="s">
        <v>32</v>
      </c>
      <c r="I2968" s="349"/>
      <c r="J2968" s="349"/>
      <c r="K2968" s="350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09"/>
      <c r="G2969" s="18"/>
      <c r="H2969" s="351" t="s">
        <v>99</v>
      </c>
      <c r="I2969" s="351"/>
      <c r="J2969" s="351"/>
      <c r="K2969" s="352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150</v>
      </c>
      <c r="E2970" s="9"/>
      <c r="F2970" s="21"/>
      <c r="G2970" s="22"/>
      <c r="H2970" s="353"/>
      <c r="I2970" s="353"/>
      <c r="J2970" s="353"/>
      <c r="K2970" s="354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1200</v>
      </c>
      <c r="C2974" s="46" t="s">
        <v>58</v>
      </c>
      <c r="D2974" s="93">
        <v>5</v>
      </c>
      <c r="E2974" s="110" t="s">
        <v>148</v>
      </c>
      <c r="F2974" s="48"/>
      <c r="G2974" s="49"/>
      <c r="H2974" s="50">
        <v>7000</v>
      </c>
      <c r="I2974" s="51">
        <v>0.125</v>
      </c>
      <c r="J2974" s="51"/>
      <c r="K2974" s="52">
        <f t="shared" ref="K2974:K2989" si="1682">(B2974*H2974-((B2974*H2974)*I2974))-((B2974*H2974-((B2974*H2974)*I2974))*J2974)</f>
        <v>7350000</v>
      </c>
      <c r="L2974" s="36"/>
    </row>
    <row r="2975" spans="1:12" s="10" customFormat="1" ht="14.1" customHeight="1" x14ac:dyDescent="0.25">
      <c r="A2975" s="45">
        <v>2</v>
      </c>
      <c r="B2975" s="46">
        <v>144</v>
      </c>
      <c r="C2975" s="46" t="s">
        <v>58</v>
      </c>
      <c r="D2975" s="93">
        <v>1</v>
      </c>
      <c r="E2975" s="110" t="s">
        <v>149</v>
      </c>
      <c r="F2975" s="48"/>
      <c r="G2975" s="49"/>
      <c r="H2975" s="50">
        <v>9750</v>
      </c>
      <c r="I2975" s="51">
        <v>0.125</v>
      </c>
      <c r="J2975" s="51"/>
      <c r="K2975" s="52">
        <f t="shared" si="1682"/>
        <v>1228500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36"/>
      <c r="K2991" s="310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31">
        <f>SUM(K2974:K2989)</f>
        <v>8578500</v>
      </c>
      <c r="K2992" s="332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33"/>
      <c r="K2993" s="333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10"/>
      <c r="K2995" s="310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34">
        <f>((J2992/1.11)+(K2994/1.11))*11%</f>
        <v>850121.62162162154</v>
      </c>
      <c r="K2996" s="335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10"/>
      <c r="K2997" s="310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8578500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29</v>
      </c>
      <c r="J3000" s="311" t="s">
        <v>55</v>
      </c>
      <c r="K3000" s="312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28</v>
      </c>
      <c r="J3001" s="311"/>
      <c r="K3001" s="312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23070027</v>
      </c>
      <c r="F3004" s="123"/>
      <c r="G3004" s="124" t="s">
        <v>2</v>
      </c>
      <c r="H3004" s="355" t="str">
        <f>H2966</f>
        <v>CV LANCAR JAYA SENTOSA</v>
      </c>
      <c r="I3004" s="355"/>
      <c r="J3004" s="355"/>
      <c r="K3004" s="356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59" t="s">
        <v>3</v>
      </c>
      <c r="G3005" s="130"/>
      <c r="H3005" s="357"/>
      <c r="I3005" s="357"/>
      <c r="J3005" s="357"/>
      <c r="K3005" s="358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60">
        <f>D2968</f>
        <v>45127</v>
      </c>
      <c r="E3006" s="361"/>
      <c r="F3006" s="359"/>
      <c r="G3006" s="131"/>
      <c r="H3006" s="362" t="str">
        <f>H2968</f>
        <v/>
      </c>
      <c r="I3006" s="362"/>
      <c r="J3006" s="362"/>
      <c r="K3006" s="363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59"/>
      <c r="G3007" s="131"/>
      <c r="H3007" s="343" t="str">
        <f>H2969</f>
        <v>MALANG</v>
      </c>
      <c r="I3007" s="343"/>
      <c r="J3007" s="343"/>
      <c r="K3007" s="344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 t="str">
        <f>D2970</f>
        <v>KO 4835</v>
      </c>
      <c r="E3008" s="122"/>
      <c r="F3008" s="133"/>
      <c r="G3008" s="134"/>
      <c r="H3008" s="345"/>
      <c r="I3008" s="345"/>
      <c r="J3008" s="345"/>
      <c r="K3008" s="346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1200</v>
      </c>
      <c r="C3012" s="287" t="str">
        <f t="shared" si="1683"/>
        <v>PCS</v>
      </c>
      <c r="D3012" s="288">
        <f t="shared" si="1683"/>
        <v>5</v>
      </c>
      <c r="E3012" s="289" t="str">
        <f t="shared" si="1683"/>
        <v>STAPLER JOYKO HD-10CL</v>
      </c>
      <c r="F3012" s="158"/>
      <c r="G3012" s="159"/>
      <c r="H3012" s="160">
        <f t="shared" ref="H3012:J3012" si="1684">H2974</f>
        <v>7000</v>
      </c>
      <c r="I3012" s="161">
        <f t="shared" si="1684"/>
        <v>0.125</v>
      </c>
      <c r="J3012" s="161">
        <f t="shared" si="1684"/>
        <v>0</v>
      </c>
      <c r="K3012" s="162">
        <f t="shared" ref="K3012:K3027" si="1685">(B3012*H3012-((B3012*H3012)*I3012))-((B3012*H3012-((B3012*H3012)*I3012))*J3012)</f>
        <v>7350000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144</v>
      </c>
      <c r="C3013" s="287" t="str">
        <f t="shared" si="1686"/>
        <v>PCS</v>
      </c>
      <c r="D3013" s="288">
        <f t="shared" si="1686"/>
        <v>1</v>
      </c>
      <c r="E3013" s="289" t="str">
        <f t="shared" si="1686"/>
        <v>GUNTING JOYKO SC-848</v>
      </c>
      <c r="F3013" s="158"/>
      <c r="G3013" s="159"/>
      <c r="H3013" s="160">
        <f t="shared" ref="H3013:J3013" si="1687">H2975</f>
        <v>9750</v>
      </c>
      <c r="I3013" s="161">
        <f t="shared" si="1687"/>
        <v>0.125</v>
      </c>
      <c r="J3013" s="161">
        <f t="shared" si="1687"/>
        <v>0</v>
      </c>
      <c r="K3013" s="162">
        <f t="shared" si="1685"/>
        <v>1228500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0</v>
      </c>
      <c r="C3014" s="287">
        <f t="shared" si="1688"/>
        <v>0</v>
      </c>
      <c r="D3014" s="288">
        <f t="shared" si="1688"/>
        <v>0</v>
      </c>
      <c r="E3014" s="289">
        <f t="shared" si="1688"/>
        <v>0</v>
      </c>
      <c r="F3014" s="158"/>
      <c r="G3014" s="159"/>
      <c r="H3014" s="160">
        <f t="shared" ref="H3014:J3014" si="1689">H2976</f>
        <v>0</v>
      </c>
      <c r="I3014" s="161">
        <f t="shared" si="1689"/>
        <v>0</v>
      </c>
      <c r="J3014" s="161">
        <f t="shared" si="1689"/>
        <v>0</v>
      </c>
      <c r="K3014" s="162">
        <f t="shared" si="1685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0</v>
      </c>
      <c r="C3015" s="287">
        <f t="shared" si="1690"/>
        <v>0</v>
      </c>
      <c r="D3015" s="288">
        <f t="shared" si="1690"/>
        <v>0</v>
      </c>
      <c r="E3015" s="289">
        <f t="shared" si="1690"/>
        <v>0</v>
      </c>
      <c r="F3015" s="158"/>
      <c r="G3015" s="159"/>
      <c r="H3015" s="160">
        <f t="shared" ref="H3015:J3015" si="1691">H2977</f>
        <v>0</v>
      </c>
      <c r="I3015" s="161">
        <f t="shared" si="1691"/>
        <v>0</v>
      </c>
      <c r="J3015" s="161">
        <f t="shared" si="1691"/>
        <v>0</v>
      </c>
      <c r="K3015" s="162">
        <f t="shared" si="1685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68"/>
      <c r="K3029" s="364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69">
        <f>SUM(K3012:K3027)</f>
        <v>8578500</v>
      </c>
      <c r="K3030" s="370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65"/>
      <c r="K3031" s="365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64"/>
      <c r="K3033" s="364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66">
        <f>((J3030/1.11)+(K3032/1.11))*11%</f>
        <v>850121.62162162154</v>
      </c>
      <c r="K3034" s="367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64"/>
      <c r="K3035" s="364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8578500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29</v>
      </c>
      <c r="J3038" s="337" t="str">
        <f>J3000</f>
        <v>NOVI / CONDRO</v>
      </c>
      <c r="K3038" s="338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28</v>
      </c>
      <c r="J3039" s="337">
        <f>J3001</f>
        <v>0</v>
      </c>
      <c r="K3039" s="338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23070027</v>
      </c>
      <c r="F3042" s="200"/>
      <c r="G3042" s="201" t="s">
        <v>2</v>
      </c>
      <c r="H3042" s="339" t="str">
        <f>H3004</f>
        <v>CV LANCAR JAYA SENTOSA</v>
      </c>
      <c r="I3042" s="339"/>
      <c r="J3042" s="339"/>
      <c r="K3042" s="340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13" t="s">
        <v>3</v>
      </c>
      <c r="G3043" s="207"/>
      <c r="H3043" s="341"/>
      <c r="I3043" s="341"/>
      <c r="J3043" s="341"/>
      <c r="K3043" s="342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4">
        <f>D3006</f>
        <v>45127</v>
      </c>
      <c r="E3044" s="315"/>
      <c r="F3044" s="313"/>
      <c r="G3044" s="208"/>
      <c r="H3044" s="316" t="str">
        <f>H3006</f>
        <v/>
      </c>
      <c r="I3044" s="316"/>
      <c r="J3044" s="316"/>
      <c r="K3044" s="317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13"/>
      <c r="G3045" s="208"/>
      <c r="H3045" s="318" t="str">
        <f>H3007</f>
        <v>MALANG</v>
      </c>
      <c r="I3045" s="318"/>
      <c r="J3045" s="318"/>
      <c r="K3045" s="319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 t="str">
        <f>D3008</f>
        <v>KO 4835</v>
      </c>
      <c r="E3046" s="199"/>
      <c r="F3046" s="210"/>
      <c r="G3046" s="211"/>
      <c r="H3046" s="320"/>
      <c r="I3046" s="320"/>
      <c r="J3046" s="320"/>
      <c r="K3046" s="321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1200</v>
      </c>
      <c r="C3050" s="292" t="str">
        <f t="shared" si="1716"/>
        <v>PCS</v>
      </c>
      <c r="D3050" s="293">
        <f t="shared" si="1716"/>
        <v>5</v>
      </c>
      <c r="E3050" s="294" t="str">
        <f t="shared" si="1716"/>
        <v>STAPLER JOYKO HD-10CL</v>
      </c>
      <c r="F3050" s="235"/>
      <c r="G3050" s="236"/>
      <c r="H3050" s="237">
        <f t="shared" ref="H3050:J3050" si="1717">H3012</f>
        <v>7000</v>
      </c>
      <c r="I3050" s="238">
        <f t="shared" si="1717"/>
        <v>0.125</v>
      </c>
      <c r="J3050" s="238">
        <f t="shared" si="1717"/>
        <v>0</v>
      </c>
      <c r="K3050" s="239">
        <f t="shared" ref="K3050:K3065" si="1718">(B3050*H3050-((B3050*H3050)*I3050))-((B3050*H3050-((B3050*H3050)*I3050))*J3050)</f>
        <v>7350000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144</v>
      </c>
      <c r="C3051" s="292" t="str">
        <f t="shared" si="1719"/>
        <v>PCS</v>
      </c>
      <c r="D3051" s="293">
        <f t="shared" si="1719"/>
        <v>1</v>
      </c>
      <c r="E3051" s="294" t="str">
        <f t="shared" si="1719"/>
        <v>GUNTING JOYKO SC-848</v>
      </c>
      <c r="F3051" s="235"/>
      <c r="G3051" s="236"/>
      <c r="H3051" s="237">
        <f t="shared" ref="H3051:J3051" si="1720">H3013</f>
        <v>9750</v>
      </c>
      <c r="I3051" s="238">
        <f t="shared" si="1720"/>
        <v>0.125</v>
      </c>
      <c r="J3051" s="238">
        <f t="shared" si="1720"/>
        <v>0</v>
      </c>
      <c r="K3051" s="239">
        <f t="shared" si="1718"/>
        <v>1228500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0</v>
      </c>
      <c r="C3052" s="292">
        <f t="shared" si="1721"/>
        <v>0</v>
      </c>
      <c r="D3052" s="293">
        <f t="shared" si="1721"/>
        <v>0</v>
      </c>
      <c r="E3052" s="294">
        <f t="shared" si="1721"/>
        <v>0</v>
      </c>
      <c r="F3052" s="235"/>
      <c r="G3052" s="236"/>
      <c r="H3052" s="237">
        <f t="shared" ref="H3052:J3052" si="1722">H3014</f>
        <v>0</v>
      </c>
      <c r="I3052" s="238">
        <f t="shared" si="1722"/>
        <v>0</v>
      </c>
      <c r="J3052" s="238">
        <f t="shared" si="1722"/>
        <v>0</v>
      </c>
      <c r="K3052" s="239">
        <f t="shared" si="1718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0</v>
      </c>
      <c r="C3053" s="292">
        <f t="shared" si="1723"/>
        <v>0</v>
      </c>
      <c r="D3053" s="293">
        <f t="shared" si="1723"/>
        <v>0</v>
      </c>
      <c r="E3053" s="294">
        <f t="shared" si="1723"/>
        <v>0</v>
      </c>
      <c r="F3053" s="235"/>
      <c r="G3053" s="236"/>
      <c r="H3053" s="237">
        <f t="shared" ref="H3053:J3053" si="1724">H3015</f>
        <v>0</v>
      </c>
      <c r="I3053" s="238">
        <f t="shared" si="1724"/>
        <v>0</v>
      </c>
      <c r="J3053" s="238">
        <f t="shared" si="1724"/>
        <v>0</v>
      </c>
      <c r="K3053" s="239">
        <f t="shared" si="1718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22"/>
      <c r="K3067" s="323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24">
        <f>SUM(K3050:K3065)</f>
        <v>8578500</v>
      </c>
      <c r="K3068" s="325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26"/>
      <c r="K3069" s="326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23"/>
      <c r="K3071" s="323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27">
        <f>((J3068/1.11)+(K3070/1.11))*11%</f>
        <v>850121.62162162154</v>
      </c>
      <c r="K3072" s="328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23"/>
      <c r="K3073" s="323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8578500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29</v>
      </c>
      <c r="J3076" s="329" t="str">
        <f>J3038</f>
        <v>NOVI / CONDRO</v>
      </c>
      <c r="K3076" s="330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28</v>
      </c>
      <c r="J3077" s="329">
        <f>J3039</f>
        <v>0</v>
      </c>
      <c r="K3077" s="330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23070028</v>
      </c>
      <c r="G3080" s="11" t="s">
        <v>2</v>
      </c>
      <c r="H3080" s="305" t="s">
        <v>47</v>
      </c>
      <c r="I3080" s="305"/>
      <c r="J3080" s="305"/>
      <c r="K3080" s="306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09" t="s">
        <v>3</v>
      </c>
      <c r="G3081" s="17"/>
      <c r="H3081" s="307"/>
      <c r="I3081" s="307"/>
      <c r="J3081" s="307"/>
      <c r="K3081" s="308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47">
        <v>45128</v>
      </c>
      <c r="E3082" s="348"/>
      <c r="F3082" s="309"/>
      <c r="G3082" s="18"/>
      <c r="H3082" s="349" t="s">
        <v>48</v>
      </c>
      <c r="I3082" s="349"/>
      <c r="J3082" s="349"/>
      <c r="K3082" s="350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09"/>
      <c r="G3083" s="18"/>
      <c r="H3083" s="351" t="s">
        <v>49</v>
      </c>
      <c r="I3083" s="351"/>
      <c r="J3083" s="351"/>
      <c r="K3083" s="352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151</v>
      </c>
      <c r="E3084" s="9"/>
      <c r="F3084" s="21"/>
      <c r="G3084" s="22"/>
      <c r="H3084" s="353"/>
      <c r="I3084" s="353"/>
      <c r="J3084" s="353"/>
      <c r="K3084" s="354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20</v>
      </c>
      <c r="C3088" s="46" t="s">
        <v>51</v>
      </c>
      <c r="D3088" s="93">
        <v>2</v>
      </c>
      <c r="E3088" s="110" t="s">
        <v>71</v>
      </c>
      <c r="F3088" s="48"/>
      <c r="G3088" s="49"/>
      <c r="H3088" s="50">
        <v>228000</v>
      </c>
      <c r="I3088" s="51">
        <v>0.13500000000000001</v>
      </c>
      <c r="J3088" s="51"/>
      <c r="K3088" s="52">
        <f t="shared" ref="K3088:K3103" si="1749">(B3088*H3088-((B3088*H3088)*I3088))-((B3088*H3088-((B3088*H3088)*I3088))*J3088)</f>
        <v>3944400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36"/>
      <c r="K3105" s="310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31">
        <f>SUM(K3088:K3103)</f>
        <v>3944400</v>
      </c>
      <c r="K3106" s="332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33"/>
      <c r="K3107" s="333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10"/>
      <c r="K3109" s="310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34">
        <f>((J3106/1.11)+(K3108/1.11))*11%</f>
        <v>390886.48648648645</v>
      </c>
      <c r="K3110" s="335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10"/>
      <c r="K3111" s="310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3944400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29</v>
      </c>
      <c r="J3114" s="311" t="s">
        <v>55</v>
      </c>
      <c r="K3114" s="312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28</v>
      </c>
      <c r="J3115" s="311"/>
      <c r="K3115" s="312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23070028</v>
      </c>
      <c r="F3118" s="123"/>
      <c r="G3118" s="124" t="s">
        <v>2</v>
      </c>
      <c r="H3118" s="355" t="str">
        <f>H3080</f>
        <v>CV PELITA JAYA</v>
      </c>
      <c r="I3118" s="355"/>
      <c r="J3118" s="355"/>
      <c r="K3118" s="356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59" t="s">
        <v>3</v>
      </c>
      <c r="G3119" s="130"/>
      <c r="H3119" s="357"/>
      <c r="I3119" s="357"/>
      <c r="J3119" s="357"/>
      <c r="K3119" s="358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60">
        <f>D3082</f>
        <v>45128</v>
      </c>
      <c r="E3120" s="361"/>
      <c r="F3120" s="359"/>
      <c r="G3120" s="131"/>
      <c r="H3120" s="362" t="str">
        <f>H3082</f>
        <v>(ANUGERAH SEJAHTERA)</v>
      </c>
      <c r="I3120" s="362"/>
      <c r="J3120" s="362"/>
      <c r="K3120" s="363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59"/>
      <c r="G3121" s="131"/>
      <c r="H3121" s="343" t="str">
        <f>H3083</f>
        <v>PURWOKERTO</v>
      </c>
      <c r="I3121" s="343"/>
      <c r="J3121" s="343"/>
      <c r="K3121" s="344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 t="str">
        <f>D3084</f>
        <v>KO 2380</v>
      </c>
      <c r="E3122" s="122"/>
      <c r="F3122" s="133"/>
      <c r="G3122" s="134"/>
      <c r="H3122" s="345"/>
      <c r="I3122" s="345"/>
      <c r="J3122" s="345"/>
      <c r="K3122" s="346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20</v>
      </c>
      <c r="C3126" s="287" t="str">
        <f t="shared" si="1750"/>
        <v>LSN</v>
      </c>
      <c r="D3126" s="288">
        <f t="shared" si="1750"/>
        <v>2</v>
      </c>
      <c r="E3126" s="289" t="str">
        <f t="shared" si="1750"/>
        <v>STAPLER KENKO HD-50</v>
      </c>
      <c r="F3126" s="158"/>
      <c r="G3126" s="159"/>
      <c r="H3126" s="160">
        <f t="shared" ref="H3126:J3126" si="1751">H3088</f>
        <v>228000</v>
      </c>
      <c r="I3126" s="161">
        <f t="shared" si="1751"/>
        <v>0.13500000000000001</v>
      </c>
      <c r="J3126" s="161">
        <f t="shared" si="1751"/>
        <v>0</v>
      </c>
      <c r="K3126" s="162">
        <f t="shared" ref="K3126:K3141" si="1752">(B3126*H3126-((B3126*H3126)*I3126))-((B3126*H3126-((B3126*H3126)*I3126))*J3126)</f>
        <v>3944400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0</v>
      </c>
      <c r="C3127" s="287">
        <f t="shared" si="1753"/>
        <v>0</v>
      </c>
      <c r="D3127" s="288">
        <f t="shared" si="1753"/>
        <v>0</v>
      </c>
      <c r="E3127" s="289">
        <f t="shared" si="1753"/>
        <v>0</v>
      </c>
      <c r="F3127" s="158"/>
      <c r="G3127" s="159"/>
      <c r="H3127" s="160">
        <f t="shared" ref="H3127:J3127" si="1754">H3089</f>
        <v>0</v>
      </c>
      <c r="I3127" s="161">
        <f t="shared" si="1754"/>
        <v>0</v>
      </c>
      <c r="J3127" s="161">
        <f t="shared" si="1754"/>
        <v>0</v>
      </c>
      <c r="K3127" s="162">
        <f t="shared" si="1752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68"/>
      <c r="K3143" s="364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69">
        <f>SUM(K3126:K3141)</f>
        <v>3944400</v>
      </c>
      <c r="K3144" s="370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65"/>
      <c r="K3145" s="365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64"/>
      <c r="K3147" s="364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66">
        <f>((J3144/1.11)+(K3146/1.11))*11%</f>
        <v>390886.48648648645</v>
      </c>
      <c r="K3148" s="367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64"/>
      <c r="K3149" s="364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3944400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29</v>
      </c>
      <c r="J3152" s="337" t="str">
        <f>J3114</f>
        <v>NOVI / CONDRO</v>
      </c>
      <c r="K3152" s="338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28</v>
      </c>
      <c r="J3153" s="337">
        <f>J3115</f>
        <v>0</v>
      </c>
      <c r="K3153" s="338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23070028</v>
      </c>
      <c r="F3156" s="200"/>
      <c r="G3156" s="201" t="s">
        <v>2</v>
      </c>
      <c r="H3156" s="339" t="str">
        <f>H3118</f>
        <v>CV PELITA JAYA</v>
      </c>
      <c r="I3156" s="339"/>
      <c r="J3156" s="339"/>
      <c r="K3156" s="340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13" t="s">
        <v>3</v>
      </c>
      <c r="G3157" s="207"/>
      <c r="H3157" s="341"/>
      <c r="I3157" s="341"/>
      <c r="J3157" s="341"/>
      <c r="K3157" s="342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4">
        <f>D3120</f>
        <v>45128</v>
      </c>
      <c r="E3158" s="315"/>
      <c r="F3158" s="313"/>
      <c r="G3158" s="208"/>
      <c r="H3158" s="316" t="str">
        <f>H3120</f>
        <v>(ANUGERAH SEJAHTERA)</v>
      </c>
      <c r="I3158" s="316"/>
      <c r="J3158" s="316"/>
      <c r="K3158" s="317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13"/>
      <c r="G3159" s="208"/>
      <c r="H3159" s="318" t="str">
        <f>H3121</f>
        <v>PURWOKERTO</v>
      </c>
      <c r="I3159" s="318"/>
      <c r="J3159" s="318"/>
      <c r="K3159" s="319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 t="str">
        <f>D3122</f>
        <v>KO 2380</v>
      </c>
      <c r="E3160" s="199"/>
      <c r="F3160" s="210"/>
      <c r="G3160" s="211"/>
      <c r="H3160" s="320"/>
      <c r="I3160" s="320"/>
      <c r="J3160" s="320"/>
      <c r="K3160" s="321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20</v>
      </c>
      <c r="C3164" s="292" t="str">
        <f t="shared" si="1783"/>
        <v>LSN</v>
      </c>
      <c r="D3164" s="293">
        <f t="shared" si="1783"/>
        <v>2</v>
      </c>
      <c r="E3164" s="294" t="str">
        <f t="shared" si="1783"/>
        <v>STAPLER KENKO HD-50</v>
      </c>
      <c r="F3164" s="235"/>
      <c r="G3164" s="236"/>
      <c r="H3164" s="237">
        <f t="shared" ref="H3164:J3164" si="1784">H3126</f>
        <v>228000</v>
      </c>
      <c r="I3164" s="238">
        <f t="shared" si="1784"/>
        <v>0.13500000000000001</v>
      </c>
      <c r="J3164" s="238">
        <f t="shared" si="1784"/>
        <v>0</v>
      </c>
      <c r="K3164" s="239">
        <f t="shared" ref="K3164:K3179" si="1785">(B3164*H3164-((B3164*H3164)*I3164))-((B3164*H3164-((B3164*H3164)*I3164))*J3164)</f>
        <v>3944400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0</v>
      </c>
      <c r="C3165" s="292">
        <f t="shared" si="1786"/>
        <v>0</v>
      </c>
      <c r="D3165" s="293">
        <f t="shared" si="1786"/>
        <v>0</v>
      </c>
      <c r="E3165" s="294">
        <f t="shared" si="1786"/>
        <v>0</v>
      </c>
      <c r="F3165" s="235"/>
      <c r="G3165" s="236"/>
      <c r="H3165" s="237">
        <f t="shared" ref="H3165:J3165" si="1787">H3127</f>
        <v>0</v>
      </c>
      <c r="I3165" s="238">
        <f t="shared" si="1787"/>
        <v>0</v>
      </c>
      <c r="J3165" s="238">
        <f t="shared" si="1787"/>
        <v>0</v>
      </c>
      <c r="K3165" s="239">
        <f t="shared" si="1785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22"/>
      <c r="K3181" s="323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24">
        <f>SUM(K3164:K3179)</f>
        <v>3944400</v>
      </c>
      <c r="K3182" s="325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26"/>
      <c r="K3183" s="326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23"/>
      <c r="K3185" s="323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27">
        <f>((J3182/1.11)+(K3184/1.11))*11%</f>
        <v>390886.48648648645</v>
      </c>
      <c r="K3186" s="328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23"/>
      <c r="K3187" s="323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3944400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29</v>
      </c>
      <c r="J3190" s="329" t="str">
        <f>J3152</f>
        <v>NOVI / CONDRO</v>
      </c>
      <c r="K3190" s="330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28</v>
      </c>
      <c r="J3191" s="329">
        <f>J3153</f>
        <v>0</v>
      </c>
      <c r="K3191" s="330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23070029</v>
      </c>
      <c r="G3194" s="11" t="s">
        <v>2</v>
      </c>
      <c r="H3194" s="305" t="s">
        <v>107</v>
      </c>
      <c r="I3194" s="305"/>
      <c r="J3194" s="305"/>
      <c r="K3194" s="306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09" t="s">
        <v>3</v>
      </c>
      <c r="G3195" s="17"/>
      <c r="H3195" s="307"/>
      <c r="I3195" s="307"/>
      <c r="J3195" s="307"/>
      <c r="K3195" s="308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47">
        <v>45129</v>
      </c>
      <c r="E3196" s="348"/>
      <c r="F3196" s="309"/>
      <c r="G3196" s="18"/>
      <c r="H3196" s="349" t="s">
        <v>108</v>
      </c>
      <c r="I3196" s="349"/>
      <c r="J3196" s="349"/>
      <c r="K3196" s="350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09"/>
      <c r="G3197" s="18"/>
      <c r="H3197" s="351" t="s">
        <v>109</v>
      </c>
      <c r="I3197" s="351"/>
      <c r="J3197" s="351"/>
      <c r="K3197" s="352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152</v>
      </c>
      <c r="E3198" s="9"/>
      <c r="F3198" s="21"/>
      <c r="G3198" s="22"/>
      <c r="H3198" s="353"/>
      <c r="I3198" s="353"/>
      <c r="J3198" s="353"/>
      <c r="K3198" s="354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36</v>
      </c>
      <c r="C3202" s="46" t="s">
        <v>51</v>
      </c>
      <c r="D3202" s="93">
        <v>1</v>
      </c>
      <c r="E3202" s="110" t="s">
        <v>153</v>
      </c>
      <c r="F3202" s="48"/>
      <c r="G3202" s="49"/>
      <c r="H3202" s="50">
        <v>54300</v>
      </c>
      <c r="I3202" s="51">
        <v>0.14000000000000001</v>
      </c>
      <c r="J3202" s="51"/>
      <c r="K3202" s="52">
        <f t="shared" ref="K3202:K3217" si="1816">(B3202*H3202-((B3202*H3202)*I3202))-((B3202*H3202-((B3202*H3202)*I3202))*J3202)</f>
        <v>1681128</v>
      </c>
      <c r="L3202" s="36"/>
    </row>
    <row r="3203" spans="1:12" s="10" customFormat="1" ht="14.1" customHeight="1" x14ac:dyDescent="0.25">
      <c r="A3203" s="45">
        <v>2</v>
      </c>
      <c r="B3203" s="46">
        <v>144</v>
      </c>
      <c r="C3203" s="46" t="s">
        <v>51</v>
      </c>
      <c r="D3203" s="93">
        <v>1</v>
      </c>
      <c r="E3203" s="110" t="s">
        <v>154</v>
      </c>
      <c r="F3203" s="48"/>
      <c r="G3203" s="49"/>
      <c r="H3203" s="50">
        <v>39600</v>
      </c>
      <c r="I3203" s="51">
        <v>0.14000000000000001</v>
      </c>
      <c r="J3203" s="51"/>
      <c r="K3203" s="52">
        <f t="shared" si="1816"/>
        <v>4904064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36"/>
      <c r="K3219" s="310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31">
        <f>SUM(K3202:K3217)</f>
        <v>6585192</v>
      </c>
      <c r="K3220" s="332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33"/>
      <c r="K3221" s="333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10"/>
      <c r="K3223" s="310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34">
        <f>((J3220/1.11)+(K3222/1.11))*11%</f>
        <v>652586.59459459456</v>
      </c>
      <c r="K3224" s="335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10"/>
      <c r="K3225" s="310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6585192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29</v>
      </c>
      <c r="J3228" s="311" t="s">
        <v>55</v>
      </c>
      <c r="K3228" s="312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28</v>
      </c>
      <c r="J3229" s="311"/>
      <c r="K3229" s="312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23070029</v>
      </c>
      <c r="F3232" s="123"/>
      <c r="G3232" s="124" t="s">
        <v>2</v>
      </c>
      <c r="H3232" s="355" t="str">
        <f>H3194</f>
        <v>HARNOYO</v>
      </c>
      <c r="I3232" s="355"/>
      <c r="J3232" s="355"/>
      <c r="K3232" s="356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59" t="s">
        <v>3</v>
      </c>
      <c r="G3233" s="130"/>
      <c r="H3233" s="357"/>
      <c r="I3233" s="357"/>
      <c r="J3233" s="357"/>
      <c r="K3233" s="358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60">
        <f>D3196</f>
        <v>45129</v>
      </c>
      <c r="E3234" s="361"/>
      <c r="F3234" s="359"/>
      <c r="G3234" s="131"/>
      <c r="H3234" s="362" t="str">
        <f>H3196</f>
        <v>(BENDAN)</v>
      </c>
      <c r="I3234" s="362"/>
      <c r="J3234" s="362"/>
      <c r="K3234" s="363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59"/>
      <c r="G3235" s="131"/>
      <c r="H3235" s="343" t="str">
        <f>H3197</f>
        <v>PEKALONGAN</v>
      </c>
      <c r="I3235" s="343"/>
      <c r="J3235" s="343"/>
      <c r="K3235" s="344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 t="str">
        <f>D3198</f>
        <v>KO 2388</v>
      </c>
      <c r="E3236" s="122"/>
      <c r="F3236" s="133"/>
      <c r="G3236" s="134"/>
      <c r="H3236" s="345"/>
      <c r="I3236" s="345"/>
      <c r="J3236" s="345"/>
      <c r="K3236" s="346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36</v>
      </c>
      <c r="C3240" s="287" t="str">
        <f t="shared" si="1817"/>
        <v>LSN</v>
      </c>
      <c r="D3240" s="288">
        <f t="shared" si="1817"/>
        <v>1</v>
      </c>
      <c r="E3240" s="289" t="str">
        <f t="shared" si="1817"/>
        <v>CORRECTION FLUID KENKO KE-01</v>
      </c>
      <c r="F3240" s="158"/>
      <c r="G3240" s="159"/>
      <c r="H3240" s="160">
        <f t="shared" ref="H3240:J3240" si="1818">H3202</f>
        <v>54300</v>
      </c>
      <c r="I3240" s="161">
        <f t="shared" si="1818"/>
        <v>0.14000000000000001</v>
      </c>
      <c r="J3240" s="161">
        <f t="shared" si="1818"/>
        <v>0</v>
      </c>
      <c r="K3240" s="162">
        <f t="shared" ref="K3240:K3255" si="1819">(B3240*H3240-((B3240*H3240)*I3240))-((B3240*H3240-((B3240*H3240)*I3240))*J3240)</f>
        <v>1681128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144</v>
      </c>
      <c r="C3241" s="287" t="str">
        <f t="shared" si="1820"/>
        <v>LSN</v>
      </c>
      <c r="D3241" s="288">
        <f t="shared" si="1820"/>
        <v>1</v>
      </c>
      <c r="E3241" s="289" t="str">
        <f t="shared" si="1820"/>
        <v>GEL PEN KENKO K-1 HITAM</v>
      </c>
      <c r="F3241" s="158"/>
      <c r="G3241" s="159"/>
      <c r="H3241" s="160">
        <f t="shared" ref="H3241:J3241" si="1821">H3203</f>
        <v>39600</v>
      </c>
      <c r="I3241" s="161">
        <f t="shared" si="1821"/>
        <v>0.14000000000000001</v>
      </c>
      <c r="J3241" s="161">
        <f t="shared" si="1821"/>
        <v>0</v>
      </c>
      <c r="K3241" s="162">
        <f t="shared" si="1819"/>
        <v>4904064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0</v>
      </c>
      <c r="C3242" s="287">
        <f t="shared" si="1822"/>
        <v>0</v>
      </c>
      <c r="D3242" s="288">
        <f t="shared" si="1822"/>
        <v>0</v>
      </c>
      <c r="E3242" s="289">
        <f t="shared" si="1822"/>
        <v>0</v>
      </c>
      <c r="F3242" s="158"/>
      <c r="G3242" s="159"/>
      <c r="H3242" s="160">
        <f t="shared" ref="H3242:J3242" si="1823">H3204</f>
        <v>0</v>
      </c>
      <c r="I3242" s="161">
        <f t="shared" si="1823"/>
        <v>0</v>
      </c>
      <c r="J3242" s="161">
        <f t="shared" si="1823"/>
        <v>0</v>
      </c>
      <c r="K3242" s="162">
        <f t="shared" si="1819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68"/>
      <c r="K3257" s="364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69">
        <f>SUM(K3240:K3255)</f>
        <v>6585192</v>
      </c>
      <c r="K3258" s="370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65"/>
      <c r="K3259" s="365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64"/>
      <c r="K3261" s="364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66">
        <f>((J3258/1.11)+(K3260/1.11))*11%</f>
        <v>652586.59459459456</v>
      </c>
      <c r="K3262" s="367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64"/>
      <c r="K3263" s="364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6585192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29</v>
      </c>
      <c r="J3266" s="337" t="str">
        <f>J3228</f>
        <v>NOVI / CONDRO</v>
      </c>
      <c r="K3266" s="338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28</v>
      </c>
      <c r="J3267" s="337">
        <f>J3229</f>
        <v>0</v>
      </c>
      <c r="K3267" s="338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23070029</v>
      </c>
      <c r="F3270" s="200"/>
      <c r="G3270" s="201" t="s">
        <v>2</v>
      </c>
      <c r="H3270" s="339" t="str">
        <f>H3232</f>
        <v>HARNOYO</v>
      </c>
      <c r="I3270" s="339"/>
      <c r="J3270" s="339"/>
      <c r="K3270" s="340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13" t="s">
        <v>3</v>
      </c>
      <c r="G3271" s="207"/>
      <c r="H3271" s="341"/>
      <c r="I3271" s="341"/>
      <c r="J3271" s="341"/>
      <c r="K3271" s="342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4">
        <f>D3234</f>
        <v>45129</v>
      </c>
      <c r="E3272" s="315"/>
      <c r="F3272" s="313"/>
      <c r="G3272" s="208"/>
      <c r="H3272" s="316" t="str">
        <f>H3234</f>
        <v>(BENDAN)</v>
      </c>
      <c r="I3272" s="316"/>
      <c r="J3272" s="316"/>
      <c r="K3272" s="317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13"/>
      <c r="G3273" s="208"/>
      <c r="H3273" s="318" t="str">
        <f>H3235</f>
        <v>PEKALONGAN</v>
      </c>
      <c r="I3273" s="318"/>
      <c r="J3273" s="318"/>
      <c r="K3273" s="319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 t="str">
        <f>D3236</f>
        <v>KO 2388</v>
      </c>
      <c r="E3274" s="199"/>
      <c r="F3274" s="210"/>
      <c r="G3274" s="211"/>
      <c r="H3274" s="320"/>
      <c r="I3274" s="320"/>
      <c r="J3274" s="320"/>
      <c r="K3274" s="321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36</v>
      </c>
      <c r="C3278" s="292" t="str">
        <f t="shared" si="1850"/>
        <v>LSN</v>
      </c>
      <c r="D3278" s="293">
        <f t="shared" si="1850"/>
        <v>1</v>
      </c>
      <c r="E3278" s="294" t="str">
        <f t="shared" si="1850"/>
        <v>CORRECTION FLUID KENKO KE-01</v>
      </c>
      <c r="F3278" s="235"/>
      <c r="G3278" s="236"/>
      <c r="H3278" s="237">
        <f t="shared" ref="H3278:J3278" si="1851">H3240</f>
        <v>54300</v>
      </c>
      <c r="I3278" s="238">
        <f t="shared" si="1851"/>
        <v>0.14000000000000001</v>
      </c>
      <c r="J3278" s="238">
        <f t="shared" si="1851"/>
        <v>0</v>
      </c>
      <c r="K3278" s="239">
        <f t="shared" ref="K3278:K3293" si="1852">(B3278*H3278-((B3278*H3278)*I3278))-((B3278*H3278-((B3278*H3278)*I3278))*J3278)</f>
        <v>1681128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144</v>
      </c>
      <c r="C3279" s="292" t="str">
        <f t="shared" si="1853"/>
        <v>LSN</v>
      </c>
      <c r="D3279" s="293">
        <f t="shared" si="1853"/>
        <v>1</v>
      </c>
      <c r="E3279" s="294" t="str">
        <f t="shared" si="1853"/>
        <v>GEL PEN KENKO K-1 HITAM</v>
      </c>
      <c r="F3279" s="235"/>
      <c r="G3279" s="236"/>
      <c r="H3279" s="237">
        <f t="shared" ref="H3279:J3279" si="1854">H3241</f>
        <v>39600</v>
      </c>
      <c r="I3279" s="238">
        <f t="shared" si="1854"/>
        <v>0.14000000000000001</v>
      </c>
      <c r="J3279" s="238">
        <f t="shared" si="1854"/>
        <v>0</v>
      </c>
      <c r="K3279" s="239">
        <f t="shared" si="1852"/>
        <v>4904064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0</v>
      </c>
      <c r="C3280" s="292">
        <f t="shared" si="1855"/>
        <v>0</v>
      </c>
      <c r="D3280" s="293">
        <f t="shared" si="1855"/>
        <v>0</v>
      </c>
      <c r="E3280" s="294">
        <f t="shared" si="1855"/>
        <v>0</v>
      </c>
      <c r="F3280" s="235"/>
      <c r="G3280" s="236"/>
      <c r="H3280" s="237">
        <f t="shared" ref="H3280:J3280" si="1856">H3242</f>
        <v>0</v>
      </c>
      <c r="I3280" s="238">
        <f t="shared" si="1856"/>
        <v>0</v>
      </c>
      <c r="J3280" s="238">
        <f t="shared" si="1856"/>
        <v>0</v>
      </c>
      <c r="K3280" s="239">
        <f t="shared" si="1852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22"/>
      <c r="K3295" s="323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24">
        <f>SUM(K3278:K3293)</f>
        <v>6585192</v>
      </c>
      <c r="K3296" s="325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26"/>
      <c r="K3297" s="326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23"/>
      <c r="K3299" s="323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27">
        <f>((J3296/1.11)+(K3298/1.11))*11%</f>
        <v>652586.59459459456</v>
      </c>
      <c r="K3300" s="328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23"/>
      <c r="K3301" s="323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6585192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29</v>
      </c>
      <c r="J3304" s="329" t="str">
        <f>J3266</f>
        <v>NOVI / CONDRO</v>
      </c>
      <c r="K3304" s="330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28</v>
      </c>
      <c r="J3305" s="329">
        <f>J3267</f>
        <v>0</v>
      </c>
      <c r="K3305" s="330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23070030</v>
      </c>
      <c r="G3308" s="11" t="s">
        <v>2</v>
      </c>
      <c r="H3308" s="305" t="s">
        <v>98</v>
      </c>
      <c r="I3308" s="305"/>
      <c r="J3308" s="305"/>
      <c r="K3308" s="306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09" t="s">
        <v>3</v>
      </c>
      <c r="G3309" s="17"/>
      <c r="H3309" s="307"/>
      <c r="I3309" s="307"/>
      <c r="J3309" s="307"/>
      <c r="K3309" s="308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47">
        <v>45131</v>
      </c>
      <c r="E3310" s="348"/>
      <c r="F3310" s="309"/>
      <c r="G3310" s="18"/>
      <c r="H3310" s="349" t="s">
        <v>32</v>
      </c>
      <c r="I3310" s="349"/>
      <c r="J3310" s="349"/>
      <c r="K3310" s="350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09"/>
      <c r="G3311" s="18"/>
      <c r="H3311" s="351" t="s">
        <v>99</v>
      </c>
      <c r="I3311" s="351"/>
      <c r="J3311" s="351"/>
      <c r="K3311" s="352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 t="s">
        <v>155</v>
      </c>
      <c r="E3312" s="9"/>
      <c r="F3312" s="21"/>
      <c r="G3312" s="22"/>
      <c r="H3312" s="353"/>
      <c r="I3312" s="353"/>
      <c r="J3312" s="353"/>
      <c r="K3312" s="354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>
        <v>144</v>
      </c>
      <c r="C3316" s="46" t="s">
        <v>51</v>
      </c>
      <c r="D3316" s="93">
        <v>2</v>
      </c>
      <c r="E3316" s="110" t="s">
        <v>156</v>
      </c>
      <c r="F3316" s="48"/>
      <c r="G3316" s="49"/>
      <c r="H3316" s="50">
        <v>37200</v>
      </c>
      <c r="I3316" s="51">
        <v>0.125</v>
      </c>
      <c r="J3316" s="51"/>
      <c r="K3316" s="52">
        <f t="shared" ref="K3316:K3331" si="1883">(B3316*H3316-((B3316*H3316)*I3316))-((B3316*H3316-((B3316*H3316)*I3316))*J3316)</f>
        <v>4687200</v>
      </c>
      <c r="L3316" s="36"/>
    </row>
    <row r="3317" spans="1:12" s="10" customFormat="1" ht="14.1" customHeight="1" x14ac:dyDescent="0.25">
      <c r="A3317" s="45">
        <v>2</v>
      </c>
      <c r="B3317" s="46">
        <v>144</v>
      </c>
      <c r="C3317" s="46" t="s">
        <v>51</v>
      </c>
      <c r="D3317" s="93">
        <v>1</v>
      </c>
      <c r="E3317" s="110" t="s">
        <v>157</v>
      </c>
      <c r="F3317" s="48"/>
      <c r="G3317" s="49"/>
      <c r="H3317" s="50">
        <v>19800</v>
      </c>
      <c r="I3317" s="51">
        <v>0.125</v>
      </c>
      <c r="J3317" s="51"/>
      <c r="K3317" s="52">
        <f t="shared" si="1883"/>
        <v>2494800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36"/>
      <c r="K3333" s="310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31">
        <f>SUM(K3316:K3331)</f>
        <v>7182000</v>
      </c>
      <c r="K3334" s="332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33"/>
      <c r="K3335" s="333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10"/>
      <c r="K3337" s="310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34">
        <f>((J3334/1.11)+(K3336/1.11))*11%</f>
        <v>711729.72972972959</v>
      </c>
      <c r="K3338" s="335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10"/>
      <c r="K3339" s="310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7182000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29</v>
      </c>
      <c r="J3342" s="311" t="s">
        <v>55</v>
      </c>
      <c r="K3342" s="312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28</v>
      </c>
      <c r="J3343" s="311"/>
      <c r="K3343" s="312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23070030</v>
      </c>
      <c r="F3346" s="123"/>
      <c r="G3346" s="124" t="s">
        <v>2</v>
      </c>
      <c r="H3346" s="355" t="str">
        <f>H3308</f>
        <v>CV LANCAR JAYA SENTOSA</v>
      </c>
      <c r="I3346" s="355"/>
      <c r="J3346" s="355"/>
      <c r="K3346" s="356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59" t="s">
        <v>3</v>
      </c>
      <c r="G3347" s="130"/>
      <c r="H3347" s="357"/>
      <c r="I3347" s="357"/>
      <c r="J3347" s="357"/>
      <c r="K3347" s="358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60">
        <f>D3310</f>
        <v>45131</v>
      </c>
      <c r="E3348" s="361"/>
      <c r="F3348" s="359"/>
      <c r="G3348" s="131"/>
      <c r="H3348" s="362" t="str">
        <f>H3310</f>
        <v/>
      </c>
      <c r="I3348" s="362"/>
      <c r="J3348" s="362"/>
      <c r="K3348" s="363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59"/>
      <c r="G3349" s="131"/>
      <c r="H3349" s="343" t="str">
        <f>H3311</f>
        <v>MALANG</v>
      </c>
      <c r="I3349" s="343"/>
      <c r="J3349" s="343"/>
      <c r="K3349" s="344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 t="str">
        <f>D3312</f>
        <v>KO 4840</v>
      </c>
      <c r="E3350" s="122"/>
      <c r="F3350" s="133"/>
      <c r="G3350" s="134"/>
      <c r="H3350" s="345"/>
      <c r="I3350" s="345"/>
      <c r="J3350" s="345"/>
      <c r="K3350" s="346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144</v>
      </c>
      <c r="C3354" s="287" t="str">
        <f t="shared" si="1884"/>
        <v>LSN</v>
      </c>
      <c r="D3354" s="288">
        <f t="shared" si="1884"/>
        <v>2</v>
      </c>
      <c r="E3354" s="289" t="str">
        <f t="shared" si="1884"/>
        <v>ISI PENSIL 2B 2.0 MM JOYKO PL-11</v>
      </c>
      <c r="F3354" s="158"/>
      <c r="G3354" s="159"/>
      <c r="H3354" s="160">
        <f t="shared" ref="H3354:J3354" si="1885">H3316</f>
        <v>37200</v>
      </c>
      <c r="I3354" s="161">
        <f t="shared" si="1885"/>
        <v>0.125</v>
      </c>
      <c r="J3354" s="161">
        <f t="shared" si="1885"/>
        <v>0</v>
      </c>
      <c r="K3354" s="162">
        <f t="shared" ref="K3354:K3369" si="1886">(B3354*H3354-((B3354*H3354)*I3354))-((B3354*H3354-((B3354*H3354)*I3354))*J3354)</f>
        <v>4687200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144</v>
      </c>
      <c r="C3355" s="287" t="str">
        <f t="shared" si="1887"/>
        <v>LSN</v>
      </c>
      <c r="D3355" s="288">
        <f t="shared" si="1887"/>
        <v>1</v>
      </c>
      <c r="E3355" s="289" t="str">
        <f t="shared" si="1887"/>
        <v>ISI PENSIL 2B 2.0 MM JOYKO PL-10</v>
      </c>
      <c r="F3355" s="158"/>
      <c r="G3355" s="159"/>
      <c r="H3355" s="160">
        <f t="shared" ref="H3355:J3355" si="1888">H3317</f>
        <v>19800</v>
      </c>
      <c r="I3355" s="161">
        <f t="shared" si="1888"/>
        <v>0.125</v>
      </c>
      <c r="J3355" s="161">
        <f t="shared" si="1888"/>
        <v>0</v>
      </c>
      <c r="K3355" s="162">
        <f t="shared" si="1886"/>
        <v>2494800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68"/>
      <c r="K3371" s="364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69">
        <f>SUM(K3354:K3369)</f>
        <v>7182000</v>
      </c>
      <c r="K3372" s="370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65"/>
      <c r="K3373" s="365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64"/>
      <c r="K3375" s="364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66">
        <f>((J3372/1.11)+(K3374/1.11))*11%</f>
        <v>711729.72972972959</v>
      </c>
      <c r="K3376" s="367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64"/>
      <c r="K3377" s="364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7182000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29</v>
      </c>
      <c r="J3380" s="337" t="str">
        <f>J3342</f>
        <v>NOVI / CONDRO</v>
      </c>
      <c r="K3380" s="338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28</v>
      </c>
      <c r="J3381" s="337">
        <f>J3343</f>
        <v>0</v>
      </c>
      <c r="K3381" s="338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23070030</v>
      </c>
      <c r="F3384" s="200"/>
      <c r="G3384" s="201" t="s">
        <v>2</v>
      </c>
      <c r="H3384" s="339" t="str">
        <f>H3346</f>
        <v>CV LANCAR JAYA SENTOSA</v>
      </c>
      <c r="I3384" s="339"/>
      <c r="J3384" s="339"/>
      <c r="K3384" s="340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13" t="s">
        <v>3</v>
      </c>
      <c r="G3385" s="207"/>
      <c r="H3385" s="341"/>
      <c r="I3385" s="341"/>
      <c r="J3385" s="341"/>
      <c r="K3385" s="342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4">
        <f>D3348</f>
        <v>45131</v>
      </c>
      <c r="E3386" s="315"/>
      <c r="F3386" s="313"/>
      <c r="G3386" s="208"/>
      <c r="H3386" s="316" t="str">
        <f>H3348</f>
        <v/>
      </c>
      <c r="I3386" s="316"/>
      <c r="J3386" s="316"/>
      <c r="K3386" s="317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13"/>
      <c r="G3387" s="208"/>
      <c r="H3387" s="318" t="str">
        <f>H3349</f>
        <v>MALANG</v>
      </c>
      <c r="I3387" s="318"/>
      <c r="J3387" s="318"/>
      <c r="K3387" s="319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 t="str">
        <f>D3350</f>
        <v>KO 4840</v>
      </c>
      <c r="E3388" s="199"/>
      <c r="F3388" s="210"/>
      <c r="G3388" s="211"/>
      <c r="H3388" s="320"/>
      <c r="I3388" s="320"/>
      <c r="J3388" s="320"/>
      <c r="K3388" s="321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144</v>
      </c>
      <c r="C3392" s="292" t="str">
        <f t="shared" si="1917"/>
        <v>LSN</v>
      </c>
      <c r="D3392" s="293">
        <f t="shared" si="1917"/>
        <v>2</v>
      </c>
      <c r="E3392" s="294" t="str">
        <f t="shared" si="1917"/>
        <v>ISI PENSIL 2B 2.0 MM JOYKO PL-11</v>
      </c>
      <c r="F3392" s="235"/>
      <c r="G3392" s="236"/>
      <c r="H3392" s="237">
        <f t="shared" ref="H3392:J3392" si="1918">H3354</f>
        <v>37200</v>
      </c>
      <c r="I3392" s="238">
        <f t="shared" si="1918"/>
        <v>0.125</v>
      </c>
      <c r="J3392" s="238">
        <f t="shared" si="1918"/>
        <v>0</v>
      </c>
      <c r="K3392" s="239">
        <f t="shared" ref="K3392:K3407" si="1919">(B3392*H3392-((B3392*H3392)*I3392))-((B3392*H3392-((B3392*H3392)*I3392))*J3392)</f>
        <v>4687200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144</v>
      </c>
      <c r="C3393" s="292" t="str">
        <f t="shared" si="1920"/>
        <v>LSN</v>
      </c>
      <c r="D3393" s="293">
        <f t="shared" si="1920"/>
        <v>1</v>
      </c>
      <c r="E3393" s="294" t="str">
        <f t="shared" si="1920"/>
        <v>ISI PENSIL 2B 2.0 MM JOYKO PL-10</v>
      </c>
      <c r="F3393" s="235"/>
      <c r="G3393" s="236"/>
      <c r="H3393" s="237">
        <f t="shared" ref="H3393:J3393" si="1921">H3355</f>
        <v>19800</v>
      </c>
      <c r="I3393" s="238">
        <f t="shared" si="1921"/>
        <v>0.125</v>
      </c>
      <c r="J3393" s="238">
        <f t="shared" si="1921"/>
        <v>0</v>
      </c>
      <c r="K3393" s="239">
        <f t="shared" si="1919"/>
        <v>2494800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22"/>
      <c r="K3409" s="323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24">
        <f>SUM(K3392:K3407)</f>
        <v>7182000</v>
      </c>
      <c r="K3410" s="325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26"/>
      <c r="K3411" s="326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23"/>
      <c r="K3413" s="323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27">
        <f>((J3410/1.11)+(K3412/1.11))*11%</f>
        <v>711729.72972972959</v>
      </c>
      <c r="K3414" s="328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23"/>
      <c r="K3415" s="323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7182000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29</v>
      </c>
      <c r="J3418" s="329" t="str">
        <f>J3380</f>
        <v>NOVI / CONDRO</v>
      </c>
      <c r="K3418" s="330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28</v>
      </c>
      <c r="J3419" s="329">
        <f>J3381</f>
        <v>0</v>
      </c>
      <c r="K3419" s="330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23070031</v>
      </c>
      <c r="G3422" s="11" t="s">
        <v>2</v>
      </c>
      <c r="H3422" s="305" t="s">
        <v>93</v>
      </c>
      <c r="I3422" s="305"/>
      <c r="J3422" s="305"/>
      <c r="K3422" s="306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09" t="s">
        <v>3</v>
      </c>
      <c r="G3423" s="17"/>
      <c r="H3423" s="307"/>
      <c r="I3423" s="307"/>
      <c r="J3423" s="307"/>
      <c r="K3423" s="308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47">
        <v>45131</v>
      </c>
      <c r="E3424" s="348"/>
      <c r="F3424" s="309"/>
      <c r="G3424" s="18"/>
      <c r="H3424" s="349" t="s">
        <v>94</v>
      </c>
      <c r="I3424" s="349"/>
      <c r="J3424" s="349"/>
      <c r="K3424" s="350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09"/>
      <c r="G3425" s="18"/>
      <c r="H3425" s="351" t="s">
        <v>95</v>
      </c>
      <c r="I3425" s="351"/>
      <c r="J3425" s="351"/>
      <c r="K3425" s="352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 t="s">
        <v>158</v>
      </c>
      <c r="E3426" s="9"/>
      <c r="F3426" s="21"/>
      <c r="G3426" s="22"/>
      <c r="H3426" s="353"/>
      <c r="I3426" s="353"/>
      <c r="J3426" s="353"/>
      <c r="K3426" s="354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>
        <v>7776</v>
      </c>
      <c r="C3430" s="46" t="s">
        <v>58</v>
      </c>
      <c r="D3430" s="93">
        <v>9</v>
      </c>
      <c r="E3430" s="110" t="s">
        <v>159</v>
      </c>
      <c r="F3430" s="48"/>
      <c r="G3430" s="49"/>
      <c r="H3430" s="50">
        <v>2450</v>
      </c>
      <c r="I3430" s="51">
        <v>0.125</v>
      </c>
      <c r="J3430" s="51"/>
      <c r="K3430" s="52">
        <f t="shared" ref="K3430:K3445" si="1950">(B3430*H3430-((B3430*H3430)*I3430))-((B3430*H3430-((B3430*H3430)*I3430))*J3430)</f>
        <v>16669800</v>
      </c>
      <c r="L3430" s="36"/>
    </row>
    <row r="3431" spans="1:12" s="10" customFormat="1" ht="14.1" customHeight="1" x14ac:dyDescent="0.25">
      <c r="A3431" s="45">
        <v>2</v>
      </c>
      <c r="B3431" s="46">
        <v>1000</v>
      </c>
      <c r="C3431" s="46" t="s">
        <v>58</v>
      </c>
      <c r="D3431" s="93">
        <v>1</v>
      </c>
      <c r="E3431" s="110" t="s">
        <v>59</v>
      </c>
      <c r="F3431" s="48"/>
      <c r="G3431" s="49"/>
      <c r="H3431" s="50">
        <v>2050</v>
      </c>
      <c r="I3431" s="51">
        <v>0.125</v>
      </c>
      <c r="J3431" s="51"/>
      <c r="K3431" s="52">
        <f t="shared" si="1950"/>
        <v>1793750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36"/>
      <c r="K3447" s="310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31">
        <f>SUM(K3430:K3445)</f>
        <v>18463550</v>
      </c>
      <c r="K3448" s="332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33"/>
      <c r="K3449" s="333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10"/>
      <c r="K3451" s="310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34">
        <f>((J3448/1.11)+(K3450/1.11))*11%</f>
        <v>1829721.1711711709</v>
      </c>
      <c r="K3452" s="335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10"/>
      <c r="K3453" s="310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18463550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29</v>
      </c>
      <c r="J3456" s="311" t="s">
        <v>55</v>
      </c>
      <c r="K3456" s="312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28</v>
      </c>
      <c r="J3457" s="311"/>
      <c r="K3457" s="312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23070031</v>
      </c>
      <c r="F3460" s="123"/>
      <c r="G3460" s="124" t="s">
        <v>2</v>
      </c>
      <c r="H3460" s="355" t="str">
        <f>H3422</f>
        <v>LILY JULIAWATI</v>
      </c>
      <c r="I3460" s="355"/>
      <c r="J3460" s="355"/>
      <c r="K3460" s="356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59" t="s">
        <v>3</v>
      </c>
      <c r="G3461" s="130"/>
      <c r="H3461" s="357"/>
      <c r="I3461" s="357"/>
      <c r="J3461" s="357"/>
      <c r="K3461" s="358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60">
        <f>D3424</f>
        <v>45131</v>
      </c>
      <c r="E3462" s="361"/>
      <c r="F3462" s="359"/>
      <c r="G3462" s="131"/>
      <c r="H3462" s="362" t="str">
        <f>H3424</f>
        <v>(REJO AGUNG)</v>
      </c>
      <c r="I3462" s="362"/>
      <c r="J3462" s="362"/>
      <c r="K3462" s="363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59"/>
      <c r="G3463" s="131"/>
      <c r="H3463" s="343" t="str">
        <f>H3425</f>
        <v>JOMBANG</v>
      </c>
      <c r="I3463" s="343"/>
      <c r="J3463" s="343"/>
      <c r="K3463" s="344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 t="str">
        <f>D3426</f>
        <v>G 2397</v>
      </c>
      <c r="E3464" s="122"/>
      <c r="F3464" s="133"/>
      <c r="G3464" s="134"/>
      <c r="H3464" s="345"/>
      <c r="I3464" s="345"/>
      <c r="J3464" s="345"/>
      <c r="K3464" s="346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7776</v>
      </c>
      <c r="C3468" s="287" t="str">
        <f t="shared" si="1951"/>
        <v>PCS</v>
      </c>
      <c r="D3468" s="288">
        <f t="shared" si="1951"/>
        <v>9</v>
      </c>
      <c r="E3468" s="289" t="str">
        <f t="shared" si="1951"/>
        <v>LEM STICK JOYKO 15 GR GS-104 TG (ANIMAL KINGDOM) isi 24 pc</v>
      </c>
      <c r="F3468" s="158"/>
      <c r="G3468" s="159"/>
      <c r="H3468" s="160">
        <f t="shared" ref="H3468:J3468" si="1952">H3430</f>
        <v>2450</v>
      </c>
      <c r="I3468" s="161">
        <f t="shared" si="1952"/>
        <v>0.125</v>
      </c>
      <c r="J3468" s="161">
        <f t="shared" si="1952"/>
        <v>0</v>
      </c>
      <c r="K3468" s="162">
        <f t="shared" ref="K3468:K3483" si="1953">(B3468*H3468-((B3468*H3468)*I3468))-((B3468*H3468-((B3468*H3468)*I3468))*J3468)</f>
        <v>16669800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1000</v>
      </c>
      <c r="C3469" s="287" t="str">
        <f t="shared" si="1954"/>
        <v>PCS</v>
      </c>
      <c r="D3469" s="288">
        <f t="shared" si="1954"/>
        <v>1</v>
      </c>
      <c r="E3469" s="289" t="str">
        <f t="shared" si="1954"/>
        <v>LABEL HARGA JOYKO LB-2RL (1 LINE PUTIH)</v>
      </c>
      <c r="F3469" s="158"/>
      <c r="G3469" s="159"/>
      <c r="H3469" s="160">
        <f t="shared" ref="H3469:J3469" si="1955">H3431</f>
        <v>2050</v>
      </c>
      <c r="I3469" s="161">
        <f t="shared" si="1955"/>
        <v>0.125</v>
      </c>
      <c r="J3469" s="161">
        <f t="shared" si="1955"/>
        <v>0</v>
      </c>
      <c r="K3469" s="162">
        <f t="shared" si="1953"/>
        <v>1793750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0</v>
      </c>
      <c r="C3470" s="287">
        <f t="shared" si="1956"/>
        <v>0</v>
      </c>
      <c r="D3470" s="288">
        <f t="shared" si="1956"/>
        <v>0</v>
      </c>
      <c r="E3470" s="289">
        <f t="shared" si="1956"/>
        <v>0</v>
      </c>
      <c r="F3470" s="158"/>
      <c r="G3470" s="159"/>
      <c r="H3470" s="160">
        <f t="shared" ref="H3470:J3470" si="1957">H3432</f>
        <v>0</v>
      </c>
      <c r="I3470" s="161">
        <f t="shared" si="1957"/>
        <v>0</v>
      </c>
      <c r="J3470" s="161">
        <f t="shared" si="1957"/>
        <v>0</v>
      </c>
      <c r="K3470" s="162">
        <f t="shared" si="1953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0</v>
      </c>
      <c r="C3471" s="287">
        <f t="shared" si="1958"/>
        <v>0</v>
      </c>
      <c r="D3471" s="288">
        <f t="shared" si="1958"/>
        <v>0</v>
      </c>
      <c r="E3471" s="289">
        <f t="shared" si="1958"/>
        <v>0</v>
      </c>
      <c r="F3471" s="158"/>
      <c r="G3471" s="159"/>
      <c r="H3471" s="160">
        <f t="shared" ref="H3471:J3471" si="1959">H3433</f>
        <v>0</v>
      </c>
      <c r="I3471" s="161">
        <f t="shared" si="1959"/>
        <v>0</v>
      </c>
      <c r="J3471" s="161">
        <f t="shared" si="1959"/>
        <v>0</v>
      </c>
      <c r="K3471" s="162">
        <f t="shared" si="1953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68"/>
      <c r="K3485" s="364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69">
        <f>SUM(K3468:K3483)</f>
        <v>18463550</v>
      </c>
      <c r="K3486" s="370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65"/>
      <c r="K3487" s="365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64"/>
      <c r="K3489" s="364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66">
        <f>((J3486/1.11)+(K3488/1.11))*11%</f>
        <v>1829721.1711711709</v>
      </c>
      <c r="K3490" s="367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64"/>
      <c r="K3491" s="364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18463550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29</v>
      </c>
      <c r="J3494" s="337" t="str">
        <f>J3456</f>
        <v>NOVI / CONDRO</v>
      </c>
      <c r="K3494" s="338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28</v>
      </c>
      <c r="J3495" s="337">
        <f>J3457</f>
        <v>0</v>
      </c>
      <c r="K3495" s="338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23070031</v>
      </c>
      <c r="F3498" s="200"/>
      <c r="G3498" s="201" t="s">
        <v>2</v>
      </c>
      <c r="H3498" s="339" t="str">
        <f>H3460</f>
        <v>LILY JULIAWATI</v>
      </c>
      <c r="I3498" s="339"/>
      <c r="J3498" s="339"/>
      <c r="K3498" s="340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13" t="s">
        <v>3</v>
      </c>
      <c r="G3499" s="207"/>
      <c r="H3499" s="341"/>
      <c r="I3499" s="341"/>
      <c r="J3499" s="341"/>
      <c r="K3499" s="342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4">
        <f>D3462</f>
        <v>45131</v>
      </c>
      <c r="E3500" s="315"/>
      <c r="F3500" s="313"/>
      <c r="G3500" s="208"/>
      <c r="H3500" s="316" t="str">
        <f>H3462</f>
        <v>(REJO AGUNG)</v>
      </c>
      <c r="I3500" s="316"/>
      <c r="J3500" s="316"/>
      <c r="K3500" s="317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13"/>
      <c r="G3501" s="208"/>
      <c r="H3501" s="318" t="str">
        <f>H3463</f>
        <v>JOMBANG</v>
      </c>
      <c r="I3501" s="318"/>
      <c r="J3501" s="318"/>
      <c r="K3501" s="319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 t="str">
        <f>D3464</f>
        <v>G 2397</v>
      </c>
      <c r="E3502" s="199"/>
      <c r="F3502" s="210"/>
      <c r="G3502" s="211"/>
      <c r="H3502" s="320"/>
      <c r="I3502" s="320"/>
      <c r="J3502" s="320"/>
      <c r="K3502" s="321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7776</v>
      </c>
      <c r="C3506" s="292" t="str">
        <f t="shared" si="1984"/>
        <v>PCS</v>
      </c>
      <c r="D3506" s="293">
        <f t="shared" si="1984"/>
        <v>9</v>
      </c>
      <c r="E3506" s="294" t="str">
        <f t="shared" si="1984"/>
        <v>LEM STICK JOYKO 15 GR GS-104 TG (ANIMAL KINGDOM) isi 24 pc</v>
      </c>
      <c r="F3506" s="235"/>
      <c r="G3506" s="236"/>
      <c r="H3506" s="237">
        <f t="shared" ref="H3506:J3506" si="1985">H3468</f>
        <v>2450</v>
      </c>
      <c r="I3506" s="238">
        <f t="shared" si="1985"/>
        <v>0.125</v>
      </c>
      <c r="J3506" s="238">
        <f t="shared" si="1985"/>
        <v>0</v>
      </c>
      <c r="K3506" s="239">
        <f t="shared" ref="K3506:K3521" si="1986">(B3506*H3506-((B3506*H3506)*I3506))-((B3506*H3506-((B3506*H3506)*I3506))*J3506)</f>
        <v>16669800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1000</v>
      </c>
      <c r="C3507" s="292" t="str">
        <f t="shared" si="1987"/>
        <v>PCS</v>
      </c>
      <c r="D3507" s="293">
        <f t="shared" si="1987"/>
        <v>1</v>
      </c>
      <c r="E3507" s="294" t="str">
        <f t="shared" si="1987"/>
        <v>LABEL HARGA JOYKO LB-2RL (1 LINE PUTIH)</v>
      </c>
      <c r="F3507" s="235"/>
      <c r="G3507" s="236"/>
      <c r="H3507" s="237">
        <f t="shared" ref="H3507:J3507" si="1988">H3469</f>
        <v>2050</v>
      </c>
      <c r="I3507" s="238">
        <f t="shared" si="1988"/>
        <v>0.125</v>
      </c>
      <c r="J3507" s="238">
        <f t="shared" si="1988"/>
        <v>0</v>
      </c>
      <c r="K3507" s="239">
        <f t="shared" si="1986"/>
        <v>1793750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0</v>
      </c>
      <c r="C3508" s="292">
        <f t="shared" si="1989"/>
        <v>0</v>
      </c>
      <c r="D3508" s="293">
        <f t="shared" si="1989"/>
        <v>0</v>
      </c>
      <c r="E3508" s="294">
        <f t="shared" si="1989"/>
        <v>0</v>
      </c>
      <c r="F3508" s="235"/>
      <c r="G3508" s="236"/>
      <c r="H3508" s="237">
        <f t="shared" ref="H3508:J3508" si="1990">H3470</f>
        <v>0</v>
      </c>
      <c r="I3508" s="238">
        <f t="shared" si="1990"/>
        <v>0</v>
      </c>
      <c r="J3508" s="238">
        <f t="shared" si="1990"/>
        <v>0</v>
      </c>
      <c r="K3508" s="239">
        <f t="shared" si="1986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0</v>
      </c>
      <c r="C3509" s="292">
        <f t="shared" si="1991"/>
        <v>0</v>
      </c>
      <c r="D3509" s="293">
        <f t="shared" si="1991"/>
        <v>0</v>
      </c>
      <c r="E3509" s="294">
        <f t="shared" si="1991"/>
        <v>0</v>
      </c>
      <c r="F3509" s="235"/>
      <c r="G3509" s="236"/>
      <c r="H3509" s="237">
        <f t="shared" ref="H3509:J3509" si="1992">H3471</f>
        <v>0</v>
      </c>
      <c r="I3509" s="238">
        <f t="shared" si="1992"/>
        <v>0</v>
      </c>
      <c r="J3509" s="238">
        <f t="shared" si="1992"/>
        <v>0</v>
      </c>
      <c r="K3509" s="239">
        <f t="shared" si="1986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22"/>
      <c r="K3523" s="323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24">
        <f>SUM(K3506:K3521)</f>
        <v>18463550</v>
      </c>
      <c r="K3524" s="325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26"/>
      <c r="K3525" s="326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23"/>
      <c r="K3527" s="323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27">
        <f>((J3524/1.11)+(K3526/1.11))*11%</f>
        <v>1829721.1711711709</v>
      </c>
      <c r="K3528" s="328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23"/>
      <c r="K3529" s="323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18463550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29</v>
      </c>
      <c r="J3532" s="329" t="str">
        <f>J3494</f>
        <v>NOVI / CONDRO</v>
      </c>
      <c r="K3532" s="330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28</v>
      </c>
      <c r="J3533" s="329">
        <f>J3495</f>
        <v>0</v>
      </c>
      <c r="K3533" s="330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23070032</v>
      </c>
      <c r="G3536" s="11" t="s">
        <v>2</v>
      </c>
      <c r="H3536" s="305" t="s">
        <v>40</v>
      </c>
      <c r="I3536" s="305"/>
      <c r="J3536" s="305"/>
      <c r="K3536" s="306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09" t="s">
        <v>3</v>
      </c>
      <c r="G3537" s="17"/>
      <c r="H3537" s="307"/>
      <c r="I3537" s="307"/>
      <c r="J3537" s="307"/>
      <c r="K3537" s="308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47">
        <v>45131</v>
      </c>
      <c r="E3538" s="348"/>
      <c r="F3538" s="309"/>
      <c r="G3538" s="18"/>
      <c r="H3538" s="349" t="s">
        <v>41</v>
      </c>
      <c r="I3538" s="349"/>
      <c r="J3538" s="349"/>
      <c r="K3538" s="350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09"/>
      <c r="G3539" s="18"/>
      <c r="H3539" s="351" t="s">
        <v>42</v>
      </c>
      <c r="I3539" s="351"/>
      <c r="J3539" s="351"/>
      <c r="K3539" s="352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 t="s">
        <v>160</v>
      </c>
      <c r="E3540" s="9"/>
      <c r="F3540" s="21"/>
      <c r="G3540" s="22"/>
      <c r="H3540" s="353"/>
      <c r="I3540" s="353"/>
      <c r="J3540" s="353"/>
      <c r="K3540" s="354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>
        <v>144</v>
      </c>
      <c r="C3544" s="46" t="s">
        <v>51</v>
      </c>
      <c r="D3544" s="93">
        <v>1</v>
      </c>
      <c r="E3544" s="110" t="s">
        <v>161</v>
      </c>
      <c r="F3544" s="48"/>
      <c r="G3544" s="49"/>
      <c r="H3544" s="50">
        <v>21600</v>
      </c>
      <c r="I3544" s="51">
        <v>0.125</v>
      </c>
      <c r="J3544" s="51"/>
      <c r="K3544" s="52">
        <f t="shared" ref="K3544:K3559" si="2017">(B3544*H3544-((B3544*H3544)*I3544))-((B3544*H3544-((B3544*H3544)*I3544))*J3544)</f>
        <v>2721600</v>
      </c>
      <c r="L3544" s="36"/>
    </row>
    <row r="3545" spans="1:12" s="10" customFormat="1" ht="14.1" customHeight="1" x14ac:dyDescent="0.25">
      <c r="A3545" s="45">
        <v>2</v>
      </c>
      <c r="B3545" s="46">
        <v>108</v>
      </c>
      <c r="C3545" s="46" t="s">
        <v>51</v>
      </c>
      <c r="D3545" s="93">
        <v>3</v>
      </c>
      <c r="E3545" s="110" t="s">
        <v>145</v>
      </c>
      <c r="F3545" s="48"/>
      <c r="G3545" s="49"/>
      <c r="H3545" s="50">
        <v>47100</v>
      </c>
      <c r="I3545" s="51">
        <v>0.125</v>
      </c>
      <c r="J3545" s="51"/>
      <c r="K3545" s="52">
        <f t="shared" si="2017"/>
        <v>4450950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36"/>
      <c r="K3561" s="310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31">
        <f>SUM(K3544:K3559)</f>
        <v>7172550</v>
      </c>
      <c r="K3562" s="332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33"/>
      <c r="K3563" s="333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10"/>
      <c r="K3565" s="310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34">
        <f>((J3562/1.11)+(K3564/1.11))*11%</f>
        <v>710793.2432432432</v>
      </c>
      <c r="K3566" s="335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10"/>
      <c r="K3567" s="310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7172550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29</v>
      </c>
      <c r="J3570" s="311" t="s">
        <v>55</v>
      </c>
      <c r="K3570" s="312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28</v>
      </c>
      <c r="J3571" s="311"/>
      <c r="K3571" s="312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23070032</v>
      </c>
      <c r="F3574" s="123"/>
      <c r="G3574" s="124" t="s">
        <v>2</v>
      </c>
      <c r="H3574" s="355" t="str">
        <f>H3536</f>
        <v>GUNAWAN HARTONO KUSUMA</v>
      </c>
      <c r="I3574" s="355"/>
      <c r="J3574" s="355"/>
      <c r="K3574" s="356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59" t="s">
        <v>3</v>
      </c>
      <c r="G3575" s="130"/>
      <c r="H3575" s="357"/>
      <c r="I3575" s="357"/>
      <c r="J3575" s="357"/>
      <c r="K3575" s="358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60">
        <f>D3538</f>
        <v>45131</v>
      </c>
      <c r="E3576" s="361"/>
      <c r="F3576" s="359"/>
      <c r="G3576" s="131"/>
      <c r="H3576" s="362" t="str">
        <f>H3538</f>
        <v>( NIKI SAE )</v>
      </c>
      <c r="I3576" s="362"/>
      <c r="J3576" s="362"/>
      <c r="K3576" s="363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59"/>
      <c r="G3577" s="131"/>
      <c r="H3577" s="343" t="str">
        <f>H3539</f>
        <v>TULUNG AGUNG</v>
      </c>
      <c r="I3577" s="343"/>
      <c r="J3577" s="343"/>
      <c r="K3577" s="344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 t="str">
        <f>D3540</f>
        <v>G 2653</v>
      </c>
      <c r="E3578" s="122"/>
      <c r="F3578" s="133"/>
      <c r="G3578" s="134"/>
      <c r="H3578" s="345"/>
      <c r="I3578" s="345"/>
      <c r="J3578" s="345"/>
      <c r="K3578" s="346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144</v>
      </c>
      <c r="C3582" s="287" t="str">
        <f t="shared" si="2018"/>
        <v>LSN</v>
      </c>
      <c r="D3582" s="288">
        <f t="shared" si="2018"/>
        <v>1</v>
      </c>
      <c r="E3582" s="289" t="str">
        <f t="shared" si="2018"/>
        <v>GEL PEN JOYKO GP-212 I-DIAMOND</v>
      </c>
      <c r="F3582" s="158"/>
      <c r="G3582" s="159"/>
      <c r="H3582" s="160">
        <f t="shared" ref="H3582:J3582" si="2019">H3544</f>
        <v>21600</v>
      </c>
      <c r="I3582" s="161">
        <f t="shared" si="2019"/>
        <v>0.125</v>
      </c>
      <c r="J3582" s="161">
        <f t="shared" si="2019"/>
        <v>0</v>
      </c>
      <c r="K3582" s="162">
        <f t="shared" ref="K3582:K3597" si="2020">(B3582*H3582-((B3582*H3582)*I3582))-((B3582*H3582-((B3582*H3582)*I3582))*J3582)</f>
        <v>2721600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108</v>
      </c>
      <c r="C3583" s="287" t="str">
        <f t="shared" si="2021"/>
        <v>LSN</v>
      </c>
      <c r="D3583" s="288">
        <f t="shared" si="2021"/>
        <v>3</v>
      </c>
      <c r="E3583" s="289" t="str">
        <f t="shared" si="2021"/>
        <v>CORRECTION FLUID KENKO KE-108</v>
      </c>
      <c r="F3583" s="158"/>
      <c r="G3583" s="159"/>
      <c r="H3583" s="160">
        <f t="shared" ref="H3583:J3583" si="2022">H3545</f>
        <v>47100</v>
      </c>
      <c r="I3583" s="161">
        <f t="shared" si="2022"/>
        <v>0.125</v>
      </c>
      <c r="J3583" s="161">
        <f t="shared" si="2022"/>
        <v>0</v>
      </c>
      <c r="K3583" s="162">
        <f t="shared" si="2020"/>
        <v>4450950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68"/>
      <c r="K3599" s="364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69">
        <f>SUM(K3582:K3597)</f>
        <v>7172550</v>
      </c>
      <c r="K3600" s="370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65"/>
      <c r="K3601" s="365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64"/>
      <c r="K3603" s="364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66">
        <f>((J3600/1.11)+(K3602/1.11))*11%</f>
        <v>710793.2432432432</v>
      </c>
      <c r="K3604" s="367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64"/>
      <c r="K3605" s="364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7172550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29</v>
      </c>
      <c r="J3608" s="337" t="str">
        <f>J3570</f>
        <v>NOVI / CONDRO</v>
      </c>
      <c r="K3608" s="338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28</v>
      </c>
      <c r="J3609" s="337">
        <f>J3571</f>
        <v>0</v>
      </c>
      <c r="K3609" s="338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23070032</v>
      </c>
      <c r="F3612" s="200"/>
      <c r="G3612" s="201" t="s">
        <v>2</v>
      </c>
      <c r="H3612" s="339" t="str">
        <f>H3574</f>
        <v>GUNAWAN HARTONO KUSUMA</v>
      </c>
      <c r="I3612" s="339"/>
      <c r="J3612" s="339"/>
      <c r="K3612" s="340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13" t="s">
        <v>3</v>
      </c>
      <c r="G3613" s="207"/>
      <c r="H3613" s="341"/>
      <c r="I3613" s="341"/>
      <c r="J3613" s="341"/>
      <c r="K3613" s="342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4">
        <f>D3576</f>
        <v>45131</v>
      </c>
      <c r="E3614" s="315"/>
      <c r="F3614" s="313"/>
      <c r="G3614" s="208"/>
      <c r="H3614" s="316" t="str">
        <f>H3576</f>
        <v>( NIKI SAE )</v>
      </c>
      <c r="I3614" s="316"/>
      <c r="J3614" s="316"/>
      <c r="K3614" s="317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13"/>
      <c r="G3615" s="208"/>
      <c r="H3615" s="318" t="str">
        <f>H3577</f>
        <v>TULUNG AGUNG</v>
      </c>
      <c r="I3615" s="318"/>
      <c r="J3615" s="318"/>
      <c r="K3615" s="319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 t="str">
        <f>D3578</f>
        <v>G 2653</v>
      </c>
      <c r="E3616" s="199"/>
      <c r="F3616" s="210"/>
      <c r="G3616" s="211"/>
      <c r="H3616" s="320"/>
      <c r="I3616" s="320"/>
      <c r="J3616" s="320"/>
      <c r="K3616" s="321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144</v>
      </c>
      <c r="C3620" s="292" t="str">
        <f t="shared" si="2051"/>
        <v>LSN</v>
      </c>
      <c r="D3620" s="293">
        <f t="shared" si="2051"/>
        <v>1</v>
      </c>
      <c r="E3620" s="294" t="str">
        <f t="shared" si="2051"/>
        <v>GEL PEN JOYKO GP-212 I-DIAMOND</v>
      </c>
      <c r="F3620" s="235"/>
      <c r="G3620" s="236"/>
      <c r="H3620" s="237">
        <f t="shared" ref="H3620:J3620" si="2052">H3582</f>
        <v>21600</v>
      </c>
      <c r="I3620" s="238">
        <f t="shared" si="2052"/>
        <v>0.125</v>
      </c>
      <c r="J3620" s="238">
        <f t="shared" si="2052"/>
        <v>0</v>
      </c>
      <c r="K3620" s="239">
        <f t="shared" ref="K3620:K3635" si="2053">(B3620*H3620-((B3620*H3620)*I3620))-((B3620*H3620-((B3620*H3620)*I3620))*J3620)</f>
        <v>2721600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108</v>
      </c>
      <c r="C3621" s="292" t="str">
        <f t="shared" si="2054"/>
        <v>LSN</v>
      </c>
      <c r="D3621" s="293">
        <f t="shared" si="2054"/>
        <v>3</v>
      </c>
      <c r="E3621" s="294" t="str">
        <f t="shared" si="2054"/>
        <v>CORRECTION FLUID KENKO KE-108</v>
      </c>
      <c r="F3621" s="235"/>
      <c r="G3621" s="236"/>
      <c r="H3621" s="237">
        <f t="shared" ref="H3621:J3621" si="2055">H3583</f>
        <v>47100</v>
      </c>
      <c r="I3621" s="238">
        <f t="shared" si="2055"/>
        <v>0.125</v>
      </c>
      <c r="J3621" s="238">
        <f t="shared" si="2055"/>
        <v>0</v>
      </c>
      <c r="K3621" s="239">
        <f t="shared" si="2053"/>
        <v>4450950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22"/>
      <c r="K3637" s="323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24">
        <f>SUM(K3620:K3635)</f>
        <v>7172550</v>
      </c>
      <c r="K3638" s="325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26"/>
      <c r="K3639" s="326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23"/>
      <c r="K3641" s="323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27">
        <f>((J3638/1.11)+(K3640/1.11))*11%</f>
        <v>710793.2432432432</v>
      </c>
      <c r="K3642" s="328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23"/>
      <c r="K3643" s="323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7172550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29</v>
      </c>
      <c r="J3646" s="329" t="str">
        <f>J3608</f>
        <v>NOVI / CONDRO</v>
      </c>
      <c r="K3646" s="330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28</v>
      </c>
      <c r="J3647" s="329">
        <f>J3609</f>
        <v>0</v>
      </c>
      <c r="K3647" s="330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23070033</v>
      </c>
      <c r="G3650" s="11" t="s">
        <v>2</v>
      </c>
      <c r="H3650" s="305" t="s">
        <v>47</v>
      </c>
      <c r="I3650" s="305"/>
      <c r="J3650" s="305"/>
      <c r="K3650" s="306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09" t="s">
        <v>3</v>
      </c>
      <c r="G3651" s="17"/>
      <c r="H3651" s="307"/>
      <c r="I3651" s="307"/>
      <c r="J3651" s="307"/>
      <c r="K3651" s="308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47">
        <v>45131</v>
      </c>
      <c r="E3652" s="348"/>
      <c r="F3652" s="309"/>
      <c r="G3652" s="18"/>
      <c r="H3652" s="349" t="s">
        <v>48</v>
      </c>
      <c r="I3652" s="349"/>
      <c r="J3652" s="349"/>
      <c r="K3652" s="350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09"/>
      <c r="G3653" s="18"/>
      <c r="H3653" s="351" t="s">
        <v>49</v>
      </c>
      <c r="I3653" s="351"/>
      <c r="J3653" s="351"/>
      <c r="K3653" s="352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 t="s">
        <v>162</v>
      </c>
      <c r="E3654" s="9"/>
      <c r="F3654" s="21"/>
      <c r="G3654" s="22"/>
      <c r="H3654" s="353"/>
      <c r="I3654" s="353"/>
      <c r="J3654" s="353"/>
      <c r="K3654" s="354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>
        <v>432</v>
      </c>
      <c r="C3658" s="46" t="s">
        <v>51</v>
      </c>
      <c r="D3658" s="93">
        <v>3</v>
      </c>
      <c r="E3658" s="110" t="s">
        <v>119</v>
      </c>
      <c r="F3658" s="48"/>
      <c r="G3658" s="49"/>
      <c r="H3658" s="50">
        <v>10600</v>
      </c>
      <c r="I3658" s="51">
        <v>0.13500000000000001</v>
      </c>
      <c r="J3658" s="51"/>
      <c r="K3658" s="52">
        <f t="shared" ref="K3658:K3673" si="2084">(B3658*H3658-((B3658*H3658)*I3658))-((B3658*H3658-((B3658*H3658)*I3658))*J3658)</f>
        <v>3961008</v>
      </c>
      <c r="L3658" s="36"/>
    </row>
    <row r="3659" spans="1:12" s="10" customFormat="1" ht="14.1" customHeight="1" x14ac:dyDescent="0.25">
      <c r="A3659" s="45">
        <v>2</v>
      </c>
      <c r="B3659" s="46">
        <v>100</v>
      </c>
      <c r="C3659" s="46" t="s">
        <v>51</v>
      </c>
      <c r="D3659" s="93">
        <v>5</v>
      </c>
      <c r="E3659" s="110" t="s">
        <v>163</v>
      </c>
      <c r="F3659" s="48"/>
      <c r="G3659" s="49"/>
      <c r="H3659" s="50">
        <v>93000</v>
      </c>
      <c r="I3659" s="51">
        <v>0.13500000000000001</v>
      </c>
      <c r="J3659" s="51"/>
      <c r="K3659" s="52">
        <f t="shared" si="2084"/>
        <v>8044500</v>
      </c>
      <c r="L3659" s="36"/>
    </row>
    <row r="3660" spans="1:12" s="10" customFormat="1" ht="14.1" customHeight="1" x14ac:dyDescent="0.25">
      <c r="A3660" s="45">
        <v>3</v>
      </c>
      <c r="B3660" s="46">
        <v>60</v>
      </c>
      <c r="C3660" s="46" t="s">
        <v>51</v>
      </c>
      <c r="D3660" s="93">
        <v>2</v>
      </c>
      <c r="E3660" s="110" t="s">
        <v>164</v>
      </c>
      <c r="F3660" s="48"/>
      <c r="G3660" s="49"/>
      <c r="H3660" s="50">
        <v>57000</v>
      </c>
      <c r="I3660" s="51">
        <v>0.13500000000000001</v>
      </c>
      <c r="J3660" s="51"/>
      <c r="K3660" s="52">
        <f t="shared" si="2084"/>
        <v>2958300</v>
      </c>
      <c r="L3660" s="36"/>
    </row>
    <row r="3661" spans="1:12" s="10" customFormat="1" ht="14.1" customHeight="1" x14ac:dyDescent="0.25">
      <c r="A3661" s="45">
        <v>4</v>
      </c>
      <c r="B3661" s="46">
        <v>144</v>
      </c>
      <c r="C3661" s="46" t="s">
        <v>51</v>
      </c>
      <c r="D3661" s="93">
        <v>1</v>
      </c>
      <c r="E3661" s="110" t="s">
        <v>165</v>
      </c>
      <c r="F3661" s="48"/>
      <c r="G3661" s="49"/>
      <c r="H3661" s="50">
        <v>12600</v>
      </c>
      <c r="I3661" s="51">
        <v>0.13500000000000001</v>
      </c>
      <c r="J3661" s="51"/>
      <c r="K3661" s="52">
        <f t="shared" si="2084"/>
        <v>1569456</v>
      </c>
      <c r="L3661" s="36"/>
    </row>
    <row r="3662" spans="1:12" s="10" customFormat="1" ht="14.1" customHeight="1" x14ac:dyDescent="0.25">
      <c r="A3662" s="45">
        <v>5</v>
      </c>
      <c r="B3662" s="46">
        <v>72</v>
      </c>
      <c r="C3662" s="46" t="s">
        <v>51</v>
      </c>
      <c r="D3662" s="93">
        <v>1</v>
      </c>
      <c r="E3662" s="110" t="s">
        <v>145</v>
      </c>
      <c r="F3662" s="48"/>
      <c r="G3662" s="49"/>
      <c r="H3662" s="50">
        <v>47100</v>
      </c>
      <c r="I3662" s="51">
        <v>0.13500000000000001</v>
      </c>
      <c r="J3662" s="51"/>
      <c r="K3662" s="52">
        <f t="shared" si="2084"/>
        <v>2933388</v>
      </c>
      <c r="L3662" s="36"/>
    </row>
    <row r="3663" spans="1:12" s="10" customFormat="1" ht="14.1" customHeight="1" x14ac:dyDescent="0.25">
      <c r="A3663" s="45">
        <v>6</v>
      </c>
      <c r="B3663" s="46">
        <v>120</v>
      </c>
      <c r="C3663" s="46" t="s">
        <v>51</v>
      </c>
      <c r="D3663" s="93">
        <v>2</v>
      </c>
      <c r="E3663" s="110" t="s">
        <v>63</v>
      </c>
      <c r="F3663" s="48"/>
      <c r="G3663" s="49"/>
      <c r="H3663" s="50">
        <v>64800</v>
      </c>
      <c r="I3663" s="51">
        <v>0.13500000000000001</v>
      </c>
      <c r="J3663" s="51"/>
      <c r="K3663" s="52">
        <f t="shared" si="2084"/>
        <v>6726240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36"/>
      <c r="K3675" s="310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31">
        <f>SUM(K3658:K3673)</f>
        <v>26192892</v>
      </c>
      <c r="K3676" s="332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33"/>
      <c r="K3677" s="333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10"/>
      <c r="K3679" s="310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34">
        <f>((J3676/1.11)+(K3678/1.11))*11%</f>
        <v>2595691.9999999995</v>
      </c>
      <c r="K3680" s="335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10"/>
      <c r="K3681" s="310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26192892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29</v>
      </c>
      <c r="J3684" s="311" t="s">
        <v>55</v>
      </c>
      <c r="K3684" s="312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28</v>
      </c>
      <c r="J3685" s="311"/>
      <c r="K3685" s="312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23070033</v>
      </c>
      <c r="F3688" s="123"/>
      <c r="G3688" s="124" t="s">
        <v>2</v>
      </c>
      <c r="H3688" s="355" t="str">
        <f>H3650</f>
        <v>CV PELITA JAYA</v>
      </c>
      <c r="I3688" s="355"/>
      <c r="J3688" s="355"/>
      <c r="K3688" s="356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59" t="s">
        <v>3</v>
      </c>
      <c r="G3689" s="130"/>
      <c r="H3689" s="357"/>
      <c r="I3689" s="357"/>
      <c r="J3689" s="357"/>
      <c r="K3689" s="358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60">
        <f>D3652</f>
        <v>45131</v>
      </c>
      <c r="E3690" s="361"/>
      <c r="F3690" s="359"/>
      <c r="G3690" s="131"/>
      <c r="H3690" s="362" t="str">
        <f>H3652</f>
        <v>(ANUGERAH SEJAHTERA)</v>
      </c>
      <c r="I3690" s="362"/>
      <c r="J3690" s="362"/>
      <c r="K3690" s="363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59"/>
      <c r="G3691" s="131"/>
      <c r="H3691" s="343" t="str">
        <f>H3653</f>
        <v>PURWOKERTO</v>
      </c>
      <c r="I3691" s="343"/>
      <c r="J3691" s="343"/>
      <c r="K3691" s="344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 t="str">
        <f>D3654</f>
        <v>KO 2655</v>
      </c>
      <c r="E3692" s="122"/>
      <c r="F3692" s="133"/>
      <c r="G3692" s="134"/>
      <c r="H3692" s="345"/>
      <c r="I3692" s="345"/>
      <c r="J3692" s="345"/>
      <c r="K3692" s="346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432</v>
      </c>
      <c r="C3696" s="287" t="str">
        <f t="shared" si="2085"/>
        <v>LSN</v>
      </c>
      <c r="D3696" s="288">
        <f t="shared" si="2085"/>
        <v>3</v>
      </c>
      <c r="E3696" s="289" t="str">
        <f t="shared" si="2085"/>
        <v>PENSIL WARNA JOYKO CP-12PB (PANJANG)</v>
      </c>
      <c r="F3696" s="158"/>
      <c r="G3696" s="159"/>
      <c r="H3696" s="160">
        <f t="shared" ref="H3696:J3696" si="2086">H3658</f>
        <v>10600</v>
      </c>
      <c r="I3696" s="161">
        <f t="shared" si="2086"/>
        <v>0.13500000000000001</v>
      </c>
      <c r="J3696" s="161">
        <f t="shared" si="2086"/>
        <v>0</v>
      </c>
      <c r="K3696" s="162">
        <f t="shared" ref="K3696:K3711" si="2087">(B3696*H3696-((B3696*H3696)*I3696))-((B3696*H3696-((B3696*H3696)*I3696))*J3696)</f>
        <v>3961008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100</v>
      </c>
      <c r="C3697" s="287" t="str">
        <f t="shared" si="2088"/>
        <v>LSN</v>
      </c>
      <c r="D3697" s="288">
        <f t="shared" si="2088"/>
        <v>5</v>
      </c>
      <c r="E3697" s="289" t="str">
        <f t="shared" si="2088"/>
        <v>STAPLER KENKO HD-10</v>
      </c>
      <c r="F3697" s="158"/>
      <c r="G3697" s="159"/>
      <c r="H3697" s="160">
        <f t="shared" ref="H3697:J3697" si="2089">H3659</f>
        <v>93000</v>
      </c>
      <c r="I3697" s="161">
        <f t="shared" si="2089"/>
        <v>0.13500000000000001</v>
      </c>
      <c r="J3697" s="161">
        <f t="shared" si="2089"/>
        <v>0</v>
      </c>
      <c r="K3697" s="162">
        <f t="shared" si="2087"/>
        <v>8044500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60</v>
      </c>
      <c r="C3698" s="287" t="str">
        <f t="shared" si="2090"/>
        <v>LSN</v>
      </c>
      <c r="D3698" s="288">
        <f t="shared" si="2090"/>
        <v>2</v>
      </c>
      <c r="E3698" s="289" t="str">
        <f t="shared" si="2090"/>
        <v>CUTTER 9 MM KENKO A-300 (KECIL)</v>
      </c>
      <c r="F3698" s="158"/>
      <c r="G3698" s="159"/>
      <c r="H3698" s="160">
        <f t="shared" ref="H3698:J3698" si="2091">H3660</f>
        <v>57000</v>
      </c>
      <c r="I3698" s="161">
        <f t="shared" si="2091"/>
        <v>0.13500000000000001</v>
      </c>
      <c r="J3698" s="161">
        <f t="shared" si="2091"/>
        <v>0</v>
      </c>
      <c r="K3698" s="162">
        <f t="shared" si="2087"/>
        <v>2958300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144</v>
      </c>
      <c r="C3699" s="287" t="str">
        <f t="shared" si="2092"/>
        <v>LSN</v>
      </c>
      <c r="D3699" s="288">
        <f t="shared" si="2092"/>
        <v>1</v>
      </c>
      <c r="E3699" s="289" t="str">
        <f t="shared" si="2092"/>
        <v>BALLPEN JOYKO BP-338 VOCUS HITAM</v>
      </c>
      <c r="F3699" s="158"/>
      <c r="G3699" s="159"/>
      <c r="H3699" s="160">
        <f t="shared" ref="H3699:J3699" si="2093">H3661</f>
        <v>12600</v>
      </c>
      <c r="I3699" s="161">
        <f t="shared" si="2093"/>
        <v>0.13500000000000001</v>
      </c>
      <c r="J3699" s="161">
        <f t="shared" si="2093"/>
        <v>0</v>
      </c>
      <c r="K3699" s="162">
        <f t="shared" si="2087"/>
        <v>1569456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72</v>
      </c>
      <c r="C3700" s="287" t="str">
        <f t="shared" si="2094"/>
        <v>LSN</v>
      </c>
      <c r="D3700" s="288">
        <f t="shared" si="2094"/>
        <v>1</v>
      </c>
      <c r="E3700" s="289" t="str">
        <f t="shared" si="2094"/>
        <v>CORRECTION FLUID KENKO KE-108</v>
      </c>
      <c r="F3700" s="158"/>
      <c r="G3700" s="159"/>
      <c r="H3700" s="160">
        <f t="shared" ref="H3700:J3700" si="2095">H3662</f>
        <v>47100</v>
      </c>
      <c r="I3700" s="161">
        <f t="shared" si="2095"/>
        <v>0.13500000000000001</v>
      </c>
      <c r="J3700" s="161">
        <f t="shared" si="2095"/>
        <v>0</v>
      </c>
      <c r="K3700" s="162">
        <f t="shared" si="2087"/>
        <v>2933388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120</v>
      </c>
      <c r="C3701" s="287" t="str">
        <f t="shared" si="2096"/>
        <v>LSN</v>
      </c>
      <c r="D3701" s="288">
        <f t="shared" si="2096"/>
        <v>2</v>
      </c>
      <c r="E3701" s="289" t="str">
        <f t="shared" si="2096"/>
        <v>ISI CUTTER 18 MM KENKO L-150 (BESAR)</v>
      </c>
      <c r="F3701" s="158"/>
      <c r="G3701" s="159"/>
      <c r="H3701" s="160">
        <f t="shared" ref="H3701:J3701" si="2097">H3663</f>
        <v>64800</v>
      </c>
      <c r="I3701" s="161">
        <f t="shared" si="2097"/>
        <v>0.13500000000000001</v>
      </c>
      <c r="J3701" s="161">
        <f t="shared" si="2097"/>
        <v>0</v>
      </c>
      <c r="K3701" s="162">
        <f t="shared" si="2087"/>
        <v>6726240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68"/>
      <c r="K3713" s="364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69">
        <f>SUM(K3696:K3711)</f>
        <v>26192892</v>
      </c>
      <c r="K3714" s="370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65"/>
      <c r="K3715" s="365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64"/>
      <c r="K3717" s="364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66">
        <f>((J3714/1.11)+(K3716/1.11))*11%</f>
        <v>2595691.9999999995</v>
      </c>
      <c r="K3718" s="367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64"/>
      <c r="K3719" s="364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26192892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29</v>
      </c>
      <c r="J3722" s="337" t="str">
        <f>J3684</f>
        <v>NOVI / CONDRO</v>
      </c>
      <c r="K3722" s="338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28</v>
      </c>
      <c r="J3723" s="337">
        <f>J3685</f>
        <v>0</v>
      </c>
      <c r="K3723" s="338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23070033</v>
      </c>
      <c r="F3726" s="200"/>
      <c r="G3726" s="201" t="s">
        <v>2</v>
      </c>
      <c r="H3726" s="339" t="str">
        <f>H3688</f>
        <v>CV PELITA JAYA</v>
      </c>
      <c r="I3726" s="339"/>
      <c r="J3726" s="339"/>
      <c r="K3726" s="340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13" t="s">
        <v>3</v>
      </c>
      <c r="G3727" s="207"/>
      <c r="H3727" s="341"/>
      <c r="I3727" s="341"/>
      <c r="J3727" s="341"/>
      <c r="K3727" s="342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4">
        <f>D3690</f>
        <v>45131</v>
      </c>
      <c r="E3728" s="315"/>
      <c r="F3728" s="313"/>
      <c r="G3728" s="208"/>
      <c r="H3728" s="316" t="str">
        <f>H3690</f>
        <v>(ANUGERAH SEJAHTERA)</v>
      </c>
      <c r="I3728" s="316"/>
      <c r="J3728" s="316"/>
      <c r="K3728" s="317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13"/>
      <c r="G3729" s="208"/>
      <c r="H3729" s="318" t="str">
        <f>H3691</f>
        <v>PURWOKERTO</v>
      </c>
      <c r="I3729" s="318"/>
      <c r="J3729" s="318"/>
      <c r="K3729" s="319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 t="str">
        <f>D3692</f>
        <v>KO 2655</v>
      </c>
      <c r="E3730" s="199"/>
      <c r="F3730" s="210"/>
      <c r="G3730" s="211"/>
      <c r="H3730" s="320"/>
      <c r="I3730" s="320"/>
      <c r="J3730" s="320"/>
      <c r="K3730" s="321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432</v>
      </c>
      <c r="C3734" s="292" t="str">
        <f t="shared" si="2118"/>
        <v>LSN</v>
      </c>
      <c r="D3734" s="293">
        <f t="shared" si="2118"/>
        <v>3</v>
      </c>
      <c r="E3734" s="294" t="str">
        <f t="shared" si="2118"/>
        <v>PENSIL WARNA JOYKO CP-12PB (PANJANG)</v>
      </c>
      <c r="F3734" s="235"/>
      <c r="G3734" s="236"/>
      <c r="H3734" s="237">
        <f t="shared" ref="H3734:J3734" si="2119">H3696</f>
        <v>10600</v>
      </c>
      <c r="I3734" s="238">
        <f t="shared" si="2119"/>
        <v>0.13500000000000001</v>
      </c>
      <c r="J3734" s="238">
        <f t="shared" si="2119"/>
        <v>0</v>
      </c>
      <c r="K3734" s="239">
        <f t="shared" ref="K3734:K3749" si="2120">(B3734*H3734-((B3734*H3734)*I3734))-((B3734*H3734-((B3734*H3734)*I3734))*J3734)</f>
        <v>3961008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100</v>
      </c>
      <c r="C3735" s="292" t="str">
        <f t="shared" si="2121"/>
        <v>LSN</v>
      </c>
      <c r="D3735" s="293">
        <f t="shared" si="2121"/>
        <v>5</v>
      </c>
      <c r="E3735" s="294" t="str">
        <f t="shared" si="2121"/>
        <v>STAPLER KENKO HD-10</v>
      </c>
      <c r="F3735" s="235"/>
      <c r="G3735" s="236"/>
      <c r="H3735" s="237">
        <f t="shared" ref="H3735:J3735" si="2122">H3697</f>
        <v>93000</v>
      </c>
      <c r="I3735" s="238">
        <f t="shared" si="2122"/>
        <v>0.13500000000000001</v>
      </c>
      <c r="J3735" s="238">
        <f t="shared" si="2122"/>
        <v>0</v>
      </c>
      <c r="K3735" s="239">
        <f t="shared" si="2120"/>
        <v>8044500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60</v>
      </c>
      <c r="C3736" s="292" t="str">
        <f t="shared" si="2123"/>
        <v>LSN</v>
      </c>
      <c r="D3736" s="293">
        <f t="shared" si="2123"/>
        <v>2</v>
      </c>
      <c r="E3736" s="294" t="str">
        <f t="shared" si="2123"/>
        <v>CUTTER 9 MM KENKO A-300 (KECIL)</v>
      </c>
      <c r="F3736" s="235"/>
      <c r="G3736" s="236"/>
      <c r="H3736" s="237">
        <f t="shared" ref="H3736:J3736" si="2124">H3698</f>
        <v>57000</v>
      </c>
      <c r="I3736" s="238">
        <f t="shared" si="2124"/>
        <v>0.13500000000000001</v>
      </c>
      <c r="J3736" s="238">
        <f t="shared" si="2124"/>
        <v>0</v>
      </c>
      <c r="K3736" s="239">
        <f t="shared" si="2120"/>
        <v>2958300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144</v>
      </c>
      <c r="C3737" s="292" t="str">
        <f t="shared" si="2125"/>
        <v>LSN</v>
      </c>
      <c r="D3737" s="293">
        <f t="shared" si="2125"/>
        <v>1</v>
      </c>
      <c r="E3737" s="294" t="str">
        <f t="shared" si="2125"/>
        <v>BALLPEN JOYKO BP-338 VOCUS HITAM</v>
      </c>
      <c r="F3737" s="235"/>
      <c r="G3737" s="236"/>
      <c r="H3737" s="237">
        <f t="shared" ref="H3737:J3737" si="2126">H3699</f>
        <v>12600</v>
      </c>
      <c r="I3737" s="238">
        <f t="shared" si="2126"/>
        <v>0.13500000000000001</v>
      </c>
      <c r="J3737" s="238">
        <f t="shared" si="2126"/>
        <v>0</v>
      </c>
      <c r="K3737" s="239">
        <f t="shared" si="2120"/>
        <v>1569456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72</v>
      </c>
      <c r="C3738" s="292" t="str">
        <f t="shared" si="2127"/>
        <v>LSN</v>
      </c>
      <c r="D3738" s="293">
        <f t="shared" si="2127"/>
        <v>1</v>
      </c>
      <c r="E3738" s="294" t="str">
        <f t="shared" si="2127"/>
        <v>CORRECTION FLUID KENKO KE-108</v>
      </c>
      <c r="F3738" s="235"/>
      <c r="G3738" s="236"/>
      <c r="H3738" s="237">
        <f t="shared" ref="H3738:J3738" si="2128">H3700</f>
        <v>47100</v>
      </c>
      <c r="I3738" s="238">
        <f t="shared" si="2128"/>
        <v>0.13500000000000001</v>
      </c>
      <c r="J3738" s="238">
        <f t="shared" si="2128"/>
        <v>0</v>
      </c>
      <c r="K3738" s="239">
        <f t="shared" si="2120"/>
        <v>2933388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120</v>
      </c>
      <c r="C3739" s="292" t="str">
        <f t="shared" si="2129"/>
        <v>LSN</v>
      </c>
      <c r="D3739" s="293">
        <f t="shared" si="2129"/>
        <v>2</v>
      </c>
      <c r="E3739" s="294" t="str">
        <f t="shared" si="2129"/>
        <v>ISI CUTTER 18 MM KENKO L-150 (BESAR)</v>
      </c>
      <c r="F3739" s="235"/>
      <c r="G3739" s="236"/>
      <c r="H3739" s="237">
        <f t="shared" ref="H3739:J3739" si="2130">H3701</f>
        <v>64800</v>
      </c>
      <c r="I3739" s="238">
        <f t="shared" si="2130"/>
        <v>0.13500000000000001</v>
      </c>
      <c r="J3739" s="238">
        <f t="shared" si="2130"/>
        <v>0</v>
      </c>
      <c r="K3739" s="239">
        <f t="shared" si="2120"/>
        <v>6726240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22"/>
      <c r="K3751" s="323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24">
        <f>SUM(K3734:K3749)</f>
        <v>26192892</v>
      </c>
      <c r="K3752" s="325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26"/>
      <c r="K3753" s="326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23"/>
      <c r="K3755" s="323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27">
        <f>((J3752/1.11)+(K3754/1.11))*11%</f>
        <v>2595691.9999999995</v>
      </c>
      <c r="K3756" s="328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23"/>
      <c r="K3757" s="323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26192892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29</v>
      </c>
      <c r="J3760" s="329" t="str">
        <f>J3722</f>
        <v>NOVI / CONDRO</v>
      </c>
      <c r="K3760" s="330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28</v>
      </c>
      <c r="J3761" s="329">
        <f>J3723</f>
        <v>0</v>
      </c>
      <c r="K3761" s="330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23070034</v>
      </c>
      <c r="G3764" s="11" t="s">
        <v>2</v>
      </c>
      <c r="H3764" s="305" t="s">
        <v>47</v>
      </c>
      <c r="I3764" s="305"/>
      <c r="J3764" s="305"/>
      <c r="K3764" s="306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09" t="s">
        <v>3</v>
      </c>
      <c r="G3765" s="17"/>
      <c r="H3765" s="307"/>
      <c r="I3765" s="307"/>
      <c r="J3765" s="307"/>
      <c r="K3765" s="308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47">
        <v>45132</v>
      </c>
      <c r="E3766" s="348"/>
      <c r="F3766" s="309"/>
      <c r="G3766" s="18"/>
      <c r="H3766" s="349" t="s">
        <v>48</v>
      </c>
      <c r="I3766" s="349"/>
      <c r="J3766" s="349"/>
      <c r="K3766" s="350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09"/>
      <c r="G3767" s="18"/>
      <c r="H3767" s="351" t="s">
        <v>49</v>
      </c>
      <c r="I3767" s="351"/>
      <c r="J3767" s="351"/>
      <c r="K3767" s="352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 t="s">
        <v>166</v>
      </c>
      <c r="E3768" s="9"/>
      <c r="F3768" s="21"/>
      <c r="G3768" s="22"/>
      <c r="H3768" s="353"/>
      <c r="I3768" s="353"/>
      <c r="J3768" s="353"/>
      <c r="K3768" s="354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>
        <v>144</v>
      </c>
      <c r="C3772" s="46" t="s">
        <v>51</v>
      </c>
      <c r="D3772" s="93">
        <v>3</v>
      </c>
      <c r="E3772" s="110" t="s">
        <v>167</v>
      </c>
      <c r="F3772" s="48"/>
      <c r="G3772" s="49"/>
      <c r="H3772" s="50">
        <v>79200</v>
      </c>
      <c r="I3772" s="51">
        <v>0.13500000000000001</v>
      </c>
      <c r="J3772" s="51"/>
      <c r="K3772" s="52">
        <f t="shared" ref="K3772:K3787" si="2151">(B3772*H3772-((B3772*H3772)*I3772))-((B3772*H3772-((B3772*H3772)*I3772))*J3772)</f>
        <v>9865152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36"/>
      <c r="K3789" s="310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31">
        <f>SUM(K3772:K3787)</f>
        <v>9865152</v>
      </c>
      <c r="K3790" s="332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33"/>
      <c r="K3791" s="333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10"/>
      <c r="K3793" s="310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34">
        <f>((J3790/1.11)+(K3792/1.11))*11%</f>
        <v>977627.67567567551</v>
      </c>
      <c r="K3794" s="335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10"/>
      <c r="K3795" s="310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9865152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29</v>
      </c>
      <c r="J3798" s="311" t="s">
        <v>55</v>
      </c>
      <c r="K3798" s="312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28</v>
      </c>
      <c r="J3799" s="311"/>
      <c r="K3799" s="312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23070034</v>
      </c>
      <c r="F3802" s="123"/>
      <c r="G3802" s="124" t="s">
        <v>2</v>
      </c>
      <c r="H3802" s="355" t="str">
        <f>H3764</f>
        <v>CV PELITA JAYA</v>
      </c>
      <c r="I3802" s="355"/>
      <c r="J3802" s="355"/>
      <c r="K3802" s="356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59" t="s">
        <v>3</v>
      </c>
      <c r="G3803" s="130"/>
      <c r="H3803" s="357"/>
      <c r="I3803" s="357"/>
      <c r="J3803" s="357"/>
      <c r="K3803" s="358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60">
        <f>D3766</f>
        <v>45132</v>
      </c>
      <c r="E3804" s="361"/>
      <c r="F3804" s="359"/>
      <c r="G3804" s="131"/>
      <c r="H3804" s="362" t="str">
        <f>H3766</f>
        <v>(ANUGERAH SEJAHTERA)</v>
      </c>
      <c r="I3804" s="362"/>
      <c r="J3804" s="362"/>
      <c r="K3804" s="363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59"/>
      <c r="G3805" s="131"/>
      <c r="H3805" s="343" t="str">
        <f>H3767</f>
        <v>PURWOKERTO</v>
      </c>
      <c r="I3805" s="343"/>
      <c r="J3805" s="343"/>
      <c r="K3805" s="344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 t="str">
        <f>D3768</f>
        <v>KO 2660</v>
      </c>
      <c r="E3806" s="122"/>
      <c r="F3806" s="133"/>
      <c r="G3806" s="134"/>
      <c r="H3806" s="345"/>
      <c r="I3806" s="345"/>
      <c r="J3806" s="345"/>
      <c r="K3806" s="346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144</v>
      </c>
      <c r="C3810" s="287" t="str">
        <f t="shared" si="2152"/>
        <v>LSN</v>
      </c>
      <c r="D3810" s="288">
        <f t="shared" si="2152"/>
        <v>3</v>
      </c>
      <c r="E3810" s="289" t="str">
        <f t="shared" si="2152"/>
        <v>PENSIL WARNA KENKO CP-12HALF CLASSIC (PENDEK)</v>
      </c>
      <c r="F3810" s="158"/>
      <c r="G3810" s="159"/>
      <c r="H3810" s="160">
        <f t="shared" ref="H3810:J3810" si="2153">H3772</f>
        <v>79200</v>
      </c>
      <c r="I3810" s="161">
        <f t="shared" si="2153"/>
        <v>0.13500000000000001</v>
      </c>
      <c r="J3810" s="161">
        <f t="shared" si="2153"/>
        <v>0</v>
      </c>
      <c r="K3810" s="162">
        <f t="shared" ref="K3810:K3825" si="2154">(B3810*H3810-((B3810*H3810)*I3810))-((B3810*H3810-((B3810*H3810)*I3810))*J3810)</f>
        <v>9865152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68"/>
      <c r="K3827" s="364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69">
        <f>SUM(K3810:K3825)</f>
        <v>9865152</v>
      </c>
      <c r="K3828" s="370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65"/>
      <c r="K3829" s="365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64"/>
      <c r="K3831" s="364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66">
        <f>((J3828/1.11)+(K3830/1.11))*11%</f>
        <v>977627.67567567551</v>
      </c>
      <c r="K3832" s="367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64"/>
      <c r="K3833" s="364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9865152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29</v>
      </c>
      <c r="J3836" s="337" t="str">
        <f>J3798</f>
        <v>NOVI / CONDRO</v>
      </c>
      <c r="K3836" s="338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28</v>
      </c>
      <c r="J3837" s="337">
        <f>J3799</f>
        <v>0</v>
      </c>
      <c r="K3837" s="338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23070034</v>
      </c>
      <c r="F3840" s="200"/>
      <c r="G3840" s="201" t="s">
        <v>2</v>
      </c>
      <c r="H3840" s="339" t="str">
        <f>H3802</f>
        <v>CV PELITA JAYA</v>
      </c>
      <c r="I3840" s="339"/>
      <c r="J3840" s="339"/>
      <c r="K3840" s="340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13" t="s">
        <v>3</v>
      </c>
      <c r="G3841" s="207"/>
      <c r="H3841" s="341"/>
      <c r="I3841" s="341"/>
      <c r="J3841" s="341"/>
      <c r="K3841" s="342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4">
        <f>D3804</f>
        <v>45132</v>
      </c>
      <c r="E3842" s="315"/>
      <c r="F3842" s="313"/>
      <c r="G3842" s="208"/>
      <c r="H3842" s="316" t="str">
        <f>H3804</f>
        <v>(ANUGERAH SEJAHTERA)</v>
      </c>
      <c r="I3842" s="316"/>
      <c r="J3842" s="316"/>
      <c r="K3842" s="317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13"/>
      <c r="G3843" s="208"/>
      <c r="H3843" s="318" t="str">
        <f>H3805</f>
        <v>PURWOKERTO</v>
      </c>
      <c r="I3843" s="318"/>
      <c r="J3843" s="318"/>
      <c r="K3843" s="319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 t="str">
        <f>D3806</f>
        <v>KO 2660</v>
      </c>
      <c r="E3844" s="199"/>
      <c r="F3844" s="210"/>
      <c r="G3844" s="211"/>
      <c r="H3844" s="320"/>
      <c r="I3844" s="320"/>
      <c r="J3844" s="320"/>
      <c r="K3844" s="321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144</v>
      </c>
      <c r="C3848" s="292" t="str">
        <f t="shared" si="2185"/>
        <v>LSN</v>
      </c>
      <c r="D3848" s="293">
        <f t="shared" si="2185"/>
        <v>3</v>
      </c>
      <c r="E3848" s="294" t="str">
        <f t="shared" si="2185"/>
        <v>PENSIL WARNA KENKO CP-12HALF CLASSIC (PENDEK)</v>
      </c>
      <c r="F3848" s="235"/>
      <c r="G3848" s="236"/>
      <c r="H3848" s="237">
        <f t="shared" ref="H3848:J3848" si="2186">H3810</f>
        <v>79200</v>
      </c>
      <c r="I3848" s="238">
        <f t="shared" si="2186"/>
        <v>0.13500000000000001</v>
      </c>
      <c r="J3848" s="238">
        <f t="shared" si="2186"/>
        <v>0</v>
      </c>
      <c r="K3848" s="239">
        <f t="shared" ref="K3848:K3863" si="2187">(B3848*H3848-((B3848*H3848)*I3848))-((B3848*H3848-((B3848*H3848)*I3848))*J3848)</f>
        <v>9865152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22"/>
      <c r="K3865" s="323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24">
        <f>SUM(K3848:K3863)</f>
        <v>9865152</v>
      </c>
      <c r="K3866" s="325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26"/>
      <c r="K3867" s="326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23"/>
      <c r="K3869" s="323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27">
        <f>((J3866/1.11)+(K3868/1.11))*11%</f>
        <v>977627.67567567551</v>
      </c>
      <c r="K3870" s="328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23"/>
      <c r="K3871" s="323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9865152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29</v>
      </c>
      <c r="J3874" s="329" t="str">
        <f>J3836</f>
        <v>NOVI / CONDRO</v>
      </c>
      <c r="K3874" s="330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28</v>
      </c>
      <c r="J3875" s="329">
        <f>J3837</f>
        <v>0</v>
      </c>
      <c r="K3875" s="330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23070035</v>
      </c>
      <c r="G3878" s="11" t="s">
        <v>2</v>
      </c>
      <c r="H3878" s="305" t="s">
        <v>140</v>
      </c>
      <c r="I3878" s="305"/>
      <c r="J3878" s="305"/>
      <c r="K3878" s="306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09" t="s">
        <v>3</v>
      </c>
      <c r="G3879" s="17"/>
      <c r="H3879" s="307"/>
      <c r="I3879" s="307"/>
      <c r="J3879" s="307"/>
      <c r="K3879" s="308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47">
        <v>45133</v>
      </c>
      <c r="E3880" s="348"/>
      <c r="F3880" s="309"/>
      <c r="G3880" s="18"/>
      <c r="H3880" s="349" t="s">
        <v>32</v>
      </c>
      <c r="I3880" s="349"/>
      <c r="J3880" s="349"/>
      <c r="K3880" s="350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09"/>
      <c r="G3881" s="18"/>
      <c r="H3881" s="351" t="s">
        <v>42</v>
      </c>
      <c r="I3881" s="351"/>
      <c r="J3881" s="351"/>
      <c r="K3881" s="352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 t="s">
        <v>168</v>
      </c>
      <c r="E3882" s="9"/>
      <c r="F3882" s="21"/>
      <c r="G3882" s="22"/>
      <c r="H3882" s="353"/>
      <c r="I3882" s="353"/>
      <c r="J3882" s="353"/>
      <c r="K3882" s="354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>
        <v>72</v>
      </c>
      <c r="C3886" s="46" t="s">
        <v>51</v>
      </c>
      <c r="D3886" s="93">
        <v>1</v>
      </c>
      <c r="E3886" s="110" t="s">
        <v>153</v>
      </c>
      <c r="F3886" s="48"/>
      <c r="G3886" s="49"/>
      <c r="H3886" s="50">
        <v>54300</v>
      </c>
      <c r="I3886" s="51">
        <v>0.125</v>
      </c>
      <c r="J3886" s="51"/>
      <c r="K3886" s="52">
        <f t="shared" ref="K3886:K3901" si="2218">(B3886*H3886-((B3886*H3886)*I3886))-((B3886*H3886-((B3886*H3886)*I3886))*J3886)</f>
        <v>3420900</v>
      </c>
      <c r="L3886" s="36"/>
    </row>
    <row r="3887" spans="1:12" s="10" customFormat="1" ht="14.1" customHeight="1" x14ac:dyDescent="0.25">
      <c r="A3887" s="45">
        <v>2</v>
      </c>
      <c r="B3887" s="46">
        <v>72</v>
      </c>
      <c r="C3887" s="46" t="s">
        <v>51</v>
      </c>
      <c r="D3887" s="93">
        <v>1</v>
      </c>
      <c r="E3887" s="110" t="s">
        <v>145</v>
      </c>
      <c r="F3887" s="48"/>
      <c r="G3887" s="49"/>
      <c r="H3887" s="50">
        <v>47100</v>
      </c>
      <c r="I3887" s="51">
        <v>0.125</v>
      </c>
      <c r="J3887" s="51"/>
      <c r="K3887" s="52">
        <f t="shared" si="2218"/>
        <v>2967300</v>
      </c>
      <c r="L3887" s="36"/>
    </row>
    <row r="3888" spans="1:12" s="10" customFormat="1" ht="14.1" customHeight="1" x14ac:dyDescent="0.25">
      <c r="A3888" s="45">
        <v>3</v>
      </c>
      <c r="B3888" s="46">
        <v>72</v>
      </c>
      <c r="C3888" s="46" t="s">
        <v>51</v>
      </c>
      <c r="D3888" s="93" t="s">
        <v>32</v>
      </c>
      <c r="E3888" s="110" t="s">
        <v>169</v>
      </c>
      <c r="F3888" s="48"/>
      <c r="G3888" s="49"/>
      <c r="H3888" s="50">
        <v>39000</v>
      </c>
      <c r="I3888" s="51">
        <v>0.125</v>
      </c>
      <c r="J3888" s="51"/>
      <c r="K3888" s="52">
        <f t="shared" si="2218"/>
        <v>2457000</v>
      </c>
      <c r="L3888" s="36"/>
    </row>
    <row r="3889" spans="1:12" s="10" customFormat="1" ht="14.1" customHeight="1" x14ac:dyDescent="0.25">
      <c r="A3889" s="45">
        <v>4</v>
      </c>
      <c r="B3889" s="46">
        <v>24</v>
      </c>
      <c r="C3889" s="46" t="s">
        <v>51</v>
      </c>
      <c r="D3889" s="93" t="s">
        <v>32</v>
      </c>
      <c r="E3889" s="110" t="s">
        <v>170</v>
      </c>
      <c r="F3889" s="48"/>
      <c r="G3889" s="49"/>
      <c r="H3889" s="50">
        <v>36600</v>
      </c>
      <c r="I3889" s="51">
        <v>0.125</v>
      </c>
      <c r="J3889" s="51"/>
      <c r="K3889" s="52">
        <f t="shared" si="2218"/>
        <v>768600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36"/>
      <c r="K3903" s="310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31">
        <f>SUM(K3886:K3901)</f>
        <v>9613800</v>
      </c>
      <c r="K3904" s="332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33"/>
      <c r="K3905" s="333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10"/>
      <c r="K3907" s="310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34">
        <f>((J3904/1.11)+(K3906/1.11))*11%</f>
        <v>952718.91891891893</v>
      </c>
      <c r="K3908" s="335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10"/>
      <c r="K3909" s="310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9613800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29</v>
      </c>
      <c r="J3912" s="311" t="s">
        <v>74</v>
      </c>
      <c r="K3912" s="312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28</v>
      </c>
      <c r="J3913" s="311"/>
      <c r="K3913" s="312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23070035</v>
      </c>
      <c r="F3916" s="123"/>
      <c r="G3916" s="124" t="s">
        <v>2</v>
      </c>
      <c r="H3916" s="355" t="str">
        <f>H3878</f>
        <v>CV UTAMA PUTRA</v>
      </c>
      <c r="I3916" s="355"/>
      <c r="J3916" s="355"/>
      <c r="K3916" s="356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59" t="s">
        <v>3</v>
      </c>
      <c r="G3917" s="130"/>
      <c r="H3917" s="357"/>
      <c r="I3917" s="357"/>
      <c r="J3917" s="357"/>
      <c r="K3917" s="358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60">
        <f>D3880</f>
        <v>45133</v>
      </c>
      <c r="E3918" s="361"/>
      <c r="F3918" s="359"/>
      <c r="G3918" s="131"/>
      <c r="H3918" s="362" t="str">
        <f>H3880</f>
        <v/>
      </c>
      <c r="I3918" s="362"/>
      <c r="J3918" s="362"/>
      <c r="K3918" s="363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59"/>
      <c r="G3919" s="131"/>
      <c r="H3919" s="343" t="str">
        <f>H3881</f>
        <v>TULUNG AGUNG</v>
      </c>
      <c r="I3919" s="343"/>
      <c r="J3919" s="343"/>
      <c r="K3919" s="344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 t="str">
        <f>D3882</f>
        <v>G 1625</v>
      </c>
      <c r="E3920" s="122"/>
      <c r="F3920" s="133"/>
      <c r="G3920" s="134"/>
      <c r="H3920" s="345"/>
      <c r="I3920" s="345"/>
      <c r="J3920" s="345"/>
      <c r="K3920" s="346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72</v>
      </c>
      <c r="C3924" s="287" t="str">
        <f t="shared" si="2219"/>
        <v>LSN</v>
      </c>
      <c r="D3924" s="288">
        <f t="shared" si="2219"/>
        <v>1</v>
      </c>
      <c r="E3924" s="289" t="str">
        <f t="shared" si="2219"/>
        <v>CORRECTION FLUID KENKO KE-01</v>
      </c>
      <c r="F3924" s="158"/>
      <c r="G3924" s="159"/>
      <c r="H3924" s="160">
        <f t="shared" ref="H3924:J3924" si="2220">H3886</f>
        <v>54300</v>
      </c>
      <c r="I3924" s="161">
        <f t="shared" si="2220"/>
        <v>0.125</v>
      </c>
      <c r="J3924" s="161">
        <f t="shared" si="2220"/>
        <v>0</v>
      </c>
      <c r="K3924" s="162">
        <f t="shared" ref="K3924:K3939" si="2221">(B3924*H3924-((B3924*H3924)*I3924))-((B3924*H3924-((B3924*H3924)*I3924))*J3924)</f>
        <v>3420900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72</v>
      </c>
      <c r="C3925" s="287" t="str">
        <f t="shared" si="2222"/>
        <v>LSN</v>
      </c>
      <c r="D3925" s="288">
        <f t="shared" si="2222"/>
        <v>1</v>
      </c>
      <c r="E3925" s="289" t="str">
        <f t="shared" si="2222"/>
        <v>CORRECTION FLUID KENKO KE-108</v>
      </c>
      <c r="F3925" s="158"/>
      <c r="G3925" s="159"/>
      <c r="H3925" s="160">
        <f t="shared" ref="H3925:J3925" si="2223">H3887</f>
        <v>47100</v>
      </c>
      <c r="I3925" s="161">
        <f t="shared" si="2223"/>
        <v>0.125</v>
      </c>
      <c r="J3925" s="161">
        <f t="shared" si="2223"/>
        <v>0</v>
      </c>
      <c r="K3925" s="162">
        <f t="shared" si="2221"/>
        <v>2967300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72</v>
      </c>
      <c r="C3926" s="287" t="str">
        <f t="shared" si="2224"/>
        <v>LSN</v>
      </c>
      <c r="D3926" s="288" t="str">
        <f t="shared" si="2224"/>
        <v/>
      </c>
      <c r="E3926" s="289" t="str">
        <f t="shared" si="2224"/>
        <v>GEL PEN KENKO SAHARA SNACK (HITAM)</v>
      </c>
      <c r="F3926" s="158"/>
      <c r="G3926" s="159"/>
      <c r="H3926" s="160">
        <f t="shared" ref="H3926:J3926" si="2225">H3888</f>
        <v>39000</v>
      </c>
      <c r="I3926" s="161">
        <f t="shared" si="2225"/>
        <v>0.125</v>
      </c>
      <c r="J3926" s="161">
        <f t="shared" si="2225"/>
        <v>0</v>
      </c>
      <c r="K3926" s="162">
        <f t="shared" si="2221"/>
        <v>2457000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24</v>
      </c>
      <c r="C3927" s="287" t="str">
        <f t="shared" si="2226"/>
        <v>LSN</v>
      </c>
      <c r="D3927" s="288" t="str">
        <f t="shared" si="2226"/>
        <v/>
      </c>
      <c r="E3927" s="289" t="str">
        <f t="shared" si="2226"/>
        <v>GEL PEN KENKO SAHARA (HITAM)</v>
      </c>
      <c r="F3927" s="158"/>
      <c r="G3927" s="159"/>
      <c r="H3927" s="160">
        <f t="shared" ref="H3927:J3927" si="2227">H3889</f>
        <v>36600</v>
      </c>
      <c r="I3927" s="161">
        <f t="shared" si="2227"/>
        <v>0.125</v>
      </c>
      <c r="J3927" s="161">
        <f t="shared" si="2227"/>
        <v>0</v>
      </c>
      <c r="K3927" s="162">
        <f t="shared" si="2221"/>
        <v>768600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68"/>
      <c r="K3941" s="364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69">
        <f>SUM(K3924:K3939)</f>
        <v>9613800</v>
      </c>
      <c r="K3942" s="370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65"/>
      <c r="K3943" s="365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64"/>
      <c r="K3945" s="364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66">
        <f>((J3942/1.11)+(K3944/1.11))*11%</f>
        <v>952718.91891891893</v>
      </c>
      <c r="K3946" s="367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64"/>
      <c r="K3947" s="364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9613800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29</v>
      </c>
      <c r="J3950" s="337" t="str">
        <f>J3912</f>
        <v>RISMA / CONDRO</v>
      </c>
      <c r="K3950" s="338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28</v>
      </c>
      <c r="J3951" s="337">
        <f>J3913</f>
        <v>0</v>
      </c>
      <c r="K3951" s="338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23070035</v>
      </c>
      <c r="F3954" s="200"/>
      <c r="G3954" s="201" t="s">
        <v>2</v>
      </c>
      <c r="H3954" s="339" t="str">
        <f>H3916</f>
        <v>CV UTAMA PUTRA</v>
      </c>
      <c r="I3954" s="339"/>
      <c r="J3954" s="339"/>
      <c r="K3954" s="340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13" t="s">
        <v>3</v>
      </c>
      <c r="G3955" s="207"/>
      <c r="H3955" s="341"/>
      <c r="I3955" s="341"/>
      <c r="J3955" s="341"/>
      <c r="K3955" s="342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4">
        <f>D3918</f>
        <v>45133</v>
      </c>
      <c r="E3956" s="315"/>
      <c r="F3956" s="313"/>
      <c r="G3956" s="208"/>
      <c r="H3956" s="316" t="str">
        <f>H3918</f>
        <v/>
      </c>
      <c r="I3956" s="316"/>
      <c r="J3956" s="316"/>
      <c r="K3956" s="317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13"/>
      <c r="G3957" s="208"/>
      <c r="H3957" s="318" t="str">
        <f>H3919</f>
        <v>TULUNG AGUNG</v>
      </c>
      <c r="I3957" s="318"/>
      <c r="J3957" s="318"/>
      <c r="K3957" s="319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 t="str">
        <f>D3920</f>
        <v>G 1625</v>
      </c>
      <c r="E3958" s="199"/>
      <c r="F3958" s="210"/>
      <c r="G3958" s="211"/>
      <c r="H3958" s="320"/>
      <c r="I3958" s="320"/>
      <c r="J3958" s="320"/>
      <c r="K3958" s="321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72</v>
      </c>
      <c r="C3962" s="292" t="str">
        <f t="shared" si="2252"/>
        <v>LSN</v>
      </c>
      <c r="D3962" s="293">
        <f t="shared" si="2252"/>
        <v>1</v>
      </c>
      <c r="E3962" s="294" t="str">
        <f t="shared" si="2252"/>
        <v>CORRECTION FLUID KENKO KE-01</v>
      </c>
      <c r="F3962" s="235"/>
      <c r="G3962" s="236"/>
      <c r="H3962" s="237">
        <f t="shared" ref="H3962:J3962" si="2253">H3924</f>
        <v>54300</v>
      </c>
      <c r="I3962" s="238">
        <f t="shared" si="2253"/>
        <v>0.125</v>
      </c>
      <c r="J3962" s="238">
        <f t="shared" si="2253"/>
        <v>0</v>
      </c>
      <c r="K3962" s="239">
        <f t="shared" ref="K3962:K3977" si="2254">(B3962*H3962-((B3962*H3962)*I3962))-((B3962*H3962-((B3962*H3962)*I3962))*J3962)</f>
        <v>3420900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72</v>
      </c>
      <c r="C3963" s="292" t="str">
        <f t="shared" si="2255"/>
        <v>LSN</v>
      </c>
      <c r="D3963" s="293">
        <f t="shared" si="2255"/>
        <v>1</v>
      </c>
      <c r="E3963" s="294" t="str">
        <f t="shared" si="2255"/>
        <v>CORRECTION FLUID KENKO KE-108</v>
      </c>
      <c r="F3963" s="235"/>
      <c r="G3963" s="236"/>
      <c r="H3963" s="237">
        <f t="shared" ref="H3963:J3963" si="2256">H3925</f>
        <v>47100</v>
      </c>
      <c r="I3963" s="238">
        <f t="shared" si="2256"/>
        <v>0.125</v>
      </c>
      <c r="J3963" s="238">
        <f t="shared" si="2256"/>
        <v>0</v>
      </c>
      <c r="K3963" s="239">
        <f t="shared" si="2254"/>
        <v>2967300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72</v>
      </c>
      <c r="C3964" s="292" t="str">
        <f t="shared" si="2257"/>
        <v>LSN</v>
      </c>
      <c r="D3964" s="293" t="str">
        <f t="shared" si="2257"/>
        <v/>
      </c>
      <c r="E3964" s="294" t="str">
        <f t="shared" si="2257"/>
        <v>GEL PEN KENKO SAHARA SNACK (HITAM)</v>
      </c>
      <c r="F3964" s="235"/>
      <c r="G3964" s="236"/>
      <c r="H3964" s="237">
        <f t="shared" ref="H3964:J3964" si="2258">H3926</f>
        <v>39000</v>
      </c>
      <c r="I3964" s="238">
        <f t="shared" si="2258"/>
        <v>0.125</v>
      </c>
      <c r="J3964" s="238">
        <f t="shared" si="2258"/>
        <v>0</v>
      </c>
      <c r="K3964" s="239">
        <f t="shared" si="2254"/>
        <v>2457000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24</v>
      </c>
      <c r="C3965" s="292" t="str">
        <f t="shared" si="2259"/>
        <v>LSN</v>
      </c>
      <c r="D3965" s="293" t="str">
        <f t="shared" si="2259"/>
        <v/>
      </c>
      <c r="E3965" s="294" t="str">
        <f t="shared" si="2259"/>
        <v>GEL PEN KENKO SAHARA (HITAM)</v>
      </c>
      <c r="F3965" s="235"/>
      <c r="G3965" s="236"/>
      <c r="H3965" s="237">
        <f t="shared" ref="H3965:J3965" si="2260">H3927</f>
        <v>36600</v>
      </c>
      <c r="I3965" s="238">
        <f t="shared" si="2260"/>
        <v>0.125</v>
      </c>
      <c r="J3965" s="238">
        <f t="shared" si="2260"/>
        <v>0</v>
      </c>
      <c r="K3965" s="239">
        <f t="shared" si="2254"/>
        <v>768600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22"/>
      <c r="K3979" s="323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24">
        <f>SUM(K3962:K3977)</f>
        <v>9613800</v>
      </c>
      <c r="K3980" s="325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26"/>
      <c r="K3981" s="326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23"/>
      <c r="K3983" s="323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27">
        <f>((J3980/1.11)+(K3982/1.11))*11%</f>
        <v>952718.91891891893</v>
      </c>
      <c r="K3984" s="328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23"/>
      <c r="K3985" s="323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9613800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29</v>
      </c>
      <c r="J3988" s="329" t="str">
        <f>J3950</f>
        <v>RISMA / CONDRO</v>
      </c>
      <c r="K3988" s="330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28</v>
      </c>
      <c r="J3989" s="329">
        <f>J3951</f>
        <v>0</v>
      </c>
      <c r="K3989" s="330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23070036</v>
      </c>
      <c r="G3992" s="11" t="s">
        <v>2</v>
      </c>
      <c r="H3992" s="305" t="s">
        <v>47</v>
      </c>
      <c r="I3992" s="305"/>
      <c r="J3992" s="305"/>
      <c r="K3992" s="306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09" t="s">
        <v>3</v>
      </c>
      <c r="G3993" s="17"/>
      <c r="H3993" s="307"/>
      <c r="I3993" s="307"/>
      <c r="J3993" s="307"/>
      <c r="K3993" s="308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47">
        <v>45134</v>
      </c>
      <c r="E3994" s="348"/>
      <c r="F3994" s="309"/>
      <c r="G3994" s="18"/>
      <c r="H3994" s="349" t="s">
        <v>48</v>
      </c>
      <c r="I3994" s="349"/>
      <c r="J3994" s="349"/>
      <c r="K3994" s="350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09"/>
      <c r="G3995" s="18"/>
      <c r="H3995" s="351" t="s">
        <v>49</v>
      </c>
      <c r="I3995" s="351"/>
      <c r="J3995" s="351"/>
      <c r="K3995" s="352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 t="s">
        <v>171</v>
      </c>
      <c r="E3996" s="9"/>
      <c r="F3996" s="21"/>
      <c r="G3996" s="22"/>
      <c r="H3996" s="353"/>
      <c r="I3996" s="353"/>
      <c r="J3996" s="353"/>
      <c r="K3996" s="354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>
        <v>20</v>
      </c>
      <c r="C4000" s="46" t="s">
        <v>64</v>
      </c>
      <c r="D4000" s="93">
        <v>1</v>
      </c>
      <c r="E4000" s="110" t="s">
        <v>172</v>
      </c>
      <c r="F4000" s="48"/>
      <c r="G4000" s="49"/>
      <c r="H4000" s="50">
        <v>110400</v>
      </c>
      <c r="I4000" s="51">
        <v>0.13500000000000001</v>
      </c>
      <c r="J4000" s="51"/>
      <c r="K4000" s="52">
        <f t="shared" ref="K4000:K4015" si="2285">(B4000*H4000-((B4000*H4000)*I4000))-((B4000*H4000-((B4000*H4000)*I4000))*J4000)</f>
        <v>1909920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36"/>
      <c r="K4017" s="310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31">
        <f>SUM(K4000:K4015)</f>
        <v>1909920</v>
      </c>
      <c r="K4018" s="332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33"/>
      <c r="K4019" s="333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10"/>
      <c r="K4021" s="310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34">
        <f>((J4018/1.11)+(K4020/1.11))*11%</f>
        <v>189271.35135135133</v>
      </c>
      <c r="K4022" s="335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10"/>
      <c r="K4023" s="310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1909920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29</v>
      </c>
      <c r="J4026" s="311" t="s">
        <v>55</v>
      </c>
      <c r="K4026" s="312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28</v>
      </c>
      <c r="J4027" s="311"/>
      <c r="K4027" s="312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23070036</v>
      </c>
      <c r="F4030" s="123"/>
      <c r="G4030" s="124" t="s">
        <v>2</v>
      </c>
      <c r="H4030" s="355" t="str">
        <f>H3992</f>
        <v>CV PELITA JAYA</v>
      </c>
      <c r="I4030" s="355"/>
      <c r="J4030" s="355"/>
      <c r="K4030" s="356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59" t="s">
        <v>3</v>
      </c>
      <c r="G4031" s="130"/>
      <c r="H4031" s="357"/>
      <c r="I4031" s="357"/>
      <c r="J4031" s="357"/>
      <c r="K4031" s="358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60">
        <f>D3994</f>
        <v>45134</v>
      </c>
      <c r="E4032" s="361"/>
      <c r="F4032" s="359"/>
      <c r="G4032" s="131"/>
      <c r="H4032" s="362" t="str">
        <f>H3994</f>
        <v>(ANUGERAH SEJAHTERA)</v>
      </c>
      <c r="I4032" s="362"/>
      <c r="J4032" s="362"/>
      <c r="K4032" s="363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59"/>
      <c r="G4033" s="131"/>
      <c r="H4033" s="343" t="str">
        <f>H3995</f>
        <v>PURWOKERTO</v>
      </c>
      <c r="I4033" s="343"/>
      <c r="J4033" s="343"/>
      <c r="K4033" s="344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 t="str">
        <f>D3996</f>
        <v>KO 2676</v>
      </c>
      <c r="E4034" s="122"/>
      <c r="F4034" s="133"/>
      <c r="G4034" s="134"/>
      <c r="H4034" s="345"/>
      <c r="I4034" s="345"/>
      <c r="J4034" s="345"/>
      <c r="K4034" s="346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20</v>
      </c>
      <c r="C4038" s="287" t="str">
        <f t="shared" si="2286"/>
        <v>GRS</v>
      </c>
      <c r="D4038" s="288">
        <f t="shared" si="2286"/>
        <v>1</v>
      </c>
      <c r="E4038" s="289" t="str">
        <f t="shared" si="2286"/>
        <v>PENSIL KENKO 2B-6191 HIJAU CAP HITAM</v>
      </c>
      <c r="F4038" s="158"/>
      <c r="G4038" s="159"/>
      <c r="H4038" s="160">
        <f t="shared" ref="H4038:J4038" si="2287">H4000</f>
        <v>110400</v>
      </c>
      <c r="I4038" s="161">
        <f t="shared" si="2287"/>
        <v>0.13500000000000001</v>
      </c>
      <c r="J4038" s="161">
        <f t="shared" si="2287"/>
        <v>0</v>
      </c>
      <c r="K4038" s="162">
        <f t="shared" ref="K4038:K4053" si="2288">(B4038*H4038-((B4038*H4038)*I4038))-((B4038*H4038-((B4038*H4038)*I4038))*J4038)</f>
        <v>1909920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68"/>
      <c r="K4055" s="364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69">
        <f>SUM(K4038:K4053)</f>
        <v>1909920</v>
      </c>
      <c r="K4056" s="370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65"/>
      <c r="K4057" s="365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64"/>
      <c r="K4059" s="364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66">
        <f>((J4056/1.11)+(K4058/1.11))*11%</f>
        <v>189271.35135135133</v>
      </c>
      <c r="K4060" s="367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64"/>
      <c r="K4061" s="364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1909920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29</v>
      </c>
      <c r="J4064" s="337" t="str">
        <f>J4026</f>
        <v>NOVI / CONDRO</v>
      </c>
      <c r="K4064" s="338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28</v>
      </c>
      <c r="J4065" s="337">
        <f>J4027</f>
        <v>0</v>
      </c>
      <c r="K4065" s="338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23070036</v>
      </c>
      <c r="F4068" s="200"/>
      <c r="G4068" s="201" t="s">
        <v>2</v>
      </c>
      <c r="H4068" s="339" t="str">
        <f>H4030</f>
        <v>CV PELITA JAYA</v>
      </c>
      <c r="I4068" s="339"/>
      <c r="J4068" s="339"/>
      <c r="K4068" s="340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13" t="s">
        <v>3</v>
      </c>
      <c r="G4069" s="207"/>
      <c r="H4069" s="341"/>
      <c r="I4069" s="341"/>
      <c r="J4069" s="341"/>
      <c r="K4069" s="342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4">
        <f>D4032</f>
        <v>45134</v>
      </c>
      <c r="E4070" s="315"/>
      <c r="F4070" s="313"/>
      <c r="G4070" s="208"/>
      <c r="H4070" s="316" t="str">
        <f>H4032</f>
        <v>(ANUGERAH SEJAHTERA)</v>
      </c>
      <c r="I4070" s="316"/>
      <c r="J4070" s="316"/>
      <c r="K4070" s="317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13"/>
      <c r="G4071" s="208"/>
      <c r="H4071" s="318" t="str">
        <f>H4033</f>
        <v>PURWOKERTO</v>
      </c>
      <c r="I4071" s="318"/>
      <c r="J4071" s="318"/>
      <c r="K4071" s="319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 t="str">
        <f>D4034</f>
        <v>KO 2676</v>
      </c>
      <c r="E4072" s="199"/>
      <c r="F4072" s="210"/>
      <c r="G4072" s="211"/>
      <c r="H4072" s="320"/>
      <c r="I4072" s="320"/>
      <c r="J4072" s="320"/>
      <c r="K4072" s="321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20</v>
      </c>
      <c r="C4076" s="292" t="str">
        <f t="shared" si="2319"/>
        <v>GRS</v>
      </c>
      <c r="D4076" s="293">
        <f t="shared" si="2319"/>
        <v>1</v>
      </c>
      <c r="E4076" s="294" t="str">
        <f t="shared" si="2319"/>
        <v>PENSIL KENKO 2B-6191 HIJAU CAP HITAM</v>
      </c>
      <c r="F4076" s="235"/>
      <c r="G4076" s="236"/>
      <c r="H4076" s="237">
        <f t="shared" ref="H4076:J4076" si="2320">H4038</f>
        <v>110400</v>
      </c>
      <c r="I4076" s="238">
        <f t="shared" si="2320"/>
        <v>0.13500000000000001</v>
      </c>
      <c r="J4076" s="238">
        <f t="shared" si="2320"/>
        <v>0</v>
      </c>
      <c r="K4076" s="239">
        <f t="shared" ref="K4076:K4091" si="2321">(B4076*H4076-((B4076*H4076)*I4076))-((B4076*H4076-((B4076*H4076)*I4076))*J4076)</f>
        <v>1909920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22"/>
      <c r="K4093" s="323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24">
        <f>SUM(K4076:K4091)</f>
        <v>1909920</v>
      </c>
      <c r="K4094" s="325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26"/>
      <c r="K4095" s="326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23"/>
      <c r="K4097" s="323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27">
        <f>((J4094/1.11)+(K4096/1.11))*11%</f>
        <v>189271.35135135133</v>
      </c>
      <c r="K4098" s="328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23"/>
      <c r="K4099" s="323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1909920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29</v>
      </c>
      <c r="J4102" s="329" t="str">
        <f>J4064</f>
        <v>NOVI / CONDRO</v>
      </c>
      <c r="K4102" s="330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28</v>
      </c>
      <c r="J4103" s="329">
        <f>J4065</f>
        <v>0</v>
      </c>
      <c r="K4103" s="330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23070037</v>
      </c>
      <c r="G4106" s="11" t="s">
        <v>2</v>
      </c>
      <c r="H4106" s="305" t="s">
        <v>93</v>
      </c>
      <c r="I4106" s="305"/>
      <c r="J4106" s="305"/>
      <c r="K4106" s="306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09" t="s">
        <v>3</v>
      </c>
      <c r="G4107" s="17"/>
      <c r="H4107" s="307"/>
      <c r="I4107" s="307"/>
      <c r="J4107" s="307"/>
      <c r="K4107" s="308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47">
        <v>45135</v>
      </c>
      <c r="E4108" s="348"/>
      <c r="F4108" s="309"/>
      <c r="G4108" s="18"/>
      <c r="H4108" s="349" t="s">
        <v>94</v>
      </c>
      <c r="I4108" s="349"/>
      <c r="J4108" s="349"/>
      <c r="K4108" s="350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09"/>
      <c r="G4109" s="18"/>
      <c r="H4109" s="351" t="s">
        <v>95</v>
      </c>
      <c r="I4109" s="351"/>
      <c r="J4109" s="351"/>
      <c r="K4109" s="352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 t="s">
        <v>173</v>
      </c>
      <c r="E4110" s="9"/>
      <c r="F4110" s="21"/>
      <c r="G4110" s="22"/>
      <c r="H4110" s="353"/>
      <c r="I4110" s="353"/>
      <c r="J4110" s="353"/>
      <c r="K4110" s="354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>
        <v>864</v>
      </c>
      <c r="C4114" s="46" t="s">
        <v>58</v>
      </c>
      <c r="D4114" s="93">
        <v>1</v>
      </c>
      <c r="E4114" s="110" t="s">
        <v>159</v>
      </c>
      <c r="F4114" s="48"/>
      <c r="G4114" s="49"/>
      <c r="H4114" s="50">
        <v>2450</v>
      </c>
      <c r="I4114" s="51">
        <v>0.125</v>
      </c>
      <c r="J4114" s="51"/>
      <c r="K4114" s="52">
        <f t="shared" ref="K4114:K4129" si="2352">(B4114*H4114-((B4114*H4114)*I4114))-((B4114*H4114-((B4114*H4114)*I4114))*J4114)</f>
        <v>1852200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36"/>
      <c r="K4131" s="310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31">
        <f>SUM(K4114:K4129)</f>
        <v>1852200</v>
      </c>
      <c r="K4132" s="332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33"/>
      <c r="K4133" s="333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10"/>
      <c r="K4135" s="310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34">
        <f>((J4132/1.11)+(K4134/1.11))*11%</f>
        <v>183551.35135135133</v>
      </c>
      <c r="K4136" s="335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10"/>
      <c r="K4137" s="310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1852200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29</v>
      </c>
      <c r="J4140" s="311" t="s">
        <v>55</v>
      </c>
      <c r="K4140" s="312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28</v>
      </c>
      <c r="J4141" s="311"/>
      <c r="K4141" s="312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23070037</v>
      </c>
      <c r="F4144" s="123"/>
      <c r="G4144" s="124" t="s">
        <v>2</v>
      </c>
      <c r="H4144" s="355" t="str">
        <f>H4106</f>
        <v>LILY JULIAWATI</v>
      </c>
      <c r="I4144" s="355"/>
      <c r="J4144" s="355"/>
      <c r="K4144" s="356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59" t="s">
        <v>3</v>
      </c>
      <c r="G4145" s="130"/>
      <c r="H4145" s="357"/>
      <c r="I4145" s="357"/>
      <c r="J4145" s="357"/>
      <c r="K4145" s="358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60">
        <f>D4108</f>
        <v>45135</v>
      </c>
      <c r="E4146" s="361"/>
      <c r="F4146" s="359"/>
      <c r="G4146" s="131"/>
      <c r="H4146" s="362" t="str">
        <f>H4108</f>
        <v>(REJO AGUNG)</v>
      </c>
      <c r="I4146" s="362"/>
      <c r="J4146" s="362"/>
      <c r="K4146" s="363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59"/>
      <c r="G4147" s="131"/>
      <c r="H4147" s="343" t="str">
        <f>H4109</f>
        <v>JOMBANG</v>
      </c>
      <c r="I4147" s="343"/>
      <c r="J4147" s="343"/>
      <c r="K4147" s="344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 t="str">
        <f>D4110</f>
        <v>G 2677</v>
      </c>
      <c r="E4148" s="122"/>
      <c r="F4148" s="133"/>
      <c r="G4148" s="134"/>
      <c r="H4148" s="345"/>
      <c r="I4148" s="345"/>
      <c r="J4148" s="345"/>
      <c r="K4148" s="346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864</v>
      </c>
      <c r="C4152" s="287" t="str">
        <f t="shared" si="2353"/>
        <v>PCS</v>
      </c>
      <c r="D4152" s="288">
        <f t="shared" si="2353"/>
        <v>1</v>
      </c>
      <c r="E4152" s="289" t="str">
        <f t="shared" si="2353"/>
        <v>LEM STICK JOYKO 15 GR GS-104 TG (ANIMAL KINGDOM) isi 24 pc</v>
      </c>
      <c r="F4152" s="158"/>
      <c r="G4152" s="159"/>
      <c r="H4152" s="160">
        <f t="shared" ref="H4152:J4152" si="2354">H4114</f>
        <v>2450</v>
      </c>
      <c r="I4152" s="161">
        <f t="shared" si="2354"/>
        <v>0.125</v>
      </c>
      <c r="J4152" s="161">
        <f t="shared" si="2354"/>
        <v>0</v>
      </c>
      <c r="K4152" s="162">
        <f t="shared" ref="K4152:K4167" si="2355">(B4152*H4152-((B4152*H4152)*I4152))-((B4152*H4152-((B4152*H4152)*I4152))*J4152)</f>
        <v>1852200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0</v>
      </c>
      <c r="C4153" s="287">
        <f t="shared" si="2356"/>
        <v>0</v>
      </c>
      <c r="D4153" s="288">
        <f t="shared" si="2356"/>
        <v>0</v>
      </c>
      <c r="E4153" s="289">
        <f t="shared" si="2356"/>
        <v>0</v>
      </c>
      <c r="F4153" s="158"/>
      <c r="G4153" s="159"/>
      <c r="H4153" s="160">
        <f t="shared" ref="H4153:J4153" si="2357">H4115</f>
        <v>0</v>
      </c>
      <c r="I4153" s="161">
        <f t="shared" si="2357"/>
        <v>0</v>
      </c>
      <c r="J4153" s="161">
        <f t="shared" si="2357"/>
        <v>0</v>
      </c>
      <c r="K4153" s="162">
        <f t="shared" si="2355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68"/>
      <c r="K4169" s="364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69">
        <f>SUM(K4152:K4167)</f>
        <v>1852200</v>
      </c>
      <c r="K4170" s="370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65"/>
      <c r="K4171" s="365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64"/>
      <c r="K4173" s="364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66">
        <f>((J4170/1.11)+(K4172/1.11))*11%</f>
        <v>183551.35135135133</v>
      </c>
      <c r="K4174" s="367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64"/>
      <c r="K4175" s="364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1852200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29</v>
      </c>
      <c r="J4178" s="337" t="str">
        <f>J4140</f>
        <v>NOVI / CONDRO</v>
      </c>
      <c r="K4178" s="338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28</v>
      </c>
      <c r="J4179" s="337">
        <f>J4141</f>
        <v>0</v>
      </c>
      <c r="K4179" s="338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23070037</v>
      </c>
      <c r="F4182" s="200"/>
      <c r="G4182" s="201" t="s">
        <v>2</v>
      </c>
      <c r="H4182" s="339" t="str">
        <f>H4144</f>
        <v>LILY JULIAWATI</v>
      </c>
      <c r="I4182" s="339"/>
      <c r="J4182" s="339"/>
      <c r="K4182" s="340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13" t="s">
        <v>3</v>
      </c>
      <c r="G4183" s="207"/>
      <c r="H4183" s="341"/>
      <c r="I4183" s="341"/>
      <c r="J4183" s="341"/>
      <c r="K4183" s="342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4">
        <f>D4146</f>
        <v>45135</v>
      </c>
      <c r="E4184" s="315"/>
      <c r="F4184" s="313"/>
      <c r="G4184" s="208"/>
      <c r="H4184" s="316" t="str">
        <f>H4146</f>
        <v>(REJO AGUNG)</v>
      </c>
      <c r="I4184" s="316"/>
      <c r="J4184" s="316"/>
      <c r="K4184" s="317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13"/>
      <c r="G4185" s="208"/>
      <c r="H4185" s="318" t="str">
        <f>H4147</f>
        <v>JOMBANG</v>
      </c>
      <c r="I4185" s="318"/>
      <c r="J4185" s="318"/>
      <c r="K4185" s="319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 t="str">
        <f>D4148</f>
        <v>G 2677</v>
      </c>
      <c r="E4186" s="199"/>
      <c r="F4186" s="210"/>
      <c r="G4186" s="211"/>
      <c r="H4186" s="320"/>
      <c r="I4186" s="320"/>
      <c r="J4186" s="320"/>
      <c r="K4186" s="321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864</v>
      </c>
      <c r="C4190" s="292" t="str">
        <f t="shared" si="2386"/>
        <v>PCS</v>
      </c>
      <c r="D4190" s="293">
        <f t="shared" si="2386"/>
        <v>1</v>
      </c>
      <c r="E4190" s="294" t="str">
        <f t="shared" si="2386"/>
        <v>LEM STICK JOYKO 15 GR GS-104 TG (ANIMAL KINGDOM) isi 24 pc</v>
      </c>
      <c r="F4190" s="235"/>
      <c r="G4190" s="236"/>
      <c r="H4190" s="237">
        <f t="shared" ref="H4190:J4190" si="2387">H4152</f>
        <v>2450</v>
      </c>
      <c r="I4190" s="238">
        <f t="shared" si="2387"/>
        <v>0.125</v>
      </c>
      <c r="J4190" s="238">
        <f t="shared" si="2387"/>
        <v>0</v>
      </c>
      <c r="K4190" s="239">
        <f t="shared" ref="K4190:K4205" si="2388">(B4190*H4190-((B4190*H4190)*I4190))-((B4190*H4190-((B4190*H4190)*I4190))*J4190)</f>
        <v>1852200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0</v>
      </c>
      <c r="C4191" s="292">
        <f t="shared" si="2389"/>
        <v>0</v>
      </c>
      <c r="D4191" s="293">
        <f t="shared" si="2389"/>
        <v>0</v>
      </c>
      <c r="E4191" s="294">
        <f t="shared" si="2389"/>
        <v>0</v>
      </c>
      <c r="F4191" s="235"/>
      <c r="G4191" s="236"/>
      <c r="H4191" s="237">
        <f t="shared" ref="H4191:J4191" si="2390">H4153</f>
        <v>0</v>
      </c>
      <c r="I4191" s="238">
        <f t="shared" si="2390"/>
        <v>0</v>
      </c>
      <c r="J4191" s="238">
        <f t="shared" si="2390"/>
        <v>0</v>
      </c>
      <c r="K4191" s="239">
        <f t="shared" si="2388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22"/>
      <c r="K4207" s="323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24">
        <f>SUM(K4190:K4205)</f>
        <v>1852200</v>
      </c>
      <c r="K4208" s="325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26"/>
      <c r="K4209" s="326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23"/>
      <c r="K4211" s="323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27">
        <f>((J4208/1.11)+(K4210/1.11))*11%</f>
        <v>183551.35135135133</v>
      </c>
      <c r="K4212" s="328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23"/>
      <c r="K4213" s="323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1852200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29</v>
      </c>
      <c r="J4216" s="329" t="str">
        <f>J4178</f>
        <v>NOVI / CONDRO</v>
      </c>
      <c r="K4216" s="330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28</v>
      </c>
      <c r="J4217" s="329">
        <f>J4179</f>
        <v>0</v>
      </c>
      <c r="K4217" s="330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23070038</v>
      </c>
      <c r="G4220" s="11" t="s">
        <v>2</v>
      </c>
      <c r="H4220" s="305" t="s">
        <v>107</v>
      </c>
      <c r="I4220" s="305"/>
      <c r="J4220" s="305"/>
      <c r="K4220" s="306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09" t="s">
        <v>3</v>
      </c>
      <c r="G4221" s="17"/>
      <c r="H4221" s="307"/>
      <c r="I4221" s="307"/>
      <c r="J4221" s="307"/>
      <c r="K4221" s="308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47">
        <v>45135</v>
      </c>
      <c r="E4222" s="348"/>
      <c r="F4222" s="309"/>
      <c r="G4222" s="18"/>
      <c r="H4222" s="349" t="s">
        <v>108</v>
      </c>
      <c r="I4222" s="349"/>
      <c r="J4222" s="349"/>
      <c r="K4222" s="350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09"/>
      <c r="G4223" s="18"/>
      <c r="H4223" s="351" t="s">
        <v>109</v>
      </c>
      <c r="I4223" s="351"/>
      <c r="J4223" s="351"/>
      <c r="K4223" s="352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 t="s">
        <v>174</v>
      </c>
      <c r="E4224" s="9"/>
      <c r="F4224" s="21"/>
      <c r="G4224" s="22"/>
      <c r="H4224" s="353"/>
      <c r="I4224" s="353"/>
      <c r="J4224" s="353"/>
      <c r="K4224" s="354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>
        <v>5</v>
      </c>
      <c r="C4228" s="46" t="s">
        <v>51</v>
      </c>
      <c r="D4228" s="93" t="s">
        <v>32</v>
      </c>
      <c r="E4228" s="110" t="s">
        <v>175</v>
      </c>
      <c r="F4228" s="48"/>
      <c r="G4228" s="49"/>
      <c r="H4228" s="50">
        <v>124200</v>
      </c>
      <c r="I4228" s="51">
        <v>0.125</v>
      </c>
      <c r="J4228" s="51"/>
      <c r="K4228" s="52">
        <f t="shared" ref="K4228:K4243" si="2419">(B4228*H4228-((B4228*H4228)*I4228))-((B4228*H4228-((B4228*H4228)*I4228))*J4228)</f>
        <v>543375</v>
      </c>
      <c r="L4228" s="36"/>
    </row>
    <row r="4229" spans="1:12" s="10" customFormat="1" ht="14.1" customHeight="1" x14ac:dyDescent="0.25">
      <c r="A4229" s="45">
        <v>2</v>
      </c>
      <c r="B4229" s="46">
        <v>5</v>
      </c>
      <c r="C4229" s="46" t="s">
        <v>51</v>
      </c>
      <c r="D4229" s="93" t="s">
        <v>32</v>
      </c>
      <c r="E4229" s="110" t="s">
        <v>176</v>
      </c>
      <c r="F4229" s="48"/>
      <c r="G4229" s="49"/>
      <c r="H4229" s="50">
        <v>74400</v>
      </c>
      <c r="I4229" s="51">
        <v>0.125</v>
      </c>
      <c r="J4229" s="51"/>
      <c r="K4229" s="52">
        <f t="shared" si="2419"/>
        <v>325500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36"/>
      <c r="K4245" s="310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31">
        <f>SUM(K4228:K4243)</f>
        <v>868875</v>
      </c>
      <c r="K4246" s="332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33"/>
      <c r="K4247" s="333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10"/>
      <c r="K4249" s="310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34">
        <f>((J4246/1.11)+(K4248/1.11))*11%</f>
        <v>86104.729729729719</v>
      </c>
      <c r="K4250" s="335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10"/>
      <c r="K4251" s="310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868875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29</v>
      </c>
      <c r="J4254" s="311" t="s">
        <v>55</v>
      </c>
      <c r="K4254" s="312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28</v>
      </c>
      <c r="J4255" s="311"/>
      <c r="K4255" s="312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23070038</v>
      </c>
      <c r="F4258" s="123"/>
      <c r="G4258" s="124" t="s">
        <v>2</v>
      </c>
      <c r="H4258" s="355" t="str">
        <f>H4220</f>
        <v>HARNOYO</v>
      </c>
      <c r="I4258" s="355"/>
      <c r="J4258" s="355"/>
      <c r="K4258" s="356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59" t="s">
        <v>3</v>
      </c>
      <c r="G4259" s="130"/>
      <c r="H4259" s="357"/>
      <c r="I4259" s="357"/>
      <c r="J4259" s="357"/>
      <c r="K4259" s="358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60">
        <f>D4222</f>
        <v>45135</v>
      </c>
      <c r="E4260" s="361"/>
      <c r="F4260" s="359"/>
      <c r="G4260" s="131"/>
      <c r="H4260" s="362" t="str">
        <f>H4222</f>
        <v>(BENDAN)</v>
      </c>
      <c r="I4260" s="362"/>
      <c r="J4260" s="362"/>
      <c r="K4260" s="363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59"/>
      <c r="G4261" s="131"/>
      <c r="H4261" s="343" t="str">
        <f>H4223</f>
        <v>PEKALONGAN</v>
      </c>
      <c r="I4261" s="343"/>
      <c r="J4261" s="343"/>
      <c r="K4261" s="344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 t="str">
        <f>D4224</f>
        <v>KO 2682</v>
      </c>
      <c r="E4262" s="122"/>
      <c r="F4262" s="133"/>
      <c r="G4262" s="134"/>
      <c r="H4262" s="345"/>
      <c r="I4262" s="345"/>
      <c r="J4262" s="345"/>
      <c r="K4262" s="346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5</v>
      </c>
      <c r="C4266" s="287" t="str">
        <f t="shared" si="2420"/>
        <v>LSN</v>
      </c>
      <c r="D4266" s="288" t="str">
        <f t="shared" si="2420"/>
        <v/>
      </c>
      <c r="E4266" s="289" t="str">
        <f t="shared" si="2420"/>
        <v>PENSIL WARNA KENKO CP-12F CLASSIC (PANJANG)</v>
      </c>
      <c r="F4266" s="158"/>
      <c r="G4266" s="159"/>
      <c r="H4266" s="160">
        <f t="shared" ref="H4266:J4266" si="2421">H4228</f>
        <v>124200</v>
      </c>
      <c r="I4266" s="161">
        <f t="shared" si="2421"/>
        <v>0.125</v>
      </c>
      <c r="J4266" s="161">
        <f t="shared" si="2421"/>
        <v>0</v>
      </c>
      <c r="K4266" s="162">
        <f t="shared" ref="K4266:K4281" si="2422">(B4266*H4266-((B4266*H4266)*I4266))-((B4266*H4266-((B4266*H4266)*I4266))*J4266)</f>
        <v>543375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5</v>
      </c>
      <c r="C4267" s="287" t="str">
        <f t="shared" si="2423"/>
        <v>LSN</v>
      </c>
      <c r="D4267" s="288" t="str">
        <f t="shared" si="2423"/>
        <v/>
      </c>
      <c r="E4267" s="289" t="str">
        <f t="shared" si="2423"/>
        <v>DATE STAMP KENKO D-4 (Cap Tanggal 4 Mm)</v>
      </c>
      <c r="F4267" s="158"/>
      <c r="G4267" s="159"/>
      <c r="H4267" s="160">
        <f t="shared" ref="H4267:J4267" si="2424">H4229</f>
        <v>74400</v>
      </c>
      <c r="I4267" s="161">
        <f t="shared" si="2424"/>
        <v>0.125</v>
      </c>
      <c r="J4267" s="161">
        <f t="shared" si="2424"/>
        <v>0</v>
      </c>
      <c r="K4267" s="162">
        <f t="shared" si="2422"/>
        <v>325500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68"/>
      <c r="K4283" s="364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69">
        <f>SUM(K4266:K4281)</f>
        <v>868875</v>
      </c>
      <c r="K4284" s="370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65"/>
      <c r="K4285" s="365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64"/>
      <c r="K4287" s="364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66">
        <f>((J4284/1.11)+(K4286/1.11))*11%</f>
        <v>86104.729729729719</v>
      </c>
      <c r="K4288" s="367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64"/>
      <c r="K4289" s="364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868875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29</v>
      </c>
      <c r="J4292" s="337" t="str">
        <f>J4254</f>
        <v>NOVI / CONDRO</v>
      </c>
      <c r="K4292" s="338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28</v>
      </c>
      <c r="J4293" s="337">
        <f>J4255</f>
        <v>0</v>
      </c>
      <c r="K4293" s="338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23070038</v>
      </c>
      <c r="F4296" s="200"/>
      <c r="G4296" s="201" t="s">
        <v>2</v>
      </c>
      <c r="H4296" s="339" t="str">
        <f>H4258</f>
        <v>HARNOYO</v>
      </c>
      <c r="I4296" s="339"/>
      <c r="J4296" s="339"/>
      <c r="K4296" s="340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13" t="s">
        <v>3</v>
      </c>
      <c r="G4297" s="207"/>
      <c r="H4297" s="341"/>
      <c r="I4297" s="341"/>
      <c r="J4297" s="341"/>
      <c r="K4297" s="342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4">
        <f>D4260</f>
        <v>45135</v>
      </c>
      <c r="E4298" s="315"/>
      <c r="F4298" s="313"/>
      <c r="G4298" s="208"/>
      <c r="H4298" s="316" t="str">
        <f>H4260</f>
        <v>(BENDAN)</v>
      </c>
      <c r="I4298" s="316"/>
      <c r="J4298" s="316"/>
      <c r="K4298" s="317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13"/>
      <c r="G4299" s="208"/>
      <c r="H4299" s="318" t="str">
        <f>H4261</f>
        <v>PEKALONGAN</v>
      </c>
      <c r="I4299" s="318"/>
      <c r="J4299" s="318"/>
      <c r="K4299" s="319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 t="str">
        <f>D4262</f>
        <v>KO 2682</v>
      </c>
      <c r="E4300" s="199"/>
      <c r="F4300" s="210"/>
      <c r="G4300" s="211"/>
      <c r="H4300" s="320"/>
      <c r="I4300" s="320"/>
      <c r="J4300" s="320"/>
      <c r="K4300" s="321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5</v>
      </c>
      <c r="C4304" s="292" t="str">
        <f t="shared" si="2453"/>
        <v>LSN</v>
      </c>
      <c r="D4304" s="293" t="str">
        <f t="shared" si="2453"/>
        <v/>
      </c>
      <c r="E4304" s="294" t="str">
        <f t="shared" si="2453"/>
        <v>PENSIL WARNA KENKO CP-12F CLASSIC (PANJANG)</v>
      </c>
      <c r="F4304" s="235"/>
      <c r="G4304" s="236"/>
      <c r="H4304" s="237">
        <f t="shared" ref="H4304:J4304" si="2454">H4266</f>
        <v>124200</v>
      </c>
      <c r="I4304" s="238">
        <f t="shared" si="2454"/>
        <v>0.125</v>
      </c>
      <c r="J4304" s="238">
        <f t="shared" si="2454"/>
        <v>0</v>
      </c>
      <c r="K4304" s="239">
        <f t="shared" ref="K4304:K4319" si="2455">(B4304*H4304-((B4304*H4304)*I4304))-((B4304*H4304-((B4304*H4304)*I4304))*J4304)</f>
        <v>543375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5</v>
      </c>
      <c r="C4305" s="292" t="str">
        <f t="shared" si="2456"/>
        <v>LSN</v>
      </c>
      <c r="D4305" s="293" t="str">
        <f t="shared" si="2456"/>
        <v/>
      </c>
      <c r="E4305" s="294" t="str">
        <f t="shared" si="2456"/>
        <v>DATE STAMP KENKO D-4 (Cap Tanggal 4 Mm)</v>
      </c>
      <c r="F4305" s="235"/>
      <c r="G4305" s="236"/>
      <c r="H4305" s="237">
        <f t="shared" ref="H4305:J4305" si="2457">H4267</f>
        <v>74400</v>
      </c>
      <c r="I4305" s="238">
        <f t="shared" si="2457"/>
        <v>0.125</v>
      </c>
      <c r="J4305" s="238">
        <f t="shared" si="2457"/>
        <v>0</v>
      </c>
      <c r="K4305" s="239">
        <f t="shared" si="2455"/>
        <v>325500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22"/>
      <c r="K4321" s="323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24">
        <f>SUM(K4304:K4319)</f>
        <v>868875</v>
      </c>
      <c r="K4322" s="325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26"/>
      <c r="K4323" s="326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23"/>
      <c r="K4325" s="323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27">
        <f>((J4322/1.11)+(K4324/1.11))*11%</f>
        <v>86104.729729729719</v>
      </c>
      <c r="K4326" s="328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23"/>
      <c r="K4327" s="323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868875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29</v>
      </c>
      <c r="J4330" s="329" t="str">
        <f>J4292</f>
        <v>NOVI / CONDRO</v>
      </c>
      <c r="K4330" s="330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28</v>
      </c>
      <c r="J4331" s="329">
        <f>J4293</f>
        <v>0</v>
      </c>
      <c r="K4331" s="330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23070039</v>
      </c>
      <c r="G4334" s="11" t="s">
        <v>2</v>
      </c>
      <c r="H4334" s="305" t="s">
        <v>86</v>
      </c>
      <c r="I4334" s="305"/>
      <c r="J4334" s="305"/>
      <c r="K4334" s="306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09" t="s">
        <v>3</v>
      </c>
      <c r="G4335" s="17"/>
      <c r="H4335" s="307"/>
      <c r="I4335" s="307"/>
      <c r="J4335" s="307"/>
      <c r="K4335" s="308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47">
        <v>45135</v>
      </c>
      <c r="E4336" s="348"/>
      <c r="F4336" s="309"/>
      <c r="G4336" s="18"/>
      <c r="H4336" s="349" t="s">
        <v>32</v>
      </c>
      <c r="I4336" s="349"/>
      <c r="J4336" s="349"/>
      <c r="K4336" s="350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09"/>
      <c r="G4337" s="18"/>
      <c r="H4337" s="351" t="s">
        <v>87</v>
      </c>
      <c r="I4337" s="351"/>
      <c r="J4337" s="351"/>
      <c r="K4337" s="352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 t="s">
        <v>177</v>
      </c>
      <c r="E4338" s="9"/>
      <c r="F4338" s="21"/>
      <c r="G4338" s="22"/>
      <c r="H4338" s="353"/>
      <c r="I4338" s="353"/>
      <c r="J4338" s="353"/>
      <c r="K4338" s="354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>
        <v>5</v>
      </c>
      <c r="C4342" s="46" t="s">
        <v>51</v>
      </c>
      <c r="D4342" s="93" t="s">
        <v>32</v>
      </c>
      <c r="E4342" s="110" t="s">
        <v>153</v>
      </c>
      <c r="F4342" s="48"/>
      <c r="G4342" s="49"/>
      <c r="H4342" s="50">
        <v>54300</v>
      </c>
      <c r="I4342" s="51">
        <v>0.1</v>
      </c>
      <c r="J4342" s="51"/>
      <c r="K4342" s="52">
        <f t="shared" ref="K4342:K4357" si="2486">(B4342*H4342-((B4342*H4342)*I4342))-((B4342*H4342-((B4342*H4342)*I4342))*J4342)</f>
        <v>244350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36"/>
      <c r="K4359" s="310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31">
        <f>SUM(K4342:K4357)</f>
        <v>244350</v>
      </c>
      <c r="K4360" s="332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33"/>
      <c r="K4361" s="333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10"/>
      <c r="K4363" s="310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34">
        <f>((J4360/1.11)+(K4362/1.11))*11%</f>
        <v>24214.864864864863</v>
      </c>
      <c r="K4364" s="335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10"/>
      <c r="K4365" s="310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244350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29</v>
      </c>
      <c r="J4368" s="311" t="s">
        <v>55</v>
      </c>
      <c r="K4368" s="312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28</v>
      </c>
      <c r="J4369" s="311"/>
      <c r="K4369" s="312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23070039</v>
      </c>
      <c r="F4372" s="123"/>
      <c r="G4372" s="124" t="s">
        <v>2</v>
      </c>
      <c r="H4372" s="355" t="str">
        <f>H4334</f>
        <v>CV GANESHA</v>
      </c>
      <c r="I4372" s="355"/>
      <c r="J4372" s="355"/>
      <c r="K4372" s="356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59" t="s">
        <v>3</v>
      </c>
      <c r="G4373" s="130"/>
      <c r="H4373" s="357"/>
      <c r="I4373" s="357"/>
      <c r="J4373" s="357"/>
      <c r="K4373" s="358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60">
        <f>D4336</f>
        <v>45135</v>
      </c>
      <c r="E4374" s="361"/>
      <c r="F4374" s="359"/>
      <c r="G4374" s="131"/>
      <c r="H4374" s="362" t="str">
        <f>H4336</f>
        <v/>
      </c>
      <c r="I4374" s="362"/>
      <c r="J4374" s="362"/>
      <c r="K4374" s="363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59"/>
      <c r="G4375" s="131"/>
      <c r="H4375" s="343" t="str">
        <f>H4337</f>
        <v>WONOSOBO</v>
      </c>
      <c r="I4375" s="343"/>
      <c r="J4375" s="343"/>
      <c r="K4375" s="344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 t="str">
        <f>D4338</f>
        <v>KO 1685</v>
      </c>
      <c r="E4376" s="122"/>
      <c r="F4376" s="133"/>
      <c r="G4376" s="134"/>
      <c r="H4376" s="345"/>
      <c r="I4376" s="345"/>
      <c r="J4376" s="345"/>
      <c r="K4376" s="346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5</v>
      </c>
      <c r="C4380" s="287" t="str">
        <f t="shared" si="2487"/>
        <v>LSN</v>
      </c>
      <c r="D4380" s="288" t="str">
        <f t="shared" si="2487"/>
        <v/>
      </c>
      <c r="E4380" s="289" t="str">
        <f t="shared" si="2487"/>
        <v>CORRECTION FLUID KENKO KE-01</v>
      </c>
      <c r="F4380" s="158"/>
      <c r="G4380" s="159"/>
      <c r="H4380" s="160">
        <f t="shared" ref="H4380:J4380" si="2488">H4342</f>
        <v>54300</v>
      </c>
      <c r="I4380" s="161">
        <f t="shared" si="2488"/>
        <v>0.1</v>
      </c>
      <c r="J4380" s="161">
        <f t="shared" si="2488"/>
        <v>0</v>
      </c>
      <c r="K4380" s="162">
        <f t="shared" ref="K4380:K4395" si="2489">(B4380*H4380-((B4380*H4380)*I4380))-((B4380*H4380-((B4380*H4380)*I4380))*J4380)</f>
        <v>244350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68"/>
      <c r="K4397" s="364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69">
        <f>SUM(K4380:K4395)</f>
        <v>244350</v>
      </c>
      <c r="K4398" s="370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65"/>
      <c r="K4399" s="365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64"/>
      <c r="K4401" s="364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66">
        <f>((J4398/1.11)+(K4400/1.11))*11%</f>
        <v>24214.864864864863</v>
      </c>
      <c r="K4402" s="367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64"/>
      <c r="K4403" s="364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244350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29</v>
      </c>
      <c r="J4406" s="337" t="str">
        <f>J4368</f>
        <v>NOVI / CONDRO</v>
      </c>
      <c r="K4406" s="338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28</v>
      </c>
      <c r="J4407" s="337">
        <f>J4369</f>
        <v>0</v>
      </c>
      <c r="K4407" s="338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23070039</v>
      </c>
      <c r="F4410" s="200"/>
      <c r="G4410" s="201" t="s">
        <v>2</v>
      </c>
      <c r="H4410" s="339" t="str">
        <f>H4372</f>
        <v>CV GANESHA</v>
      </c>
      <c r="I4410" s="339"/>
      <c r="J4410" s="339"/>
      <c r="K4410" s="340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13" t="s">
        <v>3</v>
      </c>
      <c r="G4411" s="207"/>
      <c r="H4411" s="341"/>
      <c r="I4411" s="341"/>
      <c r="J4411" s="341"/>
      <c r="K4411" s="342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4">
        <f>D4374</f>
        <v>45135</v>
      </c>
      <c r="E4412" s="315"/>
      <c r="F4412" s="313"/>
      <c r="G4412" s="208"/>
      <c r="H4412" s="316" t="str">
        <f>H4374</f>
        <v/>
      </c>
      <c r="I4412" s="316"/>
      <c r="J4412" s="316"/>
      <c r="K4412" s="317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13"/>
      <c r="G4413" s="208"/>
      <c r="H4413" s="318" t="str">
        <f>H4375</f>
        <v>WONOSOBO</v>
      </c>
      <c r="I4413" s="318"/>
      <c r="J4413" s="318"/>
      <c r="K4413" s="319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 t="str">
        <f>D4376</f>
        <v>KO 1685</v>
      </c>
      <c r="E4414" s="199"/>
      <c r="F4414" s="210"/>
      <c r="G4414" s="211"/>
      <c r="H4414" s="320"/>
      <c r="I4414" s="320"/>
      <c r="J4414" s="320"/>
      <c r="K4414" s="321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5</v>
      </c>
      <c r="C4418" s="292" t="str">
        <f t="shared" si="2520"/>
        <v>LSN</v>
      </c>
      <c r="D4418" s="293" t="str">
        <f t="shared" si="2520"/>
        <v/>
      </c>
      <c r="E4418" s="294" t="str">
        <f t="shared" si="2520"/>
        <v>CORRECTION FLUID KENKO KE-01</v>
      </c>
      <c r="F4418" s="235"/>
      <c r="G4418" s="236"/>
      <c r="H4418" s="237">
        <f t="shared" ref="H4418:J4418" si="2521">H4380</f>
        <v>54300</v>
      </c>
      <c r="I4418" s="238">
        <f t="shared" si="2521"/>
        <v>0.1</v>
      </c>
      <c r="J4418" s="238">
        <f t="shared" si="2521"/>
        <v>0</v>
      </c>
      <c r="K4418" s="239">
        <f t="shared" ref="K4418:K4433" si="2522">(B4418*H4418-((B4418*H4418)*I4418))-((B4418*H4418-((B4418*H4418)*I4418))*J4418)</f>
        <v>244350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22"/>
      <c r="K4435" s="323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24">
        <f>SUM(K4418:K4433)</f>
        <v>244350</v>
      </c>
      <c r="K4436" s="325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26"/>
      <c r="K4437" s="326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23"/>
      <c r="K4439" s="323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27">
        <f>((J4436/1.11)+(K4438/1.11))*11%</f>
        <v>24214.864864864863</v>
      </c>
      <c r="K4440" s="328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23"/>
      <c r="K4441" s="323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244350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29</v>
      </c>
      <c r="J4444" s="329" t="str">
        <f>J4406</f>
        <v>NOVI / CONDRO</v>
      </c>
      <c r="K4444" s="330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28</v>
      </c>
      <c r="J4445" s="329">
        <f>J4407</f>
        <v>0</v>
      </c>
      <c r="K4445" s="330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23070040</v>
      </c>
      <c r="G4448" s="11" t="s">
        <v>2</v>
      </c>
      <c r="H4448" s="305" t="s">
        <v>31</v>
      </c>
      <c r="I4448" s="305"/>
      <c r="J4448" s="305"/>
      <c r="K4448" s="306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09" t="s">
        <v>3</v>
      </c>
      <c r="G4449" s="17"/>
      <c r="H4449" s="307"/>
      <c r="I4449" s="307"/>
      <c r="J4449" s="307"/>
      <c r="K4449" s="308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47">
        <v>45135</v>
      </c>
      <c r="E4450" s="348"/>
      <c r="F4450" s="309"/>
      <c r="G4450" s="18"/>
      <c r="H4450" s="349" t="s">
        <v>32</v>
      </c>
      <c r="I4450" s="349"/>
      <c r="J4450" s="349"/>
      <c r="K4450" s="350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09"/>
      <c r="G4451" s="18"/>
      <c r="H4451" s="351" t="s">
        <v>33</v>
      </c>
      <c r="I4451" s="351"/>
      <c r="J4451" s="351"/>
      <c r="K4451" s="352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 t="s">
        <v>178</v>
      </c>
      <c r="E4452" s="9"/>
      <c r="F4452" s="21"/>
      <c r="G4452" s="22"/>
      <c r="H4452" s="353"/>
      <c r="I4452" s="353"/>
      <c r="J4452" s="353"/>
      <c r="K4452" s="354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>
        <v>1</v>
      </c>
      <c r="C4456" s="46" t="s">
        <v>51</v>
      </c>
      <c r="D4456" s="93" t="s">
        <v>32</v>
      </c>
      <c r="E4456" s="110" t="s">
        <v>179</v>
      </c>
      <c r="F4456" s="48"/>
      <c r="G4456" s="49"/>
      <c r="H4456" s="50">
        <v>55800</v>
      </c>
      <c r="I4456" s="51">
        <v>0.1</v>
      </c>
      <c r="J4456" s="51"/>
      <c r="K4456" s="52">
        <f t="shared" ref="K4456:K4471" si="2553">(B4456*H4456-((B4456*H4456)*I4456))-((B4456*H4456-((B4456*H4456)*I4456))*J4456)</f>
        <v>50220</v>
      </c>
      <c r="L4456" s="36"/>
    </row>
    <row r="4457" spans="1:12" s="10" customFormat="1" ht="14.1" customHeight="1" x14ac:dyDescent="0.25">
      <c r="A4457" s="45">
        <v>2</v>
      </c>
      <c r="B4457" s="46">
        <v>3</v>
      </c>
      <c r="C4457" s="46" t="s">
        <v>51</v>
      </c>
      <c r="D4457" s="93" t="s">
        <v>32</v>
      </c>
      <c r="E4457" s="110" t="s">
        <v>180</v>
      </c>
      <c r="F4457" s="48"/>
      <c r="G4457" s="49"/>
      <c r="H4457" s="50">
        <v>53400</v>
      </c>
      <c r="I4457" s="51">
        <v>0.1</v>
      </c>
      <c r="J4457" s="51"/>
      <c r="K4457" s="52">
        <f t="shared" si="2553"/>
        <v>144180</v>
      </c>
      <c r="L4457" s="36"/>
    </row>
    <row r="4458" spans="1:12" s="10" customFormat="1" ht="14.1" customHeight="1" x14ac:dyDescent="0.25">
      <c r="A4458" s="45">
        <v>3</v>
      </c>
      <c r="B4458" s="46">
        <v>3</v>
      </c>
      <c r="C4458" s="46" t="s">
        <v>51</v>
      </c>
      <c r="D4458" s="93" t="s">
        <v>32</v>
      </c>
      <c r="E4458" s="110" t="s">
        <v>181</v>
      </c>
      <c r="F4458" s="48"/>
      <c r="G4458" s="49"/>
      <c r="H4458" s="50">
        <v>60300</v>
      </c>
      <c r="I4458" s="51">
        <v>0.1</v>
      </c>
      <c r="J4458" s="51"/>
      <c r="K4458" s="52">
        <f t="shared" si="2553"/>
        <v>162810</v>
      </c>
      <c r="L4458" s="36"/>
    </row>
    <row r="4459" spans="1:12" s="10" customFormat="1" ht="14.1" customHeight="1" x14ac:dyDescent="0.25">
      <c r="A4459" s="45">
        <v>4</v>
      </c>
      <c r="B4459" s="46">
        <v>1</v>
      </c>
      <c r="C4459" s="46" t="s">
        <v>51</v>
      </c>
      <c r="D4459" s="93" t="s">
        <v>32</v>
      </c>
      <c r="E4459" s="110" t="s">
        <v>163</v>
      </c>
      <c r="F4459" s="48"/>
      <c r="G4459" s="49"/>
      <c r="H4459" s="50">
        <v>93000</v>
      </c>
      <c r="I4459" s="51">
        <v>0.1</v>
      </c>
      <c r="J4459" s="51"/>
      <c r="K4459" s="52">
        <f t="shared" si="2553"/>
        <v>83700</v>
      </c>
      <c r="L4459" s="36"/>
    </row>
    <row r="4460" spans="1:12" s="10" customFormat="1" ht="14.1" customHeight="1" x14ac:dyDescent="0.25">
      <c r="A4460" s="45">
        <v>5</v>
      </c>
      <c r="B4460" s="46">
        <v>1</v>
      </c>
      <c r="C4460" s="46" t="s">
        <v>51</v>
      </c>
      <c r="D4460" s="93" t="s">
        <v>32</v>
      </c>
      <c r="E4460" s="110" t="s">
        <v>113</v>
      </c>
      <c r="F4460" s="48"/>
      <c r="G4460" s="49"/>
      <c r="H4460" s="50">
        <v>117600</v>
      </c>
      <c r="I4460" s="51">
        <v>0.1</v>
      </c>
      <c r="J4460" s="51"/>
      <c r="K4460" s="52">
        <f t="shared" si="2553"/>
        <v>105840</v>
      </c>
      <c r="L4460" s="36"/>
    </row>
    <row r="4461" spans="1:12" s="10" customFormat="1" ht="14.1" customHeight="1" x14ac:dyDescent="0.25">
      <c r="A4461" s="45">
        <v>6</v>
      </c>
      <c r="B4461" s="46">
        <v>1</v>
      </c>
      <c r="C4461" s="46" t="s">
        <v>51</v>
      </c>
      <c r="D4461" s="93" t="s">
        <v>32</v>
      </c>
      <c r="E4461" s="110" t="s">
        <v>182</v>
      </c>
      <c r="F4461" s="48"/>
      <c r="G4461" s="49"/>
      <c r="H4461" s="50">
        <v>234000</v>
      </c>
      <c r="I4461" s="51">
        <v>0.1</v>
      </c>
      <c r="J4461" s="51"/>
      <c r="K4461" s="52">
        <f t="shared" si="2553"/>
        <v>210600</v>
      </c>
      <c r="L4461" s="36"/>
    </row>
    <row r="4462" spans="1:12" s="10" customFormat="1" ht="14.1" customHeight="1" x14ac:dyDescent="0.25">
      <c r="A4462" s="45">
        <v>7</v>
      </c>
      <c r="B4462" s="46">
        <v>3</v>
      </c>
      <c r="C4462" s="46" t="s">
        <v>51</v>
      </c>
      <c r="D4462" s="93" t="s">
        <v>32</v>
      </c>
      <c r="E4462" s="110" t="s">
        <v>54</v>
      </c>
      <c r="F4462" s="48"/>
      <c r="G4462" s="49"/>
      <c r="H4462" s="50">
        <v>28200</v>
      </c>
      <c r="I4462" s="51">
        <v>0.1</v>
      </c>
      <c r="J4462" s="51"/>
      <c r="K4462" s="52">
        <f t="shared" si="2553"/>
        <v>76140</v>
      </c>
      <c r="L4462" s="36"/>
    </row>
    <row r="4463" spans="1:12" s="10" customFormat="1" ht="14.1" customHeight="1" x14ac:dyDescent="0.25">
      <c r="A4463" s="45">
        <v>8</v>
      </c>
      <c r="B4463" s="46">
        <v>3</v>
      </c>
      <c r="C4463" s="46" t="s">
        <v>51</v>
      </c>
      <c r="D4463" s="93" t="s">
        <v>32</v>
      </c>
      <c r="E4463" s="110" t="s">
        <v>183</v>
      </c>
      <c r="F4463" s="48"/>
      <c r="G4463" s="49"/>
      <c r="H4463" s="50">
        <v>20400</v>
      </c>
      <c r="I4463" s="51">
        <v>0.1</v>
      </c>
      <c r="J4463" s="51"/>
      <c r="K4463" s="52">
        <f t="shared" si="2553"/>
        <v>55080</v>
      </c>
      <c r="L4463" s="36"/>
    </row>
    <row r="4464" spans="1:12" s="10" customFormat="1" ht="14.1" customHeight="1" x14ac:dyDescent="0.25">
      <c r="A4464" s="45">
        <v>9</v>
      </c>
      <c r="B4464" s="46">
        <v>3</v>
      </c>
      <c r="C4464" s="46" t="s">
        <v>51</v>
      </c>
      <c r="D4464" s="93" t="s">
        <v>32</v>
      </c>
      <c r="E4464" s="110" t="s">
        <v>184</v>
      </c>
      <c r="F4464" s="48"/>
      <c r="G4464" s="49"/>
      <c r="H4464" s="50">
        <v>24600</v>
      </c>
      <c r="I4464" s="51">
        <v>0.1</v>
      </c>
      <c r="J4464" s="51"/>
      <c r="K4464" s="52">
        <f t="shared" si="2553"/>
        <v>66420</v>
      </c>
      <c r="L4464" s="36"/>
    </row>
    <row r="4465" spans="1:12" s="10" customFormat="1" ht="14.1" customHeight="1" x14ac:dyDescent="0.25">
      <c r="A4465" s="45">
        <v>10</v>
      </c>
      <c r="B4465" s="46">
        <v>12</v>
      </c>
      <c r="C4465" s="46" t="s">
        <v>51</v>
      </c>
      <c r="D4465" s="93" t="s">
        <v>32</v>
      </c>
      <c r="E4465" s="110" t="s">
        <v>185</v>
      </c>
      <c r="F4465" s="48"/>
      <c r="G4465" s="49"/>
      <c r="H4465" s="50">
        <v>13200</v>
      </c>
      <c r="I4465" s="51">
        <v>0.1</v>
      </c>
      <c r="J4465" s="51"/>
      <c r="K4465" s="52">
        <f t="shared" si="2553"/>
        <v>142560</v>
      </c>
      <c r="L4465" s="36"/>
    </row>
    <row r="4466" spans="1:12" s="10" customFormat="1" ht="14.1" customHeight="1" x14ac:dyDescent="0.25">
      <c r="A4466" s="45">
        <v>11</v>
      </c>
      <c r="B4466" s="46">
        <v>1</v>
      </c>
      <c r="C4466" s="46" t="s">
        <v>51</v>
      </c>
      <c r="D4466" s="93" t="s">
        <v>32</v>
      </c>
      <c r="E4466" s="110" t="s">
        <v>186</v>
      </c>
      <c r="F4466" s="48"/>
      <c r="G4466" s="49"/>
      <c r="H4466" s="50">
        <v>118800</v>
      </c>
      <c r="I4466" s="51">
        <v>0.1</v>
      </c>
      <c r="J4466" s="51"/>
      <c r="K4466" s="52">
        <f t="shared" si="2553"/>
        <v>106920</v>
      </c>
      <c r="L4466" s="36"/>
    </row>
    <row r="4467" spans="1:12" s="10" customFormat="1" ht="14.1" customHeight="1" x14ac:dyDescent="0.25">
      <c r="A4467" s="45">
        <v>12</v>
      </c>
      <c r="B4467" s="46">
        <v>2</v>
      </c>
      <c r="C4467" s="46" t="s">
        <v>51</v>
      </c>
      <c r="D4467" s="93" t="s">
        <v>32</v>
      </c>
      <c r="E4467" s="110" t="s">
        <v>119</v>
      </c>
      <c r="F4467" s="48"/>
      <c r="G4467" s="49"/>
      <c r="H4467" s="50">
        <v>127200</v>
      </c>
      <c r="I4467" s="51">
        <v>0.1</v>
      </c>
      <c r="J4467" s="51"/>
      <c r="K4467" s="52">
        <f t="shared" si="2553"/>
        <v>228960</v>
      </c>
      <c r="L4467" s="36"/>
    </row>
    <row r="4468" spans="1:12" s="10" customFormat="1" ht="14.1" customHeight="1" x14ac:dyDescent="0.25">
      <c r="A4468" s="45">
        <v>13</v>
      </c>
      <c r="B4468" s="46">
        <v>2</v>
      </c>
      <c r="C4468" s="46" t="s">
        <v>51</v>
      </c>
      <c r="D4468" s="93" t="s">
        <v>32</v>
      </c>
      <c r="E4468" s="110" t="s">
        <v>175</v>
      </c>
      <c r="F4468" s="48"/>
      <c r="G4468" s="49"/>
      <c r="H4468" s="50">
        <v>124200</v>
      </c>
      <c r="I4468" s="51">
        <v>0.1</v>
      </c>
      <c r="J4468" s="51"/>
      <c r="K4468" s="52">
        <f t="shared" si="2553"/>
        <v>223560</v>
      </c>
      <c r="L4468" s="36"/>
    </row>
    <row r="4469" spans="1:12" s="10" customFormat="1" ht="14.1" customHeight="1" x14ac:dyDescent="0.25">
      <c r="A4469" s="45">
        <v>14</v>
      </c>
      <c r="B4469" s="46">
        <v>2</v>
      </c>
      <c r="C4469" s="46" t="s">
        <v>51</v>
      </c>
      <c r="D4469" s="93" t="s">
        <v>32</v>
      </c>
      <c r="E4469" s="111" t="s">
        <v>187</v>
      </c>
      <c r="F4469" s="48"/>
      <c r="G4469" s="49"/>
      <c r="H4469" s="50">
        <v>32400</v>
      </c>
      <c r="I4469" s="51">
        <v>0.1</v>
      </c>
      <c r="J4469" s="51"/>
      <c r="K4469" s="52">
        <f t="shared" si="2553"/>
        <v>58320</v>
      </c>
      <c r="L4469" s="36"/>
    </row>
    <row r="4470" spans="1:12" s="10" customFormat="1" ht="14.1" customHeight="1" x14ac:dyDescent="0.25">
      <c r="A4470" s="45">
        <v>15</v>
      </c>
      <c r="B4470" s="46">
        <v>2</v>
      </c>
      <c r="C4470" s="46" t="s">
        <v>51</v>
      </c>
      <c r="D4470" s="93" t="s">
        <v>32</v>
      </c>
      <c r="E4470" s="111" t="s">
        <v>63</v>
      </c>
      <c r="F4470" s="48"/>
      <c r="G4470" s="49"/>
      <c r="H4470" s="50">
        <v>64800</v>
      </c>
      <c r="I4470" s="51">
        <v>0.1</v>
      </c>
      <c r="J4470" s="51"/>
      <c r="K4470" s="52">
        <f t="shared" si="2553"/>
        <v>116640</v>
      </c>
      <c r="L4470" s="36"/>
    </row>
    <row r="4471" spans="1:12" s="10" customFormat="1" ht="14.1" customHeight="1" x14ac:dyDescent="0.25">
      <c r="A4471" s="45">
        <v>16</v>
      </c>
      <c r="B4471" s="46">
        <v>1</v>
      </c>
      <c r="C4471" s="46" t="s">
        <v>51</v>
      </c>
      <c r="D4471" s="93" t="s">
        <v>32</v>
      </c>
      <c r="E4471" s="110" t="s">
        <v>188</v>
      </c>
      <c r="F4471" s="48"/>
      <c r="G4471" s="49"/>
      <c r="H4471" s="50">
        <v>19800</v>
      </c>
      <c r="I4471" s="51">
        <v>0.1</v>
      </c>
      <c r="J4471" s="51"/>
      <c r="K4471" s="52">
        <f t="shared" si="2553"/>
        <v>17820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36"/>
      <c r="K4473" s="310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31">
        <f>SUM(K4456:K4471)</f>
        <v>1849770</v>
      </c>
      <c r="K4474" s="332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33"/>
      <c r="K4475" s="333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10"/>
      <c r="K4477" s="310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34">
        <f>((J4474/1.11)+(K4476/1.11))*11%</f>
        <v>183310.54054054053</v>
      </c>
      <c r="K4478" s="335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10"/>
      <c r="K4479" s="310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1849770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29</v>
      </c>
      <c r="J4482" s="311" t="s">
        <v>74</v>
      </c>
      <c r="K4482" s="312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28</v>
      </c>
      <c r="J4483" s="311"/>
      <c r="K4483" s="312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23070040</v>
      </c>
      <c r="F4486" s="123"/>
      <c r="G4486" s="124" t="s">
        <v>2</v>
      </c>
      <c r="H4486" s="355" t="str">
        <f>H4448</f>
        <v>CV SINAR CAHAYA NIRMALA</v>
      </c>
      <c r="I4486" s="355"/>
      <c r="J4486" s="355"/>
      <c r="K4486" s="356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59" t="s">
        <v>3</v>
      </c>
      <c r="G4487" s="130"/>
      <c r="H4487" s="357"/>
      <c r="I4487" s="357"/>
      <c r="J4487" s="357"/>
      <c r="K4487" s="358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60">
        <f>D4450</f>
        <v>45135</v>
      </c>
      <c r="E4488" s="361"/>
      <c r="F4488" s="359"/>
      <c r="G4488" s="131"/>
      <c r="H4488" s="362" t="str">
        <f>H4450</f>
        <v/>
      </c>
      <c r="I4488" s="362"/>
      <c r="J4488" s="362"/>
      <c r="K4488" s="363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59"/>
      <c r="G4489" s="131"/>
      <c r="H4489" s="343" t="str">
        <f>H4451</f>
        <v>BREBES</v>
      </c>
      <c r="I4489" s="343"/>
      <c r="J4489" s="343"/>
      <c r="K4489" s="344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 t="str">
        <f>D4452</f>
        <v>KO 1632</v>
      </c>
      <c r="E4490" s="122"/>
      <c r="F4490" s="133"/>
      <c r="G4490" s="134"/>
      <c r="H4490" s="345"/>
      <c r="I4490" s="345"/>
      <c r="J4490" s="345"/>
      <c r="K4490" s="346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1</v>
      </c>
      <c r="C4494" s="287" t="str">
        <f t="shared" si="2554"/>
        <v>LSN</v>
      </c>
      <c r="D4494" s="288" t="str">
        <f t="shared" si="2554"/>
        <v/>
      </c>
      <c r="E4494" s="289" t="str">
        <f t="shared" si="2554"/>
        <v>CORRECTION TAPE KENKO CT-919 (12M x 5MM)</v>
      </c>
      <c r="F4494" s="158"/>
      <c r="G4494" s="159"/>
      <c r="H4494" s="160">
        <f t="shared" ref="H4494:J4494" si="2555">H4456</f>
        <v>55800</v>
      </c>
      <c r="I4494" s="161">
        <f t="shared" si="2555"/>
        <v>0.1</v>
      </c>
      <c r="J4494" s="161">
        <f t="shared" si="2555"/>
        <v>0</v>
      </c>
      <c r="K4494" s="162">
        <f t="shared" ref="K4494:K4509" si="2556">(B4494*H4494-((B4494*H4494)*I4494))-((B4494*H4494-((B4494*H4494)*I4494))*J4494)</f>
        <v>50220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3</v>
      </c>
      <c r="C4495" s="287" t="str">
        <f t="shared" si="2557"/>
        <v>LSN</v>
      </c>
      <c r="D4495" s="288" t="str">
        <f t="shared" si="2557"/>
        <v/>
      </c>
      <c r="E4495" s="289" t="str">
        <f t="shared" si="2557"/>
        <v>CORRECTION FLUID KENKO KE-301</v>
      </c>
      <c r="F4495" s="158"/>
      <c r="G4495" s="159"/>
      <c r="H4495" s="160">
        <f t="shared" ref="H4495:J4495" si="2558">H4457</f>
        <v>53400</v>
      </c>
      <c r="I4495" s="161">
        <f t="shared" si="2558"/>
        <v>0.1</v>
      </c>
      <c r="J4495" s="161">
        <f t="shared" si="2558"/>
        <v>0</v>
      </c>
      <c r="K4495" s="162">
        <f t="shared" si="2556"/>
        <v>144180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3</v>
      </c>
      <c r="C4496" s="287" t="str">
        <f t="shared" si="2559"/>
        <v>LSN</v>
      </c>
      <c r="D4496" s="288" t="str">
        <f t="shared" si="2559"/>
        <v/>
      </c>
      <c r="E4496" s="289" t="str">
        <f t="shared" si="2559"/>
        <v>CORRECTION FLUID KENKO KE-826M</v>
      </c>
      <c r="F4496" s="158"/>
      <c r="G4496" s="159"/>
      <c r="H4496" s="160">
        <f t="shared" ref="H4496:J4496" si="2560">H4458</f>
        <v>60300</v>
      </c>
      <c r="I4496" s="161">
        <f t="shared" si="2560"/>
        <v>0.1</v>
      </c>
      <c r="J4496" s="161">
        <f t="shared" si="2560"/>
        <v>0</v>
      </c>
      <c r="K4496" s="162">
        <f t="shared" si="2556"/>
        <v>162810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1</v>
      </c>
      <c r="C4497" s="287" t="str">
        <f t="shared" si="2561"/>
        <v>LSN</v>
      </c>
      <c r="D4497" s="288" t="str">
        <f t="shared" si="2561"/>
        <v/>
      </c>
      <c r="E4497" s="289" t="str">
        <f t="shared" si="2561"/>
        <v>STAPLER KENKO HD-10</v>
      </c>
      <c r="F4497" s="158"/>
      <c r="G4497" s="159"/>
      <c r="H4497" s="160">
        <f t="shared" ref="H4497:J4497" si="2562">H4459</f>
        <v>93000</v>
      </c>
      <c r="I4497" s="161">
        <f t="shared" si="2562"/>
        <v>0.1</v>
      </c>
      <c r="J4497" s="161">
        <f t="shared" si="2562"/>
        <v>0</v>
      </c>
      <c r="K4497" s="162">
        <f t="shared" si="2556"/>
        <v>83700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1</v>
      </c>
      <c r="C4498" s="287" t="str">
        <f t="shared" si="2563"/>
        <v>LSN</v>
      </c>
      <c r="D4498" s="288" t="str">
        <f t="shared" si="2563"/>
        <v/>
      </c>
      <c r="E4498" s="289" t="str">
        <f t="shared" si="2563"/>
        <v>STAPLER KENKO HD-10D</v>
      </c>
      <c r="F4498" s="158"/>
      <c r="G4498" s="159"/>
      <c r="H4498" s="160">
        <f t="shared" ref="H4498:J4498" si="2564">H4460</f>
        <v>117600</v>
      </c>
      <c r="I4498" s="161">
        <f t="shared" si="2564"/>
        <v>0.1</v>
      </c>
      <c r="J4498" s="161">
        <f t="shared" si="2564"/>
        <v>0</v>
      </c>
      <c r="K4498" s="162">
        <f t="shared" si="2556"/>
        <v>105840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1</v>
      </c>
      <c r="C4499" s="287" t="str">
        <f t="shared" si="2565"/>
        <v>LSN</v>
      </c>
      <c r="D4499" s="288" t="str">
        <f t="shared" si="2565"/>
        <v/>
      </c>
      <c r="E4499" s="289" t="str">
        <f t="shared" si="2565"/>
        <v>STAPLER SDI 1104</v>
      </c>
      <c r="F4499" s="158"/>
      <c r="G4499" s="159"/>
      <c r="H4499" s="160">
        <f t="shared" ref="H4499:J4499" si="2566">H4461</f>
        <v>234000</v>
      </c>
      <c r="I4499" s="161">
        <f t="shared" si="2566"/>
        <v>0.1</v>
      </c>
      <c r="J4499" s="161">
        <f t="shared" si="2566"/>
        <v>0</v>
      </c>
      <c r="K4499" s="162">
        <f t="shared" si="2556"/>
        <v>210600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3</v>
      </c>
      <c r="C4500" s="287" t="str">
        <f t="shared" si="2567"/>
        <v>LSN</v>
      </c>
      <c r="D4500" s="288" t="str">
        <f t="shared" si="2567"/>
        <v/>
      </c>
      <c r="E4500" s="289" t="str">
        <f t="shared" si="2567"/>
        <v>GEL PEN JOYKO GP-265 Q-GEL</v>
      </c>
      <c r="F4500" s="158"/>
      <c r="G4500" s="159"/>
      <c r="H4500" s="160">
        <f t="shared" ref="H4500:J4500" si="2568">H4462</f>
        <v>28200</v>
      </c>
      <c r="I4500" s="161">
        <f t="shared" si="2568"/>
        <v>0.1</v>
      </c>
      <c r="J4500" s="161">
        <f t="shared" si="2568"/>
        <v>0</v>
      </c>
      <c r="K4500" s="162">
        <f t="shared" si="2556"/>
        <v>76140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3</v>
      </c>
      <c r="C4501" s="287" t="str">
        <f t="shared" si="2569"/>
        <v>LSN</v>
      </c>
      <c r="D4501" s="288" t="str">
        <f t="shared" si="2569"/>
        <v/>
      </c>
      <c r="E4501" s="290" t="str">
        <f t="shared" si="2569"/>
        <v>GEL PEN JOYKO JK-100 KING JELLER</v>
      </c>
      <c r="F4501" s="158"/>
      <c r="G4501" s="159"/>
      <c r="H4501" s="160">
        <f t="shared" ref="H4501:J4501" si="2570">H4463</f>
        <v>20400</v>
      </c>
      <c r="I4501" s="161">
        <f t="shared" si="2570"/>
        <v>0.1</v>
      </c>
      <c r="J4501" s="161">
        <f t="shared" si="2570"/>
        <v>0</v>
      </c>
      <c r="K4501" s="162">
        <f t="shared" si="2556"/>
        <v>55080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3</v>
      </c>
      <c r="C4502" s="287" t="str">
        <f t="shared" si="2571"/>
        <v>LSN</v>
      </c>
      <c r="D4502" s="288" t="str">
        <f t="shared" si="2571"/>
        <v/>
      </c>
      <c r="E4502" s="289" t="str">
        <f t="shared" si="2571"/>
        <v>GEL PEN JOYKO GP-243 WHIZ GEL HITAM</v>
      </c>
      <c r="F4502" s="158"/>
      <c r="G4502" s="159"/>
      <c r="H4502" s="160">
        <f t="shared" ref="H4502:J4502" si="2572">H4464</f>
        <v>24600</v>
      </c>
      <c r="I4502" s="161">
        <f t="shared" si="2572"/>
        <v>0.1</v>
      </c>
      <c r="J4502" s="161">
        <f t="shared" si="2572"/>
        <v>0</v>
      </c>
      <c r="K4502" s="162">
        <f t="shared" si="2556"/>
        <v>66420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12</v>
      </c>
      <c r="C4503" s="287" t="str">
        <f t="shared" si="2573"/>
        <v>LSN</v>
      </c>
      <c r="D4503" s="288" t="str">
        <f t="shared" si="2573"/>
        <v/>
      </c>
      <c r="E4503" s="289" t="str">
        <f t="shared" si="2573"/>
        <v>BALLPEN JOYKO BP-349-12 VOKUS TRANS HITAM</v>
      </c>
      <c r="F4503" s="158"/>
      <c r="G4503" s="159"/>
      <c r="H4503" s="160">
        <f t="shared" ref="H4503:J4503" si="2574">H4465</f>
        <v>13200</v>
      </c>
      <c r="I4503" s="161">
        <f t="shared" si="2574"/>
        <v>0.1</v>
      </c>
      <c r="J4503" s="161">
        <f t="shared" si="2574"/>
        <v>0</v>
      </c>
      <c r="K4503" s="162">
        <f t="shared" si="2556"/>
        <v>142560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1</v>
      </c>
      <c r="C4504" s="287" t="str">
        <f t="shared" si="2575"/>
        <v>LSN</v>
      </c>
      <c r="D4504" s="288" t="str">
        <f t="shared" si="2575"/>
        <v/>
      </c>
      <c r="E4504" s="289" t="str">
        <f t="shared" si="2575"/>
        <v>GUNTING KENKO SC-848N</v>
      </c>
      <c r="F4504" s="158"/>
      <c r="G4504" s="159"/>
      <c r="H4504" s="160">
        <f t="shared" ref="H4504:J4504" si="2576">H4466</f>
        <v>118800</v>
      </c>
      <c r="I4504" s="161">
        <f t="shared" si="2576"/>
        <v>0.1</v>
      </c>
      <c r="J4504" s="161">
        <f t="shared" si="2576"/>
        <v>0</v>
      </c>
      <c r="K4504" s="162">
        <f t="shared" si="2556"/>
        <v>106920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2</v>
      </c>
      <c r="C4505" s="287" t="str">
        <f t="shared" si="2577"/>
        <v>LSN</v>
      </c>
      <c r="D4505" s="288" t="str">
        <f t="shared" si="2577"/>
        <v/>
      </c>
      <c r="E4505" s="289" t="str">
        <f t="shared" si="2577"/>
        <v>PENSIL WARNA JOYKO CP-12PB (PANJANG)</v>
      </c>
      <c r="F4505" s="158"/>
      <c r="G4505" s="159"/>
      <c r="H4505" s="160">
        <f t="shared" ref="H4505:J4505" si="2578">H4467</f>
        <v>127200</v>
      </c>
      <c r="I4505" s="161">
        <f t="shared" si="2578"/>
        <v>0.1</v>
      </c>
      <c r="J4505" s="161">
        <f t="shared" si="2578"/>
        <v>0</v>
      </c>
      <c r="K4505" s="162">
        <f t="shared" si="2556"/>
        <v>228960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2</v>
      </c>
      <c r="C4506" s="287" t="str">
        <f t="shared" si="2579"/>
        <v>LSN</v>
      </c>
      <c r="D4506" s="288" t="str">
        <f t="shared" si="2579"/>
        <v/>
      </c>
      <c r="E4506" s="289" t="str">
        <f t="shared" si="2579"/>
        <v>PENSIL WARNA KENKO CP-12F CLASSIC (PANJANG)</v>
      </c>
      <c r="F4506" s="158"/>
      <c r="G4506" s="159"/>
      <c r="H4506" s="160">
        <f t="shared" ref="H4506:J4506" si="2580">H4468</f>
        <v>124200</v>
      </c>
      <c r="I4506" s="161">
        <f t="shared" si="2580"/>
        <v>0.1</v>
      </c>
      <c r="J4506" s="161">
        <f t="shared" si="2580"/>
        <v>0</v>
      </c>
      <c r="K4506" s="162">
        <f t="shared" si="2556"/>
        <v>223560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2</v>
      </c>
      <c r="C4507" s="287" t="str">
        <f t="shared" si="2581"/>
        <v>LSN</v>
      </c>
      <c r="D4507" s="288" t="str">
        <f t="shared" si="2581"/>
        <v/>
      </c>
      <c r="E4507" s="289" t="str">
        <f t="shared" si="2581"/>
        <v>ISI CUTTER 9 MM KENKO A-100 (KECIL)</v>
      </c>
      <c r="F4507" s="158"/>
      <c r="G4507" s="159"/>
      <c r="H4507" s="160">
        <f t="shared" ref="H4507:J4507" si="2582">H4469</f>
        <v>32400</v>
      </c>
      <c r="I4507" s="161">
        <f t="shared" si="2582"/>
        <v>0.1</v>
      </c>
      <c r="J4507" s="161">
        <f t="shared" si="2582"/>
        <v>0</v>
      </c>
      <c r="K4507" s="162">
        <f t="shared" si="2556"/>
        <v>58320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2</v>
      </c>
      <c r="C4508" s="287" t="str">
        <f t="shared" si="2583"/>
        <v>LSN</v>
      </c>
      <c r="D4508" s="288" t="str">
        <f t="shared" si="2583"/>
        <v/>
      </c>
      <c r="E4508" s="289" t="str">
        <f t="shared" si="2583"/>
        <v>ISI CUTTER 18 MM KENKO L-150 (BESAR)</v>
      </c>
      <c r="F4508" s="158"/>
      <c r="G4508" s="159"/>
      <c r="H4508" s="160">
        <f t="shared" ref="H4508:J4508" si="2584">H4470</f>
        <v>64800</v>
      </c>
      <c r="I4508" s="161">
        <f t="shared" si="2584"/>
        <v>0.1</v>
      </c>
      <c r="J4508" s="161">
        <f t="shared" si="2584"/>
        <v>0</v>
      </c>
      <c r="K4508" s="162">
        <f t="shared" si="2556"/>
        <v>116640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1</v>
      </c>
      <c r="C4509" s="287" t="str">
        <f t="shared" si="2585"/>
        <v>LSN</v>
      </c>
      <c r="D4509" s="288" t="str">
        <f t="shared" si="2585"/>
        <v/>
      </c>
      <c r="E4509" s="290" t="str">
        <f t="shared" si="2585"/>
        <v>LEM CAIR 35 ML KENKO LG-35</v>
      </c>
      <c r="F4509" s="158"/>
      <c r="G4509" s="159"/>
      <c r="H4509" s="160">
        <f t="shared" ref="H4509:J4509" si="2586">H4471</f>
        <v>19800</v>
      </c>
      <c r="I4509" s="161">
        <f t="shared" si="2586"/>
        <v>0.1</v>
      </c>
      <c r="J4509" s="161">
        <f t="shared" si="2586"/>
        <v>0</v>
      </c>
      <c r="K4509" s="162">
        <f t="shared" si="2556"/>
        <v>17820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68"/>
      <c r="K4511" s="364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69">
        <f>SUM(K4494:K4509)</f>
        <v>1849770</v>
      </c>
      <c r="K4512" s="370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65"/>
      <c r="K4513" s="365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64"/>
      <c r="K4515" s="364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66">
        <f>((J4512/1.11)+(K4514/1.11))*11%</f>
        <v>183310.54054054053</v>
      </c>
      <c r="K4516" s="367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64"/>
      <c r="K4517" s="364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1849770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29</v>
      </c>
      <c r="J4520" s="337" t="str">
        <f>J4482</f>
        <v>RISMA / CONDRO</v>
      </c>
      <c r="K4520" s="338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28</v>
      </c>
      <c r="J4521" s="337">
        <f>J4483</f>
        <v>0</v>
      </c>
      <c r="K4521" s="338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23070040</v>
      </c>
      <c r="F4524" s="200"/>
      <c r="G4524" s="201" t="s">
        <v>2</v>
      </c>
      <c r="H4524" s="339" t="str">
        <f>H4486</f>
        <v>CV SINAR CAHAYA NIRMALA</v>
      </c>
      <c r="I4524" s="339"/>
      <c r="J4524" s="339"/>
      <c r="K4524" s="340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13" t="s">
        <v>3</v>
      </c>
      <c r="G4525" s="207"/>
      <c r="H4525" s="341"/>
      <c r="I4525" s="341"/>
      <c r="J4525" s="341"/>
      <c r="K4525" s="342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4">
        <f>D4488</f>
        <v>45135</v>
      </c>
      <c r="E4526" s="315"/>
      <c r="F4526" s="313"/>
      <c r="G4526" s="208"/>
      <c r="H4526" s="316" t="str">
        <f>H4488</f>
        <v/>
      </c>
      <c r="I4526" s="316"/>
      <c r="J4526" s="316"/>
      <c r="K4526" s="317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13"/>
      <c r="G4527" s="208"/>
      <c r="H4527" s="318" t="str">
        <f>H4489</f>
        <v>BREBES</v>
      </c>
      <c r="I4527" s="318"/>
      <c r="J4527" s="318"/>
      <c r="K4527" s="319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 t="str">
        <f>D4490</f>
        <v>KO 1632</v>
      </c>
      <c r="E4528" s="199"/>
      <c r="F4528" s="210"/>
      <c r="G4528" s="211"/>
      <c r="H4528" s="320"/>
      <c r="I4528" s="320"/>
      <c r="J4528" s="320"/>
      <c r="K4528" s="321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1</v>
      </c>
      <c r="C4532" s="292" t="str">
        <f t="shared" si="2587"/>
        <v>LSN</v>
      </c>
      <c r="D4532" s="293" t="str">
        <f t="shared" si="2587"/>
        <v/>
      </c>
      <c r="E4532" s="294" t="str">
        <f t="shared" si="2587"/>
        <v>CORRECTION TAPE KENKO CT-919 (12M x 5MM)</v>
      </c>
      <c r="F4532" s="235"/>
      <c r="G4532" s="236"/>
      <c r="H4532" s="237">
        <f t="shared" ref="H4532:J4532" si="2588">H4494</f>
        <v>55800</v>
      </c>
      <c r="I4532" s="238">
        <f t="shared" si="2588"/>
        <v>0.1</v>
      </c>
      <c r="J4532" s="238">
        <f t="shared" si="2588"/>
        <v>0</v>
      </c>
      <c r="K4532" s="239">
        <f t="shared" ref="K4532:K4547" si="2589">(B4532*H4532-((B4532*H4532)*I4532))-((B4532*H4532-((B4532*H4532)*I4532))*J4532)</f>
        <v>50220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3</v>
      </c>
      <c r="C4533" s="292" t="str">
        <f t="shared" si="2590"/>
        <v>LSN</v>
      </c>
      <c r="D4533" s="293" t="str">
        <f t="shared" si="2590"/>
        <v/>
      </c>
      <c r="E4533" s="294" t="str">
        <f t="shared" si="2590"/>
        <v>CORRECTION FLUID KENKO KE-301</v>
      </c>
      <c r="F4533" s="235"/>
      <c r="G4533" s="236"/>
      <c r="H4533" s="237">
        <f t="shared" ref="H4533:J4533" si="2591">H4495</f>
        <v>53400</v>
      </c>
      <c r="I4533" s="238">
        <f t="shared" si="2591"/>
        <v>0.1</v>
      </c>
      <c r="J4533" s="238">
        <f t="shared" si="2591"/>
        <v>0</v>
      </c>
      <c r="K4533" s="239">
        <f t="shared" si="2589"/>
        <v>144180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3</v>
      </c>
      <c r="C4534" s="292" t="str">
        <f t="shared" si="2592"/>
        <v>LSN</v>
      </c>
      <c r="D4534" s="293" t="str">
        <f t="shared" si="2592"/>
        <v/>
      </c>
      <c r="E4534" s="294" t="str">
        <f t="shared" si="2592"/>
        <v>CORRECTION FLUID KENKO KE-826M</v>
      </c>
      <c r="F4534" s="235"/>
      <c r="G4534" s="236"/>
      <c r="H4534" s="237">
        <f t="shared" ref="H4534:J4534" si="2593">H4496</f>
        <v>60300</v>
      </c>
      <c r="I4534" s="238">
        <f t="shared" si="2593"/>
        <v>0.1</v>
      </c>
      <c r="J4534" s="238">
        <f t="shared" si="2593"/>
        <v>0</v>
      </c>
      <c r="K4534" s="239">
        <f t="shared" si="2589"/>
        <v>162810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1</v>
      </c>
      <c r="C4535" s="292" t="str">
        <f t="shared" si="2594"/>
        <v>LSN</v>
      </c>
      <c r="D4535" s="293" t="str">
        <f t="shared" si="2594"/>
        <v/>
      </c>
      <c r="E4535" s="294" t="str">
        <f t="shared" si="2594"/>
        <v>STAPLER KENKO HD-10</v>
      </c>
      <c r="F4535" s="235"/>
      <c r="G4535" s="236"/>
      <c r="H4535" s="237">
        <f t="shared" ref="H4535:J4535" si="2595">H4497</f>
        <v>93000</v>
      </c>
      <c r="I4535" s="238">
        <f t="shared" si="2595"/>
        <v>0.1</v>
      </c>
      <c r="J4535" s="238">
        <f t="shared" si="2595"/>
        <v>0</v>
      </c>
      <c r="K4535" s="239">
        <f t="shared" si="2589"/>
        <v>83700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1</v>
      </c>
      <c r="C4536" s="292" t="str">
        <f t="shared" si="2596"/>
        <v>LSN</v>
      </c>
      <c r="D4536" s="293" t="str">
        <f t="shared" si="2596"/>
        <v/>
      </c>
      <c r="E4536" s="294" t="str">
        <f t="shared" si="2596"/>
        <v>STAPLER KENKO HD-10D</v>
      </c>
      <c r="F4536" s="235"/>
      <c r="G4536" s="236"/>
      <c r="H4536" s="237">
        <f t="shared" ref="H4536:J4536" si="2597">H4498</f>
        <v>117600</v>
      </c>
      <c r="I4536" s="238">
        <f t="shared" si="2597"/>
        <v>0.1</v>
      </c>
      <c r="J4536" s="238">
        <f t="shared" si="2597"/>
        <v>0</v>
      </c>
      <c r="K4536" s="239">
        <f t="shared" si="2589"/>
        <v>105840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1</v>
      </c>
      <c r="C4537" s="292" t="str">
        <f t="shared" si="2598"/>
        <v>LSN</v>
      </c>
      <c r="D4537" s="293" t="str">
        <f t="shared" si="2598"/>
        <v/>
      </c>
      <c r="E4537" s="294" t="str">
        <f t="shared" si="2598"/>
        <v>STAPLER SDI 1104</v>
      </c>
      <c r="F4537" s="235"/>
      <c r="G4537" s="236"/>
      <c r="H4537" s="237">
        <f t="shared" ref="H4537:J4537" si="2599">H4499</f>
        <v>234000</v>
      </c>
      <c r="I4537" s="238">
        <f t="shared" si="2599"/>
        <v>0.1</v>
      </c>
      <c r="J4537" s="238">
        <f t="shared" si="2599"/>
        <v>0</v>
      </c>
      <c r="K4537" s="239">
        <f t="shared" si="2589"/>
        <v>210600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3</v>
      </c>
      <c r="C4538" s="292" t="str">
        <f t="shared" si="2600"/>
        <v>LSN</v>
      </c>
      <c r="D4538" s="293" t="str">
        <f t="shared" si="2600"/>
        <v/>
      </c>
      <c r="E4538" s="294" t="str">
        <f t="shared" si="2600"/>
        <v>GEL PEN JOYKO GP-265 Q-GEL</v>
      </c>
      <c r="F4538" s="235"/>
      <c r="G4538" s="236"/>
      <c r="H4538" s="237">
        <f t="shared" ref="H4538:J4538" si="2601">H4500</f>
        <v>28200</v>
      </c>
      <c r="I4538" s="238">
        <f t="shared" si="2601"/>
        <v>0.1</v>
      </c>
      <c r="J4538" s="238">
        <f t="shared" si="2601"/>
        <v>0</v>
      </c>
      <c r="K4538" s="239">
        <f t="shared" si="2589"/>
        <v>76140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3</v>
      </c>
      <c r="C4539" s="292" t="str">
        <f t="shared" si="2602"/>
        <v>LSN</v>
      </c>
      <c r="D4539" s="293" t="str">
        <f t="shared" si="2602"/>
        <v/>
      </c>
      <c r="E4539" s="295" t="str">
        <f t="shared" si="2602"/>
        <v>GEL PEN JOYKO JK-100 KING JELLER</v>
      </c>
      <c r="F4539" s="235"/>
      <c r="G4539" s="236"/>
      <c r="H4539" s="237">
        <f t="shared" ref="H4539:J4539" si="2603">H4501</f>
        <v>20400</v>
      </c>
      <c r="I4539" s="238">
        <f t="shared" si="2603"/>
        <v>0.1</v>
      </c>
      <c r="J4539" s="238">
        <f t="shared" si="2603"/>
        <v>0</v>
      </c>
      <c r="K4539" s="239">
        <f t="shared" si="2589"/>
        <v>55080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3</v>
      </c>
      <c r="C4540" s="292" t="str">
        <f t="shared" si="2604"/>
        <v>LSN</v>
      </c>
      <c r="D4540" s="293" t="str">
        <f t="shared" si="2604"/>
        <v/>
      </c>
      <c r="E4540" s="294" t="str">
        <f t="shared" si="2604"/>
        <v>GEL PEN JOYKO GP-243 WHIZ GEL HITAM</v>
      </c>
      <c r="F4540" s="235"/>
      <c r="G4540" s="236"/>
      <c r="H4540" s="237">
        <f t="shared" ref="H4540:J4540" si="2605">H4502</f>
        <v>24600</v>
      </c>
      <c r="I4540" s="238">
        <f t="shared" si="2605"/>
        <v>0.1</v>
      </c>
      <c r="J4540" s="238">
        <f t="shared" si="2605"/>
        <v>0</v>
      </c>
      <c r="K4540" s="239">
        <f t="shared" si="2589"/>
        <v>66420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12</v>
      </c>
      <c r="C4541" s="292" t="str">
        <f t="shared" si="2606"/>
        <v>LSN</v>
      </c>
      <c r="D4541" s="293" t="str">
        <f t="shared" si="2606"/>
        <v/>
      </c>
      <c r="E4541" s="294" t="str">
        <f t="shared" si="2606"/>
        <v>BALLPEN JOYKO BP-349-12 VOKUS TRANS HITAM</v>
      </c>
      <c r="F4541" s="235"/>
      <c r="G4541" s="236"/>
      <c r="H4541" s="237">
        <f t="shared" ref="H4541:J4541" si="2607">H4503</f>
        <v>13200</v>
      </c>
      <c r="I4541" s="238">
        <f t="shared" si="2607"/>
        <v>0.1</v>
      </c>
      <c r="J4541" s="238">
        <f t="shared" si="2607"/>
        <v>0</v>
      </c>
      <c r="K4541" s="239">
        <f t="shared" si="2589"/>
        <v>142560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1</v>
      </c>
      <c r="C4542" s="292" t="str">
        <f t="shared" si="2608"/>
        <v>LSN</v>
      </c>
      <c r="D4542" s="293" t="str">
        <f t="shared" si="2608"/>
        <v/>
      </c>
      <c r="E4542" s="294" t="str">
        <f t="shared" si="2608"/>
        <v>GUNTING KENKO SC-848N</v>
      </c>
      <c r="F4542" s="235"/>
      <c r="G4542" s="236"/>
      <c r="H4542" s="237">
        <f t="shared" ref="H4542:J4542" si="2609">H4504</f>
        <v>118800</v>
      </c>
      <c r="I4542" s="238">
        <f t="shared" si="2609"/>
        <v>0.1</v>
      </c>
      <c r="J4542" s="238">
        <f t="shared" si="2609"/>
        <v>0</v>
      </c>
      <c r="K4542" s="239">
        <f t="shared" si="2589"/>
        <v>106920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2</v>
      </c>
      <c r="C4543" s="292" t="str">
        <f t="shared" si="2610"/>
        <v>LSN</v>
      </c>
      <c r="D4543" s="293" t="str">
        <f t="shared" si="2610"/>
        <v/>
      </c>
      <c r="E4543" s="294" t="str">
        <f t="shared" si="2610"/>
        <v>PENSIL WARNA JOYKO CP-12PB (PANJANG)</v>
      </c>
      <c r="F4543" s="235"/>
      <c r="G4543" s="236"/>
      <c r="H4543" s="237">
        <f t="shared" ref="H4543:J4543" si="2611">H4505</f>
        <v>127200</v>
      </c>
      <c r="I4543" s="238">
        <f t="shared" si="2611"/>
        <v>0.1</v>
      </c>
      <c r="J4543" s="238">
        <f t="shared" si="2611"/>
        <v>0</v>
      </c>
      <c r="K4543" s="239">
        <f t="shared" si="2589"/>
        <v>228960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2</v>
      </c>
      <c r="C4544" s="292" t="str">
        <f t="shared" si="2612"/>
        <v>LSN</v>
      </c>
      <c r="D4544" s="293" t="str">
        <f t="shared" si="2612"/>
        <v/>
      </c>
      <c r="E4544" s="294" t="str">
        <f t="shared" si="2612"/>
        <v>PENSIL WARNA KENKO CP-12F CLASSIC (PANJANG)</v>
      </c>
      <c r="F4544" s="235"/>
      <c r="G4544" s="236"/>
      <c r="H4544" s="237">
        <f t="shared" ref="H4544:J4544" si="2613">H4506</f>
        <v>124200</v>
      </c>
      <c r="I4544" s="238">
        <f t="shared" si="2613"/>
        <v>0.1</v>
      </c>
      <c r="J4544" s="238">
        <f t="shared" si="2613"/>
        <v>0</v>
      </c>
      <c r="K4544" s="239">
        <f t="shared" si="2589"/>
        <v>223560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2</v>
      </c>
      <c r="C4545" s="292" t="str">
        <f t="shared" si="2614"/>
        <v>LSN</v>
      </c>
      <c r="D4545" s="293" t="str">
        <f t="shared" si="2614"/>
        <v/>
      </c>
      <c r="E4545" s="294" t="str">
        <f t="shared" si="2614"/>
        <v>ISI CUTTER 9 MM KENKO A-100 (KECIL)</v>
      </c>
      <c r="F4545" s="235"/>
      <c r="G4545" s="236"/>
      <c r="H4545" s="237">
        <f t="shared" ref="H4545:J4545" si="2615">H4507</f>
        <v>32400</v>
      </c>
      <c r="I4545" s="238">
        <f t="shared" si="2615"/>
        <v>0.1</v>
      </c>
      <c r="J4545" s="238">
        <f t="shared" si="2615"/>
        <v>0</v>
      </c>
      <c r="K4545" s="239">
        <f t="shared" si="2589"/>
        <v>58320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2</v>
      </c>
      <c r="C4546" s="292" t="str">
        <f t="shared" si="2616"/>
        <v>LSN</v>
      </c>
      <c r="D4546" s="293" t="str">
        <f t="shared" si="2616"/>
        <v/>
      </c>
      <c r="E4546" s="294" t="str">
        <f t="shared" si="2616"/>
        <v>ISI CUTTER 18 MM KENKO L-150 (BESAR)</v>
      </c>
      <c r="F4546" s="235"/>
      <c r="G4546" s="236"/>
      <c r="H4546" s="237">
        <f t="shared" ref="H4546:J4546" si="2617">H4508</f>
        <v>64800</v>
      </c>
      <c r="I4546" s="238">
        <f t="shared" si="2617"/>
        <v>0.1</v>
      </c>
      <c r="J4546" s="238">
        <f t="shared" si="2617"/>
        <v>0</v>
      </c>
      <c r="K4546" s="239">
        <f t="shared" si="2589"/>
        <v>116640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1</v>
      </c>
      <c r="C4547" s="292" t="str">
        <f t="shared" si="2618"/>
        <v>LSN</v>
      </c>
      <c r="D4547" s="293" t="str">
        <f t="shared" si="2618"/>
        <v/>
      </c>
      <c r="E4547" s="295" t="str">
        <f t="shared" si="2618"/>
        <v>LEM CAIR 35 ML KENKO LG-35</v>
      </c>
      <c r="F4547" s="235"/>
      <c r="G4547" s="236"/>
      <c r="H4547" s="237">
        <f t="shared" ref="H4547:J4547" si="2619">H4509</f>
        <v>19800</v>
      </c>
      <c r="I4547" s="238">
        <f t="shared" si="2619"/>
        <v>0.1</v>
      </c>
      <c r="J4547" s="238">
        <f t="shared" si="2619"/>
        <v>0</v>
      </c>
      <c r="K4547" s="239">
        <f t="shared" si="2589"/>
        <v>17820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22"/>
      <c r="K4549" s="323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24">
        <f>SUM(K4532:K4547)</f>
        <v>1849770</v>
      </c>
      <c r="K4550" s="325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26"/>
      <c r="K4551" s="326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23"/>
      <c r="K4553" s="323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27">
        <f>((J4550/1.11)+(K4552/1.11))*11%</f>
        <v>183310.54054054053</v>
      </c>
      <c r="K4554" s="328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23"/>
      <c r="K4555" s="323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1849770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29</v>
      </c>
      <c r="J4558" s="329" t="str">
        <f>J4520</f>
        <v>RISMA / CONDRO</v>
      </c>
      <c r="K4558" s="330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28</v>
      </c>
      <c r="J4559" s="329">
        <f>J4521</f>
        <v>0</v>
      </c>
      <c r="K4559" s="330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23070041</v>
      </c>
      <c r="G4562" s="11" t="s">
        <v>2</v>
      </c>
      <c r="H4562" s="305" t="s">
        <v>31</v>
      </c>
      <c r="I4562" s="305"/>
      <c r="J4562" s="305"/>
      <c r="K4562" s="306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09" t="s">
        <v>3</v>
      </c>
      <c r="G4563" s="17"/>
      <c r="H4563" s="307"/>
      <c r="I4563" s="307"/>
      <c r="J4563" s="307"/>
      <c r="K4563" s="308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47">
        <v>45135</v>
      </c>
      <c r="E4564" s="348"/>
      <c r="F4564" s="309"/>
      <c r="G4564" s="18"/>
      <c r="H4564" s="349" t="s">
        <v>32</v>
      </c>
      <c r="I4564" s="349"/>
      <c r="J4564" s="349"/>
      <c r="K4564" s="350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09"/>
      <c r="G4565" s="18"/>
      <c r="H4565" s="351" t="s">
        <v>33</v>
      </c>
      <c r="I4565" s="351"/>
      <c r="J4565" s="351"/>
      <c r="K4565" s="352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 t="s">
        <v>189</v>
      </c>
      <c r="E4566" s="9"/>
      <c r="F4566" s="21"/>
      <c r="G4566" s="22"/>
      <c r="H4566" s="353"/>
      <c r="I4566" s="353"/>
      <c r="J4566" s="353"/>
      <c r="K4566" s="354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>
        <v>2</v>
      </c>
      <c r="C4570" s="46" t="s">
        <v>37</v>
      </c>
      <c r="D4570" s="93" t="s">
        <v>32</v>
      </c>
      <c r="E4570" s="110" t="s">
        <v>190</v>
      </c>
      <c r="F4570" s="48"/>
      <c r="G4570" s="49"/>
      <c r="H4570" s="50">
        <v>34100</v>
      </c>
      <c r="I4570" s="51">
        <v>0.1</v>
      </c>
      <c r="J4570" s="51"/>
      <c r="K4570" s="52">
        <f t="shared" ref="K4570:K4585" si="2620">(B4570*H4570-((B4570*H4570)*I4570))-((B4570*H4570-((B4570*H4570)*I4570))*J4570)</f>
        <v>61380</v>
      </c>
      <c r="L4570" s="36"/>
    </row>
    <row r="4571" spans="1:12" s="10" customFormat="1" ht="14.1" customHeight="1" x14ac:dyDescent="0.25">
      <c r="A4571" s="45">
        <v>2</v>
      </c>
      <c r="B4571" s="46">
        <v>2</v>
      </c>
      <c r="C4571" s="46" t="s">
        <v>37</v>
      </c>
      <c r="D4571" s="93" t="s">
        <v>32</v>
      </c>
      <c r="E4571" s="110" t="s">
        <v>120</v>
      </c>
      <c r="F4571" s="48"/>
      <c r="G4571" s="49"/>
      <c r="H4571" s="50">
        <v>34100</v>
      </c>
      <c r="I4571" s="51">
        <v>0.1</v>
      </c>
      <c r="J4571" s="51"/>
      <c r="K4571" s="52">
        <f t="shared" si="2620"/>
        <v>61380</v>
      </c>
      <c r="L4571" s="36"/>
    </row>
    <row r="4572" spans="1:12" s="10" customFormat="1" ht="14.1" customHeight="1" x14ac:dyDescent="0.25">
      <c r="A4572" s="45">
        <v>3</v>
      </c>
      <c r="B4572" s="46">
        <v>1</v>
      </c>
      <c r="C4572" s="46" t="s">
        <v>51</v>
      </c>
      <c r="D4572" s="93" t="s">
        <v>32</v>
      </c>
      <c r="E4572" s="110" t="s">
        <v>164</v>
      </c>
      <c r="F4572" s="48"/>
      <c r="G4572" s="49"/>
      <c r="H4572" s="50">
        <v>57000</v>
      </c>
      <c r="I4572" s="51">
        <v>0.1</v>
      </c>
      <c r="J4572" s="51"/>
      <c r="K4572" s="52">
        <f t="shared" si="2620"/>
        <v>51300</v>
      </c>
      <c r="L4572" s="36"/>
    </row>
    <row r="4573" spans="1:12" s="10" customFormat="1" ht="14.1" customHeight="1" x14ac:dyDescent="0.25">
      <c r="A4573" s="45">
        <v>4</v>
      </c>
      <c r="B4573" s="46">
        <v>5</v>
      </c>
      <c r="C4573" s="46" t="s">
        <v>37</v>
      </c>
      <c r="D4573" s="93" t="s">
        <v>32</v>
      </c>
      <c r="E4573" s="110" t="s">
        <v>191</v>
      </c>
      <c r="F4573" s="48"/>
      <c r="G4573" s="49"/>
      <c r="H4573" s="50">
        <v>16000</v>
      </c>
      <c r="I4573" s="51">
        <v>0.1</v>
      </c>
      <c r="J4573" s="51"/>
      <c r="K4573" s="52">
        <f t="shared" si="2620"/>
        <v>72000</v>
      </c>
      <c r="L4573" s="36"/>
    </row>
    <row r="4574" spans="1:12" s="10" customFormat="1" ht="14.1" customHeight="1" x14ac:dyDescent="0.25">
      <c r="A4574" s="45">
        <v>5</v>
      </c>
      <c r="B4574" s="46">
        <v>1</v>
      </c>
      <c r="C4574" s="46" t="s">
        <v>51</v>
      </c>
      <c r="D4574" s="93" t="s">
        <v>32</v>
      </c>
      <c r="E4574" s="110" t="s">
        <v>192</v>
      </c>
      <c r="F4574" s="48"/>
      <c r="G4574" s="49"/>
      <c r="H4574" s="50">
        <v>175000</v>
      </c>
      <c r="I4574" s="51"/>
      <c r="J4574" s="51"/>
      <c r="K4574" s="52">
        <f t="shared" si="2620"/>
        <v>175000</v>
      </c>
      <c r="L4574" s="36"/>
    </row>
    <row r="4575" spans="1:12" s="10" customFormat="1" ht="14.1" customHeight="1" x14ac:dyDescent="0.25">
      <c r="A4575" s="45">
        <v>6</v>
      </c>
      <c r="B4575" s="46">
        <v>1</v>
      </c>
      <c r="C4575" s="46" t="s">
        <v>51</v>
      </c>
      <c r="D4575" s="93" t="s">
        <v>32</v>
      </c>
      <c r="E4575" s="110" t="s">
        <v>193</v>
      </c>
      <c r="F4575" s="48"/>
      <c r="G4575" s="49"/>
      <c r="H4575" s="50">
        <v>175000</v>
      </c>
      <c r="I4575" s="51"/>
      <c r="J4575" s="51"/>
      <c r="K4575" s="52">
        <f t="shared" si="2620"/>
        <v>175000</v>
      </c>
      <c r="L4575" s="36"/>
    </row>
    <row r="4576" spans="1:12" s="10" customFormat="1" ht="14.1" customHeight="1" x14ac:dyDescent="0.25">
      <c r="A4576" s="45">
        <v>7</v>
      </c>
      <c r="B4576" s="46">
        <v>1</v>
      </c>
      <c r="C4576" s="46" t="s">
        <v>51</v>
      </c>
      <c r="D4576" s="93" t="s">
        <v>32</v>
      </c>
      <c r="E4576" s="110" t="s">
        <v>194</v>
      </c>
      <c r="F4576" s="48"/>
      <c r="G4576" s="49"/>
      <c r="H4576" s="50">
        <v>175000</v>
      </c>
      <c r="I4576" s="51"/>
      <c r="J4576" s="51"/>
      <c r="K4576" s="52">
        <f t="shared" si="2620"/>
        <v>175000</v>
      </c>
      <c r="L4576" s="36"/>
    </row>
    <row r="4577" spans="1:12" s="10" customFormat="1" ht="14.1" customHeight="1" x14ac:dyDescent="0.25">
      <c r="A4577" s="45">
        <v>8</v>
      </c>
      <c r="B4577" s="46">
        <v>1</v>
      </c>
      <c r="C4577" s="46" t="s">
        <v>51</v>
      </c>
      <c r="D4577" s="93" t="s">
        <v>32</v>
      </c>
      <c r="E4577" s="110" t="s">
        <v>195</v>
      </c>
      <c r="F4577" s="48"/>
      <c r="G4577" s="49"/>
      <c r="H4577" s="50">
        <v>175000</v>
      </c>
      <c r="I4577" s="51"/>
      <c r="J4577" s="51"/>
      <c r="K4577" s="52">
        <f t="shared" si="2620"/>
        <v>175000</v>
      </c>
      <c r="L4577" s="36"/>
    </row>
    <row r="4578" spans="1:12" s="10" customFormat="1" ht="14.1" customHeight="1" x14ac:dyDescent="0.25">
      <c r="A4578" s="45">
        <v>9</v>
      </c>
      <c r="B4578" s="46">
        <v>1</v>
      </c>
      <c r="C4578" s="46" t="s">
        <v>51</v>
      </c>
      <c r="D4578" s="93" t="s">
        <v>32</v>
      </c>
      <c r="E4578" s="110" t="s">
        <v>196</v>
      </c>
      <c r="F4578" s="48"/>
      <c r="G4578" s="49"/>
      <c r="H4578" s="50">
        <v>200000</v>
      </c>
      <c r="I4578" s="51"/>
      <c r="J4578" s="51"/>
      <c r="K4578" s="52">
        <f t="shared" si="2620"/>
        <v>200000</v>
      </c>
      <c r="L4578" s="36"/>
    </row>
    <row r="4579" spans="1:12" s="10" customFormat="1" ht="14.1" customHeight="1" x14ac:dyDescent="0.25">
      <c r="A4579" s="45">
        <v>10</v>
      </c>
      <c r="B4579" s="46">
        <v>1</v>
      </c>
      <c r="C4579" s="46" t="s">
        <v>51</v>
      </c>
      <c r="D4579" s="93" t="s">
        <v>32</v>
      </c>
      <c r="E4579" s="110" t="s">
        <v>197</v>
      </c>
      <c r="F4579" s="48"/>
      <c r="G4579" s="49"/>
      <c r="H4579" s="50">
        <v>175000</v>
      </c>
      <c r="I4579" s="51"/>
      <c r="J4579" s="51"/>
      <c r="K4579" s="52">
        <f t="shared" si="2620"/>
        <v>175000</v>
      </c>
      <c r="L4579" s="36"/>
    </row>
    <row r="4580" spans="1:12" s="10" customFormat="1" ht="14.1" customHeight="1" x14ac:dyDescent="0.25">
      <c r="A4580" s="45">
        <v>11</v>
      </c>
      <c r="B4580" s="46">
        <v>25</v>
      </c>
      <c r="C4580" s="46" t="s">
        <v>72</v>
      </c>
      <c r="D4580" s="93" t="s">
        <v>32</v>
      </c>
      <c r="E4580" s="110" t="s">
        <v>198</v>
      </c>
      <c r="F4580" s="48"/>
      <c r="G4580" s="49"/>
      <c r="H4580" s="50">
        <v>7000</v>
      </c>
      <c r="I4580" s="51">
        <v>0.1</v>
      </c>
      <c r="J4580" s="51"/>
      <c r="K4580" s="52">
        <f t="shared" si="2620"/>
        <v>157500</v>
      </c>
      <c r="L4580" s="36"/>
    </row>
    <row r="4581" spans="1:12" s="10" customFormat="1" ht="14.1" customHeight="1" x14ac:dyDescent="0.25">
      <c r="A4581" s="45">
        <v>12</v>
      </c>
      <c r="B4581" s="46">
        <v>200</v>
      </c>
      <c r="C4581" s="46" t="s">
        <v>72</v>
      </c>
      <c r="D4581" s="93">
        <v>1</v>
      </c>
      <c r="E4581" s="110" t="s">
        <v>199</v>
      </c>
      <c r="F4581" s="48"/>
      <c r="G4581" s="49"/>
      <c r="H4581" s="50">
        <v>8000</v>
      </c>
      <c r="I4581" s="51"/>
      <c r="J4581" s="51"/>
      <c r="K4581" s="52">
        <f t="shared" si="2620"/>
        <v>1600000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36"/>
      <c r="K4587" s="310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31">
        <f>SUM(K4570:K4585)</f>
        <v>3078560</v>
      </c>
      <c r="K4588" s="332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33"/>
      <c r="K4589" s="333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10"/>
      <c r="K4591" s="310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34">
        <f>((J4588/1.11)+(K4590/1.11))*11%</f>
        <v>305082.52252252254</v>
      </c>
      <c r="K4592" s="335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10"/>
      <c r="K4593" s="310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3078560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29</v>
      </c>
      <c r="J4596" s="311" t="s">
        <v>74</v>
      </c>
      <c r="K4596" s="312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28</v>
      </c>
      <c r="J4597" s="311"/>
      <c r="K4597" s="312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23070041</v>
      </c>
      <c r="F4600" s="123"/>
      <c r="G4600" s="124" t="s">
        <v>2</v>
      </c>
      <c r="H4600" s="355" t="str">
        <f>H4562</f>
        <v>CV SINAR CAHAYA NIRMALA</v>
      </c>
      <c r="I4600" s="355"/>
      <c r="J4600" s="355"/>
      <c r="K4600" s="356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59" t="s">
        <v>3</v>
      </c>
      <c r="G4601" s="130"/>
      <c r="H4601" s="357"/>
      <c r="I4601" s="357"/>
      <c r="J4601" s="357"/>
      <c r="K4601" s="358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60">
        <f>D4564</f>
        <v>45135</v>
      </c>
      <c r="E4602" s="361"/>
      <c r="F4602" s="359"/>
      <c r="G4602" s="131"/>
      <c r="H4602" s="362" t="str">
        <f>H4564</f>
        <v/>
      </c>
      <c r="I4602" s="362"/>
      <c r="J4602" s="362"/>
      <c r="K4602" s="363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59"/>
      <c r="G4603" s="131"/>
      <c r="H4603" s="343" t="str">
        <f>H4565</f>
        <v>BREBES</v>
      </c>
      <c r="I4603" s="343"/>
      <c r="J4603" s="343"/>
      <c r="K4603" s="344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 t="str">
        <f>D4566</f>
        <v>KO 1633</v>
      </c>
      <c r="E4604" s="122"/>
      <c r="F4604" s="133"/>
      <c r="G4604" s="134"/>
      <c r="H4604" s="345"/>
      <c r="I4604" s="345"/>
      <c r="J4604" s="345"/>
      <c r="K4604" s="346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2</v>
      </c>
      <c r="C4608" s="287" t="str">
        <f t="shared" si="2621"/>
        <v>BOX</v>
      </c>
      <c r="D4608" s="288" t="str">
        <f t="shared" si="2621"/>
        <v/>
      </c>
      <c r="E4608" s="289" t="str">
        <f t="shared" si="2621"/>
        <v>STIP / PENGHAPUS JOYKO ER-B20BL HITAM</v>
      </c>
      <c r="F4608" s="158"/>
      <c r="G4608" s="159"/>
      <c r="H4608" s="160">
        <f t="shared" ref="H4608:J4608" si="2622">H4570</f>
        <v>34100</v>
      </c>
      <c r="I4608" s="161">
        <f t="shared" si="2622"/>
        <v>0.1</v>
      </c>
      <c r="J4608" s="161">
        <f t="shared" si="2622"/>
        <v>0</v>
      </c>
      <c r="K4608" s="162">
        <f t="shared" ref="K4608:K4623" si="2623">(B4608*H4608-((B4608*H4608)*I4608))-((B4608*H4608-((B4608*H4608)*I4608))*J4608)</f>
        <v>61380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2</v>
      </c>
      <c r="C4609" s="287" t="str">
        <f t="shared" si="2624"/>
        <v>BOX</v>
      </c>
      <c r="D4609" s="288" t="str">
        <f t="shared" si="2624"/>
        <v/>
      </c>
      <c r="E4609" s="289" t="str">
        <f t="shared" si="2624"/>
        <v>STIP / PENGHAPUS JOYKO 526-B20 PUTIH</v>
      </c>
      <c r="F4609" s="158"/>
      <c r="G4609" s="159"/>
      <c r="H4609" s="160">
        <f t="shared" ref="H4609:J4609" si="2625">H4571</f>
        <v>34100</v>
      </c>
      <c r="I4609" s="161">
        <f t="shared" si="2625"/>
        <v>0.1</v>
      </c>
      <c r="J4609" s="161">
        <f t="shared" si="2625"/>
        <v>0</v>
      </c>
      <c r="K4609" s="162">
        <f t="shared" si="2623"/>
        <v>61380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1</v>
      </c>
      <c r="C4610" s="287" t="str">
        <f t="shared" si="2626"/>
        <v>LSN</v>
      </c>
      <c r="D4610" s="288" t="str">
        <f t="shared" si="2626"/>
        <v/>
      </c>
      <c r="E4610" s="289" t="str">
        <f t="shared" si="2626"/>
        <v>CUTTER 9 MM KENKO A-300 (KECIL)</v>
      </c>
      <c r="F4610" s="158"/>
      <c r="G4610" s="159"/>
      <c r="H4610" s="160">
        <f t="shared" ref="H4610:J4610" si="2627">H4572</f>
        <v>57000</v>
      </c>
      <c r="I4610" s="161">
        <f t="shared" si="2627"/>
        <v>0.1</v>
      </c>
      <c r="J4610" s="161">
        <f t="shared" si="2627"/>
        <v>0</v>
      </c>
      <c r="K4610" s="162">
        <f t="shared" si="2623"/>
        <v>51300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5</v>
      </c>
      <c r="C4611" s="287" t="str">
        <f t="shared" si="2628"/>
        <v>BOX</v>
      </c>
      <c r="D4611" s="288" t="str">
        <f t="shared" si="2628"/>
        <v/>
      </c>
      <c r="E4611" s="289" t="str">
        <f t="shared" si="2628"/>
        <v>PAPER TRIGONAL CLIP KENKO NO. 3</v>
      </c>
      <c r="F4611" s="158"/>
      <c r="G4611" s="159"/>
      <c r="H4611" s="160">
        <f t="shared" ref="H4611:J4611" si="2629">H4573</f>
        <v>16000</v>
      </c>
      <c r="I4611" s="161">
        <f t="shared" si="2629"/>
        <v>0.1</v>
      </c>
      <c r="J4611" s="161">
        <f t="shared" si="2629"/>
        <v>0</v>
      </c>
      <c r="K4611" s="162">
        <f t="shared" si="2623"/>
        <v>72000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1</v>
      </c>
      <c r="C4612" s="287" t="str">
        <f t="shared" si="2630"/>
        <v>LSN</v>
      </c>
      <c r="D4612" s="288" t="str">
        <f t="shared" si="2630"/>
        <v/>
      </c>
      <c r="E4612" s="289" t="str">
        <f t="shared" si="2630"/>
        <v>PENCIL CASE 23 x 8.5 MAGNET JH-220A</v>
      </c>
      <c r="F4612" s="158"/>
      <c r="G4612" s="159"/>
      <c r="H4612" s="160">
        <f t="shared" ref="H4612:J4612" si="2631">H4574</f>
        <v>175000</v>
      </c>
      <c r="I4612" s="161">
        <f t="shared" si="2631"/>
        <v>0</v>
      </c>
      <c r="J4612" s="161">
        <f t="shared" si="2631"/>
        <v>0</v>
      </c>
      <c r="K4612" s="162">
        <f t="shared" si="2623"/>
        <v>175000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1</v>
      </c>
      <c r="C4613" s="287" t="str">
        <f t="shared" si="2632"/>
        <v>LSN</v>
      </c>
      <c r="D4613" s="288" t="str">
        <f t="shared" si="2632"/>
        <v/>
      </c>
      <c r="E4613" s="289" t="str">
        <f t="shared" si="2632"/>
        <v>PENCIL CASE 22 x 7.5 MAGNET AC-1762 COWOK</v>
      </c>
      <c r="F4613" s="158"/>
      <c r="G4613" s="159"/>
      <c r="H4613" s="160">
        <f t="shared" ref="H4613:J4613" si="2633">H4575</f>
        <v>175000</v>
      </c>
      <c r="I4613" s="161">
        <f t="shared" si="2633"/>
        <v>0</v>
      </c>
      <c r="J4613" s="161">
        <f t="shared" si="2633"/>
        <v>0</v>
      </c>
      <c r="K4613" s="162">
        <f t="shared" si="2623"/>
        <v>175000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1</v>
      </c>
      <c r="C4614" s="287" t="str">
        <f t="shared" si="2634"/>
        <v>LSN</v>
      </c>
      <c r="D4614" s="288" t="str">
        <f t="shared" si="2634"/>
        <v/>
      </c>
      <c r="E4614" s="289" t="str">
        <f t="shared" si="2634"/>
        <v>PENCIL CASE 22 x 7.5 MAGNET AC-1762 CEWEK</v>
      </c>
      <c r="F4614" s="158"/>
      <c r="G4614" s="159"/>
      <c r="H4614" s="160">
        <f t="shared" ref="H4614:J4614" si="2635">H4576</f>
        <v>175000</v>
      </c>
      <c r="I4614" s="161">
        <f t="shared" si="2635"/>
        <v>0</v>
      </c>
      <c r="J4614" s="161">
        <f t="shared" si="2635"/>
        <v>0</v>
      </c>
      <c r="K4614" s="162">
        <f t="shared" si="2623"/>
        <v>175000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1</v>
      </c>
      <c r="C4615" s="287" t="str">
        <f t="shared" si="2636"/>
        <v>LSN</v>
      </c>
      <c r="D4615" s="288" t="str">
        <f t="shared" si="2636"/>
        <v/>
      </c>
      <c r="E4615" s="290" t="str">
        <f t="shared" si="2636"/>
        <v>PENCIL CASE 22 x 7.5 MAGNET FC-1758</v>
      </c>
      <c r="F4615" s="158"/>
      <c r="G4615" s="159"/>
      <c r="H4615" s="160">
        <f t="shared" ref="H4615:J4615" si="2637">H4577</f>
        <v>175000</v>
      </c>
      <c r="I4615" s="161">
        <f t="shared" si="2637"/>
        <v>0</v>
      </c>
      <c r="J4615" s="161">
        <f t="shared" si="2637"/>
        <v>0</v>
      </c>
      <c r="K4615" s="162">
        <f t="shared" si="2623"/>
        <v>175000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1</v>
      </c>
      <c r="C4616" s="287" t="str">
        <f t="shared" si="2638"/>
        <v>LSN</v>
      </c>
      <c r="D4616" s="288" t="str">
        <f t="shared" si="2638"/>
        <v/>
      </c>
      <c r="E4616" s="289" t="str">
        <f t="shared" si="2638"/>
        <v>PENCIL CASE 22 x 7.5 MAGNET FX-2275 (METALIK)</v>
      </c>
      <c r="F4616" s="158"/>
      <c r="G4616" s="159"/>
      <c r="H4616" s="160">
        <f t="shared" ref="H4616:J4616" si="2639">H4578</f>
        <v>200000</v>
      </c>
      <c r="I4616" s="161">
        <f t="shared" si="2639"/>
        <v>0</v>
      </c>
      <c r="J4616" s="161">
        <f t="shared" si="2639"/>
        <v>0</v>
      </c>
      <c r="K4616" s="162">
        <f t="shared" si="2623"/>
        <v>200000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1</v>
      </c>
      <c r="C4617" s="287" t="str">
        <f t="shared" si="2640"/>
        <v>LSN</v>
      </c>
      <c r="D4617" s="288" t="str">
        <f t="shared" si="2640"/>
        <v/>
      </c>
      <c r="E4617" s="289" t="str">
        <f t="shared" si="2640"/>
        <v>PENCIL CASE 22 x 7.5 MAGNET C-1755-1</v>
      </c>
      <c r="F4617" s="158"/>
      <c r="G4617" s="159"/>
      <c r="H4617" s="160">
        <f t="shared" ref="H4617:J4617" si="2641">H4579</f>
        <v>175000</v>
      </c>
      <c r="I4617" s="161">
        <f t="shared" si="2641"/>
        <v>0</v>
      </c>
      <c r="J4617" s="161">
        <f t="shared" si="2641"/>
        <v>0</v>
      </c>
      <c r="K4617" s="162">
        <f t="shared" si="2623"/>
        <v>175000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25</v>
      </c>
      <c r="C4618" s="287" t="str">
        <f t="shared" si="2642"/>
        <v>PAK</v>
      </c>
      <c r="D4618" s="288" t="str">
        <f t="shared" si="2642"/>
        <v/>
      </c>
      <c r="E4618" s="289" t="str">
        <f t="shared" si="2642"/>
        <v>LOOSE LEAF JOYKO A5-7020 (100S)</v>
      </c>
      <c r="F4618" s="158"/>
      <c r="G4618" s="159"/>
      <c r="H4618" s="160">
        <f t="shared" ref="H4618:J4618" si="2643">H4580</f>
        <v>7000</v>
      </c>
      <c r="I4618" s="161">
        <f t="shared" si="2643"/>
        <v>0.1</v>
      </c>
      <c r="J4618" s="161">
        <f t="shared" si="2643"/>
        <v>0</v>
      </c>
      <c r="K4618" s="162">
        <f t="shared" si="2623"/>
        <v>157500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200</v>
      </c>
      <c r="C4619" s="287" t="str">
        <f t="shared" si="2644"/>
        <v>PAK</v>
      </c>
      <c r="D4619" s="288">
        <f t="shared" si="2644"/>
        <v>1</v>
      </c>
      <c r="E4619" s="289" t="str">
        <f t="shared" si="2644"/>
        <v>SAMPUL SAMSON KWARTO BATIK</v>
      </c>
      <c r="F4619" s="158"/>
      <c r="G4619" s="159"/>
      <c r="H4619" s="160">
        <f t="shared" ref="H4619:J4619" si="2645">H4581</f>
        <v>8000</v>
      </c>
      <c r="I4619" s="161">
        <f t="shared" si="2645"/>
        <v>0</v>
      </c>
      <c r="J4619" s="161">
        <f t="shared" si="2645"/>
        <v>0</v>
      </c>
      <c r="K4619" s="162">
        <f t="shared" si="2623"/>
        <v>1600000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68"/>
      <c r="K4625" s="364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69">
        <f>SUM(K4608:K4623)</f>
        <v>3078560</v>
      </c>
      <c r="K4626" s="370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65"/>
      <c r="K4627" s="365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64"/>
      <c r="K4629" s="364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66">
        <f>((J4626/1.11)+(K4628/1.11))*11%</f>
        <v>305082.52252252254</v>
      </c>
      <c r="K4630" s="367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64"/>
      <c r="K4631" s="364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3078560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29</v>
      </c>
      <c r="J4634" s="337" t="str">
        <f>J4596</f>
        <v>RISMA / CONDRO</v>
      </c>
      <c r="K4634" s="338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28</v>
      </c>
      <c r="J4635" s="337">
        <f>J4597</f>
        <v>0</v>
      </c>
      <c r="K4635" s="338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23070041</v>
      </c>
      <c r="F4638" s="200"/>
      <c r="G4638" s="201" t="s">
        <v>2</v>
      </c>
      <c r="H4638" s="339" t="str">
        <f>H4600</f>
        <v>CV SINAR CAHAYA NIRMALA</v>
      </c>
      <c r="I4638" s="339"/>
      <c r="J4638" s="339"/>
      <c r="K4638" s="340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13" t="s">
        <v>3</v>
      </c>
      <c r="G4639" s="207"/>
      <c r="H4639" s="341"/>
      <c r="I4639" s="341"/>
      <c r="J4639" s="341"/>
      <c r="K4639" s="342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4">
        <f>D4602</f>
        <v>45135</v>
      </c>
      <c r="E4640" s="315"/>
      <c r="F4640" s="313"/>
      <c r="G4640" s="208"/>
      <c r="H4640" s="316" t="str">
        <f>H4602</f>
        <v/>
      </c>
      <c r="I4640" s="316"/>
      <c r="J4640" s="316"/>
      <c r="K4640" s="317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13"/>
      <c r="G4641" s="208"/>
      <c r="H4641" s="318" t="str">
        <f>H4603</f>
        <v>BREBES</v>
      </c>
      <c r="I4641" s="318"/>
      <c r="J4641" s="318"/>
      <c r="K4641" s="319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 t="str">
        <f>D4604</f>
        <v>KO 1633</v>
      </c>
      <c r="E4642" s="199"/>
      <c r="F4642" s="210"/>
      <c r="G4642" s="211"/>
      <c r="H4642" s="320"/>
      <c r="I4642" s="320"/>
      <c r="J4642" s="320"/>
      <c r="K4642" s="321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2</v>
      </c>
      <c r="C4646" s="292" t="str">
        <f t="shared" si="2654"/>
        <v>BOX</v>
      </c>
      <c r="D4646" s="293" t="str">
        <f t="shared" si="2654"/>
        <v/>
      </c>
      <c r="E4646" s="294" t="str">
        <f t="shared" si="2654"/>
        <v>STIP / PENGHAPUS JOYKO ER-B20BL HITAM</v>
      </c>
      <c r="F4646" s="235"/>
      <c r="G4646" s="236"/>
      <c r="H4646" s="237">
        <f t="shared" ref="H4646:J4646" si="2655">H4608</f>
        <v>34100</v>
      </c>
      <c r="I4646" s="238">
        <f t="shared" si="2655"/>
        <v>0.1</v>
      </c>
      <c r="J4646" s="238">
        <f t="shared" si="2655"/>
        <v>0</v>
      </c>
      <c r="K4646" s="239">
        <f t="shared" ref="K4646:K4661" si="2656">(B4646*H4646-((B4646*H4646)*I4646))-((B4646*H4646-((B4646*H4646)*I4646))*J4646)</f>
        <v>61380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2</v>
      </c>
      <c r="C4647" s="292" t="str">
        <f t="shared" si="2657"/>
        <v>BOX</v>
      </c>
      <c r="D4647" s="293" t="str">
        <f t="shared" si="2657"/>
        <v/>
      </c>
      <c r="E4647" s="294" t="str">
        <f t="shared" si="2657"/>
        <v>STIP / PENGHAPUS JOYKO 526-B20 PUTIH</v>
      </c>
      <c r="F4647" s="235"/>
      <c r="G4647" s="236"/>
      <c r="H4647" s="237">
        <f t="shared" ref="H4647:J4647" si="2658">H4609</f>
        <v>34100</v>
      </c>
      <c r="I4647" s="238">
        <f t="shared" si="2658"/>
        <v>0.1</v>
      </c>
      <c r="J4647" s="238">
        <f t="shared" si="2658"/>
        <v>0</v>
      </c>
      <c r="K4647" s="239">
        <f t="shared" si="2656"/>
        <v>61380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1</v>
      </c>
      <c r="C4648" s="292" t="str">
        <f t="shared" si="2659"/>
        <v>LSN</v>
      </c>
      <c r="D4648" s="293" t="str">
        <f t="shared" si="2659"/>
        <v/>
      </c>
      <c r="E4648" s="294" t="str">
        <f t="shared" si="2659"/>
        <v>CUTTER 9 MM KENKO A-300 (KECIL)</v>
      </c>
      <c r="F4648" s="235"/>
      <c r="G4648" s="236"/>
      <c r="H4648" s="237">
        <f t="shared" ref="H4648:J4648" si="2660">H4610</f>
        <v>57000</v>
      </c>
      <c r="I4648" s="238">
        <f t="shared" si="2660"/>
        <v>0.1</v>
      </c>
      <c r="J4648" s="238">
        <f t="shared" si="2660"/>
        <v>0</v>
      </c>
      <c r="K4648" s="239">
        <f t="shared" si="2656"/>
        <v>51300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5</v>
      </c>
      <c r="C4649" s="292" t="str">
        <f t="shared" si="2661"/>
        <v>BOX</v>
      </c>
      <c r="D4649" s="293" t="str">
        <f t="shared" si="2661"/>
        <v/>
      </c>
      <c r="E4649" s="294" t="str">
        <f t="shared" si="2661"/>
        <v>PAPER TRIGONAL CLIP KENKO NO. 3</v>
      </c>
      <c r="F4649" s="235"/>
      <c r="G4649" s="236"/>
      <c r="H4649" s="237">
        <f t="shared" ref="H4649:J4649" si="2662">H4611</f>
        <v>16000</v>
      </c>
      <c r="I4649" s="238">
        <f t="shared" si="2662"/>
        <v>0.1</v>
      </c>
      <c r="J4649" s="238">
        <f t="shared" si="2662"/>
        <v>0</v>
      </c>
      <c r="K4649" s="239">
        <f t="shared" si="2656"/>
        <v>72000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1</v>
      </c>
      <c r="C4650" s="292" t="str">
        <f t="shared" si="2663"/>
        <v>LSN</v>
      </c>
      <c r="D4650" s="293" t="str">
        <f t="shared" si="2663"/>
        <v/>
      </c>
      <c r="E4650" s="294" t="str">
        <f t="shared" si="2663"/>
        <v>PENCIL CASE 23 x 8.5 MAGNET JH-220A</v>
      </c>
      <c r="F4650" s="235"/>
      <c r="G4650" s="236"/>
      <c r="H4650" s="237">
        <f t="shared" ref="H4650:J4650" si="2664">H4612</f>
        <v>175000</v>
      </c>
      <c r="I4650" s="238">
        <f t="shared" si="2664"/>
        <v>0</v>
      </c>
      <c r="J4650" s="238">
        <f t="shared" si="2664"/>
        <v>0</v>
      </c>
      <c r="K4650" s="239">
        <f t="shared" si="2656"/>
        <v>175000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1</v>
      </c>
      <c r="C4651" s="292" t="str">
        <f t="shared" si="2665"/>
        <v>LSN</v>
      </c>
      <c r="D4651" s="293" t="str">
        <f t="shared" si="2665"/>
        <v/>
      </c>
      <c r="E4651" s="294" t="str">
        <f t="shared" si="2665"/>
        <v>PENCIL CASE 22 x 7.5 MAGNET AC-1762 COWOK</v>
      </c>
      <c r="F4651" s="235"/>
      <c r="G4651" s="236"/>
      <c r="H4651" s="237">
        <f t="shared" ref="H4651:J4651" si="2666">H4613</f>
        <v>175000</v>
      </c>
      <c r="I4651" s="238">
        <f t="shared" si="2666"/>
        <v>0</v>
      </c>
      <c r="J4651" s="238">
        <f t="shared" si="2666"/>
        <v>0</v>
      </c>
      <c r="K4651" s="239">
        <f t="shared" si="2656"/>
        <v>175000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1</v>
      </c>
      <c r="C4652" s="292" t="str">
        <f t="shared" si="2667"/>
        <v>LSN</v>
      </c>
      <c r="D4652" s="293" t="str">
        <f t="shared" si="2667"/>
        <v/>
      </c>
      <c r="E4652" s="294" t="str">
        <f t="shared" si="2667"/>
        <v>PENCIL CASE 22 x 7.5 MAGNET AC-1762 CEWEK</v>
      </c>
      <c r="F4652" s="235"/>
      <c r="G4652" s="236"/>
      <c r="H4652" s="237">
        <f t="shared" ref="H4652:J4652" si="2668">H4614</f>
        <v>175000</v>
      </c>
      <c r="I4652" s="238">
        <f t="shared" si="2668"/>
        <v>0</v>
      </c>
      <c r="J4652" s="238">
        <f t="shared" si="2668"/>
        <v>0</v>
      </c>
      <c r="K4652" s="239">
        <f t="shared" si="2656"/>
        <v>175000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1</v>
      </c>
      <c r="C4653" s="292" t="str">
        <f t="shared" si="2669"/>
        <v>LSN</v>
      </c>
      <c r="D4653" s="293" t="str">
        <f t="shared" si="2669"/>
        <v/>
      </c>
      <c r="E4653" s="295" t="str">
        <f t="shared" si="2669"/>
        <v>PENCIL CASE 22 x 7.5 MAGNET FC-1758</v>
      </c>
      <c r="F4653" s="235"/>
      <c r="G4653" s="236"/>
      <c r="H4653" s="237">
        <f t="shared" ref="H4653:J4653" si="2670">H4615</f>
        <v>175000</v>
      </c>
      <c r="I4653" s="238">
        <f t="shared" si="2670"/>
        <v>0</v>
      </c>
      <c r="J4653" s="238">
        <f t="shared" si="2670"/>
        <v>0</v>
      </c>
      <c r="K4653" s="239">
        <f t="shared" si="2656"/>
        <v>175000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1</v>
      </c>
      <c r="C4654" s="292" t="str">
        <f t="shared" si="2671"/>
        <v>LSN</v>
      </c>
      <c r="D4654" s="293" t="str">
        <f t="shared" si="2671"/>
        <v/>
      </c>
      <c r="E4654" s="294" t="str">
        <f t="shared" si="2671"/>
        <v>PENCIL CASE 22 x 7.5 MAGNET FX-2275 (METALIK)</v>
      </c>
      <c r="F4654" s="235"/>
      <c r="G4654" s="236"/>
      <c r="H4654" s="237">
        <f t="shared" ref="H4654:J4654" si="2672">H4616</f>
        <v>200000</v>
      </c>
      <c r="I4654" s="238">
        <f t="shared" si="2672"/>
        <v>0</v>
      </c>
      <c r="J4654" s="238">
        <f t="shared" si="2672"/>
        <v>0</v>
      </c>
      <c r="K4654" s="239">
        <f t="shared" si="2656"/>
        <v>200000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1</v>
      </c>
      <c r="C4655" s="292" t="str">
        <f t="shared" si="2673"/>
        <v>LSN</v>
      </c>
      <c r="D4655" s="293" t="str">
        <f t="shared" si="2673"/>
        <v/>
      </c>
      <c r="E4655" s="294" t="str">
        <f t="shared" si="2673"/>
        <v>PENCIL CASE 22 x 7.5 MAGNET C-1755-1</v>
      </c>
      <c r="F4655" s="235"/>
      <c r="G4655" s="236"/>
      <c r="H4655" s="237">
        <f t="shared" ref="H4655:J4655" si="2674">H4617</f>
        <v>175000</v>
      </c>
      <c r="I4655" s="238">
        <f t="shared" si="2674"/>
        <v>0</v>
      </c>
      <c r="J4655" s="238">
        <f t="shared" si="2674"/>
        <v>0</v>
      </c>
      <c r="K4655" s="239">
        <f t="shared" si="2656"/>
        <v>175000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25</v>
      </c>
      <c r="C4656" s="292" t="str">
        <f t="shared" si="2675"/>
        <v>PAK</v>
      </c>
      <c r="D4656" s="293" t="str">
        <f t="shared" si="2675"/>
        <v/>
      </c>
      <c r="E4656" s="294" t="str">
        <f t="shared" si="2675"/>
        <v>LOOSE LEAF JOYKO A5-7020 (100S)</v>
      </c>
      <c r="F4656" s="235"/>
      <c r="G4656" s="236"/>
      <c r="H4656" s="237">
        <f t="shared" ref="H4656:J4656" si="2676">H4618</f>
        <v>7000</v>
      </c>
      <c r="I4656" s="238">
        <f t="shared" si="2676"/>
        <v>0.1</v>
      </c>
      <c r="J4656" s="238">
        <f t="shared" si="2676"/>
        <v>0</v>
      </c>
      <c r="K4656" s="239">
        <f t="shared" si="2656"/>
        <v>157500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200</v>
      </c>
      <c r="C4657" s="292" t="str">
        <f t="shared" si="2677"/>
        <v>PAK</v>
      </c>
      <c r="D4657" s="293">
        <f t="shared" si="2677"/>
        <v>1</v>
      </c>
      <c r="E4657" s="294" t="str">
        <f t="shared" si="2677"/>
        <v>SAMPUL SAMSON KWARTO BATIK</v>
      </c>
      <c r="F4657" s="235"/>
      <c r="G4657" s="236"/>
      <c r="H4657" s="237">
        <f t="shared" ref="H4657:J4657" si="2678">H4619</f>
        <v>8000</v>
      </c>
      <c r="I4657" s="238">
        <f t="shared" si="2678"/>
        <v>0</v>
      </c>
      <c r="J4657" s="238">
        <f t="shared" si="2678"/>
        <v>0</v>
      </c>
      <c r="K4657" s="239">
        <f t="shared" si="2656"/>
        <v>1600000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22"/>
      <c r="K4663" s="323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24">
        <f>SUM(K4646:K4661)</f>
        <v>3078560</v>
      </c>
      <c r="K4664" s="325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26"/>
      <c r="K4665" s="326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23"/>
      <c r="K4667" s="323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27">
        <f>((J4664/1.11)+(K4666/1.11))*11%</f>
        <v>305082.52252252254</v>
      </c>
      <c r="K4668" s="328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23"/>
      <c r="K4669" s="323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3078560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29</v>
      </c>
      <c r="J4672" s="329" t="str">
        <f>J4634</f>
        <v>RISMA / CONDRO</v>
      </c>
      <c r="K4672" s="330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28</v>
      </c>
      <c r="J4673" s="329">
        <f>J4635</f>
        <v>0</v>
      </c>
      <c r="K4673" s="330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23070042</v>
      </c>
      <c r="G4676" s="11" t="s">
        <v>2</v>
      </c>
      <c r="H4676" s="305" t="s">
        <v>93</v>
      </c>
      <c r="I4676" s="305"/>
      <c r="J4676" s="305"/>
      <c r="K4676" s="306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09" t="s">
        <v>3</v>
      </c>
      <c r="G4677" s="17"/>
      <c r="H4677" s="307"/>
      <c r="I4677" s="307"/>
      <c r="J4677" s="307"/>
      <c r="K4677" s="308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47">
        <v>45136</v>
      </c>
      <c r="E4678" s="348"/>
      <c r="F4678" s="309"/>
      <c r="G4678" s="18"/>
      <c r="H4678" s="349" t="s">
        <v>94</v>
      </c>
      <c r="I4678" s="349"/>
      <c r="J4678" s="349"/>
      <c r="K4678" s="350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09"/>
      <c r="G4679" s="18"/>
      <c r="H4679" s="351" t="s">
        <v>95</v>
      </c>
      <c r="I4679" s="351"/>
      <c r="J4679" s="351"/>
      <c r="K4679" s="352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 t="s">
        <v>200</v>
      </c>
      <c r="E4680" s="9"/>
      <c r="F4680" s="21"/>
      <c r="G4680" s="22"/>
      <c r="H4680" s="353"/>
      <c r="I4680" s="353"/>
      <c r="J4680" s="353"/>
      <c r="K4680" s="354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>
        <v>288</v>
      </c>
      <c r="C4684" s="46" t="s">
        <v>58</v>
      </c>
      <c r="D4684" s="93">
        <v>1</v>
      </c>
      <c r="E4684" s="110" t="s">
        <v>201</v>
      </c>
      <c r="F4684" s="48"/>
      <c r="G4684" s="49"/>
      <c r="H4684" s="50">
        <v>4800</v>
      </c>
      <c r="I4684" s="51">
        <v>0.125</v>
      </c>
      <c r="J4684" s="51"/>
      <c r="K4684" s="52">
        <f t="shared" ref="K4684:K4699" si="2687">(B4684*H4684-((B4684*H4684)*I4684))-((B4684*H4684-((B4684*H4684)*I4684))*J4684)</f>
        <v>1209600</v>
      </c>
      <c r="L4684" s="36"/>
    </row>
    <row r="4685" spans="1:12" s="10" customFormat="1" ht="14.1" customHeight="1" x14ac:dyDescent="0.25">
      <c r="A4685" s="45">
        <v>2</v>
      </c>
      <c r="B4685" s="46">
        <v>216</v>
      </c>
      <c r="C4685" s="46" t="s">
        <v>58</v>
      </c>
      <c r="D4685" s="93">
        <v>3</v>
      </c>
      <c r="E4685" s="110" t="s">
        <v>202</v>
      </c>
      <c r="F4685" s="48"/>
      <c r="G4685" s="49"/>
      <c r="H4685" s="50">
        <v>15800</v>
      </c>
      <c r="I4685" s="51">
        <v>0.125</v>
      </c>
      <c r="J4685" s="51"/>
      <c r="K4685" s="52">
        <f t="shared" si="2687"/>
        <v>2986200</v>
      </c>
      <c r="L4685" s="36"/>
    </row>
    <row r="4686" spans="1:12" s="10" customFormat="1" ht="14.1" customHeight="1" x14ac:dyDescent="0.25">
      <c r="A4686" s="45">
        <v>3</v>
      </c>
      <c r="B4686" s="46">
        <v>288</v>
      </c>
      <c r="C4686" s="46" t="s">
        <v>51</v>
      </c>
      <c r="D4686" s="93">
        <v>2</v>
      </c>
      <c r="E4686" s="110" t="s">
        <v>157</v>
      </c>
      <c r="F4686" s="48"/>
      <c r="G4686" s="49"/>
      <c r="H4686" s="50">
        <v>19800</v>
      </c>
      <c r="I4686" s="51">
        <v>0.125</v>
      </c>
      <c r="J4686" s="51"/>
      <c r="K4686" s="52">
        <f t="shared" si="2687"/>
        <v>4989600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36"/>
      <c r="K4701" s="310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31">
        <f>SUM(K4684:K4699)</f>
        <v>9185400</v>
      </c>
      <c r="K4702" s="332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33"/>
      <c r="K4703" s="333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10"/>
      <c r="K4705" s="310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34">
        <f>((J4702/1.11)+(K4704/1.11))*11%</f>
        <v>910264.86486486485</v>
      </c>
      <c r="K4706" s="335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10"/>
      <c r="K4707" s="310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9185400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29</v>
      </c>
      <c r="J4710" s="311" t="s">
        <v>55</v>
      </c>
      <c r="K4710" s="312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28</v>
      </c>
      <c r="J4711" s="311"/>
      <c r="K4711" s="312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23070042</v>
      </c>
      <c r="F4714" s="123"/>
      <c r="G4714" s="124" t="s">
        <v>2</v>
      </c>
      <c r="H4714" s="355" t="str">
        <f>H4676</f>
        <v>LILY JULIAWATI</v>
      </c>
      <c r="I4714" s="355"/>
      <c r="J4714" s="355"/>
      <c r="K4714" s="356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59" t="s">
        <v>3</v>
      </c>
      <c r="G4715" s="130"/>
      <c r="H4715" s="357"/>
      <c r="I4715" s="357"/>
      <c r="J4715" s="357"/>
      <c r="K4715" s="358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60">
        <f>D4678</f>
        <v>45136</v>
      </c>
      <c r="E4716" s="361"/>
      <c r="F4716" s="359"/>
      <c r="G4716" s="131"/>
      <c r="H4716" s="362" t="str">
        <f>H4678</f>
        <v>(REJO AGUNG)</v>
      </c>
      <c r="I4716" s="362"/>
      <c r="J4716" s="362"/>
      <c r="K4716" s="363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59"/>
      <c r="G4717" s="131"/>
      <c r="H4717" s="343" t="str">
        <f>H4679</f>
        <v>JOMBANG</v>
      </c>
      <c r="I4717" s="343"/>
      <c r="J4717" s="343"/>
      <c r="K4717" s="344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 t="str">
        <f>D4680</f>
        <v>G 2686</v>
      </c>
      <c r="E4718" s="122"/>
      <c r="F4718" s="133"/>
      <c r="G4718" s="134"/>
      <c r="H4718" s="345"/>
      <c r="I4718" s="345"/>
      <c r="J4718" s="345"/>
      <c r="K4718" s="346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288</v>
      </c>
      <c r="C4722" s="287" t="str">
        <f t="shared" si="2688"/>
        <v>PCS</v>
      </c>
      <c r="D4722" s="288">
        <f t="shared" si="2688"/>
        <v>1</v>
      </c>
      <c r="E4722" s="289" t="str">
        <f t="shared" si="2688"/>
        <v>PENCIL CASE JOYKO PC-0719 FANCY</v>
      </c>
      <c r="F4722" s="158"/>
      <c r="G4722" s="159"/>
      <c r="H4722" s="160">
        <f t="shared" ref="H4722:J4722" si="2689">H4684</f>
        <v>4800</v>
      </c>
      <c r="I4722" s="161">
        <f t="shared" si="2689"/>
        <v>0.125</v>
      </c>
      <c r="J4722" s="161">
        <f t="shared" si="2689"/>
        <v>0</v>
      </c>
      <c r="K4722" s="162">
        <f t="shared" ref="K4722:K4737" si="2690">(B4722*H4722-((B4722*H4722)*I4722))-((B4722*H4722-((B4722*H4722)*I4722))*J4722)</f>
        <v>1209600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216</v>
      </c>
      <c r="C4723" s="287" t="str">
        <f t="shared" si="2691"/>
        <v>PCS</v>
      </c>
      <c r="D4723" s="288">
        <f t="shared" si="2691"/>
        <v>3</v>
      </c>
      <c r="E4723" s="289" t="str">
        <f t="shared" si="2691"/>
        <v>BINDER NOTE JOYKO A5 (CAMPUS/CLASSIC)</v>
      </c>
      <c r="F4723" s="158"/>
      <c r="G4723" s="159"/>
      <c r="H4723" s="160">
        <f t="shared" ref="H4723:J4723" si="2692">H4685</f>
        <v>15800</v>
      </c>
      <c r="I4723" s="161">
        <f t="shared" si="2692"/>
        <v>0.125</v>
      </c>
      <c r="J4723" s="161">
        <f t="shared" si="2692"/>
        <v>0</v>
      </c>
      <c r="K4723" s="162">
        <f t="shared" si="2690"/>
        <v>2986200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288</v>
      </c>
      <c r="C4724" s="287" t="str">
        <f t="shared" si="2693"/>
        <v>LSN</v>
      </c>
      <c r="D4724" s="288">
        <f t="shared" si="2693"/>
        <v>2</v>
      </c>
      <c r="E4724" s="289" t="str">
        <f t="shared" si="2693"/>
        <v>ISI PENSIL 2B 2.0 MM JOYKO PL-10</v>
      </c>
      <c r="F4724" s="158"/>
      <c r="G4724" s="159"/>
      <c r="H4724" s="160">
        <f t="shared" ref="H4724:J4724" si="2694">H4686</f>
        <v>19800</v>
      </c>
      <c r="I4724" s="161">
        <f t="shared" si="2694"/>
        <v>0.125</v>
      </c>
      <c r="J4724" s="161">
        <f t="shared" si="2694"/>
        <v>0</v>
      </c>
      <c r="K4724" s="162">
        <f t="shared" si="2690"/>
        <v>4989600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68"/>
      <c r="K4739" s="364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69">
        <f>SUM(K4722:K4737)</f>
        <v>9185400</v>
      </c>
      <c r="K4740" s="370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65"/>
      <c r="K4741" s="365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64"/>
      <c r="K4743" s="364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66">
        <f>((J4740/1.11)+(K4742/1.11))*11%</f>
        <v>910264.86486486485</v>
      </c>
      <c r="K4744" s="367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64"/>
      <c r="K4745" s="364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9185400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29</v>
      </c>
      <c r="J4748" s="337" t="str">
        <f>J4710</f>
        <v>NOVI / CONDRO</v>
      </c>
      <c r="K4748" s="338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28</v>
      </c>
      <c r="J4749" s="337">
        <f>J4711</f>
        <v>0</v>
      </c>
      <c r="K4749" s="338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23070042</v>
      </c>
      <c r="F4752" s="200"/>
      <c r="G4752" s="201" t="s">
        <v>2</v>
      </c>
      <c r="H4752" s="339" t="str">
        <f>H4714</f>
        <v>LILY JULIAWATI</v>
      </c>
      <c r="I4752" s="339"/>
      <c r="J4752" s="339"/>
      <c r="K4752" s="340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13" t="s">
        <v>3</v>
      </c>
      <c r="G4753" s="207"/>
      <c r="H4753" s="341"/>
      <c r="I4753" s="341"/>
      <c r="J4753" s="341"/>
      <c r="K4753" s="342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4">
        <f>D4716</f>
        <v>45136</v>
      </c>
      <c r="E4754" s="315"/>
      <c r="F4754" s="313"/>
      <c r="G4754" s="208"/>
      <c r="H4754" s="316" t="str">
        <f>H4716</f>
        <v>(REJO AGUNG)</v>
      </c>
      <c r="I4754" s="316"/>
      <c r="J4754" s="316"/>
      <c r="K4754" s="317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13"/>
      <c r="G4755" s="208"/>
      <c r="H4755" s="318" t="str">
        <f>H4717</f>
        <v>JOMBANG</v>
      </c>
      <c r="I4755" s="318"/>
      <c r="J4755" s="318"/>
      <c r="K4755" s="319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 t="str">
        <f>D4718</f>
        <v>G 2686</v>
      </c>
      <c r="E4756" s="199"/>
      <c r="F4756" s="210"/>
      <c r="G4756" s="211"/>
      <c r="H4756" s="320"/>
      <c r="I4756" s="320"/>
      <c r="J4756" s="320"/>
      <c r="K4756" s="321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288</v>
      </c>
      <c r="C4760" s="292" t="str">
        <f t="shared" si="2721"/>
        <v>PCS</v>
      </c>
      <c r="D4760" s="293">
        <f t="shared" si="2721"/>
        <v>1</v>
      </c>
      <c r="E4760" s="294" t="str">
        <f t="shared" si="2721"/>
        <v>PENCIL CASE JOYKO PC-0719 FANCY</v>
      </c>
      <c r="F4760" s="235"/>
      <c r="G4760" s="236"/>
      <c r="H4760" s="237">
        <f t="shared" ref="H4760:J4760" si="2722">H4722</f>
        <v>4800</v>
      </c>
      <c r="I4760" s="238">
        <f t="shared" si="2722"/>
        <v>0.125</v>
      </c>
      <c r="J4760" s="238">
        <f t="shared" si="2722"/>
        <v>0</v>
      </c>
      <c r="K4760" s="239">
        <f t="shared" ref="K4760:K4775" si="2723">(B4760*H4760-((B4760*H4760)*I4760))-((B4760*H4760-((B4760*H4760)*I4760))*J4760)</f>
        <v>1209600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216</v>
      </c>
      <c r="C4761" s="292" t="str">
        <f t="shared" si="2724"/>
        <v>PCS</v>
      </c>
      <c r="D4761" s="293">
        <f t="shared" si="2724"/>
        <v>3</v>
      </c>
      <c r="E4761" s="294" t="str">
        <f t="shared" si="2724"/>
        <v>BINDER NOTE JOYKO A5 (CAMPUS/CLASSIC)</v>
      </c>
      <c r="F4761" s="235"/>
      <c r="G4761" s="236"/>
      <c r="H4761" s="237">
        <f t="shared" ref="H4761:J4761" si="2725">H4723</f>
        <v>15800</v>
      </c>
      <c r="I4761" s="238">
        <f t="shared" si="2725"/>
        <v>0.125</v>
      </c>
      <c r="J4761" s="238">
        <f t="shared" si="2725"/>
        <v>0</v>
      </c>
      <c r="K4761" s="239">
        <f t="shared" si="2723"/>
        <v>2986200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288</v>
      </c>
      <c r="C4762" s="292" t="str">
        <f t="shared" si="2726"/>
        <v>LSN</v>
      </c>
      <c r="D4762" s="293">
        <f t="shared" si="2726"/>
        <v>2</v>
      </c>
      <c r="E4762" s="294" t="str">
        <f t="shared" si="2726"/>
        <v>ISI PENSIL 2B 2.0 MM JOYKO PL-10</v>
      </c>
      <c r="F4762" s="235"/>
      <c r="G4762" s="236"/>
      <c r="H4762" s="237">
        <f t="shared" ref="H4762:J4762" si="2727">H4724</f>
        <v>19800</v>
      </c>
      <c r="I4762" s="238">
        <f t="shared" si="2727"/>
        <v>0.125</v>
      </c>
      <c r="J4762" s="238">
        <f t="shared" si="2727"/>
        <v>0</v>
      </c>
      <c r="K4762" s="239">
        <f t="shared" si="2723"/>
        <v>4989600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22"/>
      <c r="K4777" s="323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24">
        <f>SUM(K4760:K4775)</f>
        <v>9185400</v>
      </c>
      <c r="K4778" s="325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26"/>
      <c r="K4779" s="326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23"/>
      <c r="K4781" s="323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27">
        <f>((J4778/1.11)+(K4780/1.11))*11%</f>
        <v>910264.86486486485</v>
      </c>
      <c r="K4782" s="328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23"/>
      <c r="K4783" s="323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9185400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29</v>
      </c>
      <c r="J4786" s="329" t="str">
        <f>J4748</f>
        <v>NOVI / CONDRO</v>
      </c>
      <c r="K4786" s="330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28</v>
      </c>
      <c r="J4787" s="329">
        <f>J4749</f>
        <v>0</v>
      </c>
      <c r="K4787" s="330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23070043</v>
      </c>
      <c r="G4790" s="11" t="s">
        <v>2</v>
      </c>
      <c r="H4790" s="305"/>
      <c r="I4790" s="305"/>
      <c r="J4790" s="305"/>
      <c r="K4790" s="306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09" t="s">
        <v>3</v>
      </c>
      <c r="G4791" s="17"/>
      <c r="H4791" s="307"/>
      <c r="I4791" s="307"/>
      <c r="J4791" s="307"/>
      <c r="K4791" s="308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47"/>
      <c r="E4792" s="348"/>
      <c r="F4792" s="309"/>
      <c r="G4792" s="18"/>
      <c r="H4792" s="349"/>
      <c r="I4792" s="349"/>
      <c r="J4792" s="349"/>
      <c r="K4792" s="350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09"/>
      <c r="G4793" s="18"/>
      <c r="H4793" s="351"/>
      <c r="I4793" s="351"/>
      <c r="J4793" s="351"/>
      <c r="K4793" s="352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53"/>
      <c r="I4794" s="353"/>
      <c r="J4794" s="353"/>
      <c r="K4794" s="354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36"/>
      <c r="K4815" s="310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31">
        <f>SUM(K4798:K4813)</f>
        <v>0</v>
      </c>
      <c r="K4816" s="332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33"/>
      <c r="K4817" s="333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10"/>
      <c r="K4819" s="310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34">
        <f>((J4816/1.11)+(K4818/1.11))*11%</f>
        <v>0</v>
      </c>
      <c r="K4820" s="335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10"/>
      <c r="K4821" s="310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29</v>
      </c>
      <c r="J4824" s="311"/>
      <c r="K4824" s="312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28</v>
      </c>
      <c r="J4825" s="311"/>
      <c r="K4825" s="312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23070043</v>
      </c>
      <c r="F4828" s="123"/>
      <c r="G4828" s="124" t="s">
        <v>2</v>
      </c>
      <c r="H4828" s="355">
        <f>H4790</f>
        <v>0</v>
      </c>
      <c r="I4828" s="355"/>
      <c r="J4828" s="355"/>
      <c r="K4828" s="356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59" t="s">
        <v>3</v>
      </c>
      <c r="G4829" s="130"/>
      <c r="H4829" s="357"/>
      <c r="I4829" s="357"/>
      <c r="J4829" s="357"/>
      <c r="K4829" s="358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60">
        <f>D4792</f>
        <v>0</v>
      </c>
      <c r="E4830" s="361"/>
      <c r="F4830" s="359"/>
      <c r="G4830" s="131"/>
      <c r="H4830" s="362">
        <f>H4792</f>
        <v>0</v>
      </c>
      <c r="I4830" s="362"/>
      <c r="J4830" s="362"/>
      <c r="K4830" s="363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59"/>
      <c r="G4831" s="131"/>
      <c r="H4831" s="343">
        <f>H4793</f>
        <v>0</v>
      </c>
      <c r="I4831" s="343"/>
      <c r="J4831" s="343"/>
      <c r="K4831" s="344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45"/>
      <c r="I4832" s="345"/>
      <c r="J4832" s="345"/>
      <c r="K4832" s="346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0</v>
      </c>
      <c r="C4836" s="287">
        <f t="shared" si="2755"/>
        <v>0</v>
      </c>
      <c r="D4836" s="288">
        <f t="shared" si="2755"/>
        <v>0</v>
      </c>
      <c r="E4836" s="289">
        <f t="shared" si="2755"/>
        <v>0</v>
      </c>
      <c r="F4836" s="158"/>
      <c r="G4836" s="159"/>
      <c r="H4836" s="160">
        <f t="shared" ref="H4836:J4836" si="2756">H4798</f>
        <v>0</v>
      </c>
      <c r="I4836" s="161">
        <f t="shared" si="2756"/>
        <v>0</v>
      </c>
      <c r="J4836" s="161">
        <f t="shared" si="2756"/>
        <v>0</v>
      </c>
      <c r="K4836" s="162">
        <f t="shared" ref="K4836:K4851" si="2757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0</v>
      </c>
      <c r="C4837" s="287">
        <f t="shared" si="2758"/>
        <v>0</v>
      </c>
      <c r="D4837" s="288">
        <f t="shared" si="2758"/>
        <v>0</v>
      </c>
      <c r="E4837" s="289">
        <f t="shared" si="2758"/>
        <v>0</v>
      </c>
      <c r="F4837" s="158"/>
      <c r="G4837" s="159"/>
      <c r="H4837" s="160">
        <f t="shared" ref="H4837:J4837" si="2759">H4799</f>
        <v>0</v>
      </c>
      <c r="I4837" s="161">
        <f t="shared" si="2759"/>
        <v>0</v>
      </c>
      <c r="J4837" s="161">
        <f t="shared" si="2759"/>
        <v>0</v>
      </c>
      <c r="K4837" s="162">
        <f t="shared" si="2757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0</v>
      </c>
      <c r="C4838" s="287">
        <f t="shared" si="2760"/>
        <v>0</v>
      </c>
      <c r="D4838" s="288">
        <f t="shared" si="2760"/>
        <v>0</v>
      </c>
      <c r="E4838" s="289">
        <f t="shared" si="2760"/>
        <v>0</v>
      </c>
      <c r="F4838" s="158"/>
      <c r="G4838" s="159"/>
      <c r="H4838" s="160">
        <f t="shared" ref="H4838:J4838" si="2761">H4800</f>
        <v>0</v>
      </c>
      <c r="I4838" s="161">
        <f t="shared" si="2761"/>
        <v>0</v>
      </c>
      <c r="J4838" s="161">
        <f t="shared" si="2761"/>
        <v>0</v>
      </c>
      <c r="K4838" s="162">
        <f t="shared" si="2757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68"/>
      <c r="K4853" s="364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69">
        <f>SUM(K4836:K4851)</f>
        <v>0</v>
      </c>
      <c r="K4854" s="370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65"/>
      <c r="K4855" s="365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64"/>
      <c r="K4857" s="364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66">
        <f>((J4854/1.11)+(K4856/1.11))*11%</f>
        <v>0</v>
      </c>
      <c r="K4858" s="367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64"/>
      <c r="K4859" s="364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29</v>
      </c>
      <c r="J4862" s="337">
        <f>J4824</f>
        <v>0</v>
      </c>
      <c r="K4862" s="338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28</v>
      </c>
      <c r="J4863" s="337">
        <f>J4825</f>
        <v>0</v>
      </c>
      <c r="K4863" s="338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23070043</v>
      </c>
      <c r="F4866" s="200"/>
      <c r="G4866" s="201" t="s">
        <v>2</v>
      </c>
      <c r="H4866" s="339">
        <f>H4828</f>
        <v>0</v>
      </c>
      <c r="I4866" s="339"/>
      <c r="J4866" s="339"/>
      <c r="K4866" s="340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13" t="s">
        <v>3</v>
      </c>
      <c r="G4867" s="207"/>
      <c r="H4867" s="341"/>
      <c r="I4867" s="341"/>
      <c r="J4867" s="341"/>
      <c r="K4867" s="342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4">
        <f>D4830</f>
        <v>0</v>
      </c>
      <c r="E4868" s="315"/>
      <c r="F4868" s="313"/>
      <c r="G4868" s="208"/>
      <c r="H4868" s="316">
        <f>H4830</f>
        <v>0</v>
      </c>
      <c r="I4868" s="316"/>
      <c r="J4868" s="316"/>
      <c r="K4868" s="317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13"/>
      <c r="G4869" s="208"/>
      <c r="H4869" s="318">
        <f>H4831</f>
        <v>0</v>
      </c>
      <c r="I4869" s="318"/>
      <c r="J4869" s="318"/>
      <c r="K4869" s="319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20"/>
      <c r="I4870" s="320"/>
      <c r="J4870" s="320"/>
      <c r="K4870" s="321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0</v>
      </c>
      <c r="C4874" s="292">
        <f t="shared" si="2788"/>
        <v>0</v>
      </c>
      <c r="D4874" s="293">
        <f t="shared" si="2788"/>
        <v>0</v>
      </c>
      <c r="E4874" s="294">
        <f t="shared" si="2788"/>
        <v>0</v>
      </c>
      <c r="F4874" s="235"/>
      <c r="G4874" s="236"/>
      <c r="H4874" s="237">
        <f t="shared" ref="H4874:J4874" si="2789">H4836</f>
        <v>0</v>
      </c>
      <c r="I4874" s="238">
        <f t="shared" si="2789"/>
        <v>0</v>
      </c>
      <c r="J4874" s="238">
        <f t="shared" si="2789"/>
        <v>0</v>
      </c>
      <c r="K4874" s="239">
        <f t="shared" ref="K4874:K4889" si="2790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0</v>
      </c>
      <c r="C4875" s="292">
        <f t="shared" si="2791"/>
        <v>0</v>
      </c>
      <c r="D4875" s="293">
        <f t="shared" si="2791"/>
        <v>0</v>
      </c>
      <c r="E4875" s="294">
        <f t="shared" si="2791"/>
        <v>0</v>
      </c>
      <c r="F4875" s="235"/>
      <c r="G4875" s="236"/>
      <c r="H4875" s="237">
        <f t="shared" ref="H4875:J4875" si="2792">H4837</f>
        <v>0</v>
      </c>
      <c r="I4875" s="238">
        <f t="shared" si="2792"/>
        <v>0</v>
      </c>
      <c r="J4875" s="238">
        <f t="shared" si="2792"/>
        <v>0</v>
      </c>
      <c r="K4875" s="239">
        <f t="shared" si="2790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0</v>
      </c>
      <c r="C4876" s="292">
        <f t="shared" si="2793"/>
        <v>0</v>
      </c>
      <c r="D4876" s="293">
        <f t="shared" si="2793"/>
        <v>0</v>
      </c>
      <c r="E4876" s="294">
        <f t="shared" si="2793"/>
        <v>0</v>
      </c>
      <c r="F4876" s="235"/>
      <c r="G4876" s="236"/>
      <c r="H4876" s="237">
        <f t="shared" ref="H4876:J4876" si="2794">H4838</f>
        <v>0</v>
      </c>
      <c r="I4876" s="238">
        <f t="shared" si="2794"/>
        <v>0</v>
      </c>
      <c r="J4876" s="238">
        <f t="shared" si="2794"/>
        <v>0</v>
      </c>
      <c r="K4876" s="239">
        <f t="shared" si="2790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22"/>
      <c r="K4891" s="323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24">
        <f>SUM(K4874:K4889)</f>
        <v>0</v>
      </c>
      <c r="K4892" s="325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26"/>
      <c r="K4893" s="326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23"/>
      <c r="K4895" s="323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27">
        <f>((J4892/1.11)+(K4894/1.11))*11%</f>
        <v>0</v>
      </c>
      <c r="K4896" s="328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23"/>
      <c r="K4897" s="323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29</v>
      </c>
      <c r="J4900" s="329">
        <f>J4862</f>
        <v>0</v>
      </c>
      <c r="K4900" s="330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28</v>
      </c>
      <c r="J4901" s="329">
        <f>J4863</f>
        <v>0</v>
      </c>
      <c r="K4901" s="330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23070044</v>
      </c>
      <c r="G4904" s="11" t="s">
        <v>2</v>
      </c>
      <c r="H4904" s="305"/>
      <c r="I4904" s="305"/>
      <c r="J4904" s="305"/>
      <c r="K4904" s="306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09" t="s">
        <v>3</v>
      </c>
      <c r="G4905" s="17"/>
      <c r="H4905" s="307"/>
      <c r="I4905" s="307"/>
      <c r="J4905" s="307"/>
      <c r="K4905" s="308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47"/>
      <c r="E4906" s="348"/>
      <c r="F4906" s="309"/>
      <c r="G4906" s="18"/>
      <c r="H4906" s="349"/>
      <c r="I4906" s="349"/>
      <c r="J4906" s="349"/>
      <c r="K4906" s="350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09"/>
      <c r="G4907" s="18"/>
      <c r="H4907" s="351"/>
      <c r="I4907" s="351"/>
      <c r="J4907" s="351"/>
      <c r="K4907" s="352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53"/>
      <c r="I4908" s="353"/>
      <c r="J4908" s="353"/>
      <c r="K4908" s="354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36"/>
      <c r="K4929" s="310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31">
        <f>SUM(K4912:K4927)</f>
        <v>0</v>
      </c>
      <c r="K4930" s="332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33"/>
      <c r="K4931" s="333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10"/>
      <c r="K4933" s="310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34">
        <f>((J4930/1.11)+(K4932/1.11))*11%</f>
        <v>0</v>
      </c>
      <c r="K4934" s="335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10"/>
      <c r="K4935" s="310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29</v>
      </c>
      <c r="J4938" s="311"/>
      <c r="K4938" s="312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28</v>
      </c>
      <c r="J4939" s="311"/>
      <c r="K4939" s="312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23070044</v>
      </c>
      <c r="F4942" s="123"/>
      <c r="G4942" s="124" t="s">
        <v>2</v>
      </c>
      <c r="H4942" s="355">
        <f>H4904</f>
        <v>0</v>
      </c>
      <c r="I4942" s="355"/>
      <c r="J4942" s="355"/>
      <c r="K4942" s="356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59" t="s">
        <v>3</v>
      </c>
      <c r="G4943" s="130"/>
      <c r="H4943" s="357"/>
      <c r="I4943" s="357"/>
      <c r="J4943" s="357"/>
      <c r="K4943" s="358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60">
        <f>D4906</f>
        <v>0</v>
      </c>
      <c r="E4944" s="361"/>
      <c r="F4944" s="359"/>
      <c r="G4944" s="131"/>
      <c r="H4944" s="362">
        <f>H4906</f>
        <v>0</v>
      </c>
      <c r="I4944" s="362"/>
      <c r="J4944" s="362"/>
      <c r="K4944" s="363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59"/>
      <c r="G4945" s="131"/>
      <c r="H4945" s="343">
        <f>H4907</f>
        <v>0</v>
      </c>
      <c r="I4945" s="343"/>
      <c r="J4945" s="343"/>
      <c r="K4945" s="344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45"/>
      <c r="I4946" s="345"/>
      <c r="J4946" s="345"/>
      <c r="K4946" s="346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0</v>
      </c>
      <c r="C4950" s="287">
        <f t="shared" si="2822"/>
        <v>0</v>
      </c>
      <c r="D4950" s="288">
        <f t="shared" si="2822"/>
        <v>0</v>
      </c>
      <c r="E4950" s="289">
        <f t="shared" si="2822"/>
        <v>0</v>
      </c>
      <c r="F4950" s="158"/>
      <c r="G4950" s="159"/>
      <c r="H4950" s="160">
        <f t="shared" ref="H4950:J4950" si="2823">H4912</f>
        <v>0</v>
      </c>
      <c r="I4950" s="161">
        <f t="shared" si="2823"/>
        <v>0</v>
      </c>
      <c r="J4950" s="161">
        <f t="shared" si="2823"/>
        <v>0</v>
      </c>
      <c r="K4950" s="162">
        <f t="shared" ref="K4950:K4965" si="2824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0</v>
      </c>
      <c r="C4951" s="287">
        <f t="shared" si="2825"/>
        <v>0</v>
      </c>
      <c r="D4951" s="288">
        <f t="shared" si="2825"/>
        <v>0</v>
      </c>
      <c r="E4951" s="289">
        <f t="shared" si="2825"/>
        <v>0</v>
      </c>
      <c r="F4951" s="158"/>
      <c r="G4951" s="159"/>
      <c r="H4951" s="160">
        <f t="shared" ref="H4951:J4951" si="2826">H4913</f>
        <v>0</v>
      </c>
      <c r="I4951" s="161">
        <f t="shared" si="2826"/>
        <v>0</v>
      </c>
      <c r="J4951" s="161">
        <f t="shared" si="2826"/>
        <v>0</v>
      </c>
      <c r="K4951" s="162">
        <f t="shared" si="2824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68"/>
      <c r="K4967" s="364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69">
        <f>SUM(K4950:K4965)</f>
        <v>0</v>
      </c>
      <c r="K4968" s="370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65"/>
      <c r="K4969" s="365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64"/>
      <c r="K4971" s="364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66">
        <f>((J4968/1.11)+(K4970/1.11))*11%</f>
        <v>0</v>
      </c>
      <c r="K4972" s="367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64"/>
      <c r="K4973" s="364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29</v>
      </c>
      <c r="J4976" s="337">
        <f>J4938</f>
        <v>0</v>
      </c>
      <c r="K4976" s="338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28</v>
      </c>
      <c r="J4977" s="337">
        <f>J4939</f>
        <v>0</v>
      </c>
      <c r="K4977" s="338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23070044</v>
      </c>
      <c r="F4980" s="200"/>
      <c r="G4980" s="201" t="s">
        <v>2</v>
      </c>
      <c r="H4980" s="339">
        <f>H4942</f>
        <v>0</v>
      </c>
      <c r="I4980" s="339"/>
      <c r="J4980" s="339"/>
      <c r="K4980" s="340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13" t="s">
        <v>3</v>
      </c>
      <c r="G4981" s="207"/>
      <c r="H4981" s="341"/>
      <c r="I4981" s="341"/>
      <c r="J4981" s="341"/>
      <c r="K4981" s="342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4">
        <f>D4944</f>
        <v>0</v>
      </c>
      <c r="E4982" s="315"/>
      <c r="F4982" s="313"/>
      <c r="G4982" s="208"/>
      <c r="H4982" s="316">
        <f>H4944</f>
        <v>0</v>
      </c>
      <c r="I4982" s="316"/>
      <c r="J4982" s="316"/>
      <c r="K4982" s="317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13"/>
      <c r="G4983" s="208"/>
      <c r="H4983" s="318">
        <f>H4945</f>
        <v>0</v>
      </c>
      <c r="I4983" s="318"/>
      <c r="J4983" s="318"/>
      <c r="K4983" s="319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20"/>
      <c r="I4984" s="320"/>
      <c r="J4984" s="320"/>
      <c r="K4984" s="321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0</v>
      </c>
      <c r="C4988" s="292">
        <f t="shared" si="2855"/>
        <v>0</v>
      </c>
      <c r="D4988" s="293">
        <f t="shared" si="2855"/>
        <v>0</v>
      </c>
      <c r="E4988" s="294">
        <f t="shared" si="2855"/>
        <v>0</v>
      </c>
      <c r="F4988" s="235"/>
      <c r="G4988" s="236"/>
      <c r="H4988" s="237">
        <f t="shared" ref="H4988:J4988" si="2856">H4950</f>
        <v>0</v>
      </c>
      <c r="I4988" s="238">
        <f t="shared" si="2856"/>
        <v>0</v>
      </c>
      <c r="J4988" s="238">
        <f t="shared" si="2856"/>
        <v>0</v>
      </c>
      <c r="K4988" s="239">
        <f t="shared" ref="K4988:K5003" si="2857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0</v>
      </c>
      <c r="C4989" s="292">
        <f t="shared" si="2858"/>
        <v>0</v>
      </c>
      <c r="D4989" s="293">
        <f t="shared" si="2858"/>
        <v>0</v>
      </c>
      <c r="E4989" s="294">
        <f t="shared" si="2858"/>
        <v>0</v>
      </c>
      <c r="F4989" s="235"/>
      <c r="G4989" s="236"/>
      <c r="H4989" s="237">
        <f t="shared" ref="H4989:J4989" si="2859">H4951</f>
        <v>0</v>
      </c>
      <c r="I4989" s="238">
        <f t="shared" si="2859"/>
        <v>0</v>
      </c>
      <c r="J4989" s="238">
        <f t="shared" si="2859"/>
        <v>0</v>
      </c>
      <c r="K4989" s="239">
        <f t="shared" si="2857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22"/>
      <c r="K5005" s="323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24">
        <f>SUM(K4988:K5003)</f>
        <v>0</v>
      </c>
      <c r="K5006" s="325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26"/>
      <c r="K5007" s="326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23"/>
      <c r="K5009" s="323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27">
        <f>((J5006/1.11)+(K5008/1.11))*11%</f>
        <v>0</v>
      </c>
      <c r="K5010" s="328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23"/>
      <c r="K5011" s="323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29</v>
      </c>
      <c r="J5014" s="329">
        <f>J4976</f>
        <v>0</v>
      </c>
      <c r="K5014" s="330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28</v>
      </c>
      <c r="J5015" s="329">
        <f>J4977</f>
        <v>0</v>
      </c>
      <c r="K5015" s="330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23070045</v>
      </c>
      <c r="G5018" s="11" t="s">
        <v>2</v>
      </c>
      <c r="H5018" s="305"/>
      <c r="I5018" s="305"/>
      <c r="J5018" s="305"/>
      <c r="K5018" s="306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09" t="s">
        <v>3</v>
      </c>
      <c r="G5019" s="17"/>
      <c r="H5019" s="307"/>
      <c r="I5019" s="307"/>
      <c r="J5019" s="307"/>
      <c r="K5019" s="308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47"/>
      <c r="E5020" s="348"/>
      <c r="F5020" s="309"/>
      <c r="G5020" s="18"/>
      <c r="H5020" s="349"/>
      <c r="I5020" s="349"/>
      <c r="J5020" s="349"/>
      <c r="K5020" s="350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09"/>
      <c r="G5021" s="18"/>
      <c r="H5021" s="351"/>
      <c r="I5021" s="351"/>
      <c r="J5021" s="351"/>
      <c r="K5021" s="352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53"/>
      <c r="I5022" s="353"/>
      <c r="J5022" s="353"/>
      <c r="K5022" s="354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36"/>
      <c r="K5043" s="310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31">
        <f>SUM(K5026:K5041)</f>
        <v>0</v>
      </c>
      <c r="K5044" s="332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33"/>
      <c r="K5045" s="333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10"/>
      <c r="K5047" s="310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34">
        <f>((J5044/1.11)+(K5046/1.11))*11%</f>
        <v>0</v>
      </c>
      <c r="K5048" s="335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10"/>
      <c r="K5049" s="310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29</v>
      </c>
      <c r="J5052" s="311"/>
      <c r="K5052" s="312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28</v>
      </c>
      <c r="J5053" s="311"/>
      <c r="K5053" s="312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23070045</v>
      </c>
      <c r="F5056" s="123"/>
      <c r="G5056" s="124" t="s">
        <v>2</v>
      </c>
      <c r="H5056" s="355">
        <f>H5018</f>
        <v>0</v>
      </c>
      <c r="I5056" s="355"/>
      <c r="J5056" s="355"/>
      <c r="K5056" s="356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59" t="s">
        <v>3</v>
      </c>
      <c r="G5057" s="130"/>
      <c r="H5057" s="357"/>
      <c r="I5057" s="357"/>
      <c r="J5057" s="357"/>
      <c r="K5057" s="358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60">
        <f>D5020</f>
        <v>0</v>
      </c>
      <c r="E5058" s="361"/>
      <c r="F5058" s="359"/>
      <c r="G5058" s="131"/>
      <c r="H5058" s="362">
        <f>H5020</f>
        <v>0</v>
      </c>
      <c r="I5058" s="362"/>
      <c r="J5058" s="362"/>
      <c r="K5058" s="363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59"/>
      <c r="G5059" s="131"/>
      <c r="H5059" s="343">
        <f>H5021</f>
        <v>0</v>
      </c>
      <c r="I5059" s="343"/>
      <c r="J5059" s="343"/>
      <c r="K5059" s="344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45"/>
      <c r="I5060" s="345"/>
      <c r="J5060" s="345"/>
      <c r="K5060" s="346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0</v>
      </c>
      <c r="C5064" s="287">
        <f t="shared" si="2889"/>
        <v>0</v>
      </c>
      <c r="D5064" s="288">
        <f t="shared" si="2889"/>
        <v>0</v>
      </c>
      <c r="E5064" s="289">
        <f t="shared" si="2889"/>
        <v>0</v>
      </c>
      <c r="F5064" s="158"/>
      <c r="G5064" s="159"/>
      <c r="H5064" s="160">
        <f t="shared" ref="H5064:J5064" si="2890">H5026</f>
        <v>0</v>
      </c>
      <c r="I5064" s="161">
        <f t="shared" si="2890"/>
        <v>0</v>
      </c>
      <c r="J5064" s="161">
        <f t="shared" si="2890"/>
        <v>0</v>
      </c>
      <c r="K5064" s="162">
        <f t="shared" ref="K5064:K5079" si="2891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68"/>
      <c r="K5081" s="364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69">
        <f>SUM(K5064:K5079)</f>
        <v>0</v>
      </c>
      <c r="K5082" s="370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65"/>
      <c r="K5083" s="365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64"/>
      <c r="K5085" s="364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66">
        <f>((J5082/1.11)+(K5084/1.11))*11%</f>
        <v>0</v>
      </c>
      <c r="K5086" s="367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64"/>
      <c r="K5087" s="364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29</v>
      </c>
      <c r="J5090" s="337">
        <f>J5052</f>
        <v>0</v>
      </c>
      <c r="K5090" s="338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28</v>
      </c>
      <c r="J5091" s="337">
        <f>J5053</f>
        <v>0</v>
      </c>
      <c r="K5091" s="338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23070045</v>
      </c>
      <c r="F5094" s="200"/>
      <c r="G5094" s="201" t="s">
        <v>2</v>
      </c>
      <c r="H5094" s="339">
        <f>H5056</f>
        <v>0</v>
      </c>
      <c r="I5094" s="339"/>
      <c r="J5094" s="339"/>
      <c r="K5094" s="340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13" t="s">
        <v>3</v>
      </c>
      <c r="G5095" s="207"/>
      <c r="H5095" s="341"/>
      <c r="I5095" s="341"/>
      <c r="J5095" s="341"/>
      <c r="K5095" s="342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14">
        <f>D5058</f>
        <v>0</v>
      </c>
      <c r="E5096" s="315"/>
      <c r="F5096" s="313"/>
      <c r="G5096" s="208"/>
      <c r="H5096" s="316">
        <f>H5058</f>
        <v>0</v>
      </c>
      <c r="I5096" s="316"/>
      <c r="J5096" s="316"/>
      <c r="K5096" s="317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13"/>
      <c r="G5097" s="208"/>
      <c r="H5097" s="318">
        <f>H5059</f>
        <v>0</v>
      </c>
      <c r="I5097" s="318"/>
      <c r="J5097" s="318"/>
      <c r="K5097" s="319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20"/>
      <c r="I5098" s="320"/>
      <c r="J5098" s="320"/>
      <c r="K5098" s="321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0</v>
      </c>
      <c r="C5102" s="292">
        <f t="shared" si="2922"/>
        <v>0</v>
      </c>
      <c r="D5102" s="293">
        <f t="shared" si="2922"/>
        <v>0</v>
      </c>
      <c r="E5102" s="294">
        <f t="shared" si="2922"/>
        <v>0</v>
      </c>
      <c r="F5102" s="235"/>
      <c r="G5102" s="236"/>
      <c r="H5102" s="237">
        <f t="shared" ref="H5102:J5102" si="2923">H5064</f>
        <v>0</v>
      </c>
      <c r="I5102" s="238">
        <f t="shared" si="2923"/>
        <v>0</v>
      </c>
      <c r="J5102" s="238">
        <f t="shared" si="2923"/>
        <v>0</v>
      </c>
      <c r="K5102" s="239">
        <f t="shared" ref="K5102:K5117" si="2924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22"/>
      <c r="K5119" s="323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24">
        <f>SUM(K5102:K5117)</f>
        <v>0</v>
      </c>
      <c r="K5120" s="325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26"/>
      <c r="K5121" s="326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23"/>
      <c r="K5123" s="323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27">
        <f>((J5120/1.11)+(K5122/1.11))*11%</f>
        <v>0</v>
      </c>
      <c r="K5124" s="328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23"/>
      <c r="K5125" s="323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29</v>
      </c>
      <c r="J5128" s="329">
        <f>J5090</f>
        <v>0</v>
      </c>
      <c r="K5128" s="330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28</v>
      </c>
      <c r="J5129" s="329">
        <f>J5091</f>
        <v>0</v>
      </c>
      <c r="K5129" s="330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23070046</v>
      </c>
      <c r="G5132" s="11" t="s">
        <v>2</v>
      </c>
      <c r="H5132" s="305"/>
      <c r="I5132" s="305"/>
      <c r="J5132" s="305"/>
      <c r="K5132" s="306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09" t="s">
        <v>3</v>
      </c>
      <c r="G5133" s="17"/>
      <c r="H5133" s="307"/>
      <c r="I5133" s="307"/>
      <c r="J5133" s="307"/>
      <c r="K5133" s="308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47"/>
      <c r="E5134" s="348"/>
      <c r="F5134" s="309"/>
      <c r="G5134" s="18"/>
      <c r="H5134" s="349"/>
      <c r="I5134" s="349"/>
      <c r="J5134" s="349"/>
      <c r="K5134" s="350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09"/>
      <c r="G5135" s="18"/>
      <c r="H5135" s="351"/>
      <c r="I5135" s="351"/>
      <c r="J5135" s="351"/>
      <c r="K5135" s="352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53"/>
      <c r="I5136" s="353"/>
      <c r="J5136" s="353"/>
      <c r="K5136" s="354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36"/>
      <c r="K5157" s="310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31">
        <f>SUM(K5140:K5155)</f>
        <v>0</v>
      </c>
      <c r="K5158" s="332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33"/>
      <c r="K5159" s="333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10"/>
      <c r="K5161" s="310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34">
        <f>((J5158/1.11)+(K5160/1.11))*11%</f>
        <v>0</v>
      </c>
      <c r="K5162" s="335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10"/>
      <c r="K5163" s="310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29</v>
      </c>
      <c r="J5166" s="311"/>
      <c r="K5166" s="312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28</v>
      </c>
      <c r="J5167" s="311"/>
      <c r="K5167" s="312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23070046</v>
      </c>
      <c r="F5170" s="123"/>
      <c r="G5170" s="124" t="s">
        <v>2</v>
      </c>
      <c r="H5170" s="355">
        <f>H5132</f>
        <v>0</v>
      </c>
      <c r="I5170" s="355"/>
      <c r="J5170" s="355"/>
      <c r="K5170" s="356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59" t="s">
        <v>3</v>
      </c>
      <c r="G5171" s="130"/>
      <c r="H5171" s="357"/>
      <c r="I5171" s="357"/>
      <c r="J5171" s="357"/>
      <c r="K5171" s="358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60">
        <f>D5134</f>
        <v>0</v>
      </c>
      <c r="E5172" s="361"/>
      <c r="F5172" s="359"/>
      <c r="G5172" s="131"/>
      <c r="H5172" s="362">
        <f>H5134</f>
        <v>0</v>
      </c>
      <c r="I5172" s="362"/>
      <c r="J5172" s="362"/>
      <c r="K5172" s="363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59"/>
      <c r="G5173" s="131"/>
      <c r="H5173" s="343">
        <f>H5135</f>
        <v>0</v>
      </c>
      <c r="I5173" s="343"/>
      <c r="J5173" s="343"/>
      <c r="K5173" s="344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45"/>
      <c r="I5174" s="345"/>
      <c r="J5174" s="345"/>
      <c r="K5174" s="346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6">B5140</f>
        <v>0</v>
      </c>
      <c r="C5178" s="287">
        <f t="shared" si="2956"/>
        <v>0</v>
      </c>
      <c r="D5178" s="288">
        <f t="shared" si="2956"/>
        <v>0</v>
      </c>
      <c r="E5178" s="289">
        <f t="shared" si="2956"/>
        <v>0</v>
      </c>
      <c r="F5178" s="158"/>
      <c r="G5178" s="159"/>
      <c r="H5178" s="160">
        <f t="shared" ref="H5178:J5178" si="2957">H5140</f>
        <v>0</v>
      </c>
      <c r="I5178" s="161">
        <f t="shared" si="2957"/>
        <v>0</v>
      </c>
      <c r="J5178" s="161">
        <f t="shared" si="2957"/>
        <v>0</v>
      </c>
      <c r="K5178" s="162">
        <f t="shared" ref="K5178:K5193" si="2958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59">B5141</f>
        <v>0</v>
      </c>
      <c r="C5179" s="287">
        <f t="shared" si="2959"/>
        <v>0</v>
      </c>
      <c r="D5179" s="288">
        <f t="shared" si="2959"/>
        <v>0</v>
      </c>
      <c r="E5179" s="289">
        <f t="shared" si="2959"/>
        <v>0</v>
      </c>
      <c r="F5179" s="158"/>
      <c r="G5179" s="159"/>
      <c r="H5179" s="160">
        <f t="shared" ref="H5179:J5179" si="2960">H5141</f>
        <v>0</v>
      </c>
      <c r="I5179" s="161">
        <f t="shared" si="2960"/>
        <v>0</v>
      </c>
      <c r="J5179" s="161">
        <f t="shared" si="2960"/>
        <v>0</v>
      </c>
      <c r="K5179" s="162">
        <f t="shared" si="2958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1">B5142</f>
        <v>0</v>
      </c>
      <c r="C5180" s="287">
        <f t="shared" si="2961"/>
        <v>0</v>
      </c>
      <c r="D5180" s="288">
        <f t="shared" si="2961"/>
        <v>0</v>
      </c>
      <c r="E5180" s="289">
        <f t="shared" si="2961"/>
        <v>0</v>
      </c>
      <c r="F5180" s="158"/>
      <c r="G5180" s="159"/>
      <c r="H5180" s="160">
        <f t="shared" ref="H5180:J5180" si="2962">H5142</f>
        <v>0</v>
      </c>
      <c r="I5180" s="161">
        <f t="shared" si="2962"/>
        <v>0</v>
      </c>
      <c r="J5180" s="161">
        <f t="shared" si="2962"/>
        <v>0</v>
      </c>
      <c r="K5180" s="162">
        <f t="shared" si="2958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3">B5143</f>
        <v>0</v>
      </c>
      <c r="C5181" s="287">
        <f t="shared" si="2963"/>
        <v>0</v>
      </c>
      <c r="D5181" s="288">
        <f t="shared" si="2963"/>
        <v>0</v>
      </c>
      <c r="E5181" s="289">
        <f t="shared" si="2963"/>
        <v>0</v>
      </c>
      <c r="F5181" s="158"/>
      <c r="G5181" s="159"/>
      <c r="H5181" s="160">
        <f t="shared" ref="H5181:J5181" si="2964">H5143</f>
        <v>0</v>
      </c>
      <c r="I5181" s="161">
        <f t="shared" si="2964"/>
        <v>0</v>
      </c>
      <c r="J5181" s="161">
        <f t="shared" si="2964"/>
        <v>0</v>
      </c>
      <c r="K5181" s="162">
        <f t="shared" si="2958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5">B5144</f>
        <v>0</v>
      </c>
      <c r="C5182" s="287">
        <f t="shared" si="2965"/>
        <v>0</v>
      </c>
      <c r="D5182" s="288">
        <f t="shared" si="2965"/>
        <v>0</v>
      </c>
      <c r="E5182" s="289">
        <f t="shared" si="2965"/>
        <v>0</v>
      </c>
      <c r="F5182" s="158"/>
      <c r="G5182" s="159"/>
      <c r="H5182" s="160">
        <f t="shared" ref="H5182:J5182" si="2966">H5144</f>
        <v>0</v>
      </c>
      <c r="I5182" s="161">
        <f t="shared" si="2966"/>
        <v>0</v>
      </c>
      <c r="J5182" s="161">
        <f t="shared" si="2966"/>
        <v>0</v>
      </c>
      <c r="K5182" s="162">
        <f t="shared" si="2958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7">B5145</f>
        <v>0</v>
      </c>
      <c r="C5183" s="287">
        <f t="shared" si="2967"/>
        <v>0</v>
      </c>
      <c r="D5183" s="288">
        <f t="shared" si="2967"/>
        <v>0</v>
      </c>
      <c r="E5183" s="289">
        <f t="shared" si="2967"/>
        <v>0</v>
      </c>
      <c r="F5183" s="158"/>
      <c r="G5183" s="159"/>
      <c r="H5183" s="160">
        <f t="shared" ref="H5183:J5183" si="2968">H5145</f>
        <v>0</v>
      </c>
      <c r="I5183" s="161">
        <f t="shared" si="2968"/>
        <v>0</v>
      </c>
      <c r="J5183" s="161">
        <f t="shared" si="2968"/>
        <v>0</v>
      </c>
      <c r="K5183" s="162">
        <f t="shared" si="2958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69">B5146</f>
        <v>0</v>
      </c>
      <c r="C5184" s="287">
        <f t="shared" si="2969"/>
        <v>0</v>
      </c>
      <c r="D5184" s="288">
        <f t="shared" si="2969"/>
        <v>0</v>
      </c>
      <c r="E5184" s="289">
        <f t="shared" si="2969"/>
        <v>0</v>
      </c>
      <c r="F5184" s="158"/>
      <c r="G5184" s="159"/>
      <c r="H5184" s="160">
        <f t="shared" ref="H5184:J5184" si="2970">H5146</f>
        <v>0</v>
      </c>
      <c r="I5184" s="161">
        <f t="shared" si="2970"/>
        <v>0</v>
      </c>
      <c r="J5184" s="161">
        <f t="shared" si="2970"/>
        <v>0</v>
      </c>
      <c r="K5184" s="162">
        <f t="shared" si="2958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1">B5147</f>
        <v>0</v>
      </c>
      <c r="C5185" s="287">
        <f t="shared" si="2971"/>
        <v>0</v>
      </c>
      <c r="D5185" s="288">
        <f t="shared" si="2971"/>
        <v>0</v>
      </c>
      <c r="E5185" s="290">
        <f t="shared" si="2971"/>
        <v>0</v>
      </c>
      <c r="F5185" s="158"/>
      <c r="G5185" s="159"/>
      <c r="H5185" s="160">
        <f t="shared" ref="H5185:J5185" si="2972">H5147</f>
        <v>0</v>
      </c>
      <c r="I5185" s="161">
        <f t="shared" si="2972"/>
        <v>0</v>
      </c>
      <c r="J5185" s="161">
        <f t="shared" si="2972"/>
        <v>0</v>
      </c>
      <c r="K5185" s="162">
        <f t="shared" si="2958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3">B5148</f>
        <v>0</v>
      </c>
      <c r="C5186" s="287">
        <f t="shared" si="2973"/>
        <v>0</v>
      </c>
      <c r="D5186" s="288">
        <f t="shared" si="2973"/>
        <v>0</v>
      </c>
      <c r="E5186" s="289">
        <f t="shared" si="2973"/>
        <v>0</v>
      </c>
      <c r="F5186" s="158"/>
      <c r="G5186" s="159"/>
      <c r="H5186" s="160">
        <f t="shared" ref="H5186:J5186" si="2974">H5148</f>
        <v>0</v>
      </c>
      <c r="I5186" s="161">
        <f t="shared" si="2974"/>
        <v>0</v>
      </c>
      <c r="J5186" s="161">
        <f t="shared" si="2974"/>
        <v>0</v>
      </c>
      <c r="K5186" s="162">
        <f t="shared" si="2958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5">B5149</f>
        <v>0</v>
      </c>
      <c r="C5187" s="287">
        <f t="shared" si="2975"/>
        <v>0</v>
      </c>
      <c r="D5187" s="288">
        <f t="shared" si="2975"/>
        <v>0</v>
      </c>
      <c r="E5187" s="289">
        <f t="shared" si="2975"/>
        <v>0</v>
      </c>
      <c r="F5187" s="158"/>
      <c r="G5187" s="159"/>
      <c r="H5187" s="160">
        <f t="shared" ref="H5187:J5187" si="2976">H5149</f>
        <v>0</v>
      </c>
      <c r="I5187" s="161">
        <f t="shared" si="2976"/>
        <v>0</v>
      </c>
      <c r="J5187" s="161">
        <f t="shared" si="2976"/>
        <v>0</v>
      </c>
      <c r="K5187" s="162">
        <f t="shared" si="2958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7">B5150</f>
        <v>0</v>
      </c>
      <c r="C5188" s="287">
        <f t="shared" si="2977"/>
        <v>0</v>
      </c>
      <c r="D5188" s="288">
        <f t="shared" si="2977"/>
        <v>0</v>
      </c>
      <c r="E5188" s="289">
        <f t="shared" si="2977"/>
        <v>0</v>
      </c>
      <c r="F5188" s="158"/>
      <c r="G5188" s="159"/>
      <c r="H5188" s="160">
        <f t="shared" ref="H5188:J5188" si="2978">H5150</f>
        <v>0</v>
      </c>
      <c r="I5188" s="161">
        <f t="shared" si="2978"/>
        <v>0</v>
      </c>
      <c r="J5188" s="161">
        <f t="shared" si="2978"/>
        <v>0</v>
      </c>
      <c r="K5188" s="162">
        <f t="shared" si="2958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79">B5151</f>
        <v>0</v>
      </c>
      <c r="C5189" s="287">
        <f t="shared" si="2979"/>
        <v>0</v>
      </c>
      <c r="D5189" s="288">
        <f t="shared" si="2979"/>
        <v>0</v>
      </c>
      <c r="E5189" s="289">
        <f t="shared" si="2979"/>
        <v>0</v>
      </c>
      <c r="F5189" s="158"/>
      <c r="G5189" s="159"/>
      <c r="H5189" s="160">
        <f t="shared" ref="H5189:J5189" si="2980">H5151</f>
        <v>0</v>
      </c>
      <c r="I5189" s="161">
        <f t="shared" si="2980"/>
        <v>0</v>
      </c>
      <c r="J5189" s="161">
        <f t="shared" si="2980"/>
        <v>0</v>
      </c>
      <c r="K5189" s="162">
        <f t="shared" si="2958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1">B5152</f>
        <v>0</v>
      </c>
      <c r="C5190" s="287">
        <f t="shared" si="2981"/>
        <v>0</v>
      </c>
      <c r="D5190" s="288">
        <f t="shared" si="2981"/>
        <v>0</v>
      </c>
      <c r="E5190" s="289">
        <f t="shared" si="2981"/>
        <v>0</v>
      </c>
      <c r="F5190" s="158"/>
      <c r="G5190" s="159"/>
      <c r="H5190" s="160">
        <f t="shared" ref="H5190:J5190" si="2982">H5152</f>
        <v>0</v>
      </c>
      <c r="I5190" s="161">
        <f t="shared" si="2982"/>
        <v>0</v>
      </c>
      <c r="J5190" s="161">
        <f t="shared" si="2982"/>
        <v>0</v>
      </c>
      <c r="K5190" s="162">
        <f t="shared" si="2958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3">B5153</f>
        <v>0</v>
      </c>
      <c r="C5191" s="287">
        <f t="shared" si="2983"/>
        <v>0</v>
      </c>
      <c r="D5191" s="288">
        <f t="shared" si="2983"/>
        <v>0</v>
      </c>
      <c r="E5191" s="289">
        <f t="shared" si="2983"/>
        <v>0</v>
      </c>
      <c r="F5191" s="158"/>
      <c r="G5191" s="159"/>
      <c r="H5191" s="160">
        <f t="shared" ref="H5191:J5191" si="2984">H5153</f>
        <v>0</v>
      </c>
      <c r="I5191" s="161">
        <f t="shared" si="2984"/>
        <v>0</v>
      </c>
      <c r="J5191" s="161">
        <f t="shared" si="2984"/>
        <v>0</v>
      </c>
      <c r="K5191" s="162">
        <f t="shared" si="2958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5">B5154</f>
        <v>0</v>
      </c>
      <c r="C5192" s="287">
        <f t="shared" si="2985"/>
        <v>0</v>
      </c>
      <c r="D5192" s="288">
        <f t="shared" si="2985"/>
        <v>0</v>
      </c>
      <c r="E5192" s="289">
        <f t="shared" si="2985"/>
        <v>0</v>
      </c>
      <c r="F5192" s="158"/>
      <c r="G5192" s="159"/>
      <c r="H5192" s="160">
        <f t="shared" ref="H5192:J5192" si="2986">H5154</f>
        <v>0</v>
      </c>
      <c r="I5192" s="161">
        <f t="shared" si="2986"/>
        <v>0</v>
      </c>
      <c r="J5192" s="161">
        <f t="shared" si="2986"/>
        <v>0</v>
      </c>
      <c r="K5192" s="162">
        <f t="shared" si="2958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7">B5155</f>
        <v>0</v>
      </c>
      <c r="C5193" s="287">
        <f t="shared" si="2987"/>
        <v>0</v>
      </c>
      <c r="D5193" s="288">
        <f t="shared" si="2987"/>
        <v>0</v>
      </c>
      <c r="E5193" s="290">
        <f t="shared" si="2987"/>
        <v>0</v>
      </c>
      <c r="F5193" s="158"/>
      <c r="G5193" s="159"/>
      <c r="H5193" s="160">
        <f t="shared" ref="H5193:J5193" si="2988">H5155</f>
        <v>0</v>
      </c>
      <c r="I5193" s="161">
        <f t="shared" si="2988"/>
        <v>0</v>
      </c>
      <c r="J5193" s="161">
        <f t="shared" si="2988"/>
        <v>0</v>
      </c>
      <c r="K5193" s="162">
        <f t="shared" si="2958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68"/>
      <c r="K5195" s="364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69">
        <f>SUM(K5178:K5193)</f>
        <v>0</v>
      </c>
      <c r="K5196" s="370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65"/>
      <c r="K5197" s="365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64"/>
      <c r="K5199" s="364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66">
        <f>((J5196/1.11)+(K5198/1.11))*11%</f>
        <v>0</v>
      </c>
      <c r="K5200" s="367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64"/>
      <c r="K5201" s="364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29</v>
      </c>
      <c r="J5204" s="337">
        <f>J5166</f>
        <v>0</v>
      </c>
      <c r="K5204" s="338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28</v>
      </c>
      <c r="J5205" s="337">
        <f>J5167</f>
        <v>0</v>
      </c>
      <c r="K5205" s="338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23070046</v>
      </c>
      <c r="F5208" s="200"/>
      <c r="G5208" s="201" t="s">
        <v>2</v>
      </c>
      <c r="H5208" s="339">
        <f>H5170</f>
        <v>0</v>
      </c>
      <c r="I5208" s="339"/>
      <c r="J5208" s="339"/>
      <c r="K5208" s="340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13" t="s">
        <v>3</v>
      </c>
      <c r="G5209" s="207"/>
      <c r="H5209" s="341"/>
      <c r="I5209" s="341"/>
      <c r="J5209" s="341"/>
      <c r="K5209" s="342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14">
        <f>D5172</f>
        <v>0</v>
      </c>
      <c r="E5210" s="315"/>
      <c r="F5210" s="313"/>
      <c r="G5210" s="208"/>
      <c r="H5210" s="316">
        <f>H5172</f>
        <v>0</v>
      </c>
      <c r="I5210" s="316"/>
      <c r="J5210" s="316"/>
      <c r="K5210" s="317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13"/>
      <c r="G5211" s="208"/>
      <c r="H5211" s="318">
        <f>H5173</f>
        <v>0</v>
      </c>
      <c r="I5211" s="318"/>
      <c r="J5211" s="318"/>
      <c r="K5211" s="319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20"/>
      <c r="I5212" s="320"/>
      <c r="J5212" s="320"/>
      <c r="K5212" s="321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89">B5178</f>
        <v>0</v>
      </c>
      <c r="C5216" s="292">
        <f t="shared" si="2989"/>
        <v>0</v>
      </c>
      <c r="D5216" s="293">
        <f t="shared" si="2989"/>
        <v>0</v>
      </c>
      <c r="E5216" s="294">
        <f t="shared" si="2989"/>
        <v>0</v>
      </c>
      <c r="F5216" s="235"/>
      <c r="G5216" s="236"/>
      <c r="H5216" s="237">
        <f t="shared" ref="H5216:J5216" si="2990">H5178</f>
        <v>0</v>
      </c>
      <c r="I5216" s="238">
        <f t="shared" si="2990"/>
        <v>0</v>
      </c>
      <c r="J5216" s="238">
        <f t="shared" si="2990"/>
        <v>0</v>
      </c>
      <c r="K5216" s="239">
        <f t="shared" ref="K5216:K5231" si="2991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2">B5179</f>
        <v>0</v>
      </c>
      <c r="C5217" s="292">
        <f t="shared" si="2992"/>
        <v>0</v>
      </c>
      <c r="D5217" s="293">
        <f t="shared" si="2992"/>
        <v>0</v>
      </c>
      <c r="E5217" s="294">
        <f t="shared" si="2992"/>
        <v>0</v>
      </c>
      <c r="F5217" s="235"/>
      <c r="G5217" s="236"/>
      <c r="H5217" s="237">
        <f t="shared" ref="H5217:J5217" si="2993">H5179</f>
        <v>0</v>
      </c>
      <c r="I5217" s="238">
        <f t="shared" si="2993"/>
        <v>0</v>
      </c>
      <c r="J5217" s="238">
        <f t="shared" si="2993"/>
        <v>0</v>
      </c>
      <c r="K5217" s="239">
        <f t="shared" si="2991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4">B5180</f>
        <v>0</v>
      </c>
      <c r="C5218" s="292">
        <f t="shared" si="2994"/>
        <v>0</v>
      </c>
      <c r="D5218" s="293">
        <f t="shared" si="2994"/>
        <v>0</v>
      </c>
      <c r="E5218" s="294">
        <f t="shared" si="2994"/>
        <v>0</v>
      </c>
      <c r="F5218" s="235"/>
      <c r="G5218" s="236"/>
      <c r="H5218" s="237">
        <f t="shared" ref="H5218:J5218" si="2995">H5180</f>
        <v>0</v>
      </c>
      <c r="I5218" s="238">
        <f t="shared" si="2995"/>
        <v>0</v>
      </c>
      <c r="J5218" s="238">
        <f t="shared" si="2995"/>
        <v>0</v>
      </c>
      <c r="K5218" s="239">
        <f t="shared" si="2991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6">B5181</f>
        <v>0</v>
      </c>
      <c r="C5219" s="292">
        <f t="shared" si="2996"/>
        <v>0</v>
      </c>
      <c r="D5219" s="293">
        <f t="shared" si="2996"/>
        <v>0</v>
      </c>
      <c r="E5219" s="294">
        <f t="shared" si="2996"/>
        <v>0</v>
      </c>
      <c r="F5219" s="235"/>
      <c r="G5219" s="236"/>
      <c r="H5219" s="237">
        <f t="shared" ref="H5219:J5219" si="2997">H5181</f>
        <v>0</v>
      </c>
      <c r="I5219" s="238">
        <f t="shared" si="2997"/>
        <v>0</v>
      </c>
      <c r="J5219" s="238">
        <f t="shared" si="2997"/>
        <v>0</v>
      </c>
      <c r="K5219" s="239">
        <f t="shared" si="2991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8">B5182</f>
        <v>0</v>
      </c>
      <c r="C5220" s="292">
        <f t="shared" si="2998"/>
        <v>0</v>
      </c>
      <c r="D5220" s="293">
        <f t="shared" si="2998"/>
        <v>0</v>
      </c>
      <c r="E5220" s="294">
        <f t="shared" si="2998"/>
        <v>0</v>
      </c>
      <c r="F5220" s="235"/>
      <c r="G5220" s="236"/>
      <c r="H5220" s="237">
        <f t="shared" ref="H5220:J5220" si="2999">H5182</f>
        <v>0</v>
      </c>
      <c r="I5220" s="238">
        <f t="shared" si="2999"/>
        <v>0</v>
      </c>
      <c r="J5220" s="238">
        <f t="shared" si="2999"/>
        <v>0</v>
      </c>
      <c r="K5220" s="239">
        <f t="shared" si="2991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0">B5183</f>
        <v>0</v>
      </c>
      <c r="C5221" s="292">
        <f t="shared" si="3000"/>
        <v>0</v>
      </c>
      <c r="D5221" s="293">
        <f t="shared" si="3000"/>
        <v>0</v>
      </c>
      <c r="E5221" s="294">
        <f t="shared" si="3000"/>
        <v>0</v>
      </c>
      <c r="F5221" s="235"/>
      <c r="G5221" s="236"/>
      <c r="H5221" s="237">
        <f t="shared" ref="H5221:J5221" si="3001">H5183</f>
        <v>0</v>
      </c>
      <c r="I5221" s="238">
        <f t="shared" si="3001"/>
        <v>0</v>
      </c>
      <c r="J5221" s="238">
        <f t="shared" si="3001"/>
        <v>0</v>
      </c>
      <c r="K5221" s="239">
        <f t="shared" si="2991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2">B5184</f>
        <v>0</v>
      </c>
      <c r="C5222" s="292">
        <f t="shared" si="3002"/>
        <v>0</v>
      </c>
      <c r="D5222" s="293">
        <f t="shared" si="3002"/>
        <v>0</v>
      </c>
      <c r="E5222" s="294">
        <f t="shared" si="3002"/>
        <v>0</v>
      </c>
      <c r="F5222" s="235"/>
      <c r="G5222" s="236"/>
      <c r="H5222" s="237">
        <f t="shared" ref="H5222:J5222" si="3003">H5184</f>
        <v>0</v>
      </c>
      <c r="I5222" s="238">
        <f t="shared" si="3003"/>
        <v>0</v>
      </c>
      <c r="J5222" s="238">
        <f t="shared" si="3003"/>
        <v>0</v>
      </c>
      <c r="K5222" s="239">
        <f t="shared" si="2991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4">B5185</f>
        <v>0</v>
      </c>
      <c r="C5223" s="292">
        <f t="shared" si="3004"/>
        <v>0</v>
      </c>
      <c r="D5223" s="293">
        <f t="shared" si="3004"/>
        <v>0</v>
      </c>
      <c r="E5223" s="295">
        <f t="shared" si="3004"/>
        <v>0</v>
      </c>
      <c r="F5223" s="235"/>
      <c r="G5223" s="236"/>
      <c r="H5223" s="237">
        <f t="shared" ref="H5223:J5223" si="3005">H5185</f>
        <v>0</v>
      </c>
      <c r="I5223" s="238">
        <f t="shared" si="3005"/>
        <v>0</v>
      </c>
      <c r="J5223" s="238">
        <f t="shared" si="3005"/>
        <v>0</v>
      </c>
      <c r="K5223" s="239">
        <f t="shared" si="2991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6">B5186</f>
        <v>0</v>
      </c>
      <c r="C5224" s="292">
        <f t="shared" si="3006"/>
        <v>0</v>
      </c>
      <c r="D5224" s="293">
        <f t="shared" si="3006"/>
        <v>0</v>
      </c>
      <c r="E5224" s="294">
        <f t="shared" si="3006"/>
        <v>0</v>
      </c>
      <c r="F5224" s="235"/>
      <c r="G5224" s="236"/>
      <c r="H5224" s="237">
        <f t="shared" ref="H5224:J5224" si="3007">H5186</f>
        <v>0</v>
      </c>
      <c r="I5224" s="238">
        <f t="shared" si="3007"/>
        <v>0</v>
      </c>
      <c r="J5224" s="238">
        <f t="shared" si="3007"/>
        <v>0</v>
      </c>
      <c r="K5224" s="239">
        <f t="shared" si="2991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8">B5187</f>
        <v>0</v>
      </c>
      <c r="C5225" s="292">
        <f t="shared" si="3008"/>
        <v>0</v>
      </c>
      <c r="D5225" s="293">
        <f t="shared" si="3008"/>
        <v>0</v>
      </c>
      <c r="E5225" s="294">
        <f t="shared" si="3008"/>
        <v>0</v>
      </c>
      <c r="F5225" s="235"/>
      <c r="G5225" s="236"/>
      <c r="H5225" s="237">
        <f t="shared" ref="H5225:J5225" si="3009">H5187</f>
        <v>0</v>
      </c>
      <c r="I5225" s="238">
        <f t="shared" si="3009"/>
        <v>0</v>
      </c>
      <c r="J5225" s="238">
        <f t="shared" si="3009"/>
        <v>0</v>
      </c>
      <c r="K5225" s="239">
        <f t="shared" si="2991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0">B5188</f>
        <v>0</v>
      </c>
      <c r="C5226" s="292">
        <f t="shared" si="3010"/>
        <v>0</v>
      </c>
      <c r="D5226" s="293">
        <f t="shared" si="3010"/>
        <v>0</v>
      </c>
      <c r="E5226" s="294">
        <f t="shared" si="3010"/>
        <v>0</v>
      </c>
      <c r="F5226" s="235"/>
      <c r="G5226" s="236"/>
      <c r="H5226" s="237">
        <f t="shared" ref="H5226:J5226" si="3011">H5188</f>
        <v>0</v>
      </c>
      <c r="I5226" s="238">
        <f t="shared" si="3011"/>
        <v>0</v>
      </c>
      <c r="J5226" s="238">
        <f t="shared" si="3011"/>
        <v>0</v>
      </c>
      <c r="K5226" s="239">
        <f t="shared" si="2991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2">B5189</f>
        <v>0</v>
      </c>
      <c r="C5227" s="292">
        <f t="shared" si="3012"/>
        <v>0</v>
      </c>
      <c r="D5227" s="293">
        <f t="shared" si="3012"/>
        <v>0</v>
      </c>
      <c r="E5227" s="294">
        <f t="shared" si="3012"/>
        <v>0</v>
      </c>
      <c r="F5227" s="235"/>
      <c r="G5227" s="236"/>
      <c r="H5227" s="237">
        <f t="shared" ref="H5227:J5227" si="3013">H5189</f>
        <v>0</v>
      </c>
      <c r="I5227" s="238">
        <f t="shared" si="3013"/>
        <v>0</v>
      </c>
      <c r="J5227" s="238">
        <f t="shared" si="3013"/>
        <v>0</v>
      </c>
      <c r="K5227" s="239">
        <f t="shared" si="2991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4">B5190</f>
        <v>0</v>
      </c>
      <c r="C5228" s="292">
        <f t="shared" si="3014"/>
        <v>0</v>
      </c>
      <c r="D5228" s="293">
        <f t="shared" si="3014"/>
        <v>0</v>
      </c>
      <c r="E5228" s="294">
        <f t="shared" si="3014"/>
        <v>0</v>
      </c>
      <c r="F5228" s="235"/>
      <c r="G5228" s="236"/>
      <c r="H5228" s="237">
        <f t="shared" ref="H5228:J5228" si="3015">H5190</f>
        <v>0</v>
      </c>
      <c r="I5228" s="238">
        <f t="shared" si="3015"/>
        <v>0</v>
      </c>
      <c r="J5228" s="238">
        <f t="shared" si="3015"/>
        <v>0</v>
      </c>
      <c r="K5228" s="239">
        <f t="shared" si="2991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6">B5191</f>
        <v>0</v>
      </c>
      <c r="C5229" s="292">
        <f t="shared" si="3016"/>
        <v>0</v>
      </c>
      <c r="D5229" s="293">
        <f t="shared" si="3016"/>
        <v>0</v>
      </c>
      <c r="E5229" s="294">
        <f t="shared" si="3016"/>
        <v>0</v>
      </c>
      <c r="F5229" s="235"/>
      <c r="G5229" s="236"/>
      <c r="H5229" s="237">
        <f t="shared" ref="H5229:J5229" si="3017">H5191</f>
        <v>0</v>
      </c>
      <c r="I5229" s="238">
        <f t="shared" si="3017"/>
        <v>0</v>
      </c>
      <c r="J5229" s="238">
        <f t="shared" si="3017"/>
        <v>0</v>
      </c>
      <c r="K5229" s="239">
        <f t="shared" si="2991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8">B5192</f>
        <v>0</v>
      </c>
      <c r="C5230" s="292">
        <f t="shared" si="3018"/>
        <v>0</v>
      </c>
      <c r="D5230" s="293">
        <f t="shared" si="3018"/>
        <v>0</v>
      </c>
      <c r="E5230" s="294">
        <f t="shared" si="3018"/>
        <v>0</v>
      </c>
      <c r="F5230" s="235"/>
      <c r="G5230" s="236"/>
      <c r="H5230" s="237">
        <f t="shared" ref="H5230:J5230" si="3019">H5192</f>
        <v>0</v>
      </c>
      <c r="I5230" s="238">
        <f t="shared" si="3019"/>
        <v>0</v>
      </c>
      <c r="J5230" s="238">
        <f t="shared" si="3019"/>
        <v>0</v>
      </c>
      <c r="K5230" s="239">
        <f t="shared" si="2991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0">B5193</f>
        <v>0</v>
      </c>
      <c r="C5231" s="292">
        <f t="shared" si="3020"/>
        <v>0</v>
      </c>
      <c r="D5231" s="293">
        <f t="shared" si="3020"/>
        <v>0</v>
      </c>
      <c r="E5231" s="295">
        <f t="shared" si="3020"/>
        <v>0</v>
      </c>
      <c r="F5231" s="235"/>
      <c r="G5231" s="236"/>
      <c r="H5231" s="237">
        <f t="shared" ref="H5231:J5231" si="3021">H5193</f>
        <v>0</v>
      </c>
      <c r="I5231" s="238">
        <f t="shared" si="3021"/>
        <v>0</v>
      </c>
      <c r="J5231" s="238">
        <f t="shared" si="3021"/>
        <v>0</v>
      </c>
      <c r="K5231" s="239">
        <f t="shared" si="2991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22"/>
      <c r="K5233" s="323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24">
        <f>SUM(K5216:K5231)</f>
        <v>0</v>
      </c>
      <c r="K5234" s="325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26"/>
      <c r="K5235" s="326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23"/>
      <c r="K5237" s="323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27">
        <f>((J5234/1.11)+(K5236/1.11))*11%</f>
        <v>0</v>
      </c>
      <c r="K5238" s="328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23"/>
      <c r="K5239" s="323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29</v>
      </c>
      <c r="J5242" s="329">
        <f>J5204</f>
        <v>0</v>
      </c>
      <c r="K5242" s="330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28</v>
      </c>
      <c r="J5243" s="329">
        <f>J5205</f>
        <v>0</v>
      </c>
      <c r="K5243" s="330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23070047</v>
      </c>
      <c r="G5246" s="11" t="s">
        <v>2</v>
      </c>
      <c r="H5246" s="305"/>
      <c r="I5246" s="305"/>
      <c r="J5246" s="305"/>
      <c r="K5246" s="306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09" t="s">
        <v>3</v>
      </c>
      <c r="G5247" s="17"/>
      <c r="H5247" s="307"/>
      <c r="I5247" s="307"/>
      <c r="J5247" s="307"/>
      <c r="K5247" s="308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47"/>
      <c r="E5248" s="348"/>
      <c r="F5248" s="309"/>
      <c r="G5248" s="18"/>
      <c r="H5248" s="349"/>
      <c r="I5248" s="349"/>
      <c r="J5248" s="349"/>
      <c r="K5248" s="350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09"/>
      <c r="G5249" s="18"/>
      <c r="H5249" s="351"/>
      <c r="I5249" s="351"/>
      <c r="J5249" s="351"/>
      <c r="K5249" s="352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53"/>
      <c r="I5250" s="353"/>
      <c r="J5250" s="353"/>
      <c r="K5250" s="354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36"/>
      <c r="K5271" s="310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31">
        <f>SUM(K5254:K5269)</f>
        <v>0</v>
      </c>
      <c r="K5272" s="332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33"/>
      <c r="K5273" s="333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10"/>
      <c r="K5275" s="310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34">
        <f>((J5272/1.11)+(K5274/1.11))*11%</f>
        <v>0</v>
      </c>
      <c r="K5276" s="335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10"/>
      <c r="K5277" s="310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29</v>
      </c>
      <c r="J5280" s="311"/>
      <c r="K5280" s="312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28</v>
      </c>
      <c r="J5281" s="311"/>
      <c r="K5281" s="312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23070047</v>
      </c>
      <c r="F5284" s="123"/>
      <c r="G5284" s="124" t="s">
        <v>2</v>
      </c>
      <c r="H5284" s="355">
        <f>H5246</f>
        <v>0</v>
      </c>
      <c r="I5284" s="355"/>
      <c r="J5284" s="355"/>
      <c r="K5284" s="356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59" t="s">
        <v>3</v>
      </c>
      <c r="G5285" s="130"/>
      <c r="H5285" s="357"/>
      <c r="I5285" s="357"/>
      <c r="J5285" s="357"/>
      <c r="K5285" s="358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60">
        <f>D5248</f>
        <v>0</v>
      </c>
      <c r="E5286" s="361"/>
      <c r="F5286" s="359"/>
      <c r="G5286" s="131"/>
      <c r="H5286" s="362">
        <f>H5248</f>
        <v>0</v>
      </c>
      <c r="I5286" s="362"/>
      <c r="J5286" s="362"/>
      <c r="K5286" s="363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59"/>
      <c r="G5287" s="131"/>
      <c r="H5287" s="343">
        <f>H5249</f>
        <v>0</v>
      </c>
      <c r="I5287" s="343"/>
      <c r="J5287" s="343"/>
      <c r="K5287" s="344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45"/>
      <c r="I5288" s="345"/>
      <c r="J5288" s="345"/>
      <c r="K5288" s="346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3">B5254</f>
        <v>0</v>
      </c>
      <c r="C5292" s="287">
        <f t="shared" si="3023"/>
        <v>0</v>
      </c>
      <c r="D5292" s="288">
        <f t="shared" si="3023"/>
        <v>0</v>
      </c>
      <c r="E5292" s="289">
        <f t="shared" si="3023"/>
        <v>0</v>
      </c>
      <c r="F5292" s="158"/>
      <c r="G5292" s="159"/>
      <c r="H5292" s="160">
        <f t="shared" ref="H5292:J5292" si="3024">H5254</f>
        <v>0</v>
      </c>
      <c r="I5292" s="161">
        <f t="shared" si="3024"/>
        <v>0</v>
      </c>
      <c r="J5292" s="161">
        <f t="shared" si="3024"/>
        <v>0</v>
      </c>
      <c r="K5292" s="162">
        <f t="shared" ref="K5292:K5307" si="3025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6">B5255</f>
        <v>0</v>
      </c>
      <c r="C5293" s="287">
        <f t="shared" si="3026"/>
        <v>0</v>
      </c>
      <c r="D5293" s="288">
        <f t="shared" si="3026"/>
        <v>0</v>
      </c>
      <c r="E5293" s="289">
        <f t="shared" si="3026"/>
        <v>0</v>
      </c>
      <c r="F5293" s="158"/>
      <c r="G5293" s="159"/>
      <c r="H5293" s="160">
        <f t="shared" ref="H5293:J5293" si="3027">H5255</f>
        <v>0</v>
      </c>
      <c r="I5293" s="161">
        <f t="shared" si="3027"/>
        <v>0</v>
      </c>
      <c r="J5293" s="161">
        <f t="shared" si="3027"/>
        <v>0</v>
      </c>
      <c r="K5293" s="162">
        <f t="shared" si="3025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8">B5256</f>
        <v>0</v>
      </c>
      <c r="C5294" s="287">
        <f t="shared" si="3028"/>
        <v>0</v>
      </c>
      <c r="D5294" s="288">
        <f t="shared" si="3028"/>
        <v>0</v>
      </c>
      <c r="E5294" s="289">
        <f t="shared" si="3028"/>
        <v>0</v>
      </c>
      <c r="F5294" s="158"/>
      <c r="G5294" s="159"/>
      <c r="H5294" s="160">
        <f t="shared" ref="H5294:J5294" si="3029">H5256</f>
        <v>0</v>
      </c>
      <c r="I5294" s="161">
        <f t="shared" si="3029"/>
        <v>0</v>
      </c>
      <c r="J5294" s="161">
        <f t="shared" si="3029"/>
        <v>0</v>
      </c>
      <c r="K5294" s="162">
        <f t="shared" si="3025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0">B5257</f>
        <v>0</v>
      </c>
      <c r="C5295" s="287">
        <f t="shared" si="3030"/>
        <v>0</v>
      </c>
      <c r="D5295" s="288">
        <f t="shared" si="3030"/>
        <v>0</v>
      </c>
      <c r="E5295" s="289">
        <f t="shared" si="3030"/>
        <v>0</v>
      </c>
      <c r="F5295" s="158"/>
      <c r="G5295" s="159"/>
      <c r="H5295" s="160">
        <f t="shared" ref="H5295:J5295" si="3031">H5257</f>
        <v>0</v>
      </c>
      <c r="I5295" s="161">
        <f t="shared" si="3031"/>
        <v>0</v>
      </c>
      <c r="J5295" s="161">
        <f t="shared" si="3031"/>
        <v>0</v>
      </c>
      <c r="K5295" s="162">
        <f t="shared" si="3025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2">B5258</f>
        <v>0</v>
      </c>
      <c r="C5296" s="287">
        <f t="shared" si="3032"/>
        <v>0</v>
      </c>
      <c r="D5296" s="288">
        <f t="shared" si="3032"/>
        <v>0</v>
      </c>
      <c r="E5296" s="289">
        <f t="shared" si="3032"/>
        <v>0</v>
      </c>
      <c r="F5296" s="158"/>
      <c r="G5296" s="159"/>
      <c r="H5296" s="160">
        <f t="shared" ref="H5296:J5296" si="3033">H5258</f>
        <v>0</v>
      </c>
      <c r="I5296" s="161">
        <f t="shared" si="3033"/>
        <v>0</v>
      </c>
      <c r="J5296" s="161">
        <f t="shared" si="3033"/>
        <v>0</v>
      </c>
      <c r="K5296" s="162">
        <f t="shared" si="3025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4">B5259</f>
        <v>0</v>
      </c>
      <c r="C5297" s="287">
        <f t="shared" si="3034"/>
        <v>0</v>
      </c>
      <c r="D5297" s="288">
        <f t="shared" si="3034"/>
        <v>0</v>
      </c>
      <c r="E5297" s="289">
        <f t="shared" si="3034"/>
        <v>0</v>
      </c>
      <c r="F5297" s="158"/>
      <c r="G5297" s="159"/>
      <c r="H5297" s="160">
        <f t="shared" ref="H5297:J5297" si="3035">H5259</f>
        <v>0</v>
      </c>
      <c r="I5297" s="161">
        <f t="shared" si="3035"/>
        <v>0</v>
      </c>
      <c r="J5297" s="161">
        <f t="shared" si="3035"/>
        <v>0</v>
      </c>
      <c r="K5297" s="162">
        <f t="shared" si="3025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6">B5260</f>
        <v>0</v>
      </c>
      <c r="C5298" s="287">
        <f t="shared" si="3036"/>
        <v>0</v>
      </c>
      <c r="D5298" s="288">
        <f t="shared" si="3036"/>
        <v>0</v>
      </c>
      <c r="E5298" s="289">
        <f t="shared" si="3036"/>
        <v>0</v>
      </c>
      <c r="F5298" s="158"/>
      <c r="G5298" s="159"/>
      <c r="H5298" s="160">
        <f t="shared" ref="H5298:J5298" si="3037">H5260</f>
        <v>0</v>
      </c>
      <c r="I5298" s="161">
        <f t="shared" si="3037"/>
        <v>0</v>
      </c>
      <c r="J5298" s="161">
        <f t="shared" si="3037"/>
        <v>0</v>
      </c>
      <c r="K5298" s="162">
        <f t="shared" si="3025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8">B5261</f>
        <v>0</v>
      </c>
      <c r="C5299" s="287">
        <f t="shared" si="3038"/>
        <v>0</v>
      </c>
      <c r="D5299" s="288">
        <f t="shared" si="3038"/>
        <v>0</v>
      </c>
      <c r="E5299" s="290">
        <f t="shared" si="3038"/>
        <v>0</v>
      </c>
      <c r="F5299" s="158"/>
      <c r="G5299" s="159"/>
      <c r="H5299" s="160">
        <f t="shared" ref="H5299:J5299" si="3039">H5261</f>
        <v>0</v>
      </c>
      <c r="I5299" s="161">
        <f t="shared" si="3039"/>
        <v>0</v>
      </c>
      <c r="J5299" s="161">
        <f t="shared" si="3039"/>
        <v>0</v>
      </c>
      <c r="K5299" s="162">
        <f t="shared" si="3025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0">B5262</f>
        <v>0</v>
      </c>
      <c r="C5300" s="287">
        <f t="shared" si="3040"/>
        <v>0</v>
      </c>
      <c r="D5300" s="288">
        <f t="shared" si="3040"/>
        <v>0</v>
      </c>
      <c r="E5300" s="289">
        <f t="shared" si="3040"/>
        <v>0</v>
      </c>
      <c r="F5300" s="158"/>
      <c r="G5300" s="159"/>
      <c r="H5300" s="160">
        <f t="shared" ref="H5300:J5300" si="3041">H5262</f>
        <v>0</v>
      </c>
      <c r="I5300" s="161">
        <f t="shared" si="3041"/>
        <v>0</v>
      </c>
      <c r="J5300" s="161">
        <f t="shared" si="3041"/>
        <v>0</v>
      </c>
      <c r="K5300" s="162">
        <f t="shared" si="3025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2">B5263</f>
        <v>0</v>
      </c>
      <c r="C5301" s="287">
        <f t="shared" si="3042"/>
        <v>0</v>
      </c>
      <c r="D5301" s="288">
        <f t="shared" si="3042"/>
        <v>0</v>
      </c>
      <c r="E5301" s="289">
        <f t="shared" si="3042"/>
        <v>0</v>
      </c>
      <c r="F5301" s="158"/>
      <c r="G5301" s="159"/>
      <c r="H5301" s="160">
        <f t="shared" ref="H5301:J5301" si="3043">H5263</f>
        <v>0</v>
      </c>
      <c r="I5301" s="161">
        <f t="shared" si="3043"/>
        <v>0</v>
      </c>
      <c r="J5301" s="161">
        <f t="shared" si="3043"/>
        <v>0</v>
      </c>
      <c r="K5301" s="162">
        <f t="shared" si="3025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4">B5264</f>
        <v>0</v>
      </c>
      <c r="C5302" s="287">
        <f t="shared" si="3044"/>
        <v>0</v>
      </c>
      <c r="D5302" s="288">
        <f t="shared" si="3044"/>
        <v>0</v>
      </c>
      <c r="E5302" s="289">
        <f t="shared" si="3044"/>
        <v>0</v>
      </c>
      <c r="F5302" s="158"/>
      <c r="G5302" s="159"/>
      <c r="H5302" s="160">
        <f t="shared" ref="H5302:J5302" si="3045">H5264</f>
        <v>0</v>
      </c>
      <c r="I5302" s="161">
        <f t="shared" si="3045"/>
        <v>0</v>
      </c>
      <c r="J5302" s="161">
        <f t="shared" si="3045"/>
        <v>0</v>
      </c>
      <c r="K5302" s="162">
        <f t="shared" si="3025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6">B5265</f>
        <v>0</v>
      </c>
      <c r="C5303" s="287">
        <f t="shared" si="3046"/>
        <v>0</v>
      </c>
      <c r="D5303" s="288">
        <f t="shared" si="3046"/>
        <v>0</v>
      </c>
      <c r="E5303" s="289">
        <f t="shared" si="3046"/>
        <v>0</v>
      </c>
      <c r="F5303" s="158"/>
      <c r="G5303" s="159"/>
      <c r="H5303" s="160">
        <f t="shared" ref="H5303:J5303" si="3047">H5265</f>
        <v>0</v>
      </c>
      <c r="I5303" s="161">
        <f t="shared" si="3047"/>
        <v>0</v>
      </c>
      <c r="J5303" s="161">
        <f t="shared" si="3047"/>
        <v>0</v>
      </c>
      <c r="K5303" s="162">
        <f t="shared" si="3025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8">B5266</f>
        <v>0</v>
      </c>
      <c r="C5304" s="287">
        <f t="shared" si="3048"/>
        <v>0</v>
      </c>
      <c r="D5304" s="288">
        <f t="shared" si="3048"/>
        <v>0</v>
      </c>
      <c r="E5304" s="289">
        <f t="shared" si="3048"/>
        <v>0</v>
      </c>
      <c r="F5304" s="158"/>
      <c r="G5304" s="159"/>
      <c r="H5304" s="160">
        <f t="shared" ref="H5304:J5304" si="3049">H5266</f>
        <v>0</v>
      </c>
      <c r="I5304" s="161">
        <f t="shared" si="3049"/>
        <v>0</v>
      </c>
      <c r="J5304" s="161">
        <f t="shared" si="3049"/>
        <v>0</v>
      </c>
      <c r="K5304" s="162">
        <f t="shared" si="3025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0">B5267</f>
        <v>0</v>
      </c>
      <c r="C5305" s="287">
        <f t="shared" si="3050"/>
        <v>0</v>
      </c>
      <c r="D5305" s="288">
        <f t="shared" si="3050"/>
        <v>0</v>
      </c>
      <c r="E5305" s="289">
        <f t="shared" si="3050"/>
        <v>0</v>
      </c>
      <c r="F5305" s="158"/>
      <c r="G5305" s="159"/>
      <c r="H5305" s="160">
        <f t="shared" ref="H5305:J5305" si="3051">H5267</f>
        <v>0</v>
      </c>
      <c r="I5305" s="161">
        <f t="shared" si="3051"/>
        <v>0</v>
      </c>
      <c r="J5305" s="161">
        <f t="shared" si="3051"/>
        <v>0</v>
      </c>
      <c r="K5305" s="162">
        <f t="shared" si="3025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2">B5268</f>
        <v>0</v>
      </c>
      <c r="C5306" s="287">
        <f t="shared" si="3052"/>
        <v>0</v>
      </c>
      <c r="D5306" s="288">
        <f t="shared" si="3052"/>
        <v>0</v>
      </c>
      <c r="E5306" s="289">
        <f t="shared" si="3052"/>
        <v>0</v>
      </c>
      <c r="F5306" s="158"/>
      <c r="G5306" s="159"/>
      <c r="H5306" s="160">
        <f t="shared" ref="H5306:J5306" si="3053">H5268</f>
        <v>0</v>
      </c>
      <c r="I5306" s="161">
        <f t="shared" si="3053"/>
        <v>0</v>
      </c>
      <c r="J5306" s="161">
        <f t="shared" si="3053"/>
        <v>0</v>
      </c>
      <c r="K5306" s="162">
        <f t="shared" si="3025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4">B5269</f>
        <v>0</v>
      </c>
      <c r="C5307" s="287">
        <f t="shared" si="3054"/>
        <v>0</v>
      </c>
      <c r="D5307" s="288">
        <f t="shared" si="3054"/>
        <v>0</v>
      </c>
      <c r="E5307" s="290">
        <f t="shared" si="3054"/>
        <v>0</v>
      </c>
      <c r="F5307" s="158"/>
      <c r="G5307" s="159"/>
      <c r="H5307" s="160">
        <f t="shared" ref="H5307:J5307" si="3055">H5269</f>
        <v>0</v>
      </c>
      <c r="I5307" s="161">
        <f t="shared" si="3055"/>
        <v>0</v>
      </c>
      <c r="J5307" s="161">
        <f t="shared" si="3055"/>
        <v>0</v>
      </c>
      <c r="K5307" s="162">
        <f t="shared" si="3025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68"/>
      <c r="K5309" s="364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69">
        <f>SUM(K5292:K5307)</f>
        <v>0</v>
      </c>
      <c r="K5310" s="370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65"/>
      <c r="K5311" s="365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64"/>
      <c r="K5313" s="364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66">
        <f>((J5310/1.11)+(K5312/1.11))*11%</f>
        <v>0</v>
      </c>
      <c r="K5314" s="367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64"/>
      <c r="K5315" s="364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29</v>
      </c>
      <c r="J5318" s="337">
        <f>J5280</f>
        <v>0</v>
      </c>
      <c r="K5318" s="338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28</v>
      </c>
      <c r="J5319" s="337">
        <f>J5281</f>
        <v>0</v>
      </c>
      <c r="K5319" s="338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23070047</v>
      </c>
      <c r="F5322" s="200"/>
      <c r="G5322" s="201" t="s">
        <v>2</v>
      </c>
      <c r="H5322" s="339">
        <f>H5284</f>
        <v>0</v>
      </c>
      <c r="I5322" s="339"/>
      <c r="J5322" s="339"/>
      <c r="K5322" s="340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13" t="s">
        <v>3</v>
      </c>
      <c r="G5323" s="207"/>
      <c r="H5323" s="341"/>
      <c r="I5323" s="341"/>
      <c r="J5323" s="341"/>
      <c r="K5323" s="342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14">
        <f>D5286</f>
        <v>0</v>
      </c>
      <c r="E5324" s="315"/>
      <c r="F5324" s="313"/>
      <c r="G5324" s="208"/>
      <c r="H5324" s="316">
        <f>H5286</f>
        <v>0</v>
      </c>
      <c r="I5324" s="316"/>
      <c r="J5324" s="316"/>
      <c r="K5324" s="317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13"/>
      <c r="G5325" s="208"/>
      <c r="H5325" s="318">
        <f>H5287</f>
        <v>0</v>
      </c>
      <c r="I5325" s="318"/>
      <c r="J5325" s="318"/>
      <c r="K5325" s="319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20"/>
      <c r="I5326" s="320"/>
      <c r="J5326" s="320"/>
      <c r="K5326" s="321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6">B5292</f>
        <v>0</v>
      </c>
      <c r="C5330" s="292">
        <f t="shared" si="3056"/>
        <v>0</v>
      </c>
      <c r="D5330" s="293">
        <f t="shared" si="3056"/>
        <v>0</v>
      </c>
      <c r="E5330" s="294">
        <f t="shared" si="3056"/>
        <v>0</v>
      </c>
      <c r="F5330" s="235"/>
      <c r="G5330" s="236"/>
      <c r="H5330" s="237">
        <f t="shared" ref="H5330:J5330" si="3057">H5292</f>
        <v>0</v>
      </c>
      <c r="I5330" s="238">
        <f t="shared" si="3057"/>
        <v>0</v>
      </c>
      <c r="J5330" s="238">
        <f t="shared" si="3057"/>
        <v>0</v>
      </c>
      <c r="K5330" s="239">
        <f t="shared" ref="K5330:K5345" si="3058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59">B5293</f>
        <v>0</v>
      </c>
      <c r="C5331" s="292">
        <f t="shared" si="3059"/>
        <v>0</v>
      </c>
      <c r="D5331" s="293">
        <f t="shared" si="3059"/>
        <v>0</v>
      </c>
      <c r="E5331" s="294">
        <f t="shared" si="3059"/>
        <v>0</v>
      </c>
      <c r="F5331" s="235"/>
      <c r="G5331" s="236"/>
      <c r="H5331" s="237">
        <f t="shared" ref="H5331:J5331" si="3060">H5293</f>
        <v>0</v>
      </c>
      <c r="I5331" s="238">
        <f t="shared" si="3060"/>
        <v>0</v>
      </c>
      <c r="J5331" s="238">
        <f t="shared" si="3060"/>
        <v>0</v>
      </c>
      <c r="K5331" s="239">
        <f t="shared" si="3058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1">B5294</f>
        <v>0</v>
      </c>
      <c r="C5332" s="292">
        <f t="shared" si="3061"/>
        <v>0</v>
      </c>
      <c r="D5332" s="293">
        <f t="shared" si="3061"/>
        <v>0</v>
      </c>
      <c r="E5332" s="294">
        <f t="shared" si="3061"/>
        <v>0</v>
      </c>
      <c r="F5332" s="235"/>
      <c r="G5332" s="236"/>
      <c r="H5332" s="237">
        <f t="shared" ref="H5332:J5332" si="3062">H5294</f>
        <v>0</v>
      </c>
      <c r="I5332" s="238">
        <f t="shared" si="3062"/>
        <v>0</v>
      </c>
      <c r="J5332" s="238">
        <f t="shared" si="3062"/>
        <v>0</v>
      </c>
      <c r="K5332" s="239">
        <f t="shared" si="3058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3">B5295</f>
        <v>0</v>
      </c>
      <c r="C5333" s="292">
        <f t="shared" si="3063"/>
        <v>0</v>
      </c>
      <c r="D5333" s="293">
        <f t="shared" si="3063"/>
        <v>0</v>
      </c>
      <c r="E5333" s="294">
        <f t="shared" si="3063"/>
        <v>0</v>
      </c>
      <c r="F5333" s="235"/>
      <c r="G5333" s="236"/>
      <c r="H5333" s="237">
        <f t="shared" ref="H5333:J5333" si="3064">H5295</f>
        <v>0</v>
      </c>
      <c r="I5333" s="238">
        <f t="shared" si="3064"/>
        <v>0</v>
      </c>
      <c r="J5333" s="238">
        <f t="shared" si="3064"/>
        <v>0</v>
      </c>
      <c r="K5333" s="239">
        <f t="shared" si="3058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5">B5296</f>
        <v>0</v>
      </c>
      <c r="C5334" s="292">
        <f t="shared" si="3065"/>
        <v>0</v>
      </c>
      <c r="D5334" s="293">
        <f t="shared" si="3065"/>
        <v>0</v>
      </c>
      <c r="E5334" s="294">
        <f t="shared" si="3065"/>
        <v>0</v>
      </c>
      <c r="F5334" s="235"/>
      <c r="G5334" s="236"/>
      <c r="H5334" s="237">
        <f t="shared" ref="H5334:J5334" si="3066">H5296</f>
        <v>0</v>
      </c>
      <c r="I5334" s="238">
        <f t="shared" si="3066"/>
        <v>0</v>
      </c>
      <c r="J5334" s="238">
        <f t="shared" si="3066"/>
        <v>0</v>
      </c>
      <c r="K5334" s="239">
        <f t="shared" si="3058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7">B5297</f>
        <v>0</v>
      </c>
      <c r="C5335" s="292">
        <f t="shared" si="3067"/>
        <v>0</v>
      </c>
      <c r="D5335" s="293">
        <f t="shared" si="3067"/>
        <v>0</v>
      </c>
      <c r="E5335" s="294">
        <f t="shared" si="3067"/>
        <v>0</v>
      </c>
      <c r="F5335" s="235"/>
      <c r="G5335" s="236"/>
      <c r="H5335" s="237">
        <f t="shared" ref="H5335:J5335" si="3068">H5297</f>
        <v>0</v>
      </c>
      <c r="I5335" s="238">
        <f t="shared" si="3068"/>
        <v>0</v>
      </c>
      <c r="J5335" s="238">
        <f t="shared" si="3068"/>
        <v>0</v>
      </c>
      <c r="K5335" s="239">
        <f t="shared" si="3058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69">B5298</f>
        <v>0</v>
      </c>
      <c r="C5336" s="292">
        <f t="shared" si="3069"/>
        <v>0</v>
      </c>
      <c r="D5336" s="293">
        <f t="shared" si="3069"/>
        <v>0</v>
      </c>
      <c r="E5336" s="294">
        <f t="shared" si="3069"/>
        <v>0</v>
      </c>
      <c r="F5336" s="235"/>
      <c r="G5336" s="236"/>
      <c r="H5336" s="237">
        <f t="shared" ref="H5336:J5336" si="3070">H5298</f>
        <v>0</v>
      </c>
      <c r="I5336" s="238">
        <f t="shared" si="3070"/>
        <v>0</v>
      </c>
      <c r="J5336" s="238">
        <f t="shared" si="3070"/>
        <v>0</v>
      </c>
      <c r="K5336" s="239">
        <f t="shared" si="3058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1">B5299</f>
        <v>0</v>
      </c>
      <c r="C5337" s="292">
        <f t="shared" si="3071"/>
        <v>0</v>
      </c>
      <c r="D5337" s="293">
        <f t="shared" si="3071"/>
        <v>0</v>
      </c>
      <c r="E5337" s="295">
        <f t="shared" si="3071"/>
        <v>0</v>
      </c>
      <c r="F5337" s="235"/>
      <c r="G5337" s="236"/>
      <c r="H5337" s="237">
        <f t="shared" ref="H5337:J5337" si="3072">H5299</f>
        <v>0</v>
      </c>
      <c r="I5337" s="238">
        <f t="shared" si="3072"/>
        <v>0</v>
      </c>
      <c r="J5337" s="238">
        <f t="shared" si="3072"/>
        <v>0</v>
      </c>
      <c r="K5337" s="239">
        <f t="shared" si="3058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3">B5300</f>
        <v>0</v>
      </c>
      <c r="C5338" s="292">
        <f t="shared" si="3073"/>
        <v>0</v>
      </c>
      <c r="D5338" s="293">
        <f t="shared" si="3073"/>
        <v>0</v>
      </c>
      <c r="E5338" s="294">
        <f t="shared" si="3073"/>
        <v>0</v>
      </c>
      <c r="F5338" s="235"/>
      <c r="G5338" s="236"/>
      <c r="H5338" s="237">
        <f t="shared" ref="H5338:J5338" si="3074">H5300</f>
        <v>0</v>
      </c>
      <c r="I5338" s="238">
        <f t="shared" si="3074"/>
        <v>0</v>
      </c>
      <c r="J5338" s="238">
        <f t="shared" si="3074"/>
        <v>0</v>
      </c>
      <c r="K5338" s="239">
        <f t="shared" si="3058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5">B5301</f>
        <v>0</v>
      </c>
      <c r="C5339" s="292">
        <f t="shared" si="3075"/>
        <v>0</v>
      </c>
      <c r="D5339" s="293">
        <f t="shared" si="3075"/>
        <v>0</v>
      </c>
      <c r="E5339" s="294">
        <f t="shared" si="3075"/>
        <v>0</v>
      </c>
      <c r="F5339" s="235"/>
      <c r="G5339" s="236"/>
      <c r="H5339" s="237">
        <f t="shared" ref="H5339:J5339" si="3076">H5301</f>
        <v>0</v>
      </c>
      <c r="I5339" s="238">
        <f t="shared" si="3076"/>
        <v>0</v>
      </c>
      <c r="J5339" s="238">
        <f t="shared" si="3076"/>
        <v>0</v>
      </c>
      <c r="K5339" s="239">
        <f t="shared" si="3058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7">B5302</f>
        <v>0</v>
      </c>
      <c r="C5340" s="292">
        <f t="shared" si="3077"/>
        <v>0</v>
      </c>
      <c r="D5340" s="293">
        <f t="shared" si="3077"/>
        <v>0</v>
      </c>
      <c r="E5340" s="294">
        <f t="shared" si="3077"/>
        <v>0</v>
      </c>
      <c r="F5340" s="235"/>
      <c r="G5340" s="236"/>
      <c r="H5340" s="237">
        <f t="shared" ref="H5340:J5340" si="3078">H5302</f>
        <v>0</v>
      </c>
      <c r="I5340" s="238">
        <f t="shared" si="3078"/>
        <v>0</v>
      </c>
      <c r="J5340" s="238">
        <f t="shared" si="3078"/>
        <v>0</v>
      </c>
      <c r="K5340" s="239">
        <f t="shared" si="3058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79">B5303</f>
        <v>0</v>
      </c>
      <c r="C5341" s="292">
        <f t="shared" si="3079"/>
        <v>0</v>
      </c>
      <c r="D5341" s="293">
        <f t="shared" si="3079"/>
        <v>0</v>
      </c>
      <c r="E5341" s="294">
        <f t="shared" si="3079"/>
        <v>0</v>
      </c>
      <c r="F5341" s="235"/>
      <c r="G5341" s="236"/>
      <c r="H5341" s="237">
        <f t="shared" ref="H5341:J5341" si="3080">H5303</f>
        <v>0</v>
      </c>
      <c r="I5341" s="238">
        <f t="shared" si="3080"/>
        <v>0</v>
      </c>
      <c r="J5341" s="238">
        <f t="shared" si="3080"/>
        <v>0</v>
      </c>
      <c r="K5341" s="239">
        <f t="shared" si="3058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1">B5304</f>
        <v>0</v>
      </c>
      <c r="C5342" s="292">
        <f t="shared" si="3081"/>
        <v>0</v>
      </c>
      <c r="D5342" s="293">
        <f t="shared" si="3081"/>
        <v>0</v>
      </c>
      <c r="E5342" s="294">
        <f t="shared" si="3081"/>
        <v>0</v>
      </c>
      <c r="F5342" s="235"/>
      <c r="G5342" s="236"/>
      <c r="H5342" s="237">
        <f t="shared" ref="H5342:J5342" si="3082">H5304</f>
        <v>0</v>
      </c>
      <c r="I5342" s="238">
        <f t="shared" si="3082"/>
        <v>0</v>
      </c>
      <c r="J5342" s="238">
        <f t="shared" si="3082"/>
        <v>0</v>
      </c>
      <c r="K5342" s="239">
        <f t="shared" si="3058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3">B5305</f>
        <v>0</v>
      </c>
      <c r="C5343" s="292">
        <f t="shared" si="3083"/>
        <v>0</v>
      </c>
      <c r="D5343" s="293">
        <f t="shared" si="3083"/>
        <v>0</v>
      </c>
      <c r="E5343" s="294">
        <f t="shared" si="3083"/>
        <v>0</v>
      </c>
      <c r="F5343" s="235"/>
      <c r="G5343" s="236"/>
      <c r="H5343" s="237">
        <f t="shared" ref="H5343:J5343" si="3084">H5305</f>
        <v>0</v>
      </c>
      <c r="I5343" s="238">
        <f t="shared" si="3084"/>
        <v>0</v>
      </c>
      <c r="J5343" s="238">
        <f t="shared" si="3084"/>
        <v>0</v>
      </c>
      <c r="K5343" s="239">
        <f t="shared" si="3058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5">B5306</f>
        <v>0</v>
      </c>
      <c r="C5344" s="292">
        <f t="shared" si="3085"/>
        <v>0</v>
      </c>
      <c r="D5344" s="293">
        <f t="shared" si="3085"/>
        <v>0</v>
      </c>
      <c r="E5344" s="294">
        <f t="shared" si="3085"/>
        <v>0</v>
      </c>
      <c r="F5344" s="235"/>
      <c r="G5344" s="236"/>
      <c r="H5344" s="237">
        <f t="shared" ref="H5344:J5344" si="3086">H5306</f>
        <v>0</v>
      </c>
      <c r="I5344" s="238">
        <f t="shared" si="3086"/>
        <v>0</v>
      </c>
      <c r="J5344" s="238">
        <f t="shared" si="3086"/>
        <v>0</v>
      </c>
      <c r="K5344" s="239">
        <f t="shared" si="3058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7">B5307</f>
        <v>0</v>
      </c>
      <c r="C5345" s="292">
        <f t="shared" si="3087"/>
        <v>0</v>
      </c>
      <c r="D5345" s="293">
        <f t="shared" si="3087"/>
        <v>0</v>
      </c>
      <c r="E5345" s="295">
        <f t="shared" si="3087"/>
        <v>0</v>
      </c>
      <c r="F5345" s="235"/>
      <c r="G5345" s="236"/>
      <c r="H5345" s="237">
        <f t="shared" ref="H5345:J5345" si="3088">H5307</f>
        <v>0</v>
      </c>
      <c r="I5345" s="238">
        <f t="shared" si="3088"/>
        <v>0</v>
      </c>
      <c r="J5345" s="238">
        <f t="shared" si="3088"/>
        <v>0</v>
      </c>
      <c r="K5345" s="239">
        <f t="shared" si="3058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22"/>
      <c r="K5347" s="323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24">
        <f>SUM(K5330:K5345)</f>
        <v>0</v>
      </c>
      <c r="K5348" s="325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26"/>
      <c r="K5349" s="326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23"/>
      <c r="K5351" s="323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27">
        <f>((J5348/1.11)+(K5350/1.11))*11%</f>
        <v>0</v>
      </c>
      <c r="K5352" s="328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23"/>
      <c r="K5353" s="323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29</v>
      </c>
      <c r="J5356" s="329">
        <f>J5318</f>
        <v>0</v>
      </c>
      <c r="K5356" s="330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28</v>
      </c>
      <c r="J5357" s="329">
        <f>J5319</f>
        <v>0</v>
      </c>
      <c r="K5357" s="330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23070048</v>
      </c>
      <c r="G5360" s="11" t="s">
        <v>2</v>
      </c>
      <c r="H5360" s="305"/>
      <c r="I5360" s="305"/>
      <c r="J5360" s="305"/>
      <c r="K5360" s="306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09" t="s">
        <v>3</v>
      </c>
      <c r="G5361" s="17"/>
      <c r="H5361" s="307"/>
      <c r="I5361" s="307"/>
      <c r="J5361" s="307"/>
      <c r="K5361" s="308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47"/>
      <c r="E5362" s="348"/>
      <c r="F5362" s="309"/>
      <c r="G5362" s="18"/>
      <c r="H5362" s="349"/>
      <c r="I5362" s="349"/>
      <c r="J5362" s="349"/>
      <c r="K5362" s="350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09"/>
      <c r="G5363" s="18"/>
      <c r="H5363" s="351"/>
      <c r="I5363" s="351"/>
      <c r="J5363" s="351"/>
      <c r="K5363" s="352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53"/>
      <c r="I5364" s="353"/>
      <c r="J5364" s="353"/>
      <c r="K5364" s="354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36"/>
      <c r="K5385" s="310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31">
        <f>SUM(K5368:K5383)</f>
        <v>0</v>
      </c>
      <c r="K5386" s="332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33"/>
      <c r="K5387" s="333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10"/>
      <c r="K5389" s="310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34">
        <f>((J5386/1.11)+(K5388/1.11))*11%</f>
        <v>0</v>
      </c>
      <c r="K5390" s="335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10"/>
      <c r="K5391" s="310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29</v>
      </c>
      <c r="J5394" s="311"/>
      <c r="K5394" s="312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28</v>
      </c>
      <c r="J5395" s="311"/>
      <c r="K5395" s="312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23070048</v>
      </c>
      <c r="F5398" s="123"/>
      <c r="G5398" s="124" t="s">
        <v>2</v>
      </c>
      <c r="H5398" s="355">
        <f>H5360</f>
        <v>0</v>
      </c>
      <c r="I5398" s="355"/>
      <c r="J5398" s="355"/>
      <c r="K5398" s="356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59" t="s">
        <v>3</v>
      </c>
      <c r="G5399" s="130"/>
      <c r="H5399" s="357"/>
      <c r="I5399" s="357"/>
      <c r="J5399" s="357"/>
      <c r="K5399" s="358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60">
        <f>D5362</f>
        <v>0</v>
      </c>
      <c r="E5400" s="361"/>
      <c r="F5400" s="359"/>
      <c r="G5400" s="131"/>
      <c r="H5400" s="362">
        <f>H5362</f>
        <v>0</v>
      </c>
      <c r="I5400" s="362"/>
      <c r="J5400" s="362"/>
      <c r="K5400" s="363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59"/>
      <c r="G5401" s="131"/>
      <c r="H5401" s="343">
        <f>H5363</f>
        <v>0</v>
      </c>
      <c r="I5401" s="343"/>
      <c r="J5401" s="343"/>
      <c r="K5401" s="344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45"/>
      <c r="I5402" s="345"/>
      <c r="J5402" s="345"/>
      <c r="K5402" s="346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0">B5368</f>
        <v>0</v>
      </c>
      <c r="C5406" s="287">
        <f t="shared" si="3090"/>
        <v>0</v>
      </c>
      <c r="D5406" s="288">
        <f t="shared" si="3090"/>
        <v>0</v>
      </c>
      <c r="E5406" s="289">
        <f t="shared" si="3090"/>
        <v>0</v>
      </c>
      <c r="F5406" s="158"/>
      <c r="G5406" s="159"/>
      <c r="H5406" s="160">
        <f t="shared" ref="H5406:J5406" si="3091">H5368</f>
        <v>0</v>
      </c>
      <c r="I5406" s="161">
        <f t="shared" si="3091"/>
        <v>0</v>
      </c>
      <c r="J5406" s="161">
        <f t="shared" si="3091"/>
        <v>0</v>
      </c>
      <c r="K5406" s="162">
        <f t="shared" ref="K5406:K5421" si="3092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3">B5369</f>
        <v>0</v>
      </c>
      <c r="C5407" s="287">
        <f t="shared" si="3093"/>
        <v>0</v>
      </c>
      <c r="D5407" s="288">
        <f t="shared" si="3093"/>
        <v>0</v>
      </c>
      <c r="E5407" s="289">
        <f t="shared" si="3093"/>
        <v>0</v>
      </c>
      <c r="F5407" s="158"/>
      <c r="G5407" s="159"/>
      <c r="H5407" s="160">
        <f t="shared" ref="H5407:J5407" si="3094">H5369</f>
        <v>0</v>
      </c>
      <c r="I5407" s="161">
        <f t="shared" si="3094"/>
        <v>0</v>
      </c>
      <c r="J5407" s="161">
        <f t="shared" si="3094"/>
        <v>0</v>
      </c>
      <c r="K5407" s="162">
        <f t="shared" si="3092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5">B5370</f>
        <v>0</v>
      </c>
      <c r="C5408" s="287">
        <f t="shared" si="3095"/>
        <v>0</v>
      </c>
      <c r="D5408" s="288">
        <f t="shared" si="3095"/>
        <v>0</v>
      </c>
      <c r="E5408" s="289">
        <f t="shared" si="3095"/>
        <v>0</v>
      </c>
      <c r="F5408" s="158"/>
      <c r="G5408" s="159"/>
      <c r="H5408" s="160">
        <f t="shared" ref="H5408:J5408" si="3096">H5370</f>
        <v>0</v>
      </c>
      <c r="I5408" s="161">
        <f t="shared" si="3096"/>
        <v>0</v>
      </c>
      <c r="J5408" s="161">
        <f t="shared" si="3096"/>
        <v>0</v>
      </c>
      <c r="K5408" s="162">
        <f t="shared" si="3092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7">B5371</f>
        <v>0</v>
      </c>
      <c r="C5409" s="287">
        <f t="shared" si="3097"/>
        <v>0</v>
      </c>
      <c r="D5409" s="288">
        <f t="shared" si="3097"/>
        <v>0</v>
      </c>
      <c r="E5409" s="289">
        <f t="shared" si="3097"/>
        <v>0</v>
      </c>
      <c r="F5409" s="158"/>
      <c r="G5409" s="159"/>
      <c r="H5409" s="160">
        <f t="shared" ref="H5409:J5409" si="3098">H5371</f>
        <v>0</v>
      </c>
      <c r="I5409" s="161">
        <f t="shared" si="3098"/>
        <v>0</v>
      </c>
      <c r="J5409" s="161">
        <f t="shared" si="3098"/>
        <v>0</v>
      </c>
      <c r="K5409" s="162">
        <f t="shared" si="3092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099">B5372</f>
        <v>0</v>
      </c>
      <c r="C5410" s="287">
        <f t="shared" si="3099"/>
        <v>0</v>
      </c>
      <c r="D5410" s="288">
        <f t="shared" si="3099"/>
        <v>0</v>
      </c>
      <c r="E5410" s="289">
        <f t="shared" si="3099"/>
        <v>0</v>
      </c>
      <c r="F5410" s="158"/>
      <c r="G5410" s="159"/>
      <c r="H5410" s="160">
        <f t="shared" ref="H5410:J5410" si="3100">H5372</f>
        <v>0</v>
      </c>
      <c r="I5410" s="161">
        <f t="shared" si="3100"/>
        <v>0</v>
      </c>
      <c r="J5410" s="161">
        <f t="shared" si="3100"/>
        <v>0</v>
      </c>
      <c r="K5410" s="162">
        <f t="shared" si="3092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1">B5373</f>
        <v>0</v>
      </c>
      <c r="C5411" s="287">
        <f t="shared" si="3101"/>
        <v>0</v>
      </c>
      <c r="D5411" s="288">
        <f t="shared" si="3101"/>
        <v>0</v>
      </c>
      <c r="E5411" s="289">
        <f t="shared" si="3101"/>
        <v>0</v>
      </c>
      <c r="F5411" s="158"/>
      <c r="G5411" s="159"/>
      <c r="H5411" s="160">
        <f t="shared" ref="H5411:J5411" si="3102">H5373</f>
        <v>0</v>
      </c>
      <c r="I5411" s="161">
        <f t="shared" si="3102"/>
        <v>0</v>
      </c>
      <c r="J5411" s="161">
        <f t="shared" si="3102"/>
        <v>0</v>
      </c>
      <c r="K5411" s="162">
        <f t="shared" si="3092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3">B5374</f>
        <v>0</v>
      </c>
      <c r="C5412" s="287">
        <f t="shared" si="3103"/>
        <v>0</v>
      </c>
      <c r="D5412" s="288">
        <f t="shared" si="3103"/>
        <v>0</v>
      </c>
      <c r="E5412" s="289">
        <f t="shared" si="3103"/>
        <v>0</v>
      </c>
      <c r="F5412" s="158"/>
      <c r="G5412" s="159"/>
      <c r="H5412" s="160">
        <f t="shared" ref="H5412:J5412" si="3104">H5374</f>
        <v>0</v>
      </c>
      <c r="I5412" s="161">
        <f t="shared" si="3104"/>
        <v>0</v>
      </c>
      <c r="J5412" s="161">
        <f t="shared" si="3104"/>
        <v>0</v>
      </c>
      <c r="K5412" s="162">
        <f t="shared" si="3092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5">B5375</f>
        <v>0</v>
      </c>
      <c r="C5413" s="287">
        <f t="shared" si="3105"/>
        <v>0</v>
      </c>
      <c r="D5413" s="288">
        <f t="shared" si="3105"/>
        <v>0</v>
      </c>
      <c r="E5413" s="290">
        <f t="shared" si="3105"/>
        <v>0</v>
      </c>
      <c r="F5413" s="158"/>
      <c r="G5413" s="159"/>
      <c r="H5413" s="160">
        <f t="shared" ref="H5413:J5413" si="3106">H5375</f>
        <v>0</v>
      </c>
      <c r="I5413" s="161">
        <f t="shared" si="3106"/>
        <v>0</v>
      </c>
      <c r="J5413" s="161">
        <f t="shared" si="3106"/>
        <v>0</v>
      </c>
      <c r="K5413" s="162">
        <f t="shared" si="3092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7">B5376</f>
        <v>0</v>
      </c>
      <c r="C5414" s="287">
        <f t="shared" si="3107"/>
        <v>0</v>
      </c>
      <c r="D5414" s="288">
        <f t="shared" si="3107"/>
        <v>0</v>
      </c>
      <c r="E5414" s="289">
        <f t="shared" si="3107"/>
        <v>0</v>
      </c>
      <c r="F5414" s="158"/>
      <c r="G5414" s="159"/>
      <c r="H5414" s="160">
        <f t="shared" ref="H5414:J5414" si="3108">H5376</f>
        <v>0</v>
      </c>
      <c r="I5414" s="161">
        <f t="shared" si="3108"/>
        <v>0</v>
      </c>
      <c r="J5414" s="161">
        <f t="shared" si="3108"/>
        <v>0</v>
      </c>
      <c r="K5414" s="162">
        <f t="shared" si="3092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09">B5377</f>
        <v>0</v>
      </c>
      <c r="C5415" s="287">
        <f t="shared" si="3109"/>
        <v>0</v>
      </c>
      <c r="D5415" s="288">
        <f t="shared" si="3109"/>
        <v>0</v>
      </c>
      <c r="E5415" s="289">
        <f t="shared" si="3109"/>
        <v>0</v>
      </c>
      <c r="F5415" s="158"/>
      <c r="G5415" s="159"/>
      <c r="H5415" s="160">
        <f t="shared" ref="H5415:J5415" si="3110">H5377</f>
        <v>0</v>
      </c>
      <c r="I5415" s="161">
        <f t="shared" si="3110"/>
        <v>0</v>
      </c>
      <c r="J5415" s="161">
        <f t="shared" si="3110"/>
        <v>0</v>
      </c>
      <c r="K5415" s="162">
        <f t="shared" si="3092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1">B5378</f>
        <v>0</v>
      </c>
      <c r="C5416" s="287">
        <f t="shared" si="3111"/>
        <v>0</v>
      </c>
      <c r="D5416" s="288">
        <f t="shared" si="3111"/>
        <v>0</v>
      </c>
      <c r="E5416" s="289">
        <f t="shared" si="3111"/>
        <v>0</v>
      </c>
      <c r="F5416" s="158"/>
      <c r="G5416" s="159"/>
      <c r="H5416" s="160">
        <f t="shared" ref="H5416:J5416" si="3112">H5378</f>
        <v>0</v>
      </c>
      <c r="I5416" s="161">
        <f t="shared" si="3112"/>
        <v>0</v>
      </c>
      <c r="J5416" s="161">
        <f t="shared" si="3112"/>
        <v>0</v>
      </c>
      <c r="K5416" s="162">
        <f t="shared" si="3092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3">B5379</f>
        <v>0</v>
      </c>
      <c r="C5417" s="287">
        <f t="shared" si="3113"/>
        <v>0</v>
      </c>
      <c r="D5417" s="288">
        <f t="shared" si="3113"/>
        <v>0</v>
      </c>
      <c r="E5417" s="289">
        <f t="shared" si="3113"/>
        <v>0</v>
      </c>
      <c r="F5417" s="158"/>
      <c r="G5417" s="159"/>
      <c r="H5417" s="160">
        <f t="shared" ref="H5417:J5417" si="3114">H5379</f>
        <v>0</v>
      </c>
      <c r="I5417" s="161">
        <f t="shared" si="3114"/>
        <v>0</v>
      </c>
      <c r="J5417" s="161">
        <f t="shared" si="3114"/>
        <v>0</v>
      </c>
      <c r="K5417" s="162">
        <f t="shared" si="3092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5">B5380</f>
        <v>0</v>
      </c>
      <c r="C5418" s="287">
        <f t="shared" si="3115"/>
        <v>0</v>
      </c>
      <c r="D5418" s="288">
        <f t="shared" si="3115"/>
        <v>0</v>
      </c>
      <c r="E5418" s="289">
        <f t="shared" si="3115"/>
        <v>0</v>
      </c>
      <c r="F5418" s="158"/>
      <c r="G5418" s="159"/>
      <c r="H5418" s="160">
        <f t="shared" ref="H5418:J5418" si="3116">H5380</f>
        <v>0</v>
      </c>
      <c r="I5418" s="161">
        <f t="shared" si="3116"/>
        <v>0</v>
      </c>
      <c r="J5418" s="161">
        <f t="shared" si="3116"/>
        <v>0</v>
      </c>
      <c r="K5418" s="162">
        <f t="shared" si="3092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7">B5381</f>
        <v>0</v>
      </c>
      <c r="C5419" s="287">
        <f t="shared" si="3117"/>
        <v>0</v>
      </c>
      <c r="D5419" s="288">
        <f t="shared" si="3117"/>
        <v>0</v>
      </c>
      <c r="E5419" s="289">
        <f t="shared" si="3117"/>
        <v>0</v>
      </c>
      <c r="F5419" s="158"/>
      <c r="G5419" s="159"/>
      <c r="H5419" s="160">
        <f t="shared" ref="H5419:J5419" si="3118">H5381</f>
        <v>0</v>
      </c>
      <c r="I5419" s="161">
        <f t="shared" si="3118"/>
        <v>0</v>
      </c>
      <c r="J5419" s="161">
        <f t="shared" si="3118"/>
        <v>0</v>
      </c>
      <c r="K5419" s="162">
        <f t="shared" si="3092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19">B5382</f>
        <v>0</v>
      </c>
      <c r="C5420" s="287">
        <f t="shared" si="3119"/>
        <v>0</v>
      </c>
      <c r="D5420" s="288">
        <f t="shared" si="3119"/>
        <v>0</v>
      </c>
      <c r="E5420" s="289">
        <f t="shared" si="3119"/>
        <v>0</v>
      </c>
      <c r="F5420" s="158"/>
      <c r="G5420" s="159"/>
      <c r="H5420" s="160">
        <f t="shared" ref="H5420:J5420" si="3120">H5382</f>
        <v>0</v>
      </c>
      <c r="I5420" s="161">
        <f t="shared" si="3120"/>
        <v>0</v>
      </c>
      <c r="J5420" s="161">
        <f t="shared" si="3120"/>
        <v>0</v>
      </c>
      <c r="K5420" s="162">
        <f t="shared" si="3092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1">B5383</f>
        <v>0</v>
      </c>
      <c r="C5421" s="287">
        <f t="shared" si="3121"/>
        <v>0</v>
      </c>
      <c r="D5421" s="288">
        <f t="shared" si="3121"/>
        <v>0</v>
      </c>
      <c r="E5421" s="290">
        <f t="shared" si="3121"/>
        <v>0</v>
      </c>
      <c r="F5421" s="158"/>
      <c r="G5421" s="159"/>
      <c r="H5421" s="160">
        <f t="shared" ref="H5421:J5421" si="3122">H5383</f>
        <v>0</v>
      </c>
      <c r="I5421" s="161">
        <f t="shared" si="3122"/>
        <v>0</v>
      </c>
      <c r="J5421" s="161">
        <f t="shared" si="3122"/>
        <v>0</v>
      </c>
      <c r="K5421" s="162">
        <f t="shared" si="3092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68"/>
      <c r="K5423" s="364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69">
        <f>SUM(K5406:K5421)</f>
        <v>0</v>
      </c>
      <c r="K5424" s="370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65"/>
      <c r="K5425" s="365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64"/>
      <c r="K5427" s="364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66">
        <f>((J5424/1.11)+(K5426/1.11))*11%</f>
        <v>0</v>
      </c>
      <c r="K5428" s="367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64"/>
      <c r="K5429" s="364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29</v>
      </c>
      <c r="J5432" s="337">
        <f>J5394</f>
        <v>0</v>
      </c>
      <c r="K5432" s="338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28</v>
      </c>
      <c r="J5433" s="337">
        <f>J5395</f>
        <v>0</v>
      </c>
      <c r="K5433" s="338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23070048</v>
      </c>
      <c r="F5436" s="200"/>
      <c r="G5436" s="201" t="s">
        <v>2</v>
      </c>
      <c r="H5436" s="339">
        <f>H5398</f>
        <v>0</v>
      </c>
      <c r="I5436" s="339"/>
      <c r="J5436" s="339"/>
      <c r="K5436" s="340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13" t="s">
        <v>3</v>
      </c>
      <c r="G5437" s="207"/>
      <c r="H5437" s="341"/>
      <c r="I5437" s="341"/>
      <c r="J5437" s="341"/>
      <c r="K5437" s="342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14">
        <f>D5400</f>
        <v>0</v>
      </c>
      <c r="E5438" s="315"/>
      <c r="F5438" s="313"/>
      <c r="G5438" s="208"/>
      <c r="H5438" s="316">
        <f>H5400</f>
        <v>0</v>
      </c>
      <c r="I5438" s="316"/>
      <c r="J5438" s="316"/>
      <c r="K5438" s="317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13"/>
      <c r="G5439" s="208"/>
      <c r="H5439" s="318">
        <f>H5401</f>
        <v>0</v>
      </c>
      <c r="I5439" s="318"/>
      <c r="J5439" s="318"/>
      <c r="K5439" s="319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20"/>
      <c r="I5440" s="320"/>
      <c r="J5440" s="320"/>
      <c r="K5440" s="321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3">B5406</f>
        <v>0</v>
      </c>
      <c r="C5444" s="292">
        <f t="shared" si="3123"/>
        <v>0</v>
      </c>
      <c r="D5444" s="293">
        <f t="shared" si="3123"/>
        <v>0</v>
      </c>
      <c r="E5444" s="294">
        <f t="shared" si="3123"/>
        <v>0</v>
      </c>
      <c r="F5444" s="235"/>
      <c r="G5444" s="236"/>
      <c r="H5444" s="237">
        <f t="shared" ref="H5444:J5444" si="3124">H5406</f>
        <v>0</v>
      </c>
      <c r="I5444" s="238">
        <f t="shared" si="3124"/>
        <v>0</v>
      </c>
      <c r="J5444" s="238">
        <f t="shared" si="3124"/>
        <v>0</v>
      </c>
      <c r="K5444" s="239">
        <f t="shared" ref="K5444:K5459" si="3125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6">B5407</f>
        <v>0</v>
      </c>
      <c r="C5445" s="292">
        <f t="shared" si="3126"/>
        <v>0</v>
      </c>
      <c r="D5445" s="293">
        <f t="shared" si="3126"/>
        <v>0</v>
      </c>
      <c r="E5445" s="294">
        <f t="shared" si="3126"/>
        <v>0</v>
      </c>
      <c r="F5445" s="235"/>
      <c r="G5445" s="236"/>
      <c r="H5445" s="237">
        <f t="shared" ref="H5445:J5445" si="3127">H5407</f>
        <v>0</v>
      </c>
      <c r="I5445" s="238">
        <f t="shared" si="3127"/>
        <v>0</v>
      </c>
      <c r="J5445" s="238">
        <f t="shared" si="3127"/>
        <v>0</v>
      </c>
      <c r="K5445" s="239">
        <f t="shared" si="3125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8">B5408</f>
        <v>0</v>
      </c>
      <c r="C5446" s="292">
        <f t="shared" si="3128"/>
        <v>0</v>
      </c>
      <c r="D5446" s="293">
        <f t="shared" si="3128"/>
        <v>0</v>
      </c>
      <c r="E5446" s="294">
        <f t="shared" si="3128"/>
        <v>0</v>
      </c>
      <c r="F5446" s="235"/>
      <c r="G5446" s="236"/>
      <c r="H5446" s="237">
        <f t="shared" ref="H5446:J5446" si="3129">H5408</f>
        <v>0</v>
      </c>
      <c r="I5446" s="238">
        <f t="shared" si="3129"/>
        <v>0</v>
      </c>
      <c r="J5446" s="238">
        <f t="shared" si="3129"/>
        <v>0</v>
      </c>
      <c r="K5446" s="239">
        <f t="shared" si="3125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0">B5409</f>
        <v>0</v>
      </c>
      <c r="C5447" s="292">
        <f t="shared" si="3130"/>
        <v>0</v>
      </c>
      <c r="D5447" s="293">
        <f t="shared" si="3130"/>
        <v>0</v>
      </c>
      <c r="E5447" s="294">
        <f t="shared" si="3130"/>
        <v>0</v>
      </c>
      <c r="F5447" s="235"/>
      <c r="G5447" s="236"/>
      <c r="H5447" s="237">
        <f t="shared" ref="H5447:J5447" si="3131">H5409</f>
        <v>0</v>
      </c>
      <c r="I5447" s="238">
        <f t="shared" si="3131"/>
        <v>0</v>
      </c>
      <c r="J5447" s="238">
        <f t="shared" si="3131"/>
        <v>0</v>
      </c>
      <c r="K5447" s="239">
        <f t="shared" si="3125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2">B5410</f>
        <v>0</v>
      </c>
      <c r="C5448" s="292">
        <f t="shared" si="3132"/>
        <v>0</v>
      </c>
      <c r="D5448" s="293">
        <f t="shared" si="3132"/>
        <v>0</v>
      </c>
      <c r="E5448" s="294">
        <f t="shared" si="3132"/>
        <v>0</v>
      </c>
      <c r="F5448" s="235"/>
      <c r="G5448" s="236"/>
      <c r="H5448" s="237">
        <f t="shared" ref="H5448:J5448" si="3133">H5410</f>
        <v>0</v>
      </c>
      <c r="I5448" s="238">
        <f t="shared" si="3133"/>
        <v>0</v>
      </c>
      <c r="J5448" s="238">
        <f t="shared" si="3133"/>
        <v>0</v>
      </c>
      <c r="K5448" s="239">
        <f t="shared" si="3125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4">B5411</f>
        <v>0</v>
      </c>
      <c r="C5449" s="292">
        <f t="shared" si="3134"/>
        <v>0</v>
      </c>
      <c r="D5449" s="293">
        <f t="shared" si="3134"/>
        <v>0</v>
      </c>
      <c r="E5449" s="294">
        <f t="shared" si="3134"/>
        <v>0</v>
      </c>
      <c r="F5449" s="235"/>
      <c r="G5449" s="236"/>
      <c r="H5449" s="237">
        <f t="shared" ref="H5449:J5449" si="3135">H5411</f>
        <v>0</v>
      </c>
      <c r="I5449" s="238">
        <f t="shared" si="3135"/>
        <v>0</v>
      </c>
      <c r="J5449" s="238">
        <f t="shared" si="3135"/>
        <v>0</v>
      </c>
      <c r="K5449" s="239">
        <f t="shared" si="3125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6">B5412</f>
        <v>0</v>
      </c>
      <c r="C5450" s="292">
        <f t="shared" si="3136"/>
        <v>0</v>
      </c>
      <c r="D5450" s="293">
        <f t="shared" si="3136"/>
        <v>0</v>
      </c>
      <c r="E5450" s="294">
        <f t="shared" si="3136"/>
        <v>0</v>
      </c>
      <c r="F5450" s="235"/>
      <c r="G5450" s="236"/>
      <c r="H5450" s="237">
        <f t="shared" ref="H5450:J5450" si="3137">H5412</f>
        <v>0</v>
      </c>
      <c r="I5450" s="238">
        <f t="shared" si="3137"/>
        <v>0</v>
      </c>
      <c r="J5450" s="238">
        <f t="shared" si="3137"/>
        <v>0</v>
      </c>
      <c r="K5450" s="239">
        <f t="shared" si="3125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8">B5413</f>
        <v>0</v>
      </c>
      <c r="C5451" s="292">
        <f t="shared" si="3138"/>
        <v>0</v>
      </c>
      <c r="D5451" s="293">
        <f t="shared" si="3138"/>
        <v>0</v>
      </c>
      <c r="E5451" s="295">
        <f t="shared" si="3138"/>
        <v>0</v>
      </c>
      <c r="F5451" s="235"/>
      <c r="G5451" s="236"/>
      <c r="H5451" s="237">
        <f t="shared" ref="H5451:J5451" si="3139">H5413</f>
        <v>0</v>
      </c>
      <c r="I5451" s="238">
        <f t="shared" si="3139"/>
        <v>0</v>
      </c>
      <c r="J5451" s="238">
        <f t="shared" si="3139"/>
        <v>0</v>
      </c>
      <c r="K5451" s="239">
        <f t="shared" si="3125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0">B5414</f>
        <v>0</v>
      </c>
      <c r="C5452" s="292">
        <f t="shared" si="3140"/>
        <v>0</v>
      </c>
      <c r="D5452" s="293">
        <f t="shared" si="3140"/>
        <v>0</v>
      </c>
      <c r="E5452" s="294">
        <f t="shared" si="3140"/>
        <v>0</v>
      </c>
      <c r="F5452" s="235"/>
      <c r="G5452" s="236"/>
      <c r="H5452" s="237">
        <f t="shared" ref="H5452:J5452" si="3141">H5414</f>
        <v>0</v>
      </c>
      <c r="I5452" s="238">
        <f t="shared" si="3141"/>
        <v>0</v>
      </c>
      <c r="J5452" s="238">
        <f t="shared" si="3141"/>
        <v>0</v>
      </c>
      <c r="K5452" s="239">
        <f t="shared" si="3125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2">B5415</f>
        <v>0</v>
      </c>
      <c r="C5453" s="292">
        <f t="shared" si="3142"/>
        <v>0</v>
      </c>
      <c r="D5453" s="293">
        <f t="shared" si="3142"/>
        <v>0</v>
      </c>
      <c r="E5453" s="294">
        <f t="shared" si="3142"/>
        <v>0</v>
      </c>
      <c r="F5453" s="235"/>
      <c r="G5453" s="236"/>
      <c r="H5453" s="237">
        <f t="shared" ref="H5453:J5453" si="3143">H5415</f>
        <v>0</v>
      </c>
      <c r="I5453" s="238">
        <f t="shared" si="3143"/>
        <v>0</v>
      </c>
      <c r="J5453" s="238">
        <f t="shared" si="3143"/>
        <v>0</v>
      </c>
      <c r="K5453" s="239">
        <f t="shared" si="3125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4">B5416</f>
        <v>0</v>
      </c>
      <c r="C5454" s="292">
        <f t="shared" si="3144"/>
        <v>0</v>
      </c>
      <c r="D5454" s="293">
        <f t="shared" si="3144"/>
        <v>0</v>
      </c>
      <c r="E5454" s="294">
        <f t="shared" si="3144"/>
        <v>0</v>
      </c>
      <c r="F5454" s="235"/>
      <c r="G5454" s="236"/>
      <c r="H5454" s="237">
        <f t="shared" ref="H5454:J5454" si="3145">H5416</f>
        <v>0</v>
      </c>
      <c r="I5454" s="238">
        <f t="shared" si="3145"/>
        <v>0</v>
      </c>
      <c r="J5454" s="238">
        <f t="shared" si="3145"/>
        <v>0</v>
      </c>
      <c r="K5454" s="239">
        <f t="shared" si="3125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6">B5417</f>
        <v>0</v>
      </c>
      <c r="C5455" s="292">
        <f t="shared" si="3146"/>
        <v>0</v>
      </c>
      <c r="D5455" s="293">
        <f t="shared" si="3146"/>
        <v>0</v>
      </c>
      <c r="E5455" s="294">
        <f t="shared" si="3146"/>
        <v>0</v>
      </c>
      <c r="F5455" s="235"/>
      <c r="G5455" s="236"/>
      <c r="H5455" s="237">
        <f t="shared" ref="H5455:J5455" si="3147">H5417</f>
        <v>0</v>
      </c>
      <c r="I5455" s="238">
        <f t="shared" si="3147"/>
        <v>0</v>
      </c>
      <c r="J5455" s="238">
        <f t="shared" si="3147"/>
        <v>0</v>
      </c>
      <c r="K5455" s="239">
        <f t="shared" si="3125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8">B5418</f>
        <v>0</v>
      </c>
      <c r="C5456" s="292">
        <f t="shared" si="3148"/>
        <v>0</v>
      </c>
      <c r="D5456" s="293">
        <f t="shared" si="3148"/>
        <v>0</v>
      </c>
      <c r="E5456" s="294">
        <f t="shared" si="3148"/>
        <v>0</v>
      </c>
      <c r="F5456" s="235"/>
      <c r="G5456" s="236"/>
      <c r="H5456" s="237">
        <f t="shared" ref="H5456:J5456" si="3149">H5418</f>
        <v>0</v>
      </c>
      <c r="I5456" s="238">
        <f t="shared" si="3149"/>
        <v>0</v>
      </c>
      <c r="J5456" s="238">
        <f t="shared" si="3149"/>
        <v>0</v>
      </c>
      <c r="K5456" s="239">
        <f t="shared" si="3125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0">B5419</f>
        <v>0</v>
      </c>
      <c r="C5457" s="292">
        <f t="shared" si="3150"/>
        <v>0</v>
      </c>
      <c r="D5457" s="293">
        <f t="shared" si="3150"/>
        <v>0</v>
      </c>
      <c r="E5457" s="294">
        <f t="shared" si="3150"/>
        <v>0</v>
      </c>
      <c r="F5457" s="235"/>
      <c r="G5457" s="236"/>
      <c r="H5457" s="237">
        <f t="shared" ref="H5457:J5457" si="3151">H5419</f>
        <v>0</v>
      </c>
      <c r="I5457" s="238">
        <f t="shared" si="3151"/>
        <v>0</v>
      </c>
      <c r="J5457" s="238">
        <f t="shared" si="3151"/>
        <v>0</v>
      </c>
      <c r="K5457" s="239">
        <f t="shared" si="3125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2">B5420</f>
        <v>0</v>
      </c>
      <c r="C5458" s="292">
        <f t="shared" si="3152"/>
        <v>0</v>
      </c>
      <c r="D5458" s="293">
        <f t="shared" si="3152"/>
        <v>0</v>
      </c>
      <c r="E5458" s="294">
        <f t="shared" si="3152"/>
        <v>0</v>
      </c>
      <c r="F5458" s="235"/>
      <c r="G5458" s="236"/>
      <c r="H5458" s="237">
        <f t="shared" ref="H5458:J5458" si="3153">H5420</f>
        <v>0</v>
      </c>
      <c r="I5458" s="238">
        <f t="shared" si="3153"/>
        <v>0</v>
      </c>
      <c r="J5458" s="238">
        <f t="shared" si="3153"/>
        <v>0</v>
      </c>
      <c r="K5458" s="239">
        <f t="shared" si="3125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4">B5421</f>
        <v>0</v>
      </c>
      <c r="C5459" s="292">
        <f t="shared" si="3154"/>
        <v>0</v>
      </c>
      <c r="D5459" s="293">
        <f t="shared" si="3154"/>
        <v>0</v>
      </c>
      <c r="E5459" s="295">
        <f t="shared" si="3154"/>
        <v>0</v>
      </c>
      <c r="F5459" s="235"/>
      <c r="G5459" s="236"/>
      <c r="H5459" s="237">
        <f t="shared" ref="H5459:J5459" si="3155">H5421</f>
        <v>0</v>
      </c>
      <c r="I5459" s="238">
        <f t="shared" si="3155"/>
        <v>0</v>
      </c>
      <c r="J5459" s="238">
        <f t="shared" si="3155"/>
        <v>0</v>
      </c>
      <c r="K5459" s="239">
        <f t="shared" si="3125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22"/>
      <c r="K5461" s="323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24">
        <f>SUM(K5444:K5459)</f>
        <v>0</v>
      </c>
      <c r="K5462" s="325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26"/>
      <c r="K5463" s="326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23"/>
      <c r="K5465" s="323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27">
        <f>((J5462/1.11)+(K5464/1.11))*11%</f>
        <v>0</v>
      </c>
      <c r="K5466" s="328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23"/>
      <c r="K5467" s="323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29</v>
      </c>
      <c r="J5470" s="329">
        <f>J5432</f>
        <v>0</v>
      </c>
      <c r="K5470" s="330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28</v>
      </c>
      <c r="J5471" s="329">
        <f>J5433</f>
        <v>0</v>
      </c>
      <c r="K5471" s="330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23070049</v>
      </c>
      <c r="G5474" s="11" t="s">
        <v>2</v>
      </c>
      <c r="H5474" s="305"/>
      <c r="I5474" s="305"/>
      <c r="J5474" s="305"/>
      <c r="K5474" s="306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09" t="s">
        <v>3</v>
      </c>
      <c r="G5475" s="17"/>
      <c r="H5475" s="307"/>
      <c r="I5475" s="307"/>
      <c r="J5475" s="307"/>
      <c r="K5475" s="308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47"/>
      <c r="E5476" s="348"/>
      <c r="F5476" s="309"/>
      <c r="G5476" s="18"/>
      <c r="H5476" s="349"/>
      <c r="I5476" s="349"/>
      <c r="J5476" s="349"/>
      <c r="K5476" s="350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09"/>
      <c r="G5477" s="18"/>
      <c r="H5477" s="351"/>
      <c r="I5477" s="351"/>
      <c r="J5477" s="351"/>
      <c r="K5477" s="352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53"/>
      <c r="I5478" s="353"/>
      <c r="J5478" s="353"/>
      <c r="K5478" s="354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36"/>
      <c r="K5499" s="310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31">
        <f>SUM(K5482:K5497)</f>
        <v>0</v>
      </c>
      <c r="K5500" s="332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33"/>
      <c r="K5501" s="333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10"/>
      <c r="K5503" s="310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34">
        <f>((J5500/1.11)+(K5502/1.11))*11%</f>
        <v>0</v>
      </c>
      <c r="K5504" s="335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10"/>
      <c r="K5505" s="310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29</v>
      </c>
      <c r="J5508" s="311"/>
      <c r="K5508" s="312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28</v>
      </c>
      <c r="J5509" s="311"/>
      <c r="K5509" s="312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23070049</v>
      </c>
      <c r="F5512" s="123"/>
      <c r="G5512" s="124" t="s">
        <v>2</v>
      </c>
      <c r="H5512" s="355">
        <f>H5474</f>
        <v>0</v>
      </c>
      <c r="I5512" s="355"/>
      <c r="J5512" s="355"/>
      <c r="K5512" s="356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59" t="s">
        <v>3</v>
      </c>
      <c r="G5513" s="130"/>
      <c r="H5513" s="357"/>
      <c r="I5513" s="357"/>
      <c r="J5513" s="357"/>
      <c r="K5513" s="358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60">
        <f>D5476</f>
        <v>0</v>
      </c>
      <c r="E5514" s="361"/>
      <c r="F5514" s="359"/>
      <c r="G5514" s="131"/>
      <c r="H5514" s="362">
        <f>H5476</f>
        <v>0</v>
      </c>
      <c r="I5514" s="362"/>
      <c r="J5514" s="362"/>
      <c r="K5514" s="363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59"/>
      <c r="G5515" s="131"/>
      <c r="H5515" s="343">
        <f>H5477</f>
        <v>0</v>
      </c>
      <c r="I5515" s="343"/>
      <c r="J5515" s="343"/>
      <c r="K5515" s="344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45"/>
      <c r="I5516" s="345"/>
      <c r="J5516" s="345"/>
      <c r="K5516" s="346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7">B5482</f>
        <v>0</v>
      </c>
      <c r="C5520" s="287">
        <f t="shared" si="3157"/>
        <v>0</v>
      </c>
      <c r="D5520" s="288">
        <f t="shared" si="3157"/>
        <v>0</v>
      </c>
      <c r="E5520" s="289">
        <f t="shared" si="3157"/>
        <v>0</v>
      </c>
      <c r="F5520" s="158"/>
      <c r="G5520" s="159"/>
      <c r="H5520" s="160">
        <f t="shared" ref="H5520:J5520" si="3158">H5482</f>
        <v>0</v>
      </c>
      <c r="I5520" s="161">
        <f t="shared" si="3158"/>
        <v>0</v>
      </c>
      <c r="J5520" s="161">
        <f t="shared" si="3158"/>
        <v>0</v>
      </c>
      <c r="K5520" s="162">
        <f t="shared" ref="K5520:K5535" si="3159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0">B5483</f>
        <v>0</v>
      </c>
      <c r="C5521" s="287">
        <f t="shared" si="3160"/>
        <v>0</v>
      </c>
      <c r="D5521" s="288">
        <f t="shared" si="3160"/>
        <v>0</v>
      </c>
      <c r="E5521" s="289">
        <f t="shared" si="3160"/>
        <v>0</v>
      </c>
      <c r="F5521" s="158"/>
      <c r="G5521" s="159"/>
      <c r="H5521" s="160">
        <f t="shared" ref="H5521:J5521" si="3161">H5483</f>
        <v>0</v>
      </c>
      <c r="I5521" s="161">
        <f t="shared" si="3161"/>
        <v>0</v>
      </c>
      <c r="J5521" s="161">
        <f t="shared" si="3161"/>
        <v>0</v>
      </c>
      <c r="K5521" s="162">
        <f t="shared" si="3159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2">B5484</f>
        <v>0</v>
      </c>
      <c r="C5522" s="287">
        <f t="shared" si="3162"/>
        <v>0</v>
      </c>
      <c r="D5522" s="288">
        <f t="shared" si="3162"/>
        <v>0</v>
      </c>
      <c r="E5522" s="289">
        <f t="shared" si="3162"/>
        <v>0</v>
      </c>
      <c r="F5522" s="158"/>
      <c r="G5522" s="159"/>
      <c r="H5522" s="160">
        <f t="shared" ref="H5522:J5522" si="3163">H5484</f>
        <v>0</v>
      </c>
      <c r="I5522" s="161">
        <f t="shared" si="3163"/>
        <v>0</v>
      </c>
      <c r="J5522" s="161">
        <f t="shared" si="3163"/>
        <v>0</v>
      </c>
      <c r="K5522" s="162">
        <f t="shared" si="3159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4">B5485</f>
        <v>0</v>
      </c>
      <c r="C5523" s="287">
        <f t="shared" si="3164"/>
        <v>0</v>
      </c>
      <c r="D5523" s="288">
        <f t="shared" si="3164"/>
        <v>0</v>
      </c>
      <c r="E5523" s="289">
        <f t="shared" si="3164"/>
        <v>0</v>
      </c>
      <c r="F5523" s="158"/>
      <c r="G5523" s="159"/>
      <c r="H5523" s="160">
        <f t="shared" ref="H5523:J5523" si="3165">H5485</f>
        <v>0</v>
      </c>
      <c r="I5523" s="161">
        <f t="shared" si="3165"/>
        <v>0</v>
      </c>
      <c r="J5523" s="161">
        <f t="shared" si="3165"/>
        <v>0</v>
      </c>
      <c r="K5523" s="162">
        <f t="shared" si="3159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6">B5486</f>
        <v>0</v>
      </c>
      <c r="C5524" s="287">
        <f t="shared" si="3166"/>
        <v>0</v>
      </c>
      <c r="D5524" s="288">
        <f t="shared" si="3166"/>
        <v>0</v>
      </c>
      <c r="E5524" s="289">
        <f t="shared" si="3166"/>
        <v>0</v>
      </c>
      <c r="F5524" s="158"/>
      <c r="G5524" s="159"/>
      <c r="H5524" s="160">
        <f t="shared" ref="H5524:J5524" si="3167">H5486</f>
        <v>0</v>
      </c>
      <c r="I5524" s="161">
        <f t="shared" si="3167"/>
        <v>0</v>
      </c>
      <c r="J5524" s="161">
        <f t="shared" si="3167"/>
        <v>0</v>
      </c>
      <c r="K5524" s="162">
        <f t="shared" si="3159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8">B5487</f>
        <v>0</v>
      </c>
      <c r="C5525" s="287">
        <f t="shared" si="3168"/>
        <v>0</v>
      </c>
      <c r="D5525" s="288">
        <f t="shared" si="3168"/>
        <v>0</v>
      </c>
      <c r="E5525" s="289">
        <f t="shared" si="3168"/>
        <v>0</v>
      </c>
      <c r="F5525" s="158"/>
      <c r="G5525" s="159"/>
      <c r="H5525" s="160">
        <f t="shared" ref="H5525:J5525" si="3169">H5487</f>
        <v>0</v>
      </c>
      <c r="I5525" s="161">
        <f t="shared" si="3169"/>
        <v>0</v>
      </c>
      <c r="J5525" s="161">
        <f t="shared" si="3169"/>
        <v>0</v>
      </c>
      <c r="K5525" s="162">
        <f t="shared" si="3159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0">B5488</f>
        <v>0</v>
      </c>
      <c r="C5526" s="287">
        <f t="shared" si="3170"/>
        <v>0</v>
      </c>
      <c r="D5526" s="288">
        <f t="shared" si="3170"/>
        <v>0</v>
      </c>
      <c r="E5526" s="289">
        <f t="shared" si="3170"/>
        <v>0</v>
      </c>
      <c r="F5526" s="158"/>
      <c r="G5526" s="159"/>
      <c r="H5526" s="160">
        <f t="shared" ref="H5526:J5526" si="3171">H5488</f>
        <v>0</v>
      </c>
      <c r="I5526" s="161">
        <f t="shared" si="3171"/>
        <v>0</v>
      </c>
      <c r="J5526" s="161">
        <f t="shared" si="3171"/>
        <v>0</v>
      </c>
      <c r="K5526" s="162">
        <f t="shared" si="3159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2">B5489</f>
        <v>0</v>
      </c>
      <c r="C5527" s="287">
        <f t="shared" si="3172"/>
        <v>0</v>
      </c>
      <c r="D5527" s="288">
        <f t="shared" si="3172"/>
        <v>0</v>
      </c>
      <c r="E5527" s="290">
        <f t="shared" si="3172"/>
        <v>0</v>
      </c>
      <c r="F5527" s="158"/>
      <c r="G5527" s="159"/>
      <c r="H5527" s="160">
        <f t="shared" ref="H5527:J5527" si="3173">H5489</f>
        <v>0</v>
      </c>
      <c r="I5527" s="161">
        <f t="shared" si="3173"/>
        <v>0</v>
      </c>
      <c r="J5527" s="161">
        <f t="shared" si="3173"/>
        <v>0</v>
      </c>
      <c r="K5527" s="162">
        <f t="shared" si="3159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4">B5490</f>
        <v>0</v>
      </c>
      <c r="C5528" s="287">
        <f t="shared" si="3174"/>
        <v>0</v>
      </c>
      <c r="D5528" s="288">
        <f t="shared" si="3174"/>
        <v>0</v>
      </c>
      <c r="E5528" s="289">
        <f t="shared" si="3174"/>
        <v>0</v>
      </c>
      <c r="F5528" s="158"/>
      <c r="G5528" s="159"/>
      <c r="H5528" s="160">
        <f t="shared" ref="H5528:J5528" si="3175">H5490</f>
        <v>0</v>
      </c>
      <c r="I5528" s="161">
        <f t="shared" si="3175"/>
        <v>0</v>
      </c>
      <c r="J5528" s="161">
        <f t="shared" si="3175"/>
        <v>0</v>
      </c>
      <c r="K5528" s="162">
        <f t="shared" si="3159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6">B5491</f>
        <v>0</v>
      </c>
      <c r="C5529" s="287">
        <f t="shared" si="3176"/>
        <v>0</v>
      </c>
      <c r="D5529" s="288">
        <f t="shared" si="3176"/>
        <v>0</v>
      </c>
      <c r="E5529" s="289">
        <f t="shared" si="3176"/>
        <v>0</v>
      </c>
      <c r="F5529" s="158"/>
      <c r="G5529" s="159"/>
      <c r="H5529" s="160">
        <f t="shared" ref="H5529:J5529" si="3177">H5491</f>
        <v>0</v>
      </c>
      <c r="I5529" s="161">
        <f t="shared" si="3177"/>
        <v>0</v>
      </c>
      <c r="J5529" s="161">
        <f t="shared" si="3177"/>
        <v>0</v>
      </c>
      <c r="K5529" s="162">
        <f t="shared" si="3159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8">B5492</f>
        <v>0</v>
      </c>
      <c r="C5530" s="287">
        <f t="shared" si="3178"/>
        <v>0</v>
      </c>
      <c r="D5530" s="288">
        <f t="shared" si="3178"/>
        <v>0</v>
      </c>
      <c r="E5530" s="289">
        <f t="shared" si="3178"/>
        <v>0</v>
      </c>
      <c r="F5530" s="158"/>
      <c r="G5530" s="159"/>
      <c r="H5530" s="160">
        <f t="shared" ref="H5530:J5530" si="3179">H5492</f>
        <v>0</v>
      </c>
      <c r="I5530" s="161">
        <f t="shared" si="3179"/>
        <v>0</v>
      </c>
      <c r="J5530" s="161">
        <f t="shared" si="3179"/>
        <v>0</v>
      </c>
      <c r="K5530" s="162">
        <f t="shared" si="3159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0">B5493</f>
        <v>0</v>
      </c>
      <c r="C5531" s="287">
        <f t="shared" si="3180"/>
        <v>0</v>
      </c>
      <c r="D5531" s="288">
        <f t="shared" si="3180"/>
        <v>0</v>
      </c>
      <c r="E5531" s="289">
        <f t="shared" si="3180"/>
        <v>0</v>
      </c>
      <c r="F5531" s="158"/>
      <c r="G5531" s="159"/>
      <c r="H5531" s="160">
        <f t="shared" ref="H5531:J5531" si="3181">H5493</f>
        <v>0</v>
      </c>
      <c r="I5531" s="161">
        <f t="shared" si="3181"/>
        <v>0</v>
      </c>
      <c r="J5531" s="161">
        <f t="shared" si="3181"/>
        <v>0</v>
      </c>
      <c r="K5531" s="162">
        <f t="shared" si="3159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2">B5494</f>
        <v>0</v>
      </c>
      <c r="C5532" s="287">
        <f t="shared" si="3182"/>
        <v>0</v>
      </c>
      <c r="D5532" s="288">
        <f t="shared" si="3182"/>
        <v>0</v>
      </c>
      <c r="E5532" s="289">
        <f t="shared" si="3182"/>
        <v>0</v>
      </c>
      <c r="F5532" s="158"/>
      <c r="G5532" s="159"/>
      <c r="H5532" s="160">
        <f t="shared" ref="H5532:J5532" si="3183">H5494</f>
        <v>0</v>
      </c>
      <c r="I5532" s="161">
        <f t="shared" si="3183"/>
        <v>0</v>
      </c>
      <c r="J5532" s="161">
        <f t="shared" si="3183"/>
        <v>0</v>
      </c>
      <c r="K5532" s="162">
        <f t="shared" si="3159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4">B5495</f>
        <v>0</v>
      </c>
      <c r="C5533" s="287">
        <f t="shared" si="3184"/>
        <v>0</v>
      </c>
      <c r="D5533" s="288">
        <f t="shared" si="3184"/>
        <v>0</v>
      </c>
      <c r="E5533" s="289">
        <f t="shared" si="3184"/>
        <v>0</v>
      </c>
      <c r="F5533" s="158"/>
      <c r="G5533" s="159"/>
      <c r="H5533" s="160">
        <f t="shared" ref="H5533:J5533" si="3185">H5495</f>
        <v>0</v>
      </c>
      <c r="I5533" s="161">
        <f t="shared" si="3185"/>
        <v>0</v>
      </c>
      <c r="J5533" s="161">
        <f t="shared" si="3185"/>
        <v>0</v>
      </c>
      <c r="K5533" s="162">
        <f t="shared" si="3159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6">B5496</f>
        <v>0</v>
      </c>
      <c r="C5534" s="287">
        <f t="shared" si="3186"/>
        <v>0</v>
      </c>
      <c r="D5534" s="288">
        <f t="shared" si="3186"/>
        <v>0</v>
      </c>
      <c r="E5534" s="289">
        <f t="shared" si="3186"/>
        <v>0</v>
      </c>
      <c r="F5534" s="158"/>
      <c r="G5534" s="159"/>
      <c r="H5534" s="160">
        <f t="shared" ref="H5534:J5534" si="3187">H5496</f>
        <v>0</v>
      </c>
      <c r="I5534" s="161">
        <f t="shared" si="3187"/>
        <v>0</v>
      </c>
      <c r="J5534" s="161">
        <f t="shared" si="3187"/>
        <v>0</v>
      </c>
      <c r="K5534" s="162">
        <f t="shared" si="3159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8">B5497</f>
        <v>0</v>
      </c>
      <c r="C5535" s="287">
        <f t="shared" si="3188"/>
        <v>0</v>
      </c>
      <c r="D5535" s="288">
        <f t="shared" si="3188"/>
        <v>0</v>
      </c>
      <c r="E5535" s="290">
        <f t="shared" si="3188"/>
        <v>0</v>
      </c>
      <c r="F5535" s="158"/>
      <c r="G5535" s="159"/>
      <c r="H5535" s="160">
        <f t="shared" ref="H5535:J5535" si="3189">H5497</f>
        <v>0</v>
      </c>
      <c r="I5535" s="161">
        <f t="shared" si="3189"/>
        <v>0</v>
      </c>
      <c r="J5535" s="161">
        <f t="shared" si="3189"/>
        <v>0</v>
      </c>
      <c r="K5535" s="162">
        <f t="shared" si="3159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68"/>
      <c r="K5537" s="364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69">
        <f>SUM(K5520:K5535)</f>
        <v>0</v>
      </c>
      <c r="K5538" s="370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65"/>
      <c r="K5539" s="365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64"/>
      <c r="K5541" s="364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66">
        <f>((J5538/1.11)+(K5540/1.11))*11%</f>
        <v>0</v>
      </c>
      <c r="K5542" s="367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64"/>
      <c r="K5543" s="364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29</v>
      </c>
      <c r="J5546" s="337">
        <f>J5508</f>
        <v>0</v>
      </c>
      <c r="K5546" s="338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28</v>
      </c>
      <c r="J5547" s="337">
        <f>J5509</f>
        <v>0</v>
      </c>
      <c r="K5547" s="338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23070049</v>
      </c>
      <c r="F5550" s="200"/>
      <c r="G5550" s="201" t="s">
        <v>2</v>
      </c>
      <c r="H5550" s="339">
        <f>H5512</f>
        <v>0</v>
      </c>
      <c r="I5550" s="339"/>
      <c r="J5550" s="339"/>
      <c r="K5550" s="340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13" t="s">
        <v>3</v>
      </c>
      <c r="G5551" s="207"/>
      <c r="H5551" s="341"/>
      <c r="I5551" s="341"/>
      <c r="J5551" s="341"/>
      <c r="K5551" s="342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14">
        <f>D5514</f>
        <v>0</v>
      </c>
      <c r="E5552" s="315"/>
      <c r="F5552" s="313"/>
      <c r="G5552" s="208"/>
      <c r="H5552" s="316">
        <f>H5514</f>
        <v>0</v>
      </c>
      <c r="I5552" s="316"/>
      <c r="J5552" s="316"/>
      <c r="K5552" s="317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13"/>
      <c r="G5553" s="208"/>
      <c r="H5553" s="318">
        <f>H5515</f>
        <v>0</v>
      </c>
      <c r="I5553" s="318"/>
      <c r="J5553" s="318"/>
      <c r="K5553" s="319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20"/>
      <c r="I5554" s="320"/>
      <c r="J5554" s="320"/>
      <c r="K5554" s="321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0">B5520</f>
        <v>0</v>
      </c>
      <c r="C5558" s="292">
        <f t="shared" si="3190"/>
        <v>0</v>
      </c>
      <c r="D5558" s="293">
        <f t="shared" si="3190"/>
        <v>0</v>
      </c>
      <c r="E5558" s="294">
        <f t="shared" si="3190"/>
        <v>0</v>
      </c>
      <c r="F5558" s="235"/>
      <c r="G5558" s="236"/>
      <c r="H5558" s="237">
        <f t="shared" ref="H5558:J5558" si="3191">H5520</f>
        <v>0</v>
      </c>
      <c r="I5558" s="238">
        <f t="shared" si="3191"/>
        <v>0</v>
      </c>
      <c r="J5558" s="238">
        <f t="shared" si="3191"/>
        <v>0</v>
      </c>
      <c r="K5558" s="239">
        <f t="shared" ref="K5558:K5573" si="3192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3">B5521</f>
        <v>0</v>
      </c>
      <c r="C5559" s="292">
        <f t="shared" si="3193"/>
        <v>0</v>
      </c>
      <c r="D5559" s="293">
        <f t="shared" si="3193"/>
        <v>0</v>
      </c>
      <c r="E5559" s="294">
        <f t="shared" si="3193"/>
        <v>0</v>
      </c>
      <c r="F5559" s="235"/>
      <c r="G5559" s="236"/>
      <c r="H5559" s="237">
        <f t="shared" ref="H5559:J5559" si="3194">H5521</f>
        <v>0</v>
      </c>
      <c r="I5559" s="238">
        <f t="shared" si="3194"/>
        <v>0</v>
      </c>
      <c r="J5559" s="238">
        <f t="shared" si="3194"/>
        <v>0</v>
      </c>
      <c r="K5559" s="239">
        <f t="shared" si="3192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5">B5522</f>
        <v>0</v>
      </c>
      <c r="C5560" s="292">
        <f t="shared" si="3195"/>
        <v>0</v>
      </c>
      <c r="D5560" s="293">
        <f t="shared" si="3195"/>
        <v>0</v>
      </c>
      <c r="E5560" s="294">
        <f t="shared" si="3195"/>
        <v>0</v>
      </c>
      <c r="F5560" s="235"/>
      <c r="G5560" s="236"/>
      <c r="H5560" s="237">
        <f t="shared" ref="H5560:J5560" si="3196">H5522</f>
        <v>0</v>
      </c>
      <c r="I5560" s="238">
        <f t="shared" si="3196"/>
        <v>0</v>
      </c>
      <c r="J5560" s="238">
        <f t="shared" si="3196"/>
        <v>0</v>
      </c>
      <c r="K5560" s="239">
        <f t="shared" si="3192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7">B5523</f>
        <v>0</v>
      </c>
      <c r="C5561" s="292">
        <f t="shared" si="3197"/>
        <v>0</v>
      </c>
      <c r="D5561" s="293">
        <f t="shared" si="3197"/>
        <v>0</v>
      </c>
      <c r="E5561" s="294">
        <f t="shared" si="3197"/>
        <v>0</v>
      </c>
      <c r="F5561" s="235"/>
      <c r="G5561" s="236"/>
      <c r="H5561" s="237">
        <f t="shared" ref="H5561:J5561" si="3198">H5523</f>
        <v>0</v>
      </c>
      <c r="I5561" s="238">
        <f t="shared" si="3198"/>
        <v>0</v>
      </c>
      <c r="J5561" s="238">
        <f t="shared" si="3198"/>
        <v>0</v>
      </c>
      <c r="K5561" s="239">
        <f t="shared" si="3192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199">B5524</f>
        <v>0</v>
      </c>
      <c r="C5562" s="292">
        <f t="shared" si="3199"/>
        <v>0</v>
      </c>
      <c r="D5562" s="293">
        <f t="shared" si="3199"/>
        <v>0</v>
      </c>
      <c r="E5562" s="294">
        <f t="shared" si="3199"/>
        <v>0</v>
      </c>
      <c r="F5562" s="235"/>
      <c r="G5562" s="236"/>
      <c r="H5562" s="237">
        <f t="shared" ref="H5562:J5562" si="3200">H5524</f>
        <v>0</v>
      </c>
      <c r="I5562" s="238">
        <f t="shared" si="3200"/>
        <v>0</v>
      </c>
      <c r="J5562" s="238">
        <f t="shared" si="3200"/>
        <v>0</v>
      </c>
      <c r="K5562" s="239">
        <f t="shared" si="3192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1">B5525</f>
        <v>0</v>
      </c>
      <c r="C5563" s="292">
        <f t="shared" si="3201"/>
        <v>0</v>
      </c>
      <c r="D5563" s="293">
        <f t="shared" si="3201"/>
        <v>0</v>
      </c>
      <c r="E5563" s="294">
        <f t="shared" si="3201"/>
        <v>0</v>
      </c>
      <c r="F5563" s="235"/>
      <c r="G5563" s="236"/>
      <c r="H5563" s="237">
        <f t="shared" ref="H5563:J5563" si="3202">H5525</f>
        <v>0</v>
      </c>
      <c r="I5563" s="238">
        <f t="shared" si="3202"/>
        <v>0</v>
      </c>
      <c r="J5563" s="238">
        <f t="shared" si="3202"/>
        <v>0</v>
      </c>
      <c r="K5563" s="239">
        <f t="shared" si="3192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3">B5526</f>
        <v>0</v>
      </c>
      <c r="C5564" s="292">
        <f t="shared" si="3203"/>
        <v>0</v>
      </c>
      <c r="D5564" s="293">
        <f t="shared" si="3203"/>
        <v>0</v>
      </c>
      <c r="E5564" s="294">
        <f t="shared" si="3203"/>
        <v>0</v>
      </c>
      <c r="F5564" s="235"/>
      <c r="G5564" s="236"/>
      <c r="H5564" s="237">
        <f t="shared" ref="H5564:J5564" si="3204">H5526</f>
        <v>0</v>
      </c>
      <c r="I5564" s="238">
        <f t="shared" si="3204"/>
        <v>0</v>
      </c>
      <c r="J5564" s="238">
        <f t="shared" si="3204"/>
        <v>0</v>
      </c>
      <c r="K5564" s="239">
        <f t="shared" si="3192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5">B5527</f>
        <v>0</v>
      </c>
      <c r="C5565" s="292">
        <f t="shared" si="3205"/>
        <v>0</v>
      </c>
      <c r="D5565" s="293">
        <f t="shared" si="3205"/>
        <v>0</v>
      </c>
      <c r="E5565" s="295">
        <f t="shared" si="3205"/>
        <v>0</v>
      </c>
      <c r="F5565" s="235"/>
      <c r="G5565" s="236"/>
      <c r="H5565" s="237">
        <f t="shared" ref="H5565:J5565" si="3206">H5527</f>
        <v>0</v>
      </c>
      <c r="I5565" s="238">
        <f t="shared" si="3206"/>
        <v>0</v>
      </c>
      <c r="J5565" s="238">
        <f t="shared" si="3206"/>
        <v>0</v>
      </c>
      <c r="K5565" s="239">
        <f t="shared" si="3192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7">B5528</f>
        <v>0</v>
      </c>
      <c r="C5566" s="292">
        <f t="shared" si="3207"/>
        <v>0</v>
      </c>
      <c r="D5566" s="293">
        <f t="shared" si="3207"/>
        <v>0</v>
      </c>
      <c r="E5566" s="294">
        <f t="shared" si="3207"/>
        <v>0</v>
      </c>
      <c r="F5566" s="235"/>
      <c r="G5566" s="236"/>
      <c r="H5566" s="237">
        <f t="shared" ref="H5566:J5566" si="3208">H5528</f>
        <v>0</v>
      </c>
      <c r="I5566" s="238">
        <f t="shared" si="3208"/>
        <v>0</v>
      </c>
      <c r="J5566" s="238">
        <f t="shared" si="3208"/>
        <v>0</v>
      </c>
      <c r="K5566" s="239">
        <f t="shared" si="3192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09">B5529</f>
        <v>0</v>
      </c>
      <c r="C5567" s="292">
        <f t="shared" si="3209"/>
        <v>0</v>
      </c>
      <c r="D5567" s="293">
        <f t="shared" si="3209"/>
        <v>0</v>
      </c>
      <c r="E5567" s="294">
        <f t="shared" si="3209"/>
        <v>0</v>
      </c>
      <c r="F5567" s="235"/>
      <c r="G5567" s="236"/>
      <c r="H5567" s="237">
        <f t="shared" ref="H5567:J5567" si="3210">H5529</f>
        <v>0</v>
      </c>
      <c r="I5567" s="238">
        <f t="shared" si="3210"/>
        <v>0</v>
      </c>
      <c r="J5567" s="238">
        <f t="shared" si="3210"/>
        <v>0</v>
      </c>
      <c r="K5567" s="239">
        <f t="shared" si="3192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1">B5530</f>
        <v>0</v>
      </c>
      <c r="C5568" s="292">
        <f t="shared" si="3211"/>
        <v>0</v>
      </c>
      <c r="D5568" s="293">
        <f t="shared" si="3211"/>
        <v>0</v>
      </c>
      <c r="E5568" s="294">
        <f t="shared" si="3211"/>
        <v>0</v>
      </c>
      <c r="F5568" s="235"/>
      <c r="G5568" s="236"/>
      <c r="H5568" s="237">
        <f t="shared" ref="H5568:J5568" si="3212">H5530</f>
        <v>0</v>
      </c>
      <c r="I5568" s="238">
        <f t="shared" si="3212"/>
        <v>0</v>
      </c>
      <c r="J5568" s="238">
        <f t="shared" si="3212"/>
        <v>0</v>
      </c>
      <c r="K5568" s="239">
        <f t="shared" si="3192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3">B5531</f>
        <v>0</v>
      </c>
      <c r="C5569" s="292">
        <f t="shared" si="3213"/>
        <v>0</v>
      </c>
      <c r="D5569" s="293">
        <f t="shared" si="3213"/>
        <v>0</v>
      </c>
      <c r="E5569" s="294">
        <f t="shared" si="3213"/>
        <v>0</v>
      </c>
      <c r="F5569" s="235"/>
      <c r="G5569" s="236"/>
      <c r="H5569" s="237">
        <f t="shared" ref="H5569:J5569" si="3214">H5531</f>
        <v>0</v>
      </c>
      <c r="I5569" s="238">
        <f t="shared" si="3214"/>
        <v>0</v>
      </c>
      <c r="J5569" s="238">
        <f t="shared" si="3214"/>
        <v>0</v>
      </c>
      <c r="K5569" s="239">
        <f t="shared" si="3192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5">B5532</f>
        <v>0</v>
      </c>
      <c r="C5570" s="292">
        <f t="shared" si="3215"/>
        <v>0</v>
      </c>
      <c r="D5570" s="293">
        <f t="shared" si="3215"/>
        <v>0</v>
      </c>
      <c r="E5570" s="294">
        <f t="shared" si="3215"/>
        <v>0</v>
      </c>
      <c r="F5570" s="235"/>
      <c r="G5570" s="236"/>
      <c r="H5570" s="237">
        <f t="shared" ref="H5570:J5570" si="3216">H5532</f>
        <v>0</v>
      </c>
      <c r="I5570" s="238">
        <f t="shared" si="3216"/>
        <v>0</v>
      </c>
      <c r="J5570" s="238">
        <f t="shared" si="3216"/>
        <v>0</v>
      </c>
      <c r="K5570" s="239">
        <f t="shared" si="3192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7">B5533</f>
        <v>0</v>
      </c>
      <c r="C5571" s="292">
        <f t="shared" si="3217"/>
        <v>0</v>
      </c>
      <c r="D5571" s="293">
        <f t="shared" si="3217"/>
        <v>0</v>
      </c>
      <c r="E5571" s="294">
        <f t="shared" si="3217"/>
        <v>0</v>
      </c>
      <c r="F5571" s="235"/>
      <c r="G5571" s="236"/>
      <c r="H5571" s="237">
        <f t="shared" ref="H5571:J5571" si="3218">H5533</f>
        <v>0</v>
      </c>
      <c r="I5571" s="238">
        <f t="shared" si="3218"/>
        <v>0</v>
      </c>
      <c r="J5571" s="238">
        <f t="shared" si="3218"/>
        <v>0</v>
      </c>
      <c r="K5571" s="239">
        <f t="shared" si="3192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19">B5534</f>
        <v>0</v>
      </c>
      <c r="C5572" s="292">
        <f t="shared" si="3219"/>
        <v>0</v>
      </c>
      <c r="D5572" s="293">
        <f t="shared" si="3219"/>
        <v>0</v>
      </c>
      <c r="E5572" s="294">
        <f t="shared" si="3219"/>
        <v>0</v>
      </c>
      <c r="F5572" s="235"/>
      <c r="G5572" s="236"/>
      <c r="H5572" s="237">
        <f t="shared" ref="H5572:J5572" si="3220">H5534</f>
        <v>0</v>
      </c>
      <c r="I5572" s="238">
        <f t="shared" si="3220"/>
        <v>0</v>
      </c>
      <c r="J5572" s="238">
        <f t="shared" si="3220"/>
        <v>0</v>
      </c>
      <c r="K5572" s="239">
        <f t="shared" si="3192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1">B5535</f>
        <v>0</v>
      </c>
      <c r="C5573" s="292">
        <f t="shared" si="3221"/>
        <v>0</v>
      </c>
      <c r="D5573" s="293">
        <f t="shared" si="3221"/>
        <v>0</v>
      </c>
      <c r="E5573" s="295">
        <f t="shared" si="3221"/>
        <v>0</v>
      </c>
      <c r="F5573" s="235"/>
      <c r="G5573" s="236"/>
      <c r="H5573" s="237">
        <f t="shared" ref="H5573:J5573" si="3222">H5535</f>
        <v>0</v>
      </c>
      <c r="I5573" s="238">
        <f t="shared" si="3222"/>
        <v>0</v>
      </c>
      <c r="J5573" s="238">
        <f t="shared" si="3222"/>
        <v>0</v>
      </c>
      <c r="K5573" s="239">
        <f t="shared" si="3192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22"/>
      <c r="K5575" s="323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24">
        <f>SUM(K5558:K5573)</f>
        <v>0</v>
      </c>
      <c r="K5576" s="325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26"/>
      <c r="K5577" s="326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23"/>
      <c r="K5579" s="323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27">
        <f>((J5576/1.11)+(K5578/1.11))*11%</f>
        <v>0</v>
      </c>
      <c r="K5580" s="328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23"/>
      <c r="K5581" s="323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29</v>
      </c>
      <c r="J5584" s="329">
        <f>J5546</f>
        <v>0</v>
      </c>
      <c r="K5584" s="330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28</v>
      </c>
      <c r="J5585" s="329">
        <f>J5547</f>
        <v>0</v>
      </c>
      <c r="K5585" s="330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23070050</v>
      </c>
      <c r="G5588" s="11" t="s">
        <v>2</v>
      </c>
      <c r="H5588" s="305"/>
      <c r="I5588" s="305"/>
      <c r="J5588" s="305"/>
      <c r="K5588" s="306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09" t="s">
        <v>3</v>
      </c>
      <c r="G5589" s="17"/>
      <c r="H5589" s="307"/>
      <c r="I5589" s="307"/>
      <c r="J5589" s="307"/>
      <c r="K5589" s="308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47"/>
      <c r="E5590" s="348"/>
      <c r="F5590" s="309"/>
      <c r="G5590" s="18"/>
      <c r="H5590" s="349"/>
      <c r="I5590" s="349"/>
      <c r="J5590" s="349"/>
      <c r="K5590" s="350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09"/>
      <c r="G5591" s="18"/>
      <c r="H5591" s="351"/>
      <c r="I5591" s="351"/>
      <c r="J5591" s="351"/>
      <c r="K5591" s="352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53"/>
      <c r="I5592" s="353"/>
      <c r="J5592" s="353"/>
      <c r="K5592" s="354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36"/>
      <c r="K5613" s="310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31">
        <f>SUM(K5596:K5611)</f>
        <v>0</v>
      </c>
      <c r="K5614" s="332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33"/>
      <c r="K5615" s="333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10"/>
      <c r="K5617" s="310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34">
        <f>((J5614/1.11)+(K5616/1.11))*11%</f>
        <v>0</v>
      </c>
      <c r="K5618" s="335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10"/>
      <c r="K5619" s="310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29</v>
      </c>
      <c r="J5622" s="311"/>
      <c r="K5622" s="312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28</v>
      </c>
      <c r="J5623" s="311"/>
      <c r="K5623" s="312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23070050</v>
      </c>
      <c r="F5626" s="123"/>
      <c r="G5626" s="124" t="s">
        <v>2</v>
      </c>
      <c r="H5626" s="355">
        <f>H5588</f>
        <v>0</v>
      </c>
      <c r="I5626" s="355"/>
      <c r="J5626" s="355"/>
      <c r="K5626" s="356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59" t="s">
        <v>3</v>
      </c>
      <c r="G5627" s="130"/>
      <c r="H5627" s="357"/>
      <c r="I5627" s="357"/>
      <c r="J5627" s="357"/>
      <c r="K5627" s="358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60">
        <f>D5590</f>
        <v>0</v>
      </c>
      <c r="E5628" s="361"/>
      <c r="F5628" s="359"/>
      <c r="G5628" s="131"/>
      <c r="H5628" s="362">
        <f>H5590</f>
        <v>0</v>
      </c>
      <c r="I5628" s="362"/>
      <c r="J5628" s="362"/>
      <c r="K5628" s="363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59"/>
      <c r="G5629" s="131"/>
      <c r="H5629" s="343">
        <f>H5591</f>
        <v>0</v>
      </c>
      <c r="I5629" s="343"/>
      <c r="J5629" s="343"/>
      <c r="K5629" s="344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45"/>
      <c r="I5630" s="345"/>
      <c r="J5630" s="345"/>
      <c r="K5630" s="346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4">B5596</f>
        <v>0</v>
      </c>
      <c r="C5634" s="287">
        <f t="shared" si="3224"/>
        <v>0</v>
      </c>
      <c r="D5634" s="288">
        <f t="shared" si="3224"/>
        <v>0</v>
      </c>
      <c r="E5634" s="289">
        <f t="shared" si="3224"/>
        <v>0</v>
      </c>
      <c r="F5634" s="158"/>
      <c r="G5634" s="159"/>
      <c r="H5634" s="160">
        <f t="shared" ref="H5634:J5634" si="3225">H5596</f>
        <v>0</v>
      </c>
      <c r="I5634" s="161">
        <f t="shared" si="3225"/>
        <v>0</v>
      </c>
      <c r="J5634" s="161">
        <f t="shared" si="3225"/>
        <v>0</v>
      </c>
      <c r="K5634" s="162">
        <f t="shared" ref="K5634:K5649" si="3226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7">B5597</f>
        <v>0</v>
      </c>
      <c r="C5635" s="287">
        <f t="shared" si="3227"/>
        <v>0</v>
      </c>
      <c r="D5635" s="288">
        <f t="shared" si="3227"/>
        <v>0</v>
      </c>
      <c r="E5635" s="289">
        <f t="shared" si="3227"/>
        <v>0</v>
      </c>
      <c r="F5635" s="158"/>
      <c r="G5635" s="159"/>
      <c r="H5635" s="160">
        <f t="shared" ref="H5635:J5635" si="3228">H5597</f>
        <v>0</v>
      </c>
      <c r="I5635" s="161">
        <f t="shared" si="3228"/>
        <v>0</v>
      </c>
      <c r="J5635" s="161">
        <f t="shared" si="3228"/>
        <v>0</v>
      </c>
      <c r="K5635" s="162">
        <f t="shared" si="3226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29">B5598</f>
        <v>0</v>
      </c>
      <c r="C5636" s="287">
        <f t="shared" si="3229"/>
        <v>0</v>
      </c>
      <c r="D5636" s="288">
        <f t="shared" si="3229"/>
        <v>0</v>
      </c>
      <c r="E5636" s="289">
        <f t="shared" si="3229"/>
        <v>0</v>
      </c>
      <c r="F5636" s="158"/>
      <c r="G5636" s="159"/>
      <c r="H5636" s="160">
        <f t="shared" ref="H5636:J5636" si="3230">H5598</f>
        <v>0</v>
      </c>
      <c r="I5636" s="161">
        <f t="shared" si="3230"/>
        <v>0</v>
      </c>
      <c r="J5636" s="161">
        <f t="shared" si="3230"/>
        <v>0</v>
      </c>
      <c r="K5636" s="162">
        <f t="shared" si="3226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1">B5599</f>
        <v>0</v>
      </c>
      <c r="C5637" s="287">
        <f t="shared" si="3231"/>
        <v>0</v>
      </c>
      <c r="D5637" s="288">
        <f t="shared" si="3231"/>
        <v>0</v>
      </c>
      <c r="E5637" s="289">
        <f t="shared" si="3231"/>
        <v>0</v>
      </c>
      <c r="F5637" s="158"/>
      <c r="G5637" s="159"/>
      <c r="H5637" s="160">
        <f t="shared" ref="H5637:J5637" si="3232">H5599</f>
        <v>0</v>
      </c>
      <c r="I5637" s="161">
        <f t="shared" si="3232"/>
        <v>0</v>
      </c>
      <c r="J5637" s="161">
        <f t="shared" si="3232"/>
        <v>0</v>
      </c>
      <c r="K5637" s="162">
        <f t="shared" si="3226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3">B5600</f>
        <v>0</v>
      </c>
      <c r="C5638" s="287">
        <f t="shared" si="3233"/>
        <v>0</v>
      </c>
      <c r="D5638" s="288">
        <f t="shared" si="3233"/>
        <v>0</v>
      </c>
      <c r="E5638" s="289">
        <f t="shared" si="3233"/>
        <v>0</v>
      </c>
      <c r="F5638" s="158"/>
      <c r="G5638" s="159"/>
      <c r="H5638" s="160">
        <f t="shared" ref="H5638:J5638" si="3234">H5600</f>
        <v>0</v>
      </c>
      <c r="I5638" s="161">
        <f t="shared" si="3234"/>
        <v>0</v>
      </c>
      <c r="J5638" s="161">
        <f t="shared" si="3234"/>
        <v>0</v>
      </c>
      <c r="K5638" s="162">
        <f t="shared" si="3226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5">B5601</f>
        <v>0</v>
      </c>
      <c r="C5639" s="287">
        <f t="shared" si="3235"/>
        <v>0</v>
      </c>
      <c r="D5639" s="288">
        <f t="shared" si="3235"/>
        <v>0</v>
      </c>
      <c r="E5639" s="289">
        <f t="shared" si="3235"/>
        <v>0</v>
      </c>
      <c r="F5639" s="158"/>
      <c r="G5639" s="159"/>
      <c r="H5639" s="160">
        <f t="shared" ref="H5639:J5639" si="3236">H5601</f>
        <v>0</v>
      </c>
      <c r="I5639" s="161">
        <f t="shared" si="3236"/>
        <v>0</v>
      </c>
      <c r="J5639" s="161">
        <f t="shared" si="3236"/>
        <v>0</v>
      </c>
      <c r="K5639" s="162">
        <f t="shared" si="3226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7">B5602</f>
        <v>0</v>
      </c>
      <c r="C5640" s="287">
        <f t="shared" si="3237"/>
        <v>0</v>
      </c>
      <c r="D5640" s="288">
        <f t="shared" si="3237"/>
        <v>0</v>
      </c>
      <c r="E5640" s="289">
        <f t="shared" si="3237"/>
        <v>0</v>
      </c>
      <c r="F5640" s="158"/>
      <c r="G5640" s="159"/>
      <c r="H5640" s="160">
        <f t="shared" ref="H5640:J5640" si="3238">H5602</f>
        <v>0</v>
      </c>
      <c r="I5640" s="161">
        <f t="shared" si="3238"/>
        <v>0</v>
      </c>
      <c r="J5640" s="161">
        <f t="shared" si="3238"/>
        <v>0</v>
      </c>
      <c r="K5640" s="162">
        <f t="shared" si="3226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39">B5603</f>
        <v>0</v>
      </c>
      <c r="C5641" s="287">
        <f t="shared" si="3239"/>
        <v>0</v>
      </c>
      <c r="D5641" s="288">
        <f t="shared" si="3239"/>
        <v>0</v>
      </c>
      <c r="E5641" s="290">
        <f t="shared" si="3239"/>
        <v>0</v>
      </c>
      <c r="F5641" s="158"/>
      <c r="G5641" s="159"/>
      <c r="H5641" s="160">
        <f t="shared" ref="H5641:J5641" si="3240">H5603</f>
        <v>0</v>
      </c>
      <c r="I5641" s="161">
        <f t="shared" si="3240"/>
        <v>0</v>
      </c>
      <c r="J5641" s="161">
        <f t="shared" si="3240"/>
        <v>0</v>
      </c>
      <c r="K5641" s="162">
        <f t="shared" si="3226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1">B5604</f>
        <v>0</v>
      </c>
      <c r="C5642" s="287">
        <f t="shared" si="3241"/>
        <v>0</v>
      </c>
      <c r="D5642" s="288">
        <f t="shared" si="3241"/>
        <v>0</v>
      </c>
      <c r="E5642" s="289">
        <f t="shared" si="3241"/>
        <v>0</v>
      </c>
      <c r="F5642" s="158"/>
      <c r="G5642" s="159"/>
      <c r="H5642" s="160">
        <f t="shared" ref="H5642:J5642" si="3242">H5604</f>
        <v>0</v>
      </c>
      <c r="I5642" s="161">
        <f t="shared" si="3242"/>
        <v>0</v>
      </c>
      <c r="J5642" s="161">
        <f t="shared" si="3242"/>
        <v>0</v>
      </c>
      <c r="K5642" s="162">
        <f t="shared" si="3226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3">B5605</f>
        <v>0</v>
      </c>
      <c r="C5643" s="287">
        <f t="shared" si="3243"/>
        <v>0</v>
      </c>
      <c r="D5643" s="288">
        <f t="shared" si="3243"/>
        <v>0</v>
      </c>
      <c r="E5643" s="289">
        <f t="shared" si="3243"/>
        <v>0</v>
      </c>
      <c r="F5643" s="158"/>
      <c r="G5643" s="159"/>
      <c r="H5643" s="160">
        <f t="shared" ref="H5643:J5643" si="3244">H5605</f>
        <v>0</v>
      </c>
      <c r="I5643" s="161">
        <f t="shared" si="3244"/>
        <v>0</v>
      </c>
      <c r="J5643" s="161">
        <f t="shared" si="3244"/>
        <v>0</v>
      </c>
      <c r="K5643" s="162">
        <f t="shared" si="3226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5">B5606</f>
        <v>0</v>
      </c>
      <c r="C5644" s="287">
        <f t="shared" si="3245"/>
        <v>0</v>
      </c>
      <c r="D5644" s="288">
        <f t="shared" si="3245"/>
        <v>0</v>
      </c>
      <c r="E5644" s="289">
        <f t="shared" si="3245"/>
        <v>0</v>
      </c>
      <c r="F5644" s="158"/>
      <c r="G5644" s="159"/>
      <c r="H5644" s="160">
        <f t="shared" ref="H5644:J5644" si="3246">H5606</f>
        <v>0</v>
      </c>
      <c r="I5644" s="161">
        <f t="shared" si="3246"/>
        <v>0</v>
      </c>
      <c r="J5644" s="161">
        <f t="shared" si="3246"/>
        <v>0</v>
      </c>
      <c r="K5644" s="162">
        <f t="shared" si="3226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7">B5607</f>
        <v>0</v>
      </c>
      <c r="C5645" s="287">
        <f t="shared" si="3247"/>
        <v>0</v>
      </c>
      <c r="D5645" s="288">
        <f t="shared" si="3247"/>
        <v>0</v>
      </c>
      <c r="E5645" s="289">
        <f t="shared" si="3247"/>
        <v>0</v>
      </c>
      <c r="F5645" s="158"/>
      <c r="G5645" s="159"/>
      <c r="H5645" s="160">
        <f t="shared" ref="H5645:J5645" si="3248">H5607</f>
        <v>0</v>
      </c>
      <c r="I5645" s="161">
        <f t="shared" si="3248"/>
        <v>0</v>
      </c>
      <c r="J5645" s="161">
        <f t="shared" si="3248"/>
        <v>0</v>
      </c>
      <c r="K5645" s="162">
        <f t="shared" si="3226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49">B5608</f>
        <v>0</v>
      </c>
      <c r="C5646" s="287">
        <f t="shared" si="3249"/>
        <v>0</v>
      </c>
      <c r="D5646" s="288">
        <f t="shared" si="3249"/>
        <v>0</v>
      </c>
      <c r="E5646" s="289">
        <f t="shared" si="3249"/>
        <v>0</v>
      </c>
      <c r="F5646" s="158"/>
      <c r="G5646" s="159"/>
      <c r="H5646" s="160">
        <f t="shared" ref="H5646:J5646" si="3250">H5608</f>
        <v>0</v>
      </c>
      <c r="I5646" s="161">
        <f t="shared" si="3250"/>
        <v>0</v>
      </c>
      <c r="J5646" s="161">
        <f t="shared" si="3250"/>
        <v>0</v>
      </c>
      <c r="K5646" s="162">
        <f t="shared" si="3226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1">B5609</f>
        <v>0</v>
      </c>
      <c r="C5647" s="287">
        <f t="shared" si="3251"/>
        <v>0</v>
      </c>
      <c r="D5647" s="288">
        <f t="shared" si="3251"/>
        <v>0</v>
      </c>
      <c r="E5647" s="289">
        <f t="shared" si="3251"/>
        <v>0</v>
      </c>
      <c r="F5647" s="158"/>
      <c r="G5647" s="159"/>
      <c r="H5647" s="160">
        <f t="shared" ref="H5647:J5647" si="3252">H5609</f>
        <v>0</v>
      </c>
      <c r="I5647" s="161">
        <f t="shared" si="3252"/>
        <v>0</v>
      </c>
      <c r="J5647" s="161">
        <f t="shared" si="3252"/>
        <v>0</v>
      </c>
      <c r="K5647" s="162">
        <f t="shared" si="3226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3">B5610</f>
        <v>0</v>
      </c>
      <c r="C5648" s="287">
        <f t="shared" si="3253"/>
        <v>0</v>
      </c>
      <c r="D5648" s="288">
        <f t="shared" si="3253"/>
        <v>0</v>
      </c>
      <c r="E5648" s="289">
        <f t="shared" si="3253"/>
        <v>0</v>
      </c>
      <c r="F5648" s="158"/>
      <c r="G5648" s="159"/>
      <c r="H5648" s="160">
        <f t="shared" ref="H5648:J5648" si="3254">H5610</f>
        <v>0</v>
      </c>
      <c r="I5648" s="161">
        <f t="shared" si="3254"/>
        <v>0</v>
      </c>
      <c r="J5648" s="161">
        <f t="shared" si="3254"/>
        <v>0</v>
      </c>
      <c r="K5648" s="162">
        <f t="shared" si="3226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5">B5611</f>
        <v>0</v>
      </c>
      <c r="C5649" s="287">
        <f t="shared" si="3255"/>
        <v>0</v>
      </c>
      <c r="D5649" s="288">
        <f t="shared" si="3255"/>
        <v>0</v>
      </c>
      <c r="E5649" s="290">
        <f t="shared" si="3255"/>
        <v>0</v>
      </c>
      <c r="F5649" s="158"/>
      <c r="G5649" s="159"/>
      <c r="H5649" s="160">
        <f t="shared" ref="H5649:J5649" si="3256">H5611</f>
        <v>0</v>
      </c>
      <c r="I5649" s="161">
        <f t="shared" si="3256"/>
        <v>0</v>
      </c>
      <c r="J5649" s="161">
        <f t="shared" si="3256"/>
        <v>0</v>
      </c>
      <c r="K5649" s="162">
        <f t="shared" si="3226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68"/>
      <c r="K5651" s="364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69">
        <f>SUM(K5634:K5649)</f>
        <v>0</v>
      </c>
      <c r="K5652" s="370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65"/>
      <c r="K5653" s="365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64"/>
      <c r="K5655" s="364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66">
        <f>((J5652/1.11)+(K5654/1.11))*11%</f>
        <v>0</v>
      </c>
      <c r="K5656" s="367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64"/>
      <c r="K5657" s="364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29</v>
      </c>
      <c r="J5660" s="337">
        <f>J5622</f>
        <v>0</v>
      </c>
      <c r="K5660" s="338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28</v>
      </c>
      <c r="J5661" s="337">
        <f>J5623</f>
        <v>0</v>
      </c>
      <c r="K5661" s="338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23070050</v>
      </c>
      <c r="F5664" s="200"/>
      <c r="G5664" s="201" t="s">
        <v>2</v>
      </c>
      <c r="H5664" s="339">
        <f>H5626</f>
        <v>0</v>
      </c>
      <c r="I5664" s="339"/>
      <c r="J5664" s="339"/>
      <c r="K5664" s="340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13" t="s">
        <v>3</v>
      </c>
      <c r="G5665" s="207"/>
      <c r="H5665" s="341"/>
      <c r="I5665" s="341"/>
      <c r="J5665" s="341"/>
      <c r="K5665" s="342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14">
        <f>D5628</f>
        <v>0</v>
      </c>
      <c r="E5666" s="315"/>
      <c r="F5666" s="313"/>
      <c r="G5666" s="208"/>
      <c r="H5666" s="316">
        <f>H5628</f>
        <v>0</v>
      </c>
      <c r="I5666" s="316"/>
      <c r="J5666" s="316"/>
      <c r="K5666" s="317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13"/>
      <c r="G5667" s="208"/>
      <c r="H5667" s="318">
        <f>H5629</f>
        <v>0</v>
      </c>
      <c r="I5667" s="318"/>
      <c r="J5667" s="318"/>
      <c r="K5667" s="319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20"/>
      <c r="I5668" s="320"/>
      <c r="J5668" s="320"/>
      <c r="K5668" s="321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7">B5634</f>
        <v>0</v>
      </c>
      <c r="C5672" s="292">
        <f t="shared" si="3257"/>
        <v>0</v>
      </c>
      <c r="D5672" s="293">
        <f t="shared" si="3257"/>
        <v>0</v>
      </c>
      <c r="E5672" s="294">
        <f t="shared" si="3257"/>
        <v>0</v>
      </c>
      <c r="F5672" s="235"/>
      <c r="G5672" s="236"/>
      <c r="H5672" s="237">
        <f t="shared" ref="H5672:J5672" si="3258">H5634</f>
        <v>0</v>
      </c>
      <c r="I5672" s="238">
        <f t="shared" si="3258"/>
        <v>0</v>
      </c>
      <c r="J5672" s="238">
        <f t="shared" si="3258"/>
        <v>0</v>
      </c>
      <c r="K5672" s="239">
        <f t="shared" ref="K5672:K5687" si="3259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0">B5635</f>
        <v>0</v>
      </c>
      <c r="C5673" s="292">
        <f t="shared" si="3260"/>
        <v>0</v>
      </c>
      <c r="D5673" s="293">
        <f t="shared" si="3260"/>
        <v>0</v>
      </c>
      <c r="E5673" s="294">
        <f t="shared" si="3260"/>
        <v>0</v>
      </c>
      <c r="F5673" s="235"/>
      <c r="G5673" s="236"/>
      <c r="H5673" s="237">
        <f t="shared" ref="H5673:J5673" si="3261">H5635</f>
        <v>0</v>
      </c>
      <c r="I5673" s="238">
        <f t="shared" si="3261"/>
        <v>0</v>
      </c>
      <c r="J5673" s="238">
        <f t="shared" si="3261"/>
        <v>0</v>
      </c>
      <c r="K5673" s="239">
        <f t="shared" si="3259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2">B5636</f>
        <v>0</v>
      </c>
      <c r="C5674" s="292">
        <f t="shared" si="3262"/>
        <v>0</v>
      </c>
      <c r="D5674" s="293">
        <f t="shared" si="3262"/>
        <v>0</v>
      </c>
      <c r="E5674" s="294">
        <f t="shared" si="3262"/>
        <v>0</v>
      </c>
      <c r="F5674" s="235"/>
      <c r="G5674" s="236"/>
      <c r="H5674" s="237">
        <f t="shared" ref="H5674:J5674" si="3263">H5636</f>
        <v>0</v>
      </c>
      <c r="I5674" s="238">
        <f t="shared" si="3263"/>
        <v>0</v>
      </c>
      <c r="J5674" s="238">
        <f t="shared" si="3263"/>
        <v>0</v>
      </c>
      <c r="K5674" s="239">
        <f t="shared" si="3259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4">B5637</f>
        <v>0</v>
      </c>
      <c r="C5675" s="292">
        <f t="shared" si="3264"/>
        <v>0</v>
      </c>
      <c r="D5675" s="293">
        <f t="shared" si="3264"/>
        <v>0</v>
      </c>
      <c r="E5675" s="294">
        <f t="shared" si="3264"/>
        <v>0</v>
      </c>
      <c r="F5675" s="235"/>
      <c r="G5675" s="236"/>
      <c r="H5675" s="237">
        <f t="shared" ref="H5675:J5675" si="3265">H5637</f>
        <v>0</v>
      </c>
      <c r="I5675" s="238">
        <f t="shared" si="3265"/>
        <v>0</v>
      </c>
      <c r="J5675" s="238">
        <f t="shared" si="3265"/>
        <v>0</v>
      </c>
      <c r="K5675" s="239">
        <f t="shared" si="3259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6">B5638</f>
        <v>0</v>
      </c>
      <c r="C5676" s="292">
        <f t="shared" si="3266"/>
        <v>0</v>
      </c>
      <c r="D5676" s="293">
        <f t="shared" si="3266"/>
        <v>0</v>
      </c>
      <c r="E5676" s="294">
        <f t="shared" si="3266"/>
        <v>0</v>
      </c>
      <c r="F5676" s="235"/>
      <c r="G5676" s="236"/>
      <c r="H5676" s="237">
        <f t="shared" ref="H5676:J5676" si="3267">H5638</f>
        <v>0</v>
      </c>
      <c r="I5676" s="238">
        <f t="shared" si="3267"/>
        <v>0</v>
      </c>
      <c r="J5676" s="238">
        <f t="shared" si="3267"/>
        <v>0</v>
      </c>
      <c r="K5676" s="239">
        <f t="shared" si="3259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8">B5639</f>
        <v>0</v>
      </c>
      <c r="C5677" s="292">
        <f t="shared" si="3268"/>
        <v>0</v>
      </c>
      <c r="D5677" s="293">
        <f t="shared" si="3268"/>
        <v>0</v>
      </c>
      <c r="E5677" s="294">
        <f t="shared" si="3268"/>
        <v>0</v>
      </c>
      <c r="F5677" s="235"/>
      <c r="G5677" s="236"/>
      <c r="H5677" s="237">
        <f t="shared" ref="H5677:J5677" si="3269">H5639</f>
        <v>0</v>
      </c>
      <c r="I5677" s="238">
        <f t="shared" si="3269"/>
        <v>0</v>
      </c>
      <c r="J5677" s="238">
        <f t="shared" si="3269"/>
        <v>0</v>
      </c>
      <c r="K5677" s="239">
        <f t="shared" si="3259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0">B5640</f>
        <v>0</v>
      </c>
      <c r="C5678" s="292">
        <f t="shared" si="3270"/>
        <v>0</v>
      </c>
      <c r="D5678" s="293">
        <f t="shared" si="3270"/>
        <v>0</v>
      </c>
      <c r="E5678" s="294">
        <f t="shared" si="3270"/>
        <v>0</v>
      </c>
      <c r="F5678" s="235"/>
      <c r="G5678" s="236"/>
      <c r="H5678" s="237">
        <f t="shared" ref="H5678:J5678" si="3271">H5640</f>
        <v>0</v>
      </c>
      <c r="I5678" s="238">
        <f t="shared" si="3271"/>
        <v>0</v>
      </c>
      <c r="J5678" s="238">
        <f t="shared" si="3271"/>
        <v>0</v>
      </c>
      <c r="K5678" s="239">
        <f t="shared" si="3259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2">B5641</f>
        <v>0</v>
      </c>
      <c r="C5679" s="292">
        <f t="shared" si="3272"/>
        <v>0</v>
      </c>
      <c r="D5679" s="293">
        <f t="shared" si="3272"/>
        <v>0</v>
      </c>
      <c r="E5679" s="295">
        <f t="shared" si="3272"/>
        <v>0</v>
      </c>
      <c r="F5679" s="235"/>
      <c r="G5679" s="236"/>
      <c r="H5679" s="237">
        <f t="shared" ref="H5679:J5679" si="3273">H5641</f>
        <v>0</v>
      </c>
      <c r="I5679" s="238">
        <f t="shared" si="3273"/>
        <v>0</v>
      </c>
      <c r="J5679" s="238">
        <f t="shared" si="3273"/>
        <v>0</v>
      </c>
      <c r="K5679" s="239">
        <f t="shared" si="3259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4">B5642</f>
        <v>0</v>
      </c>
      <c r="C5680" s="292">
        <f t="shared" si="3274"/>
        <v>0</v>
      </c>
      <c r="D5680" s="293">
        <f t="shared" si="3274"/>
        <v>0</v>
      </c>
      <c r="E5680" s="294">
        <f t="shared" si="3274"/>
        <v>0</v>
      </c>
      <c r="F5680" s="235"/>
      <c r="G5680" s="236"/>
      <c r="H5680" s="237">
        <f t="shared" ref="H5680:J5680" si="3275">H5642</f>
        <v>0</v>
      </c>
      <c r="I5680" s="238">
        <f t="shared" si="3275"/>
        <v>0</v>
      </c>
      <c r="J5680" s="238">
        <f t="shared" si="3275"/>
        <v>0</v>
      </c>
      <c r="K5680" s="239">
        <f t="shared" si="3259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6">B5643</f>
        <v>0</v>
      </c>
      <c r="C5681" s="292">
        <f t="shared" si="3276"/>
        <v>0</v>
      </c>
      <c r="D5681" s="293">
        <f t="shared" si="3276"/>
        <v>0</v>
      </c>
      <c r="E5681" s="294">
        <f t="shared" si="3276"/>
        <v>0</v>
      </c>
      <c r="F5681" s="235"/>
      <c r="G5681" s="236"/>
      <c r="H5681" s="237">
        <f t="shared" ref="H5681:J5681" si="3277">H5643</f>
        <v>0</v>
      </c>
      <c r="I5681" s="238">
        <f t="shared" si="3277"/>
        <v>0</v>
      </c>
      <c r="J5681" s="238">
        <f t="shared" si="3277"/>
        <v>0</v>
      </c>
      <c r="K5681" s="239">
        <f t="shared" si="3259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8">B5644</f>
        <v>0</v>
      </c>
      <c r="C5682" s="292">
        <f t="shared" si="3278"/>
        <v>0</v>
      </c>
      <c r="D5682" s="293">
        <f t="shared" si="3278"/>
        <v>0</v>
      </c>
      <c r="E5682" s="294">
        <f t="shared" si="3278"/>
        <v>0</v>
      </c>
      <c r="F5682" s="235"/>
      <c r="G5682" s="236"/>
      <c r="H5682" s="237">
        <f t="shared" ref="H5682:J5682" si="3279">H5644</f>
        <v>0</v>
      </c>
      <c r="I5682" s="238">
        <f t="shared" si="3279"/>
        <v>0</v>
      </c>
      <c r="J5682" s="238">
        <f t="shared" si="3279"/>
        <v>0</v>
      </c>
      <c r="K5682" s="239">
        <f t="shared" si="3259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0">B5645</f>
        <v>0</v>
      </c>
      <c r="C5683" s="292">
        <f t="shared" si="3280"/>
        <v>0</v>
      </c>
      <c r="D5683" s="293">
        <f t="shared" si="3280"/>
        <v>0</v>
      </c>
      <c r="E5683" s="294">
        <f t="shared" si="3280"/>
        <v>0</v>
      </c>
      <c r="F5683" s="235"/>
      <c r="G5683" s="236"/>
      <c r="H5683" s="237">
        <f t="shared" ref="H5683:J5683" si="3281">H5645</f>
        <v>0</v>
      </c>
      <c r="I5683" s="238">
        <f t="shared" si="3281"/>
        <v>0</v>
      </c>
      <c r="J5683" s="238">
        <f t="shared" si="3281"/>
        <v>0</v>
      </c>
      <c r="K5683" s="239">
        <f t="shared" si="3259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2">B5646</f>
        <v>0</v>
      </c>
      <c r="C5684" s="292">
        <f t="shared" si="3282"/>
        <v>0</v>
      </c>
      <c r="D5684" s="293">
        <f t="shared" si="3282"/>
        <v>0</v>
      </c>
      <c r="E5684" s="294">
        <f t="shared" si="3282"/>
        <v>0</v>
      </c>
      <c r="F5684" s="235"/>
      <c r="G5684" s="236"/>
      <c r="H5684" s="237">
        <f t="shared" ref="H5684:J5684" si="3283">H5646</f>
        <v>0</v>
      </c>
      <c r="I5684" s="238">
        <f t="shared" si="3283"/>
        <v>0</v>
      </c>
      <c r="J5684" s="238">
        <f t="shared" si="3283"/>
        <v>0</v>
      </c>
      <c r="K5684" s="239">
        <f t="shared" si="3259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4">B5647</f>
        <v>0</v>
      </c>
      <c r="C5685" s="292">
        <f t="shared" si="3284"/>
        <v>0</v>
      </c>
      <c r="D5685" s="293">
        <f t="shared" si="3284"/>
        <v>0</v>
      </c>
      <c r="E5685" s="294">
        <f t="shared" si="3284"/>
        <v>0</v>
      </c>
      <c r="F5685" s="235"/>
      <c r="G5685" s="236"/>
      <c r="H5685" s="237">
        <f t="shared" ref="H5685:J5685" si="3285">H5647</f>
        <v>0</v>
      </c>
      <c r="I5685" s="238">
        <f t="shared" si="3285"/>
        <v>0</v>
      </c>
      <c r="J5685" s="238">
        <f t="shared" si="3285"/>
        <v>0</v>
      </c>
      <c r="K5685" s="239">
        <f t="shared" si="3259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6">B5648</f>
        <v>0</v>
      </c>
      <c r="C5686" s="292">
        <f t="shared" si="3286"/>
        <v>0</v>
      </c>
      <c r="D5686" s="293">
        <f t="shared" si="3286"/>
        <v>0</v>
      </c>
      <c r="E5686" s="294">
        <f t="shared" si="3286"/>
        <v>0</v>
      </c>
      <c r="F5686" s="235"/>
      <c r="G5686" s="236"/>
      <c r="H5686" s="237">
        <f t="shared" ref="H5686:J5686" si="3287">H5648</f>
        <v>0</v>
      </c>
      <c r="I5686" s="238">
        <f t="shared" si="3287"/>
        <v>0</v>
      </c>
      <c r="J5686" s="238">
        <f t="shared" si="3287"/>
        <v>0</v>
      </c>
      <c r="K5686" s="239">
        <f t="shared" si="3259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8">B5649</f>
        <v>0</v>
      </c>
      <c r="C5687" s="292">
        <f t="shared" si="3288"/>
        <v>0</v>
      </c>
      <c r="D5687" s="293">
        <f t="shared" si="3288"/>
        <v>0</v>
      </c>
      <c r="E5687" s="295">
        <f t="shared" si="3288"/>
        <v>0</v>
      </c>
      <c r="F5687" s="235"/>
      <c r="G5687" s="236"/>
      <c r="H5687" s="237">
        <f t="shared" ref="H5687:J5687" si="3289">H5649</f>
        <v>0</v>
      </c>
      <c r="I5687" s="238">
        <f t="shared" si="3289"/>
        <v>0</v>
      </c>
      <c r="J5687" s="238">
        <f t="shared" si="3289"/>
        <v>0</v>
      </c>
      <c r="K5687" s="239">
        <f t="shared" si="3259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22"/>
      <c r="K5689" s="323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24">
        <f>SUM(K5672:K5687)</f>
        <v>0</v>
      </c>
      <c r="K5690" s="325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26"/>
      <c r="K5691" s="326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23"/>
      <c r="K5693" s="323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27">
        <f>((J5690/1.11)+(K5692/1.11))*11%</f>
        <v>0</v>
      </c>
      <c r="K5694" s="328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23"/>
      <c r="K5695" s="323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29</v>
      </c>
      <c r="J5698" s="329">
        <f>J5660</f>
        <v>0</v>
      </c>
      <c r="K5698" s="330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28</v>
      </c>
      <c r="J5699" s="329">
        <f>J5661</f>
        <v>0</v>
      </c>
      <c r="K5699" s="330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117"/>
  <sheetViews>
    <sheetView topLeftCell="A507" zoomScaleNormal="100" workbookViewId="0">
      <selection activeCell="J633" sqref="J633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23070001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2</v>
      </c>
      <c r="C3" s="88" t="str">
        <f>Invoice!E10</f>
        <v>LEM SUPER 3 GR KENKO SG-03A (isi 12 pc)</v>
      </c>
      <c r="D3" s="89">
        <f>Invoice!H10</f>
        <v>21600</v>
      </c>
      <c r="E3" s="81">
        <f>D3*B3</f>
        <v>43200</v>
      </c>
      <c r="F3" s="81"/>
      <c r="G3" s="82">
        <f>E3/1.11</f>
        <v>38918.918918918913</v>
      </c>
      <c r="H3" s="83">
        <f>G3*11%</f>
        <v>4281.0810810810808</v>
      </c>
      <c r="I3" s="83">
        <f>G3/B3</f>
        <v>19459.459459459456</v>
      </c>
      <c r="J3" s="103">
        <f>H3/B3</f>
        <v>2140.5405405405404</v>
      </c>
    </row>
    <row r="4" spans="1:10" ht="12.75" customHeight="1" x14ac:dyDescent="0.25">
      <c r="A4" s="101"/>
      <c r="D4" s="81"/>
      <c r="E4" s="81">
        <f>(E3*Invoice!I10)+((E3-(E3*Invoice!I10))*Invoice!J10)</f>
        <v>4320</v>
      </c>
      <c r="F4" s="81"/>
      <c r="G4" s="90">
        <f>E4/1.11</f>
        <v>3891.8918918918916</v>
      </c>
      <c r="H4" s="91">
        <f>G4*11%</f>
        <v>428.10810810810807</v>
      </c>
      <c r="I4" s="91">
        <f>G4/B3</f>
        <v>1945.9459459459458</v>
      </c>
      <c r="J4" s="104">
        <f>H4/B3</f>
        <v>214.05405405405403</v>
      </c>
    </row>
    <row r="5" spans="1:10" ht="12.75" customHeight="1" x14ac:dyDescent="0.25">
      <c r="A5" s="101"/>
      <c r="D5" s="81" t="s">
        <v>23</v>
      </c>
      <c r="E5" s="81">
        <f>E3-E4</f>
        <v>38880</v>
      </c>
      <c r="F5" s="81"/>
      <c r="G5" s="82">
        <f>G3-G4</f>
        <v>35027.027027027019</v>
      </c>
      <c r="H5" s="82">
        <f>H3-H4</f>
        <v>3852.9729729729729</v>
      </c>
      <c r="I5" s="82">
        <f>I3-I4</f>
        <v>17513.51351351351</v>
      </c>
      <c r="J5" s="105">
        <f>J3-J4</f>
        <v>1926.4864864864865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38879.999999999993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20</v>
      </c>
      <c r="C9" s="88" t="str">
        <f>Invoice!E11</f>
        <v>STIP / PENGHAPUS KENKO ERB-20SQ HITAM</v>
      </c>
      <c r="D9" s="89">
        <f>Invoice!H11</f>
        <v>30000</v>
      </c>
      <c r="E9" s="81">
        <f t="shared" ref="E9" si="0">D9*B9</f>
        <v>600000</v>
      </c>
      <c r="F9" s="81"/>
      <c r="G9" s="82">
        <f t="shared" ref="G9" si="1">E9/1.11</f>
        <v>540540.54054054047</v>
      </c>
      <c r="H9" s="83">
        <f t="shared" ref="H9" si="2">G9*11%</f>
        <v>59459.459459459453</v>
      </c>
      <c r="I9" s="83">
        <f t="shared" ref="I9" si="3">G9/B9</f>
        <v>27027.027027027023</v>
      </c>
      <c r="J9" s="103">
        <f t="shared" ref="J9" si="4">H9/B9</f>
        <v>2972.9729729729725</v>
      </c>
    </row>
    <row r="10" spans="1:10" ht="12.75" customHeight="1" x14ac:dyDescent="0.25">
      <c r="A10" s="101"/>
      <c r="D10" s="81"/>
      <c r="E10" s="81">
        <f>(E9*Invoice!I11)+((E9-(E9*Invoice!I11))*Invoice!J11)</f>
        <v>60000</v>
      </c>
      <c r="F10" s="81"/>
      <c r="G10" s="90">
        <f>E10/1.11</f>
        <v>54054.054054054046</v>
      </c>
      <c r="H10" s="91">
        <f>G10*11%</f>
        <v>5945.9459459459449</v>
      </c>
      <c r="I10" s="91">
        <f>G10/B9</f>
        <v>2702.7027027027025</v>
      </c>
      <c r="J10" s="104">
        <f>H10/B9</f>
        <v>297.29729729729723</v>
      </c>
    </row>
    <row r="11" spans="1:10" ht="12.75" customHeight="1" x14ac:dyDescent="0.25">
      <c r="A11" s="101"/>
      <c r="D11" s="81" t="s">
        <v>23</v>
      </c>
      <c r="E11" s="81">
        <f>E9-E10</f>
        <v>540000</v>
      </c>
      <c r="F11" s="81"/>
      <c r="G11" s="82">
        <f>G9-G10</f>
        <v>486486.48648648645</v>
      </c>
      <c r="H11" s="82">
        <f>H9-H10</f>
        <v>53513.513513513506</v>
      </c>
      <c r="I11" s="82">
        <f>I9-I10</f>
        <v>24324.32432432432</v>
      </c>
      <c r="J11" s="105">
        <f>J9-J10</f>
        <v>2675.6756756756754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540000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6"/>
      <c r="B14" s="107"/>
      <c r="C14" s="107"/>
      <c r="D14" s="107"/>
      <c r="E14" s="107"/>
      <c r="F14" s="107"/>
      <c r="G14" s="108">
        <f>G5+G11</f>
        <v>521513.51351351349</v>
      </c>
      <c r="H14" s="108">
        <f>H5+H11</f>
        <v>57366.486486486479</v>
      </c>
      <c r="I14" s="107"/>
      <c r="J14" s="109">
        <f>H6+H12</f>
        <v>578880</v>
      </c>
    </row>
    <row r="16" spans="1:10" ht="12.75" customHeight="1" x14ac:dyDescent="0.25">
      <c r="A16" s="94" t="s">
        <v>1</v>
      </c>
      <c r="B16" s="95">
        <f>Invoice!E116</f>
        <v>23070002</v>
      </c>
      <c r="C16" s="96"/>
      <c r="D16" s="97"/>
      <c r="E16" s="97"/>
      <c r="F16" s="97"/>
      <c r="G16" s="98"/>
      <c r="H16" s="99"/>
      <c r="I16" s="99"/>
      <c r="J16" s="100"/>
    </row>
    <row r="17" spans="1:10" ht="12.75" customHeight="1" x14ac:dyDescent="0.25">
      <c r="A17" s="101">
        <v>1</v>
      </c>
      <c r="B17" s="84" t="s">
        <v>20</v>
      </c>
      <c r="C17" s="84" t="s">
        <v>21</v>
      </c>
      <c r="D17" s="85" t="s">
        <v>22</v>
      </c>
      <c r="E17" s="85" t="s">
        <v>23</v>
      </c>
      <c r="F17" s="85"/>
      <c r="G17" s="86" t="s">
        <v>24</v>
      </c>
      <c r="H17" s="87" t="s">
        <v>25</v>
      </c>
      <c r="I17" s="87" t="s">
        <v>26</v>
      </c>
      <c r="J17" s="102"/>
    </row>
    <row r="18" spans="1:10" ht="12.75" customHeight="1" x14ac:dyDescent="0.25">
      <c r="A18" s="101"/>
      <c r="B18" s="80">
        <f>Invoice!B124</f>
        <v>80</v>
      </c>
      <c r="C18" s="88" t="str">
        <f>Invoice!E124</f>
        <v>ISI CUTTER 18 MM JOYKO L-150 MH (BESAR)</v>
      </c>
      <c r="D18" s="89">
        <f>Invoice!H124</f>
        <v>49200</v>
      </c>
      <c r="E18" s="81">
        <f>D18*B18</f>
        <v>3936000</v>
      </c>
      <c r="F18" s="81"/>
      <c r="G18" s="82">
        <f>E18/1.11</f>
        <v>3545945.9459459456</v>
      </c>
      <c r="H18" s="83">
        <f>G18*11%</f>
        <v>390054.05405405402</v>
      </c>
      <c r="I18" s="83">
        <f>G18/B18</f>
        <v>44324.32432432432</v>
      </c>
      <c r="J18" s="103">
        <f>H18/B18</f>
        <v>4875.6756756756749</v>
      </c>
    </row>
    <row r="19" spans="1:10" ht="12.75" customHeight="1" x14ac:dyDescent="0.25">
      <c r="A19" s="101"/>
      <c r="D19" s="81"/>
      <c r="E19" s="81">
        <f>(E18*Invoice!I124)+((E18-(E18*Invoice!I124))*Invoice!J124)</f>
        <v>492000</v>
      </c>
      <c r="F19" s="81"/>
      <c r="G19" s="90">
        <f>E19/1.11</f>
        <v>443243.2432432432</v>
      </c>
      <c r="H19" s="91">
        <f>G19*11%</f>
        <v>48756.756756756753</v>
      </c>
      <c r="I19" s="91">
        <f>G19/B18</f>
        <v>5540.54054054054</v>
      </c>
      <c r="J19" s="104">
        <f>H19/B18</f>
        <v>609.45945945945937</v>
      </c>
    </row>
    <row r="20" spans="1:10" ht="12.75" customHeight="1" x14ac:dyDescent="0.25">
      <c r="A20" s="101"/>
      <c r="D20" s="81" t="s">
        <v>23</v>
      </c>
      <c r="E20" s="81">
        <f>E18-E19</f>
        <v>3444000</v>
      </c>
      <c r="F20" s="81"/>
      <c r="G20" s="82">
        <f>G18-G19</f>
        <v>3102702.7027027025</v>
      </c>
      <c r="H20" s="82">
        <f>H18-H19</f>
        <v>341297.29729729728</v>
      </c>
      <c r="I20" s="82">
        <f>I18-I19</f>
        <v>38783.78378378378</v>
      </c>
      <c r="J20" s="105">
        <f>J18-J19</f>
        <v>4266.2162162162158</v>
      </c>
    </row>
    <row r="21" spans="1:10" ht="12.75" customHeight="1" x14ac:dyDescent="0.25">
      <c r="A21" s="101"/>
      <c r="D21" s="81"/>
      <c r="E21" s="81"/>
      <c r="F21" s="81"/>
      <c r="G21" s="82"/>
      <c r="H21" s="83">
        <f>G20+H20</f>
        <v>3444000</v>
      </c>
      <c r="I21" s="83"/>
      <c r="J21" s="103"/>
    </row>
    <row r="22" spans="1:10" ht="12.75" customHeight="1" x14ac:dyDescent="0.25">
      <c r="A22" s="101"/>
      <c r="B22" s="79"/>
      <c r="D22" s="81"/>
      <c r="E22" s="81"/>
      <c r="F22" s="81"/>
      <c r="G22" s="82"/>
      <c r="H22" s="83"/>
      <c r="I22" s="83"/>
      <c r="J22" s="103"/>
    </row>
    <row r="23" spans="1:10" ht="12.75" customHeight="1" x14ac:dyDescent="0.25">
      <c r="A23" s="101">
        <v>2</v>
      </c>
      <c r="B23" s="84" t="s">
        <v>20</v>
      </c>
      <c r="C23" s="84" t="s">
        <v>21</v>
      </c>
      <c r="D23" s="85" t="s">
        <v>22</v>
      </c>
      <c r="E23" s="85" t="s">
        <v>23</v>
      </c>
      <c r="F23" s="85"/>
      <c r="G23" s="86" t="s">
        <v>24</v>
      </c>
      <c r="H23" s="87" t="s">
        <v>25</v>
      </c>
      <c r="I23" s="87" t="s">
        <v>26</v>
      </c>
      <c r="J23" s="102"/>
    </row>
    <row r="24" spans="1:10" ht="12.75" customHeight="1" x14ac:dyDescent="0.25">
      <c r="A24" s="101"/>
      <c r="B24" s="80">
        <f>Invoice!B125</f>
        <v>180</v>
      </c>
      <c r="C24" s="88" t="str">
        <f>Invoice!E125</f>
        <v>CRAYON / OIL PASTEL JOYKO OP-36S PP CASE SEA WORLD</v>
      </c>
      <c r="D24" s="89">
        <f>Invoice!H125</f>
        <v>41500</v>
      </c>
      <c r="E24" s="81">
        <f t="shared" ref="E24" si="5">D24*B24</f>
        <v>7470000</v>
      </c>
      <c r="F24" s="81"/>
      <c r="G24" s="82">
        <f t="shared" ref="G24" si="6">E24/1.11</f>
        <v>6729729.7297297288</v>
      </c>
      <c r="H24" s="83">
        <f t="shared" ref="H24" si="7">G24*11%</f>
        <v>740270.27027027018</v>
      </c>
      <c r="I24" s="83">
        <f t="shared" ref="I24" si="8">G24/B24</f>
        <v>37387.387387387382</v>
      </c>
      <c r="J24" s="103">
        <f t="shared" ref="J24" si="9">H24/B24</f>
        <v>4112.6126126126119</v>
      </c>
    </row>
    <row r="25" spans="1:10" ht="12.75" customHeight="1" x14ac:dyDescent="0.25">
      <c r="A25" s="101"/>
      <c r="D25" s="81"/>
      <c r="E25" s="81">
        <f>(E24*Invoice!I125)+((E24-(E24*Invoice!I125))*Invoice!J125)</f>
        <v>933750</v>
      </c>
      <c r="F25" s="81"/>
      <c r="G25" s="90">
        <f>E25/1.11</f>
        <v>841216.2162162161</v>
      </c>
      <c r="H25" s="91">
        <f>G25*11%</f>
        <v>92533.783783783772</v>
      </c>
      <c r="I25" s="91">
        <f>G25/B24</f>
        <v>4673.4234234234227</v>
      </c>
      <c r="J25" s="104">
        <f>H25/B24</f>
        <v>514.07657657657649</v>
      </c>
    </row>
    <row r="26" spans="1:10" ht="12.75" customHeight="1" x14ac:dyDescent="0.25">
      <c r="A26" s="101"/>
      <c r="D26" s="81" t="s">
        <v>23</v>
      </c>
      <c r="E26" s="81">
        <f>E24-E25</f>
        <v>6536250</v>
      </c>
      <c r="F26" s="81"/>
      <c r="G26" s="82">
        <f>G24-G25</f>
        <v>5888513.5135135129</v>
      </c>
      <c r="H26" s="82">
        <f>H24-H25</f>
        <v>647736.48648648639</v>
      </c>
      <c r="I26" s="82">
        <f>I24-I25</f>
        <v>32713.963963963957</v>
      </c>
      <c r="J26" s="105">
        <f>J24-J25</f>
        <v>3598.5360360360355</v>
      </c>
    </row>
    <row r="27" spans="1:10" ht="12.75" customHeight="1" x14ac:dyDescent="0.25">
      <c r="A27" s="101"/>
      <c r="D27" s="81"/>
      <c r="E27" s="81"/>
      <c r="F27" s="81"/>
      <c r="G27" s="82"/>
      <c r="H27" s="83">
        <f>G26+H26</f>
        <v>6536249.9999999991</v>
      </c>
      <c r="I27" s="83"/>
      <c r="J27" s="103"/>
    </row>
    <row r="28" spans="1:10" ht="12.75" customHeight="1" x14ac:dyDescent="0.25">
      <c r="A28" s="101"/>
      <c r="B28" s="79"/>
      <c r="D28" s="81"/>
      <c r="E28" s="81"/>
      <c r="F28" s="81"/>
      <c r="G28" s="82"/>
      <c r="H28" s="83"/>
      <c r="I28" s="83"/>
      <c r="J28" s="103"/>
    </row>
    <row r="29" spans="1:10" ht="12.75" customHeight="1" x14ac:dyDescent="0.25">
      <c r="A29" s="106"/>
      <c r="B29" s="107"/>
      <c r="C29" s="107"/>
      <c r="D29" s="107"/>
      <c r="E29" s="107"/>
      <c r="F29" s="107"/>
      <c r="G29" s="108">
        <f>G20+G26</f>
        <v>8991216.2162162159</v>
      </c>
      <c r="H29" s="108">
        <f>H20+H26</f>
        <v>989033.78378378367</v>
      </c>
      <c r="I29" s="107"/>
      <c r="J29" s="109">
        <f>H21+H27</f>
        <v>9980250</v>
      </c>
    </row>
    <row r="31" spans="1:10" ht="12.75" customHeight="1" x14ac:dyDescent="0.25">
      <c r="A31" s="94" t="s">
        <v>1</v>
      </c>
      <c r="B31" s="95">
        <f>Invoice!E230</f>
        <v>23070003</v>
      </c>
      <c r="C31" s="96"/>
      <c r="D31" s="97"/>
      <c r="E31" s="97"/>
      <c r="F31" s="97"/>
      <c r="G31" s="98"/>
      <c r="H31" s="99"/>
      <c r="I31" s="99"/>
      <c r="J31" s="100"/>
    </row>
    <row r="32" spans="1:10" ht="12.75" customHeight="1" x14ac:dyDescent="0.25">
      <c r="A32" s="101">
        <v>1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Invoice!B238</f>
        <v>720</v>
      </c>
      <c r="C33" s="88" t="str">
        <f>Invoice!E238</f>
        <v>GEL PEN KENKO HI-TECH-H 0.28 MM HITAM</v>
      </c>
      <c r="D33" s="89">
        <f>Invoice!H238</f>
        <v>39000</v>
      </c>
      <c r="E33" s="81">
        <f>D33*B33</f>
        <v>28080000</v>
      </c>
      <c r="F33" s="81"/>
      <c r="G33" s="82">
        <f>E33/1.11</f>
        <v>25297297.297297295</v>
      </c>
      <c r="H33" s="83">
        <f>G33*11%</f>
        <v>2782702.7027027025</v>
      </c>
      <c r="I33" s="83">
        <f>G33/B33</f>
        <v>35135.135135135133</v>
      </c>
      <c r="J33" s="103">
        <f>H33/B33</f>
        <v>3864.8648648648646</v>
      </c>
    </row>
    <row r="34" spans="1:10" ht="12.75" customHeight="1" x14ac:dyDescent="0.25">
      <c r="A34" s="101"/>
      <c r="D34" s="81"/>
      <c r="E34" s="81">
        <f>(E33*Invoice!I238)+((E33-(E33*Invoice!I238))*Invoice!J238)</f>
        <v>3790800.0000000005</v>
      </c>
      <c r="F34" s="81"/>
      <c r="G34" s="90">
        <f>E34/1.11</f>
        <v>3415135.1351351351</v>
      </c>
      <c r="H34" s="91">
        <f>G34*11%</f>
        <v>375664.86486486485</v>
      </c>
      <c r="I34" s="91">
        <f>G34/B33</f>
        <v>4743.2432432432433</v>
      </c>
      <c r="J34" s="104">
        <f>H34/B33</f>
        <v>521.75675675675677</v>
      </c>
    </row>
    <row r="35" spans="1:10" ht="12.75" customHeight="1" x14ac:dyDescent="0.25">
      <c r="A35" s="101"/>
      <c r="D35" s="81" t="s">
        <v>23</v>
      </c>
      <c r="E35" s="81">
        <f>E33-E34</f>
        <v>24289200</v>
      </c>
      <c r="F35" s="81"/>
      <c r="G35" s="82">
        <f>G33-G34</f>
        <v>21882162.162162159</v>
      </c>
      <c r="H35" s="82">
        <f>H33-H34</f>
        <v>2407037.8378378376</v>
      </c>
      <c r="I35" s="82">
        <f>I33-I34</f>
        <v>30391.89189189189</v>
      </c>
      <c r="J35" s="105">
        <f>J33-J34</f>
        <v>3343.1081081081079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24289199.999999996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2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Invoice!B239</f>
        <v>864</v>
      </c>
      <c r="C39" s="88" t="str">
        <f>Invoice!E239</f>
        <v>GEL PEN KENKO KE-303 T-GEL TRIANGULAR</v>
      </c>
      <c r="D39" s="89">
        <f>Invoice!H239</f>
        <v>21600</v>
      </c>
      <c r="E39" s="81">
        <f t="shared" ref="E39:E45" si="10">D39*B39</f>
        <v>18662400</v>
      </c>
      <c r="F39" s="81"/>
      <c r="G39" s="82">
        <f t="shared" ref="G39:G45" si="11">E39/1.11</f>
        <v>16812972.97297297</v>
      </c>
      <c r="H39" s="83">
        <f t="shared" ref="H39:H45" si="12">G39*11%</f>
        <v>1849427.0270270268</v>
      </c>
      <c r="I39" s="83">
        <f t="shared" ref="I39:I45" si="13">G39/B39</f>
        <v>19459.459459459456</v>
      </c>
      <c r="J39" s="103">
        <f t="shared" ref="J39:J45" si="14">H39/B39</f>
        <v>2140.5405405405404</v>
      </c>
    </row>
    <row r="40" spans="1:10" ht="12.75" customHeight="1" x14ac:dyDescent="0.25">
      <c r="A40" s="101"/>
      <c r="D40" s="81"/>
      <c r="E40" s="81">
        <f>(E39*Invoice!I239)+((E39-(E39*Invoice!I239))*Invoice!J239)</f>
        <v>2519424</v>
      </c>
      <c r="F40" s="81"/>
      <c r="G40" s="90">
        <f>E40/1.11</f>
        <v>2269751.351351351</v>
      </c>
      <c r="H40" s="91">
        <f>G40*11%</f>
        <v>249672.64864864861</v>
      </c>
      <c r="I40" s="91">
        <f>G40/B39</f>
        <v>2627.0270270270266</v>
      </c>
      <c r="J40" s="104">
        <f>H40/B39</f>
        <v>288.97297297297291</v>
      </c>
    </row>
    <row r="41" spans="1:10" ht="12.75" customHeight="1" x14ac:dyDescent="0.25">
      <c r="A41" s="101"/>
      <c r="D41" s="81" t="s">
        <v>23</v>
      </c>
      <c r="E41" s="81">
        <f>E39-E40</f>
        <v>16142976</v>
      </c>
      <c r="F41" s="81"/>
      <c r="G41" s="82">
        <f>G39-G40</f>
        <v>14543221.62162162</v>
      </c>
      <c r="H41" s="82">
        <f>H39-H40</f>
        <v>1599754.3783783782</v>
      </c>
      <c r="I41" s="82">
        <f>I39-I40</f>
        <v>16832.43243243243</v>
      </c>
      <c r="J41" s="105">
        <f>J39-J40</f>
        <v>1851.5675675675675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16142975.999999998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3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Invoice!B240</f>
        <v>144</v>
      </c>
      <c r="C45" s="88" t="str">
        <f>Invoice!E240</f>
        <v>GEL PEN JOYKO GP-265 Q-GEL</v>
      </c>
      <c r="D45" s="89">
        <f>Invoice!H240</f>
        <v>28200</v>
      </c>
      <c r="E45" s="81">
        <f t="shared" si="10"/>
        <v>4060800</v>
      </c>
      <c r="F45" s="81"/>
      <c r="G45" s="82">
        <f t="shared" si="11"/>
        <v>3658378.3783783782</v>
      </c>
      <c r="H45" s="83">
        <f t="shared" si="12"/>
        <v>402421.6216216216</v>
      </c>
      <c r="I45" s="83">
        <f t="shared" si="13"/>
        <v>25405.405405405403</v>
      </c>
      <c r="J45" s="103">
        <f t="shared" si="14"/>
        <v>2794.5945945945946</v>
      </c>
    </row>
    <row r="46" spans="1:10" ht="12.75" customHeight="1" x14ac:dyDescent="0.25">
      <c r="A46" s="101"/>
      <c r="D46" s="81"/>
      <c r="E46" s="81">
        <f>(E45*Invoice!I240)+((E45-(E45*Invoice!I240))*Invoice!J240)</f>
        <v>548208</v>
      </c>
      <c r="F46" s="81"/>
      <c r="G46" s="90">
        <f>E46/1.11</f>
        <v>493881.08108108107</v>
      </c>
      <c r="H46" s="91">
        <f>G46*11%</f>
        <v>54326.91891891892</v>
      </c>
      <c r="I46" s="91">
        <f>G46/B45</f>
        <v>3429.7297297297296</v>
      </c>
      <c r="J46" s="104">
        <f>H46/B45</f>
        <v>377.27027027027026</v>
      </c>
    </row>
    <row r="47" spans="1:10" ht="12.75" customHeight="1" x14ac:dyDescent="0.25">
      <c r="A47" s="101"/>
      <c r="D47" s="81" t="s">
        <v>23</v>
      </c>
      <c r="E47" s="81">
        <f>E45-E46</f>
        <v>3512592</v>
      </c>
      <c r="F47" s="81"/>
      <c r="G47" s="82">
        <f>G45-G46</f>
        <v>3164497.297297297</v>
      </c>
      <c r="H47" s="82">
        <f>H45-H46</f>
        <v>348094.70270270266</v>
      </c>
      <c r="I47" s="82">
        <f>I45-I46</f>
        <v>21975.675675675673</v>
      </c>
      <c r="J47" s="105">
        <f>J45-J46</f>
        <v>2417.3243243243242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3512591.9999999995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6"/>
      <c r="B50" s="107"/>
      <c r="C50" s="107"/>
      <c r="D50" s="107"/>
      <c r="E50" s="107"/>
      <c r="F50" s="107"/>
      <c r="G50" s="108">
        <f>G35+G41+G47</f>
        <v>39589881.081081077</v>
      </c>
      <c r="H50" s="108">
        <f>H35+H41+H47</f>
        <v>4354886.9189189188</v>
      </c>
      <c r="I50" s="107"/>
      <c r="J50" s="109">
        <f>H36+H42+H48</f>
        <v>43944767.999999993</v>
      </c>
    </row>
    <row r="52" spans="1:10" ht="12.75" customHeight="1" x14ac:dyDescent="0.25">
      <c r="A52" s="94" t="s">
        <v>1</v>
      </c>
      <c r="B52" s="95">
        <f>Invoice!E344</f>
        <v>23070004</v>
      </c>
      <c r="C52" s="96"/>
      <c r="D52" s="97"/>
      <c r="E52" s="97"/>
      <c r="F52" s="97"/>
      <c r="G52" s="98"/>
      <c r="H52" s="99"/>
      <c r="I52" s="99"/>
      <c r="J52" s="100"/>
    </row>
    <row r="53" spans="1:10" ht="12.75" customHeight="1" x14ac:dyDescent="0.25">
      <c r="A53" s="101">
        <v>1</v>
      </c>
      <c r="B53" s="84" t="s">
        <v>20</v>
      </c>
      <c r="C53" s="84" t="s">
        <v>21</v>
      </c>
      <c r="D53" s="85" t="s">
        <v>22</v>
      </c>
      <c r="E53" s="85" t="s">
        <v>23</v>
      </c>
      <c r="F53" s="85"/>
      <c r="G53" s="86" t="s">
        <v>24</v>
      </c>
      <c r="H53" s="87" t="s">
        <v>25</v>
      </c>
      <c r="I53" s="87" t="s">
        <v>26</v>
      </c>
      <c r="J53" s="102"/>
    </row>
    <row r="54" spans="1:10" ht="12.75" customHeight="1" x14ac:dyDescent="0.25">
      <c r="A54" s="101"/>
      <c r="B54" s="80">
        <f>Invoice!B352</f>
        <v>1000</v>
      </c>
      <c r="C54" s="88" t="str">
        <f>Invoice!E352</f>
        <v>LABEL HARGA JOYKO LB-2RL (1 LINE PUTIH)</v>
      </c>
      <c r="D54" s="89">
        <f>Invoice!H352</f>
        <v>2050</v>
      </c>
      <c r="E54" s="81">
        <f>D54*B54</f>
        <v>2050000</v>
      </c>
      <c r="F54" s="81"/>
      <c r="G54" s="82">
        <f>E54/1.11</f>
        <v>1846846.8468468466</v>
      </c>
      <c r="H54" s="83">
        <f>G54*11%</f>
        <v>203153.15315315314</v>
      </c>
      <c r="I54" s="83">
        <f>G54/B54</f>
        <v>1846.8468468468466</v>
      </c>
      <c r="J54" s="103">
        <f>H54/B54</f>
        <v>203.15315315315314</v>
      </c>
    </row>
    <row r="55" spans="1:10" ht="12.75" customHeight="1" x14ac:dyDescent="0.25">
      <c r="A55" s="101"/>
      <c r="D55" s="81"/>
      <c r="E55" s="81">
        <f>(E54*Invoice!I352)+((E54-(E54*Invoice!I352))*Invoice!J352)</f>
        <v>205000</v>
      </c>
      <c r="F55" s="81"/>
      <c r="G55" s="90">
        <f>E55/1.11</f>
        <v>184684.68468468467</v>
      </c>
      <c r="H55" s="91">
        <f>G55*11%</f>
        <v>20315.315315315314</v>
      </c>
      <c r="I55" s="91">
        <f>G55/B54</f>
        <v>184.68468468468467</v>
      </c>
      <c r="J55" s="104">
        <f>H55/B54</f>
        <v>20.315315315315313</v>
      </c>
    </row>
    <row r="56" spans="1:10" ht="12.75" customHeight="1" x14ac:dyDescent="0.25">
      <c r="A56" s="101"/>
      <c r="D56" s="81" t="s">
        <v>23</v>
      </c>
      <c r="E56" s="81">
        <f>E54-E55</f>
        <v>1845000</v>
      </c>
      <c r="F56" s="81"/>
      <c r="G56" s="82">
        <f>G54-G55</f>
        <v>1662162.1621621619</v>
      </c>
      <c r="H56" s="82">
        <f>H54-H55</f>
        <v>182837.83783783781</v>
      </c>
      <c r="I56" s="82">
        <f>I54-I55</f>
        <v>1662.1621621621618</v>
      </c>
      <c r="J56" s="105">
        <f>J54-J55</f>
        <v>182.83783783783784</v>
      </c>
    </row>
    <row r="57" spans="1:10" ht="12.75" customHeight="1" x14ac:dyDescent="0.25">
      <c r="A57" s="101"/>
      <c r="D57" s="81"/>
      <c r="E57" s="81"/>
      <c r="F57" s="81"/>
      <c r="G57" s="82"/>
      <c r="H57" s="83">
        <f>G56+H56</f>
        <v>1844999.9999999998</v>
      </c>
      <c r="I57" s="83"/>
      <c r="J57" s="103"/>
    </row>
    <row r="58" spans="1:10" ht="12.75" customHeight="1" x14ac:dyDescent="0.25">
      <c r="A58" s="101"/>
      <c r="B58" s="79"/>
      <c r="D58" s="81"/>
      <c r="E58" s="81"/>
      <c r="F58" s="81"/>
      <c r="G58" s="82"/>
      <c r="H58" s="83"/>
      <c r="I58" s="83"/>
      <c r="J58" s="103"/>
    </row>
    <row r="59" spans="1:10" ht="12.75" customHeight="1" x14ac:dyDescent="0.25">
      <c r="A59" s="101">
        <v>2</v>
      </c>
      <c r="B59" s="84" t="s">
        <v>20</v>
      </c>
      <c r="C59" s="84" t="s">
        <v>21</v>
      </c>
      <c r="D59" s="85" t="s">
        <v>22</v>
      </c>
      <c r="E59" s="85" t="s">
        <v>23</v>
      </c>
      <c r="F59" s="85"/>
      <c r="G59" s="86" t="s">
        <v>24</v>
      </c>
      <c r="H59" s="87" t="s">
        <v>25</v>
      </c>
      <c r="I59" s="87" t="s">
        <v>26</v>
      </c>
      <c r="J59" s="102"/>
    </row>
    <row r="60" spans="1:10" ht="12.75" customHeight="1" x14ac:dyDescent="0.25">
      <c r="A60" s="101"/>
      <c r="B60" s="80">
        <f>Invoice!B353</f>
        <v>5</v>
      </c>
      <c r="C60" s="88" t="str">
        <f>Invoice!E353</f>
        <v>CORRECTION TAPE KENKO CT-905 (12M x 5MM)</v>
      </c>
      <c r="D60" s="89">
        <f>Invoice!H353</f>
        <v>62400</v>
      </c>
      <c r="E60" s="81">
        <f t="shared" ref="E60:E84" si="15">D60*B60</f>
        <v>312000</v>
      </c>
      <c r="F60" s="81"/>
      <c r="G60" s="82">
        <f t="shared" ref="G60:G84" si="16">E60/1.11</f>
        <v>281081.08108108107</v>
      </c>
      <c r="H60" s="83">
        <f t="shared" ref="H60:H84" si="17">G60*11%</f>
        <v>30918.918918918916</v>
      </c>
      <c r="I60" s="83">
        <f t="shared" ref="I60:I84" si="18">G60/B60</f>
        <v>56216.216216216213</v>
      </c>
      <c r="J60" s="103">
        <f t="shared" ref="J60:J84" si="19">H60/B60</f>
        <v>6183.7837837837833</v>
      </c>
    </row>
    <row r="61" spans="1:10" ht="12.75" customHeight="1" x14ac:dyDescent="0.25">
      <c r="A61" s="101"/>
      <c r="D61" s="81"/>
      <c r="E61" s="81">
        <f>(E60*Invoice!I353)+((E60-(E60*Invoice!I353))*Invoice!J353)</f>
        <v>31200</v>
      </c>
      <c r="F61" s="81"/>
      <c r="G61" s="90">
        <f>E61/1.11</f>
        <v>28108.108108108107</v>
      </c>
      <c r="H61" s="91">
        <f>G61*11%</f>
        <v>3091.8918918918916</v>
      </c>
      <c r="I61" s="91">
        <f>G61/B60</f>
        <v>5621.6216216216217</v>
      </c>
      <c r="J61" s="104">
        <f>H61/B60</f>
        <v>618.37837837837833</v>
      </c>
    </row>
    <row r="62" spans="1:10" ht="12.75" customHeight="1" x14ac:dyDescent="0.25">
      <c r="A62" s="101"/>
      <c r="D62" s="81" t="s">
        <v>23</v>
      </c>
      <c r="E62" s="81">
        <f>E60-E61</f>
        <v>280800</v>
      </c>
      <c r="F62" s="81"/>
      <c r="G62" s="82">
        <f>G60-G61</f>
        <v>252972.97297297296</v>
      </c>
      <c r="H62" s="82">
        <f>H60-H61</f>
        <v>27827.027027027027</v>
      </c>
      <c r="I62" s="82">
        <f>I60-I61</f>
        <v>50594.594594594593</v>
      </c>
      <c r="J62" s="105">
        <f>J60-J61</f>
        <v>5565.405405405405</v>
      </c>
    </row>
    <row r="63" spans="1:10" ht="12.75" customHeight="1" x14ac:dyDescent="0.25">
      <c r="A63" s="101"/>
      <c r="D63" s="81"/>
      <c r="E63" s="81"/>
      <c r="F63" s="81"/>
      <c r="G63" s="82"/>
      <c r="H63" s="83">
        <f>G62+H62</f>
        <v>280800</v>
      </c>
      <c r="I63" s="83"/>
      <c r="J63" s="103"/>
    </row>
    <row r="64" spans="1:10" ht="12.75" customHeight="1" x14ac:dyDescent="0.25">
      <c r="A64" s="101"/>
      <c r="B64" s="79"/>
      <c r="D64" s="81"/>
      <c r="E64" s="81"/>
      <c r="F64" s="81"/>
      <c r="G64" s="82"/>
      <c r="H64" s="83"/>
      <c r="I64" s="83"/>
      <c r="J64" s="103"/>
    </row>
    <row r="65" spans="1:10" ht="12.75" customHeight="1" x14ac:dyDescent="0.25">
      <c r="A65" s="101">
        <v>3</v>
      </c>
      <c r="B65" s="84" t="s">
        <v>20</v>
      </c>
      <c r="C65" s="84" t="s">
        <v>21</v>
      </c>
      <c r="D65" s="85" t="s">
        <v>22</v>
      </c>
      <c r="E65" s="85" t="s">
        <v>23</v>
      </c>
      <c r="F65" s="85"/>
      <c r="G65" s="86" t="s">
        <v>24</v>
      </c>
      <c r="H65" s="87" t="s">
        <v>25</v>
      </c>
      <c r="I65" s="87" t="s">
        <v>26</v>
      </c>
      <c r="J65" s="102"/>
    </row>
    <row r="66" spans="1:10" ht="12.75" customHeight="1" x14ac:dyDescent="0.25">
      <c r="A66" s="101"/>
      <c r="B66" s="80">
        <f>Invoice!B354</f>
        <v>30</v>
      </c>
      <c r="C66" s="88" t="str">
        <f>Invoice!E354</f>
        <v>HIGHLIGHTER / STABILLO JOYKO HL-3 BIRU</v>
      </c>
      <c r="D66" s="89">
        <f>Invoice!H354</f>
        <v>3700</v>
      </c>
      <c r="E66" s="81">
        <f t="shared" si="15"/>
        <v>111000</v>
      </c>
      <c r="F66" s="81"/>
      <c r="G66" s="82">
        <f t="shared" si="16"/>
        <v>99999.999999999985</v>
      </c>
      <c r="H66" s="83">
        <f t="shared" si="17"/>
        <v>10999.999999999998</v>
      </c>
      <c r="I66" s="83">
        <f t="shared" si="18"/>
        <v>3333.333333333333</v>
      </c>
      <c r="J66" s="103">
        <f t="shared" si="19"/>
        <v>366.66666666666663</v>
      </c>
    </row>
    <row r="67" spans="1:10" ht="12.75" customHeight="1" x14ac:dyDescent="0.25">
      <c r="A67" s="101"/>
      <c r="D67" s="81"/>
      <c r="E67" s="81">
        <f>(E66*Invoice!I354)+((E66-(E66*Invoice!I354))*Invoice!J354)</f>
        <v>11100</v>
      </c>
      <c r="F67" s="81"/>
      <c r="G67" s="90">
        <f>E67/1.11</f>
        <v>10000</v>
      </c>
      <c r="H67" s="91">
        <f>G67*11%</f>
        <v>1100</v>
      </c>
      <c r="I67" s="91">
        <f>G67/B66</f>
        <v>333.33333333333331</v>
      </c>
      <c r="J67" s="104">
        <f>H67/B66</f>
        <v>36.666666666666664</v>
      </c>
    </row>
    <row r="68" spans="1:10" ht="12.75" customHeight="1" x14ac:dyDescent="0.25">
      <c r="A68" s="101"/>
      <c r="D68" s="81" t="s">
        <v>23</v>
      </c>
      <c r="E68" s="81">
        <f>E66-E67</f>
        <v>99900</v>
      </c>
      <c r="F68" s="81"/>
      <c r="G68" s="82">
        <f>G66-G67</f>
        <v>89999.999999999985</v>
      </c>
      <c r="H68" s="82">
        <f>H66-H67</f>
        <v>9899.9999999999982</v>
      </c>
      <c r="I68" s="82">
        <f>I66-I67</f>
        <v>2999.9999999999995</v>
      </c>
      <c r="J68" s="105">
        <f>J66-J67</f>
        <v>329.99999999999994</v>
      </c>
    </row>
    <row r="69" spans="1:10" ht="12.75" customHeight="1" x14ac:dyDescent="0.25">
      <c r="A69" s="101"/>
      <c r="D69" s="81"/>
      <c r="E69" s="81"/>
      <c r="F69" s="81"/>
      <c r="G69" s="82"/>
      <c r="H69" s="83">
        <f>G68+H68</f>
        <v>99899.999999999985</v>
      </c>
      <c r="I69" s="83"/>
      <c r="J69" s="103"/>
    </row>
    <row r="70" spans="1:10" ht="12.75" customHeight="1" x14ac:dyDescent="0.25">
      <c r="A70" s="101"/>
      <c r="B70" s="79"/>
      <c r="D70" s="81"/>
      <c r="E70" s="81"/>
      <c r="F70" s="81"/>
      <c r="G70" s="82"/>
      <c r="H70" s="83"/>
      <c r="I70" s="83"/>
      <c r="J70" s="103"/>
    </row>
    <row r="71" spans="1:10" ht="12.75" customHeight="1" x14ac:dyDescent="0.25">
      <c r="A71" s="101">
        <v>4</v>
      </c>
      <c r="B71" s="84" t="s">
        <v>20</v>
      </c>
      <c r="C71" s="84" t="s">
        <v>21</v>
      </c>
      <c r="D71" s="85" t="s">
        <v>22</v>
      </c>
      <c r="E71" s="85" t="s">
        <v>23</v>
      </c>
      <c r="F71" s="85"/>
      <c r="G71" s="86" t="s">
        <v>24</v>
      </c>
      <c r="H71" s="87" t="s">
        <v>25</v>
      </c>
      <c r="I71" s="87" t="s">
        <v>26</v>
      </c>
      <c r="J71" s="102"/>
    </row>
    <row r="72" spans="1:10" ht="12.75" customHeight="1" x14ac:dyDescent="0.25">
      <c r="A72" s="101"/>
      <c r="B72" s="80">
        <f>Invoice!B355</f>
        <v>50</v>
      </c>
      <c r="C72" s="88" t="str">
        <f>Invoice!E355</f>
        <v>HIGHLIGHTER / STABILLO JOYKO HL-1 KUNING</v>
      </c>
      <c r="D72" s="89">
        <f>Invoice!H355</f>
        <v>3700</v>
      </c>
      <c r="E72" s="81">
        <f t="shared" si="15"/>
        <v>185000</v>
      </c>
      <c r="F72" s="81"/>
      <c r="G72" s="82">
        <f t="shared" si="16"/>
        <v>166666.66666666666</v>
      </c>
      <c r="H72" s="83">
        <f t="shared" si="17"/>
        <v>18333.333333333332</v>
      </c>
      <c r="I72" s="83">
        <f t="shared" si="18"/>
        <v>3333.333333333333</v>
      </c>
      <c r="J72" s="103">
        <f t="shared" si="19"/>
        <v>366.66666666666663</v>
      </c>
    </row>
    <row r="73" spans="1:10" ht="12.75" customHeight="1" x14ac:dyDescent="0.25">
      <c r="A73" s="101"/>
      <c r="D73" s="81"/>
      <c r="E73" s="81">
        <f>(E72*Invoice!I355)+((E72-(E72*Invoice!I355))*Invoice!J355)</f>
        <v>18500</v>
      </c>
      <c r="F73" s="81"/>
      <c r="G73" s="90">
        <f>E73/1.11</f>
        <v>16666.666666666664</v>
      </c>
      <c r="H73" s="91">
        <f>G73*11%</f>
        <v>1833.333333333333</v>
      </c>
      <c r="I73" s="91">
        <f>G73/B72</f>
        <v>333.33333333333326</v>
      </c>
      <c r="J73" s="104">
        <f>H73/B72</f>
        <v>36.666666666666657</v>
      </c>
    </row>
    <row r="74" spans="1:10" ht="12.75" customHeight="1" x14ac:dyDescent="0.25">
      <c r="A74" s="101"/>
      <c r="D74" s="81" t="s">
        <v>23</v>
      </c>
      <c r="E74" s="81">
        <f>E72-E73</f>
        <v>166500</v>
      </c>
      <c r="F74" s="81"/>
      <c r="G74" s="82">
        <f>G72-G73</f>
        <v>150000</v>
      </c>
      <c r="H74" s="82">
        <f>H72-H73</f>
        <v>16500</v>
      </c>
      <c r="I74" s="82">
        <f>I72-I73</f>
        <v>3000</v>
      </c>
      <c r="J74" s="105">
        <f>J72-J73</f>
        <v>330</v>
      </c>
    </row>
    <row r="75" spans="1:10" ht="12.75" customHeight="1" x14ac:dyDescent="0.25">
      <c r="A75" s="101"/>
      <c r="D75" s="81"/>
      <c r="E75" s="81"/>
      <c r="F75" s="81"/>
      <c r="G75" s="82"/>
      <c r="H75" s="83">
        <f>G74+H74</f>
        <v>166500</v>
      </c>
      <c r="I75" s="83"/>
      <c r="J75" s="103"/>
    </row>
    <row r="76" spans="1:10" ht="12.75" customHeight="1" x14ac:dyDescent="0.25">
      <c r="A76" s="101"/>
      <c r="B76" s="79"/>
      <c r="D76" s="81"/>
      <c r="E76" s="81"/>
      <c r="F76" s="81"/>
      <c r="G76" s="82"/>
      <c r="H76" s="83"/>
      <c r="I76" s="83"/>
      <c r="J76" s="103"/>
    </row>
    <row r="77" spans="1:10" ht="12.75" customHeight="1" x14ac:dyDescent="0.25">
      <c r="A77" s="101">
        <v>5</v>
      </c>
      <c r="B77" s="84" t="s">
        <v>20</v>
      </c>
      <c r="C77" s="84" t="s">
        <v>21</v>
      </c>
      <c r="D77" s="85" t="s">
        <v>22</v>
      </c>
      <c r="E77" s="85" t="s">
        <v>23</v>
      </c>
      <c r="F77" s="85"/>
      <c r="G77" s="86" t="s">
        <v>24</v>
      </c>
      <c r="H77" s="87" t="s">
        <v>25</v>
      </c>
      <c r="I77" s="87" t="s">
        <v>26</v>
      </c>
      <c r="J77" s="102"/>
    </row>
    <row r="78" spans="1:10" ht="12.75" customHeight="1" x14ac:dyDescent="0.25">
      <c r="A78" s="101"/>
      <c r="B78" s="80">
        <f>Invoice!B356</f>
        <v>10</v>
      </c>
      <c r="C78" s="88" t="str">
        <f>Invoice!E356</f>
        <v>ISI CUTTER 18 MM KENKO L-150 (BESAR)</v>
      </c>
      <c r="D78" s="89">
        <f>Invoice!H356</f>
        <v>64800</v>
      </c>
      <c r="E78" s="81">
        <f t="shared" si="15"/>
        <v>648000</v>
      </c>
      <c r="F78" s="81"/>
      <c r="G78" s="82">
        <f t="shared" si="16"/>
        <v>583783.78378378379</v>
      </c>
      <c r="H78" s="83">
        <f t="shared" si="17"/>
        <v>64216.21621621622</v>
      </c>
      <c r="I78" s="83">
        <f t="shared" si="18"/>
        <v>58378.37837837838</v>
      </c>
      <c r="J78" s="103">
        <f t="shared" si="19"/>
        <v>6421.6216216216217</v>
      </c>
    </row>
    <row r="79" spans="1:10" ht="12.75" customHeight="1" x14ac:dyDescent="0.25">
      <c r="A79" s="101"/>
      <c r="D79" s="81"/>
      <c r="E79" s="81">
        <f>(E78*Invoice!I356)+((E78-(E78*Invoice!I356))*Invoice!J356)</f>
        <v>64800</v>
      </c>
      <c r="F79" s="81"/>
      <c r="G79" s="90">
        <f>E79/1.11</f>
        <v>58378.378378378373</v>
      </c>
      <c r="H79" s="91">
        <f>G79*11%</f>
        <v>6421.6216216216208</v>
      </c>
      <c r="I79" s="91">
        <f>G79/B78</f>
        <v>5837.8378378378375</v>
      </c>
      <c r="J79" s="104">
        <f>H79/B78</f>
        <v>642.16216216216208</v>
      </c>
    </row>
    <row r="80" spans="1:10" ht="12.75" customHeight="1" x14ac:dyDescent="0.25">
      <c r="A80" s="101"/>
      <c r="D80" s="81" t="s">
        <v>23</v>
      </c>
      <c r="E80" s="81">
        <f>E78-E79</f>
        <v>583200</v>
      </c>
      <c r="F80" s="81"/>
      <c r="G80" s="82">
        <f>G78-G79</f>
        <v>525405.40540540544</v>
      </c>
      <c r="H80" s="82">
        <f>H78-H79</f>
        <v>57794.5945945946</v>
      </c>
      <c r="I80" s="82">
        <f>I78-I79</f>
        <v>52540.54054054054</v>
      </c>
      <c r="J80" s="105">
        <f>J78-J79</f>
        <v>5779.45945945946</v>
      </c>
    </row>
    <row r="81" spans="1:10" ht="12.75" customHeight="1" x14ac:dyDescent="0.25">
      <c r="A81" s="101"/>
      <c r="D81" s="81"/>
      <c r="E81" s="81"/>
      <c r="F81" s="81"/>
      <c r="G81" s="82"/>
      <c r="H81" s="83">
        <f>G80+H80</f>
        <v>583200</v>
      </c>
      <c r="I81" s="83"/>
      <c r="J81" s="103"/>
    </row>
    <row r="82" spans="1:10" ht="12.75" customHeight="1" x14ac:dyDescent="0.25">
      <c r="A82" s="101"/>
      <c r="B82" s="79"/>
      <c r="D82" s="81"/>
      <c r="E82" s="81"/>
      <c r="F82" s="81"/>
      <c r="G82" s="82"/>
      <c r="H82" s="83"/>
      <c r="I82" s="83"/>
      <c r="J82" s="103"/>
    </row>
    <row r="83" spans="1:10" ht="12.75" customHeight="1" x14ac:dyDescent="0.25">
      <c r="A83" s="101">
        <v>6</v>
      </c>
      <c r="B83" s="84" t="s">
        <v>20</v>
      </c>
      <c r="C83" s="84" t="s">
        <v>21</v>
      </c>
      <c r="D83" s="85" t="s">
        <v>22</v>
      </c>
      <c r="E83" s="85" t="s">
        <v>23</v>
      </c>
      <c r="F83" s="85"/>
      <c r="G83" s="86" t="s">
        <v>24</v>
      </c>
      <c r="H83" s="87" t="s">
        <v>25</v>
      </c>
      <c r="I83" s="87" t="s">
        <v>26</v>
      </c>
      <c r="J83" s="102"/>
    </row>
    <row r="84" spans="1:10" ht="12.75" customHeight="1" x14ac:dyDescent="0.25">
      <c r="A84" s="101"/>
      <c r="B84" s="80">
        <f>Invoice!B357</f>
        <v>5</v>
      </c>
      <c r="C84" s="88" t="str">
        <f>Invoice!E357</f>
        <v>BINDER CLIP JOYKO 260</v>
      </c>
      <c r="D84" s="89">
        <f>Invoice!H357</f>
        <v>177000</v>
      </c>
      <c r="E84" s="81">
        <f t="shared" si="15"/>
        <v>885000</v>
      </c>
      <c r="F84" s="81"/>
      <c r="G84" s="82">
        <f t="shared" si="16"/>
        <v>797297.29729729728</v>
      </c>
      <c r="H84" s="83">
        <f t="shared" si="17"/>
        <v>87702.702702702707</v>
      </c>
      <c r="I84" s="83">
        <f t="shared" si="18"/>
        <v>159459.45945945947</v>
      </c>
      <c r="J84" s="103">
        <f t="shared" si="19"/>
        <v>17540.54054054054</v>
      </c>
    </row>
    <row r="85" spans="1:10" ht="12.75" customHeight="1" x14ac:dyDescent="0.25">
      <c r="A85" s="101"/>
      <c r="D85" s="81"/>
      <c r="E85" s="81">
        <f>(E84*Invoice!I357)+((E84-(E84*Invoice!I357))*Invoice!J357)</f>
        <v>88500</v>
      </c>
      <c r="F85" s="81"/>
      <c r="G85" s="90">
        <f>E85/1.11</f>
        <v>79729.729729729719</v>
      </c>
      <c r="H85" s="91">
        <f>G85*11%</f>
        <v>8770.27027027027</v>
      </c>
      <c r="I85" s="91">
        <f>G85/B84</f>
        <v>15945.945945945943</v>
      </c>
      <c r="J85" s="104">
        <f>H85/B84</f>
        <v>1754.0540540540539</v>
      </c>
    </row>
    <row r="86" spans="1:10" ht="12.75" customHeight="1" x14ac:dyDescent="0.25">
      <c r="A86" s="101"/>
      <c r="D86" s="81" t="s">
        <v>23</v>
      </c>
      <c r="E86" s="81">
        <f>E84-E85</f>
        <v>796500</v>
      </c>
      <c r="F86" s="81"/>
      <c r="G86" s="82">
        <f>G84-G85</f>
        <v>717567.56756756757</v>
      </c>
      <c r="H86" s="82">
        <f>H84-H85</f>
        <v>78932.432432432441</v>
      </c>
      <c r="I86" s="82">
        <f>I84-I85</f>
        <v>143513.51351351352</v>
      </c>
      <c r="J86" s="105">
        <f>J84-J85</f>
        <v>15786.486486486487</v>
      </c>
    </row>
    <row r="87" spans="1:10" ht="12.75" customHeight="1" x14ac:dyDescent="0.25">
      <c r="A87" s="101"/>
      <c r="D87" s="81"/>
      <c r="E87" s="81"/>
      <c r="F87" s="81"/>
      <c r="G87" s="82"/>
      <c r="H87" s="83">
        <f>G86+H86</f>
        <v>796500</v>
      </c>
      <c r="I87" s="83"/>
      <c r="J87" s="103"/>
    </row>
    <row r="88" spans="1:10" ht="12.75" customHeight="1" x14ac:dyDescent="0.25">
      <c r="A88" s="101"/>
      <c r="B88" s="79"/>
      <c r="D88" s="81"/>
      <c r="E88" s="81"/>
      <c r="F88" s="81"/>
      <c r="G88" s="82"/>
      <c r="H88" s="83"/>
      <c r="I88" s="83"/>
      <c r="J88" s="103"/>
    </row>
    <row r="89" spans="1:10" ht="12.75" customHeight="1" x14ac:dyDescent="0.25">
      <c r="A89" s="106"/>
      <c r="B89" s="107"/>
      <c r="C89" s="107"/>
      <c r="D89" s="107"/>
      <c r="E89" s="107"/>
      <c r="F89" s="107"/>
      <c r="G89" s="108">
        <f>G56+G62+G68+G74+G80+G86</f>
        <v>3398108.1081081079</v>
      </c>
      <c r="H89" s="108">
        <f>H56+H62+H68+H74+H80+H86</f>
        <v>373791.89189189189</v>
      </c>
      <c r="I89" s="107"/>
      <c r="J89" s="109">
        <f>H57+H63+H69+H75+H81+H87</f>
        <v>3771900</v>
      </c>
    </row>
    <row r="91" spans="1:10" ht="12.75" customHeight="1" x14ac:dyDescent="0.25">
      <c r="A91" s="94" t="s">
        <v>1</v>
      </c>
      <c r="B91" s="95">
        <f>Invoice!E458</f>
        <v>23070005</v>
      </c>
      <c r="C91" s="96"/>
      <c r="D91" s="97"/>
      <c r="E91" s="97"/>
      <c r="F91" s="97"/>
      <c r="G91" s="98"/>
      <c r="H91" s="99"/>
      <c r="I91" s="99"/>
      <c r="J91" s="100"/>
    </row>
    <row r="92" spans="1:10" ht="12.75" customHeight="1" x14ac:dyDescent="0.25">
      <c r="A92" s="101">
        <v>1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Invoice!B466</f>
        <v>33</v>
      </c>
      <c r="C93" s="88" t="str">
        <f>Invoice!E466</f>
        <v>PUNCH KENKO NO. 40</v>
      </c>
      <c r="D93" s="89">
        <f>Invoice!H466</f>
        <v>23500</v>
      </c>
      <c r="E93" s="81">
        <f>D93*B93</f>
        <v>775500</v>
      </c>
      <c r="F93" s="81"/>
      <c r="G93" s="82">
        <f>E93/1.11</f>
        <v>698648.64864864864</v>
      </c>
      <c r="H93" s="83">
        <f>G93*11%</f>
        <v>76851.351351351346</v>
      </c>
      <c r="I93" s="83">
        <f>G93/B93</f>
        <v>21171.171171171172</v>
      </c>
      <c r="J93" s="103">
        <f>H93/B93</f>
        <v>2328.8288288288286</v>
      </c>
    </row>
    <row r="94" spans="1:10" ht="12.75" customHeight="1" x14ac:dyDescent="0.25">
      <c r="A94" s="101"/>
      <c r="D94" s="81"/>
      <c r="E94" s="81">
        <f>(E93*Invoice!I466)+((E93-(E93*Invoice!I466))*Invoice!J466)</f>
        <v>96937.5</v>
      </c>
      <c r="F94" s="81"/>
      <c r="G94" s="90">
        <f>E94/1.11</f>
        <v>87331.08108108108</v>
      </c>
      <c r="H94" s="91">
        <f>G94*11%</f>
        <v>9606.4189189189183</v>
      </c>
      <c r="I94" s="91">
        <f>G94/B93</f>
        <v>2646.3963963963965</v>
      </c>
      <c r="J94" s="104">
        <f>H94/B93</f>
        <v>291.10360360360357</v>
      </c>
    </row>
    <row r="95" spans="1:10" ht="12.75" customHeight="1" x14ac:dyDescent="0.25">
      <c r="A95" s="101"/>
      <c r="D95" s="81" t="s">
        <v>23</v>
      </c>
      <c r="E95" s="81">
        <f>E93-E94</f>
        <v>678562.5</v>
      </c>
      <c r="F95" s="81"/>
      <c r="G95" s="82">
        <f>G93-G94</f>
        <v>611317.56756756757</v>
      </c>
      <c r="H95" s="82">
        <f>H93-H94</f>
        <v>67244.932432432426</v>
      </c>
      <c r="I95" s="82">
        <f>I93-I94</f>
        <v>18524.774774774774</v>
      </c>
      <c r="J95" s="105">
        <f>J93-J94</f>
        <v>2037.7252252252251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678562.5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1">
        <v>2</v>
      </c>
      <c r="B98" s="84" t="s">
        <v>20</v>
      </c>
      <c r="C98" s="84" t="s">
        <v>21</v>
      </c>
      <c r="D98" s="85" t="s">
        <v>22</v>
      </c>
      <c r="E98" s="85" t="s">
        <v>23</v>
      </c>
      <c r="F98" s="85"/>
      <c r="G98" s="86" t="s">
        <v>24</v>
      </c>
      <c r="H98" s="87" t="s">
        <v>25</v>
      </c>
      <c r="I98" s="87" t="s">
        <v>26</v>
      </c>
      <c r="J98" s="102"/>
    </row>
    <row r="99" spans="1:10" ht="12.75" customHeight="1" x14ac:dyDescent="0.25">
      <c r="A99" s="101"/>
      <c r="B99" s="80">
        <f>Invoice!B467</f>
        <v>12</v>
      </c>
      <c r="C99" s="88" t="str">
        <f>Invoice!E467</f>
        <v>STAPLER KENKO HD-50</v>
      </c>
      <c r="D99" s="89">
        <f>Invoice!H467</f>
        <v>19000</v>
      </c>
      <c r="E99" s="81">
        <f t="shared" ref="E99:E111" si="20">D99*B99</f>
        <v>228000</v>
      </c>
      <c r="F99" s="81"/>
      <c r="G99" s="82">
        <f t="shared" ref="G99:G111" si="21">E99/1.11</f>
        <v>205405.40540540538</v>
      </c>
      <c r="H99" s="83">
        <f t="shared" ref="H99:H111" si="22">G99*11%</f>
        <v>22594.594594594593</v>
      </c>
      <c r="I99" s="83">
        <f t="shared" ref="I99:I111" si="23">G99/B99</f>
        <v>17117.117117117115</v>
      </c>
      <c r="J99" s="103">
        <f t="shared" ref="J99:J111" si="24">H99/B99</f>
        <v>1882.8828828828828</v>
      </c>
    </row>
    <row r="100" spans="1:10" ht="12.75" customHeight="1" x14ac:dyDescent="0.25">
      <c r="A100" s="101"/>
      <c r="D100" s="81"/>
      <c r="E100" s="81">
        <f>(E99*Invoice!I467)+((E99-(E99*Invoice!I467))*Invoice!J467)</f>
        <v>28500</v>
      </c>
      <c r="F100" s="81"/>
      <c r="G100" s="90">
        <f>E100/1.11</f>
        <v>25675.675675675673</v>
      </c>
      <c r="H100" s="91">
        <f>G100*11%</f>
        <v>2824.3243243243242</v>
      </c>
      <c r="I100" s="91">
        <f>G100/B99</f>
        <v>2139.6396396396394</v>
      </c>
      <c r="J100" s="104">
        <f>H100/B99</f>
        <v>235.36036036036035</v>
      </c>
    </row>
    <row r="101" spans="1:10" ht="12.75" customHeight="1" x14ac:dyDescent="0.25">
      <c r="A101" s="101"/>
      <c r="D101" s="81" t="s">
        <v>23</v>
      </c>
      <c r="E101" s="81">
        <f>E99-E100</f>
        <v>199500</v>
      </c>
      <c r="F101" s="81"/>
      <c r="G101" s="82">
        <f>G99-G100</f>
        <v>179729.7297297297</v>
      </c>
      <c r="H101" s="82">
        <f>H99-H100</f>
        <v>19770.27027027027</v>
      </c>
      <c r="I101" s="82">
        <f>I99-I100</f>
        <v>14977.477477477476</v>
      </c>
      <c r="J101" s="105">
        <f>J99-J100</f>
        <v>1647.5225225225224</v>
      </c>
    </row>
    <row r="102" spans="1:10" ht="12.75" customHeight="1" x14ac:dyDescent="0.25">
      <c r="A102" s="101"/>
      <c r="D102" s="81"/>
      <c r="E102" s="81"/>
      <c r="F102" s="81"/>
      <c r="G102" s="82"/>
      <c r="H102" s="83">
        <f>G101+H101</f>
        <v>199499.99999999997</v>
      </c>
      <c r="I102" s="83"/>
      <c r="J102" s="103"/>
    </row>
    <row r="103" spans="1:10" ht="12.75" customHeight="1" x14ac:dyDescent="0.25">
      <c r="A103" s="101"/>
      <c r="B103" s="79"/>
      <c r="D103" s="81"/>
      <c r="E103" s="81"/>
      <c r="F103" s="81"/>
      <c r="G103" s="82"/>
      <c r="H103" s="83"/>
      <c r="I103" s="83"/>
      <c r="J103" s="103"/>
    </row>
    <row r="104" spans="1:10" ht="12.75" customHeight="1" x14ac:dyDescent="0.25">
      <c r="A104" s="101">
        <v>3</v>
      </c>
      <c r="B104" s="84" t="s">
        <v>20</v>
      </c>
      <c r="C104" s="84" t="s">
        <v>21</v>
      </c>
      <c r="D104" s="85" t="s">
        <v>22</v>
      </c>
      <c r="E104" s="85" t="s">
        <v>23</v>
      </c>
      <c r="F104" s="85"/>
      <c r="G104" s="86" t="s">
        <v>24</v>
      </c>
      <c r="H104" s="87" t="s">
        <v>25</v>
      </c>
      <c r="I104" s="87" t="s">
        <v>26</v>
      </c>
      <c r="J104" s="102"/>
    </row>
    <row r="105" spans="1:10" ht="12.75" customHeight="1" x14ac:dyDescent="0.25">
      <c r="A105" s="101"/>
      <c r="B105" s="80">
        <f>Invoice!B468</f>
        <v>7</v>
      </c>
      <c r="C105" s="88" t="str">
        <f>Invoice!E468</f>
        <v>KARTU STOCK KWARTO PUTIH</v>
      </c>
      <c r="D105" s="89">
        <f>Invoice!H468</f>
        <v>18500</v>
      </c>
      <c r="E105" s="81">
        <f t="shared" si="20"/>
        <v>129500</v>
      </c>
      <c r="F105" s="81"/>
      <c r="G105" s="82">
        <f t="shared" si="21"/>
        <v>116666.66666666666</v>
      </c>
      <c r="H105" s="83">
        <f t="shared" si="22"/>
        <v>12833.333333333332</v>
      </c>
      <c r="I105" s="83">
        <f t="shared" si="23"/>
        <v>16666.666666666664</v>
      </c>
      <c r="J105" s="103">
        <f t="shared" si="24"/>
        <v>1833.3333333333333</v>
      </c>
    </row>
    <row r="106" spans="1:10" ht="12.75" customHeight="1" x14ac:dyDescent="0.25">
      <c r="A106" s="101"/>
      <c r="D106" s="81"/>
      <c r="E106" s="81">
        <f>(E105*Invoice!I468)+((E105-(E105*Invoice!I468))*Invoice!J468)</f>
        <v>0</v>
      </c>
      <c r="F106" s="81"/>
      <c r="G106" s="90">
        <f>E106/1.11</f>
        <v>0</v>
      </c>
      <c r="H106" s="91">
        <f>G106*11%</f>
        <v>0</v>
      </c>
      <c r="I106" s="91">
        <f>G106/B105</f>
        <v>0</v>
      </c>
      <c r="J106" s="104">
        <f>H106/B105</f>
        <v>0</v>
      </c>
    </row>
    <row r="107" spans="1:10" ht="12.75" customHeight="1" x14ac:dyDescent="0.25">
      <c r="A107" s="101"/>
      <c r="D107" s="81" t="s">
        <v>23</v>
      </c>
      <c r="E107" s="81">
        <f>E105-E106</f>
        <v>129500</v>
      </c>
      <c r="F107" s="81"/>
      <c r="G107" s="82">
        <f>G105-G106</f>
        <v>116666.66666666666</v>
      </c>
      <c r="H107" s="82">
        <f>H105-H106</f>
        <v>12833.333333333332</v>
      </c>
      <c r="I107" s="82">
        <f>I105-I106</f>
        <v>16666.666666666664</v>
      </c>
      <c r="J107" s="105">
        <f>J105-J106</f>
        <v>1833.3333333333333</v>
      </c>
    </row>
    <row r="108" spans="1:10" ht="12.75" customHeight="1" x14ac:dyDescent="0.25">
      <c r="A108" s="101"/>
      <c r="D108" s="81"/>
      <c r="E108" s="81"/>
      <c r="F108" s="81"/>
      <c r="G108" s="82"/>
      <c r="H108" s="83">
        <f>G107+H107</f>
        <v>129499.99999999999</v>
      </c>
      <c r="I108" s="83"/>
      <c r="J108" s="103"/>
    </row>
    <row r="109" spans="1:10" ht="12.75" customHeight="1" x14ac:dyDescent="0.25">
      <c r="A109" s="101"/>
      <c r="B109" s="79"/>
      <c r="D109" s="81"/>
      <c r="E109" s="81"/>
      <c r="F109" s="81"/>
      <c r="G109" s="82"/>
      <c r="H109" s="83"/>
      <c r="I109" s="83"/>
      <c r="J109" s="103"/>
    </row>
    <row r="110" spans="1:10" ht="12.75" customHeight="1" x14ac:dyDescent="0.25">
      <c r="A110" s="101">
        <v>4</v>
      </c>
      <c r="B110" s="84" t="s">
        <v>20</v>
      </c>
      <c r="C110" s="84" t="s">
        <v>21</v>
      </c>
      <c r="D110" s="85" t="s">
        <v>22</v>
      </c>
      <c r="E110" s="85" t="s">
        <v>23</v>
      </c>
      <c r="F110" s="85"/>
      <c r="G110" s="86" t="s">
        <v>24</v>
      </c>
      <c r="H110" s="87" t="s">
        <v>25</v>
      </c>
      <c r="I110" s="87" t="s">
        <v>26</v>
      </c>
      <c r="J110" s="102"/>
    </row>
    <row r="111" spans="1:10" ht="12.75" customHeight="1" x14ac:dyDescent="0.25">
      <c r="A111" s="101"/>
      <c r="B111" s="80">
        <f>Invoice!B469</f>
        <v>60</v>
      </c>
      <c r="C111" s="88" t="str">
        <f>Invoice!E469</f>
        <v>ISI CUTTER 18 MM KENKO L-150 (BESAR)</v>
      </c>
      <c r="D111" s="89">
        <f>Invoice!H469</f>
        <v>64800</v>
      </c>
      <c r="E111" s="81">
        <f t="shared" si="20"/>
        <v>3888000</v>
      </c>
      <c r="F111" s="81"/>
      <c r="G111" s="82">
        <f t="shared" si="21"/>
        <v>3502702.7027027025</v>
      </c>
      <c r="H111" s="83">
        <f t="shared" si="22"/>
        <v>385297.29729729728</v>
      </c>
      <c r="I111" s="83">
        <f t="shared" si="23"/>
        <v>58378.378378378373</v>
      </c>
      <c r="J111" s="103">
        <f t="shared" si="24"/>
        <v>6421.6216216216217</v>
      </c>
    </row>
    <row r="112" spans="1:10" ht="12.75" customHeight="1" x14ac:dyDescent="0.25">
      <c r="A112" s="101"/>
      <c r="D112" s="81"/>
      <c r="E112" s="81">
        <f>(E111*Invoice!I469)+((E111-(E111*Invoice!I469))*Invoice!J469)</f>
        <v>505440</v>
      </c>
      <c r="F112" s="81"/>
      <c r="G112" s="90">
        <f>E112/1.11</f>
        <v>455351.3513513513</v>
      </c>
      <c r="H112" s="91">
        <f>G112*11%</f>
        <v>50088.648648648646</v>
      </c>
      <c r="I112" s="91">
        <f>G112/B111</f>
        <v>7589.1891891891883</v>
      </c>
      <c r="J112" s="104">
        <f>H112/B111</f>
        <v>834.81081081081072</v>
      </c>
    </row>
    <row r="113" spans="1:10" ht="12.75" customHeight="1" x14ac:dyDescent="0.25">
      <c r="A113" s="101"/>
      <c r="D113" s="81" t="s">
        <v>23</v>
      </c>
      <c r="E113" s="81">
        <f>E111-E112</f>
        <v>3382560</v>
      </c>
      <c r="F113" s="81"/>
      <c r="G113" s="82">
        <f>G111-G112</f>
        <v>3047351.351351351</v>
      </c>
      <c r="H113" s="82">
        <f>H111-H112</f>
        <v>335208.64864864864</v>
      </c>
      <c r="I113" s="82">
        <f>I111-I112</f>
        <v>50789.189189189186</v>
      </c>
      <c r="J113" s="105">
        <f>J111-J112</f>
        <v>5586.8108108108108</v>
      </c>
    </row>
    <row r="114" spans="1:10" ht="12.75" customHeight="1" x14ac:dyDescent="0.25">
      <c r="A114" s="101"/>
      <c r="D114" s="81"/>
      <c r="E114" s="81"/>
      <c r="F114" s="81"/>
      <c r="G114" s="82"/>
      <c r="H114" s="83">
        <f>G113+H113</f>
        <v>3382559.9999999995</v>
      </c>
      <c r="I114" s="83"/>
      <c r="J114" s="103"/>
    </row>
    <row r="115" spans="1:10" ht="12.75" customHeight="1" x14ac:dyDescent="0.25">
      <c r="A115" s="101"/>
      <c r="B115" s="79"/>
      <c r="D115" s="81"/>
      <c r="E115" s="81"/>
      <c r="F115" s="81"/>
      <c r="G115" s="82"/>
      <c r="H115" s="83"/>
      <c r="I115" s="83"/>
      <c r="J115" s="103"/>
    </row>
    <row r="116" spans="1:10" ht="12.75" customHeight="1" x14ac:dyDescent="0.25">
      <c r="A116" s="106"/>
      <c r="B116" s="107"/>
      <c r="C116" s="107"/>
      <c r="D116" s="107"/>
      <c r="E116" s="107"/>
      <c r="F116" s="107"/>
      <c r="G116" s="108">
        <f>G95+G101+G107+G113</f>
        <v>3955065.315315315</v>
      </c>
      <c r="H116" s="108">
        <f>H95+H101+H107+H113</f>
        <v>435057.18468468467</v>
      </c>
      <c r="I116" s="107"/>
      <c r="J116" s="109">
        <f>H96+H102+H108+H114</f>
        <v>4390122.5</v>
      </c>
    </row>
    <row r="118" spans="1:10" ht="12.75" customHeight="1" x14ac:dyDescent="0.25">
      <c r="A118" s="94" t="s">
        <v>1</v>
      </c>
      <c r="B118" s="95">
        <f>Invoice!E572</f>
        <v>23070006</v>
      </c>
      <c r="C118" s="96"/>
      <c r="D118" s="97"/>
      <c r="E118" s="97"/>
      <c r="F118" s="97"/>
      <c r="G118" s="98"/>
      <c r="H118" s="99"/>
      <c r="I118" s="99"/>
      <c r="J118" s="100"/>
    </row>
    <row r="119" spans="1:10" ht="12.75" customHeight="1" x14ac:dyDescent="0.25">
      <c r="A119" s="101">
        <v>1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Invoice!B580</f>
        <v>20</v>
      </c>
      <c r="C120" s="88" t="str">
        <f>Invoice!E580</f>
        <v>LEM CAIR 50 ML KENKO LG-50</v>
      </c>
      <c r="D120" s="89">
        <f>Invoice!H580</f>
        <v>25200</v>
      </c>
      <c r="E120" s="81">
        <f>D120*B120</f>
        <v>504000</v>
      </c>
      <c r="F120" s="81"/>
      <c r="G120" s="82">
        <f>E120/1.11</f>
        <v>454054.05405405402</v>
      </c>
      <c r="H120" s="83">
        <f>G120*11%</f>
        <v>49945.945945945939</v>
      </c>
      <c r="I120" s="83">
        <f>G120/B120</f>
        <v>22702.7027027027</v>
      </c>
      <c r="J120" s="103">
        <f>H120/B120</f>
        <v>2497.2972972972971</v>
      </c>
    </row>
    <row r="121" spans="1:10" ht="12.75" customHeight="1" x14ac:dyDescent="0.25">
      <c r="A121" s="101"/>
      <c r="D121" s="81"/>
      <c r="E121" s="81">
        <f>(E120*Invoice!I580)+((E120-(E120*Invoice!I580))*Invoice!J580)</f>
        <v>50400</v>
      </c>
      <c r="F121" s="81"/>
      <c r="G121" s="90">
        <f>E121/1.11</f>
        <v>45405.4054054054</v>
      </c>
      <c r="H121" s="91">
        <f>G121*11%</f>
        <v>4994.5945945945941</v>
      </c>
      <c r="I121" s="91">
        <f>G121/B120</f>
        <v>2270.27027027027</v>
      </c>
      <c r="J121" s="104">
        <f>H121/B120</f>
        <v>249.72972972972971</v>
      </c>
    </row>
    <row r="122" spans="1:10" ht="12.75" customHeight="1" x14ac:dyDescent="0.25">
      <c r="A122" s="101"/>
      <c r="D122" s="81" t="s">
        <v>23</v>
      </c>
      <c r="E122" s="81">
        <f>E120-E121</f>
        <v>453600</v>
      </c>
      <c r="F122" s="81"/>
      <c r="G122" s="82">
        <f>G120-G121</f>
        <v>408648.64864864864</v>
      </c>
      <c r="H122" s="82">
        <f>H120-H121</f>
        <v>44951.351351351346</v>
      </c>
      <c r="I122" s="82">
        <f>I120-I121</f>
        <v>20432.43243243243</v>
      </c>
      <c r="J122" s="105">
        <f>J120-J121</f>
        <v>2247.5675675675675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453600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1">
        <v>2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2"/>
    </row>
    <row r="126" spans="1:10" ht="12.75" customHeight="1" x14ac:dyDescent="0.25">
      <c r="A126" s="101"/>
      <c r="B126" s="80">
        <f>Invoice!B581</f>
        <v>144</v>
      </c>
      <c r="C126" s="88" t="str">
        <f>Invoice!E581</f>
        <v>CRAYON / OIL PASTEL JOYKO OP-24S PP CASE SEA WORLD</v>
      </c>
      <c r="D126" s="89">
        <f>Invoice!H581</f>
        <v>29600</v>
      </c>
      <c r="E126" s="81">
        <f t="shared" ref="E126" si="25">D126*B126</f>
        <v>4262400</v>
      </c>
      <c r="F126" s="81"/>
      <c r="G126" s="82">
        <f t="shared" ref="G126" si="26">E126/1.11</f>
        <v>3839999.9999999995</v>
      </c>
      <c r="H126" s="83">
        <f t="shared" ref="H126" si="27">G126*11%</f>
        <v>422399.99999999994</v>
      </c>
      <c r="I126" s="83">
        <f t="shared" ref="I126" si="28">G126/B126</f>
        <v>26666.666666666664</v>
      </c>
      <c r="J126" s="103">
        <f t="shared" ref="J126" si="29">H126/B126</f>
        <v>2933.333333333333</v>
      </c>
    </row>
    <row r="127" spans="1:10" ht="12.75" customHeight="1" x14ac:dyDescent="0.25">
      <c r="A127" s="101"/>
      <c r="D127" s="81"/>
      <c r="E127" s="81">
        <f>(E126*Invoice!I581)+((E126-(E126*Invoice!I581))*Invoice!J581)</f>
        <v>426240</v>
      </c>
      <c r="F127" s="81"/>
      <c r="G127" s="90">
        <f>E127/1.11</f>
        <v>383999.99999999994</v>
      </c>
      <c r="H127" s="91">
        <f>G127*11%</f>
        <v>42239.999999999993</v>
      </c>
      <c r="I127" s="91">
        <f>G127/B126</f>
        <v>2666.6666666666661</v>
      </c>
      <c r="J127" s="104">
        <f>H127/B126</f>
        <v>293.33333333333326</v>
      </c>
    </row>
    <row r="128" spans="1:10" ht="12.75" customHeight="1" x14ac:dyDescent="0.25">
      <c r="A128" s="101"/>
      <c r="D128" s="81" t="s">
        <v>23</v>
      </c>
      <c r="E128" s="81">
        <f>E126-E127</f>
        <v>3836160</v>
      </c>
      <c r="F128" s="81"/>
      <c r="G128" s="82">
        <f>G126-G127</f>
        <v>3455999.9999999995</v>
      </c>
      <c r="H128" s="82">
        <f>H126-H127</f>
        <v>380159.99999999994</v>
      </c>
      <c r="I128" s="82">
        <f>I126-I127</f>
        <v>24000</v>
      </c>
      <c r="J128" s="105">
        <f>J126-J127</f>
        <v>2640</v>
      </c>
    </row>
    <row r="129" spans="1:10" ht="12.75" customHeight="1" x14ac:dyDescent="0.25">
      <c r="A129" s="101"/>
      <c r="D129" s="81"/>
      <c r="E129" s="81"/>
      <c r="F129" s="81"/>
      <c r="G129" s="82"/>
      <c r="H129" s="83">
        <f>G128+H128</f>
        <v>3836159.9999999995</v>
      </c>
      <c r="I129" s="83"/>
      <c r="J129" s="103"/>
    </row>
    <row r="130" spans="1:10" ht="12.75" customHeight="1" x14ac:dyDescent="0.25">
      <c r="A130" s="101"/>
      <c r="B130" s="79"/>
      <c r="D130" s="81"/>
      <c r="E130" s="81"/>
      <c r="F130" s="81"/>
      <c r="G130" s="82"/>
      <c r="H130" s="83"/>
      <c r="I130" s="83"/>
      <c r="J130" s="103"/>
    </row>
    <row r="131" spans="1:10" ht="12.75" customHeight="1" x14ac:dyDescent="0.25">
      <c r="A131" s="106"/>
      <c r="B131" s="107"/>
      <c r="C131" s="107"/>
      <c r="D131" s="107"/>
      <c r="E131" s="107"/>
      <c r="F131" s="107"/>
      <c r="G131" s="108">
        <f>G122+G128</f>
        <v>3864648.6486486481</v>
      </c>
      <c r="H131" s="108">
        <f>H122+H128</f>
        <v>425111.3513513513</v>
      </c>
      <c r="I131" s="107"/>
      <c r="J131" s="109">
        <f>H123+H129</f>
        <v>4289760</v>
      </c>
    </row>
    <row r="133" spans="1:10" ht="12.75" customHeight="1" x14ac:dyDescent="0.25">
      <c r="A133" s="94" t="s">
        <v>1</v>
      </c>
      <c r="B133" s="95">
        <f>Invoice!E686</f>
        <v>23070007</v>
      </c>
      <c r="C133" s="96"/>
      <c r="D133" s="97"/>
      <c r="E133" s="97"/>
      <c r="F133" s="97"/>
      <c r="G133" s="98"/>
      <c r="H133" s="99"/>
      <c r="I133" s="99"/>
      <c r="J133" s="100"/>
    </row>
    <row r="134" spans="1:10" ht="12.75" customHeight="1" x14ac:dyDescent="0.25">
      <c r="A134" s="101">
        <v>1</v>
      </c>
      <c r="B134" s="84" t="s">
        <v>20</v>
      </c>
      <c r="C134" s="84" t="s">
        <v>21</v>
      </c>
      <c r="D134" s="85" t="s">
        <v>22</v>
      </c>
      <c r="E134" s="85" t="s">
        <v>23</v>
      </c>
      <c r="F134" s="85"/>
      <c r="G134" s="86" t="s">
        <v>24</v>
      </c>
      <c r="H134" s="87" t="s">
        <v>25</v>
      </c>
      <c r="I134" s="87" t="s">
        <v>26</v>
      </c>
      <c r="J134" s="102"/>
    </row>
    <row r="135" spans="1:10" ht="12.75" customHeight="1" x14ac:dyDescent="0.25">
      <c r="A135" s="101"/>
      <c r="B135" s="80">
        <f>Invoice!B694</f>
        <v>720</v>
      </c>
      <c r="C135" s="88" t="str">
        <f>Invoice!E694</f>
        <v>CRAYON / OIL PASTEL PUTAR TITI TI-CP-24T TWIST</v>
      </c>
      <c r="D135" s="89">
        <f>Invoice!H694</f>
        <v>50000</v>
      </c>
      <c r="E135" s="81">
        <f>D135*B135</f>
        <v>36000000</v>
      </c>
      <c r="F135" s="81"/>
      <c r="G135" s="82">
        <f>E135/1.11</f>
        <v>32432432.432432428</v>
      </c>
      <c r="H135" s="83">
        <f>G135*11%</f>
        <v>3567567.5675675669</v>
      </c>
      <c r="I135" s="83">
        <f>G135/B135</f>
        <v>45045.045045045037</v>
      </c>
      <c r="J135" s="103">
        <f>H135/B135</f>
        <v>4954.9549549549538</v>
      </c>
    </row>
    <row r="136" spans="1:10" ht="12.75" customHeight="1" x14ac:dyDescent="0.25">
      <c r="A136" s="101"/>
      <c r="D136" s="81"/>
      <c r="E136" s="81">
        <f>(E135*Invoice!I694)+((E135-(E135*Invoice!I694))*Invoice!J694)</f>
        <v>4500000</v>
      </c>
      <c r="F136" s="81"/>
      <c r="G136" s="90">
        <f>E136/1.11</f>
        <v>4054054.0540540535</v>
      </c>
      <c r="H136" s="91">
        <f>G136*11%</f>
        <v>445945.94594594586</v>
      </c>
      <c r="I136" s="91">
        <f>G136/B135</f>
        <v>5630.6306306306296</v>
      </c>
      <c r="J136" s="104">
        <f>H136/B135</f>
        <v>619.36936936936922</v>
      </c>
    </row>
    <row r="137" spans="1:10" ht="12.75" customHeight="1" x14ac:dyDescent="0.25">
      <c r="A137" s="101"/>
      <c r="D137" s="81" t="s">
        <v>23</v>
      </c>
      <c r="E137" s="81">
        <f>E135-E136</f>
        <v>31500000</v>
      </c>
      <c r="F137" s="81"/>
      <c r="G137" s="82">
        <f>G135-G136</f>
        <v>28378378.378378376</v>
      </c>
      <c r="H137" s="82">
        <f>H135-H136</f>
        <v>3121621.6216216208</v>
      </c>
      <c r="I137" s="82">
        <f>I135-I136</f>
        <v>39414.414414414408</v>
      </c>
      <c r="J137" s="105">
        <f>J135-J136</f>
        <v>4335.5855855855843</v>
      </c>
    </row>
    <row r="138" spans="1:10" ht="12.75" customHeight="1" x14ac:dyDescent="0.25">
      <c r="A138" s="101"/>
      <c r="D138" s="81"/>
      <c r="E138" s="81"/>
      <c r="F138" s="81"/>
      <c r="G138" s="82"/>
      <c r="H138" s="83">
        <f>G137+H137</f>
        <v>31499999.999999996</v>
      </c>
      <c r="I138" s="83"/>
      <c r="J138" s="103"/>
    </row>
    <row r="139" spans="1:10" ht="12.75" customHeight="1" x14ac:dyDescent="0.25">
      <c r="A139" s="101"/>
      <c r="B139" s="79"/>
      <c r="D139" s="81"/>
      <c r="E139" s="81"/>
      <c r="F139" s="81"/>
      <c r="G139" s="82"/>
      <c r="H139" s="83"/>
      <c r="I139" s="83"/>
      <c r="J139" s="103"/>
    </row>
    <row r="140" spans="1:10" ht="12.75" customHeight="1" x14ac:dyDescent="0.25">
      <c r="A140" s="106"/>
      <c r="B140" s="107"/>
      <c r="C140" s="107"/>
      <c r="D140" s="107"/>
      <c r="E140" s="107"/>
      <c r="F140" s="107"/>
      <c r="G140" s="108">
        <f>G137</f>
        <v>28378378.378378376</v>
      </c>
      <c r="H140" s="108">
        <f>H137</f>
        <v>3121621.6216216208</v>
      </c>
      <c r="I140" s="107"/>
      <c r="J140" s="109">
        <f>H138</f>
        <v>31499999.999999996</v>
      </c>
    </row>
    <row r="142" spans="1:10" ht="12.75" customHeight="1" x14ac:dyDescent="0.25">
      <c r="A142" s="303" t="s">
        <v>1</v>
      </c>
      <c r="B142" s="304">
        <f>Invoice!E800</f>
        <v>23070008</v>
      </c>
      <c r="C142" s="96"/>
      <c r="D142" s="97"/>
      <c r="E142" s="97"/>
      <c r="F142" s="97"/>
      <c r="G142" s="98"/>
      <c r="H142" s="99"/>
      <c r="I142" s="99"/>
      <c r="J142" s="100"/>
    </row>
    <row r="143" spans="1:10" ht="12.75" customHeight="1" x14ac:dyDescent="0.25">
      <c r="A143" s="101">
        <v>1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Invoice!B808</f>
        <v>30</v>
      </c>
      <c r="C144" s="88" t="str">
        <f>Invoice!E808</f>
        <v>STAPLER SDI 1102 NO.10 (HD-10)</v>
      </c>
      <c r="D144" s="89">
        <f>Invoice!H808</f>
        <v>138000</v>
      </c>
      <c r="E144" s="81">
        <f>D144*B144</f>
        <v>4140000</v>
      </c>
      <c r="F144" s="81"/>
      <c r="G144" s="82">
        <f>E144/1.11</f>
        <v>3729729.7297297292</v>
      </c>
      <c r="H144" s="83">
        <f>G144*11%</f>
        <v>410270.27027027024</v>
      </c>
      <c r="I144" s="83">
        <f>G144/B144</f>
        <v>124324.32432432431</v>
      </c>
      <c r="J144" s="103">
        <f>H144/B144</f>
        <v>13675.675675675675</v>
      </c>
    </row>
    <row r="145" spans="1:10" ht="12.75" customHeight="1" x14ac:dyDescent="0.25">
      <c r="A145" s="101"/>
      <c r="D145" s="81"/>
      <c r="E145" s="81">
        <f>(E144*Invoice!I808)+((E144-(E144*Invoice!I808))*Invoice!J808)</f>
        <v>517500</v>
      </c>
      <c r="F145" s="81"/>
      <c r="G145" s="90">
        <f>E145/1.11</f>
        <v>466216.21621621615</v>
      </c>
      <c r="H145" s="91">
        <f>G145*11%</f>
        <v>51283.78378378378</v>
      </c>
      <c r="I145" s="91">
        <f>G145/B144</f>
        <v>15540.540540540538</v>
      </c>
      <c r="J145" s="104">
        <f>H145/B144</f>
        <v>1709.4594594594594</v>
      </c>
    </row>
    <row r="146" spans="1:10" ht="12.75" customHeight="1" x14ac:dyDescent="0.25">
      <c r="A146" s="101"/>
      <c r="D146" s="81" t="s">
        <v>23</v>
      </c>
      <c r="E146" s="81">
        <f>E144-E145</f>
        <v>3622500</v>
      </c>
      <c r="F146" s="81"/>
      <c r="G146" s="82">
        <f>G144-G145</f>
        <v>3263513.5135135129</v>
      </c>
      <c r="H146" s="82">
        <f>H144-H145</f>
        <v>358986.48648648645</v>
      </c>
      <c r="I146" s="82">
        <f>I144-I145</f>
        <v>108783.78378378377</v>
      </c>
      <c r="J146" s="105">
        <f>J144-J145</f>
        <v>11966.216216216215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3622499.9999999995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6"/>
      <c r="B149" s="107"/>
      <c r="C149" s="107"/>
      <c r="D149" s="107"/>
      <c r="E149" s="107"/>
      <c r="F149" s="107"/>
      <c r="G149" s="108">
        <f>G146</f>
        <v>3263513.5135135129</v>
      </c>
      <c r="H149" s="108">
        <f>H146</f>
        <v>358986.48648648645</v>
      </c>
      <c r="I149" s="107"/>
      <c r="J149" s="109">
        <f>H147</f>
        <v>3622499.9999999995</v>
      </c>
    </row>
    <row r="151" spans="1:10" ht="12.75" customHeight="1" x14ac:dyDescent="0.25">
      <c r="A151" s="94" t="s">
        <v>1</v>
      </c>
      <c r="B151" s="95">
        <f>Invoice!E914</f>
        <v>23070009</v>
      </c>
      <c r="C151" s="96"/>
      <c r="D151" s="97"/>
      <c r="E151" s="97"/>
      <c r="F151" s="97"/>
      <c r="G151" s="98"/>
      <c r="H151" s="99"/>
      <c r="I151" s="99"/>
      <c r="J151" s="100"/>
    </row>
    <row r="152" spans="1:10" ht="12.75" customHeight="1" x14ac:dyDescent="0.25">
      <c r="A152" s="101">
        <v>1</v>
      </c>
      <c r="B152" s="84" t="s">
        <v>20</v>
      </c>
      <c r="C152" s="84" t="s">
        <v>21</v>
      </c>
      <c r="D152" s="85" t="s">
        <v>22</v>
      </c>
      <c r="E152" s="85" t="s">
        <v>23</v>
      </c>
      <c r="F152" s="85"/>
      <c r="G152" s="86" t="s">
        <v>24</v>
      </c>
      <c r="H152" s="87" t="s">
        <v>25</v>
      </c>
      <c r="I152" s="87" t="s">
        <v>26</v>
      </c>
      <c r="J152" s="102"/>
    </row>
    <row r="153" spans="1:10" ht="12.75" customHeight="1" x14ac:dyDescent="0.25">
      <c r="A153" s="101"/>
      <c r="B153" s="80">
        <f>Invoice!B922</f>
        <v>240</v>
      </c>
      <c r="C153" s="88" t="str">
        <f>Invoice!E922</f>
        <v>CORRECTION FLUID JOYKO JK-01</v>
      </c>
      <c r="D153" s="89">
        <f>Invoice!H922</f>
        <v>36000</v>
      </c>
      <c r="E153" s="81">
        <f>D153*B153</f>
        <v>8640000</v>
      </c>
      <c r="F153" s="81"/>
      <c r="G153" s="82">
        <f>E153/1.11</f>
        <v>7783783.7837837832</v>
      </c>
      <c r="H153" s="83">
        <f>G153*11%</f>
        <v>856216.21621621621</v>
      </c>
      <c r="I153" s="83">
        <f>G153/B153</f>
        <v>32432.43243243243</v>
      </c>
      <c r="J153" s="103">
        <f>H153/B153</f>
        <v>3567.5675675675675</v>
      </c>
    </row>
    <row r="154" spans="1:10" ht="12.75" customHeight="1" x14ac:dyDescent="0.25">
      <c r="A154" s="101"/>
      <c r="D154" s="81"/>
      <c r="E154" s="81">
        <f>(E153*Invoice!I922)+((E153-(E153*Invoice!I922))*Invoice!J922)</f>
        <v>1080000</v>
      </c>
      <c r="F154" s="81"/>
      <c r="G154" s="90">
        <f>E154/1.11</f>
        <v>972972.9729729729</v>
      </c>
      <c r="H154" s="91">
        <f>G154*11%</f>
        <v>107027.02702702703</v>
      </c>
      <c r="I154" s="91">
        <f>G154/B153</f>
        <v>4054.0540540540537</v>
      </c>
      <c r="J154" s="104">
        <f>H154/B153</f>
        <v>445.94594594594594</v>
      </c>
    </row>
    <row r="155" spans="1:10" ht="12.75" customHeight="1" x14ac:dyDescent="0.25">
      <c r="A155" s="101"/>
      <c r="D155" s="81" t="s">
        <v>23</v>
      </c>
      <c r="E155" s="81">
        <f>E153-E154</f>
        <v>7560000</v>
      </c>
      <c r="F155" s="81"/>
      <c r="G155" s="82">
        <f>G153-G154</f>
        <v>6810810.81081081</v>
      </c>
      <c r="H155" s="82">
        <f>H153-H154</f>
        <v>749189.18918918923</v>
      </c>
      <c r="I155" s="82">
        <f>I153-I154</f>
        <v>28378.378378378377</v>
      </c>
      <c r="J155" s="105">
        <f>J153-J154</f>
        <v>3121.6216216216217</v>
      </c>
    </row>
    <row r="156" spans="1:10" ht="12.75" customHeight="1" x14ac:dyDescent="0.25">
      <c r="A156" s="101"/>
      <c r="D156" s="81"/>
      <c r="E156" s="81"/>
      <c r="F156" s="81"/>
      <c r="G156" s="82"/>
      <c r="H156" s="83">
        <f>G155+H155</f>
        <v>7559999.9999999991</v>
      </c>
      <c r="I156" s="83"/>
      <c r="J156" s="103"/>
    </row>
    <row r="157" spans="1:10" ht="12.75" customHeight="1" x14ac:dyDescent="0.25">
      <c r="A157" s="101"/>
      <c r="B157" s="79"/>
      <c r="D157" s="81"/>
      <c r="E157" s="81"/>
      <c r="F157" s="81"/>
      <c r="G157" s="82"/>
      <c r="H157" s="83"/>
      <c r="I157" s="83"/>
      <c r="J157" s="103"/>
    </row>
    <row r="158" spans="1:10" ht="12.75" customHeight="1" x14ac:dyDescent="0.25">
      <c r="A158" s="106"/>
      <c r="B158" s="107"/>
      <c r="C158" s="107"/>
      <c r="D158" s="107"/>
      <c r="E158" s="107"/>
      <c r="F158" s="107"/>
      <c r="G158" s="108">
        <f>G155</f>
        <v>6810810.81081081</v>
      </c>
      <c r="H158" s="108">
        <f>H155</f>
        <v>749189.18918918923</v>
      </c>
      <c r="I158" s="107"/>
      <c r="J158" s="109">
        <f>H156</f>
        <v>7559999.9999999991</v>
      </c>
    </row>
    <row r="160" spans="1:10" ht="12.75" customHeight="1" x14ac:dyDescent="0.25">
      <c r="A160" s="94" t="s">
        <v>1</v>
      </c>
      <c r="B160" s="95">
        <f>Invoice!E1028</f>
        <v>23070010</v>
      </c>
      <c r="C160" s="96"/>
      <c r="D160" s="97"/>
      <c r="E160" s="97"/>
      <c r="F160" s="97"/>
      <c r="G160" s="98"/>
      <c r="H160" s="99"/>
      <c r="I160" s="99"/>
      <c r="J160" s="100"/>
    </row>
    <row r="161" spans="1:10" ht="12.75" customHeight="1" x14ac:dyDescent="0.25">
      <c r="A161" s="101">
        <v>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Invoice!B1036</f>
        <v>20</v>
      </c>
      <c r="C162" s="88" t="str">
        <f>Invoice!E1036</f>
        <v>BINDER CLIP KENKO NO. 107</v>
      </c>
      <c r="D162" s="89">
        <f>Invoice!H1036</f>
        <v>31800</v>
      </c>
      <c r="E162" s="81">
        <f>D162*B162</f>
        <v>636000</v>
      </c>
      <c r="F162" s="81"/>
      <c r="G162" s="82">
        <f>E162/1.11</f>
        <v>572972.9729729729</v>
      </c>
      <c r="H162" s="83">
        <f>G162*11%</f>
        <v>63027.027027027019</v>
      </c>
      <c r="I162" s="83">
        <f>G162/B162</f>
        <v>28648.648648648646</v>
      </c>
      <c r="J162" s="103">
        <f>H162/B162</f>
        <v>3151.3513513513508</v>
      </c>
    </row>
    <row r="163" spans="1:10" ht="12.75" customHeight="1" x14ac:dyDescent="0.25">
      <c r="A163" s="101"/>
      <c r="D163" s="81"/>
      <c r="E163" s="81">
        <f>(E162*Invoice!I1036)+((E162-(E162*Invoice!I1036))*Invoice!J1036)</f>
        <v>63600</v>
      </c>
      <c r="F163" s="81"/>
      <c r="G163" s="90">
        <f>E163/1.11</f>
        <v>57297.297297297293</v>
      </c>
      <c r="H163" s="91">
        <f>G163*11%</f>
        <v>6302.7027027027025</v>
      </c>
      <c r="I163" s="91">
        <f>G163/B162</f>
        <v>2864.8648648648646</v>
      </c>
      <c r="J163" s="104">
        <f>H163/B162</f>
        <v>315.1351351351351</v>
      </c>
    </row>
    <row r="164" spans="1:10" ht="12.75" customHeight="1" x14ac:dyDescent="0.25">
      <c r="A164" s="101"/>
      <c r="D164" s="81" t="s">
        <v>23</v>
      </c>
      <c r="E164" s="81">
        <f>E162-E163</f>
        <v>572400</v>
      </c>
      <c r="F164" s="81"/>
      <c r="G164" s="82">
        <f>G162-G163</f>
        <v>515675.67567567562</v>
      </c>
      <c r="H164" s="82">
        <f>H162-H163</f>
        <v>56724.32432432432</v>
      </c>
      <c r="I164" s="82">
        <f>I162-I163</f>
        <v>25783.783783783783</v>
      </c>
      <c r="J164" s="105">
        <f>J162-J163</f>
        <v>2836.2162162162158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572400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1">
        <v>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2"/>
    </row>
    <row r="168" spans="1:10" ht="12.75" customHeight="1" x14ac:dyDescent="0.25">
      <c r="A168" s="101"/>
      <c r="B168" s="80">
        <f>Invoice!B1037</f>
        <v>5</v>
      </c>
      <c r="C168" s="88" t="str">
        <f>Invoice!E1037</f>
        <v>BINDER CLIP KENKO NO. 155</v>
      </c>
      <c r="D168" s="89">
        <f>Invoice!H1037</f>
        <v>69000</v>
      </c>
      <c r="E168" s="81">
        <f t="shared" ref="E168:E186" si="30">D168*B168</f>
        <v>345000</v>
      </c>
      <c r="F168" s="81"/>
      <c r="G168" s="82">
        <f t="shared" ref="G168:G186" si="31">E168/1.11</f>
        <v>310810.81081081077</v>
      </c>
      <c r="H168" s="83">
        <f t="shared" ref="H168:H186" si="32">G168*11%</f>
        <v>34189.189189189186</v>
      </c>
      <c r="I168" s="83">
        <f t="shared" ref="I168:I186" si="33">G168/B168</f>
        <v>62162.162162162153</v>
      </c>
      <c r="J168" s="103">
        <f t="shared" ref="J168:J186" si="34">H168/B168</f>
        <v>6837.8378378378375</v>
      </c>
    </row>
    <row r="169" spans="1:10" ht="12.75" customHeight="1" x14ac:dyDescent="0.25">
      <c r="A169" s="101"/>
      <c r="D169" s="81"/>
      <c r="E169" s="81">
        <f>(E168*Invoice!I1037)+((E168-(E168*Invoice!I1037))*Invoice!J1037)</f>
        <v>34500</v>
      </c>
      <c r="F169" s="81"/>
      <c r="G169" s="90">
        <f>E169/1.11</f>
        <v>31081.08108108108</v>
      </c>
      <c r="H169" s="91">
        <f>G169*11%</f>
        <v>3418.9189189189187</v>
      </c>
      <c r="I169" s="91">
        <f>G169/B168</f>
        <v>6216.2162162162158</v>
      </c>
      <c r="J169" s="104">
        <f>H169/B168</f>
        <v>683.78378378378375</v>
      </c>
    </row>
    <row r="170" spans="1:10" ht="12.75" customHeight="1" x14ac:dyDescent="0.25">
      <c r="A170" s="101"/>
      <c r="D170" s="81" t="s">
        <v>23</v>
      </c>
      <c r="E170" s="81">
        <f>E168-E169</f>
        <v>310500</v>
      </c>
      <c r="F170" s="81"/>
      <c r="G170" s="82">
        <f>G168-G169</f>
        <v>279729.7297297297</v>
      </c>
      <c r="H170" s="82">
        <f>H168-H169</f>
        <v>30770.270270270266</v>
      </c>
      <c r="I170" s="82">
        <f>I168-I169</f>
        <v>55945.945945945939</v>
      </c>
      <c r="J170" s="105">
        <f>J168-J169</f>
        <v>6154.0540540540533</v>
      </c>
    </row>
    <row r="171" spans="1:10" ht="12.75" customHeight="1" x14ac:dyDescent="0.25">
      <c r="A171" s="101"/>
      <c r="D171" s="81"/>
      <c r="E171" s="81"/>
      <c r="F171" s="81"/>
      <c r="G171" s="82"/>
      <c r="H171" s="83">
        <f>G170+H170</f>
        <v>310500</v>
      </c>
      <c r="I171" s="83"/>
      <c r="J171" s="103"/>
    </row>
    <row r="172" spans="1:10" ht="12.75" customHeight="1" x14ac:dyDescent="0.25">
      <c r="A172" s="101"/>
      <c r="B172" s="79"/>
      <c r="D172" s="81"/>
      <c r="E172" s="81"/>
      <c r="F172" s="81"/>
      <c r="G172" s="82"/>
      <c r="H172" s="83"/>
      <c r="I172" s="83"/>
      <c r="J172" s="103"/>
    </row>
    <row r="173" spans="1:10" ht="12.75" customHeight="1" x14ac:dyDescent="0.25">
      <c r="A173" s="101">
        <v>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Invoice!B1038</f>
        <v>5</v>
      </c>
      <c r="C174" s="88" t="str">
        <f>Invoice!E1038</f>
        <v>BINDER CLIP KENKO NO. 260</v>
      </c>
      <c r="D174" s="89">
        <f>Invoice!H1038</f>
        <v>180000</v>
      </c>
      <c r="E174" s="81">
        <f t="shared" si="30"/>
        <v>900000</v>
      </c>
      <c r="F174" s="81"/>
      <c r="G174" s="82">
        <f t="shared" si="31"/>
        <v>810810.81081081077</v>
      </c>
      <c r="H174" s="83">
        <f t="shared" si="32"/>
        <v>89189.189189189186</v>
      </c>
      <c r="I174" s="83">
        <f t="shared" si="33"/>
        <v>162162.16216216216</v>
      </c>
      <c r="J174" s="103">
        <f t="shared" si="34"/>
        <v>17837.837837837837</v>
      </c>
    </row>
    <row r="175" spans="1:10" ht="12.75" customHeight="1" x14ac:dyDescent="0.25">
      <c r="A175" s="101"/>
      <c r="D175" s="81"/>
      <c r="E175" s="81">
        <f>(E174*Invoice!I1038)+((E174-(E174*Invoice!I1038))*Invoice!J1038)</f>
        <v>90000</v>
      </c>
      <c r="F175" s="81"/>
      <c r="G175" s="90">
        <f>E175/1.11</f>
        <v>81081.08108108108</v>
      </c>
      <c r="H175" s="91">
        <f>G175*11%</f>
        <v>8918.9189189189183</v>
      </c>
      <c r="I175" s="91">
        <f>G175/B174</f>
        <v>16216.216216216217</v>
      </c>
      <c r="J175" s="104">
        <f>H175/B174</f>
        <v>1783.7837837837837</v>
      </c>
    </row>
    <row r="176" spans="1:10" ht="12.75" customHeight="1" x14ac:dyDescent="0.25">
      <c r="A176" s="101"/>
      <c r="D176" s="81" t="s">
        <v>23</v>
      </c>
      <c r="E176" s="81">
        <f>E174-E175</f>
        <v>810000</v>
      </c>
      <c r="F176" s="81"/>
      <c r="G176" s="82">
        <f>G174-G175</f>
        <v>729729.7297297297</v>
      </c>
      <c r="H176" s="82">
        <f>H174-H175</f>
        <v>80270.270270270266</v>
      </c>
      <c r="I176" s="82">
        <f>I174-I175</f>
        <v>145945.94594594595</v>
      </c>
      <c r="J176" s="105">
        <f>J174-J175</f>
        <v>16054.054054054053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810000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Invoice!B1039</f>
        <v>10</v>
      </c>
      <c r="C180" s="88" t="str">
        <f>Invoice!E1039</f>
        <v>LEM STICK KENKO 8 GR (KECIL) isi 30 pc</v>
      </c>
      <c r="D180" s="89">
        <f>Invoice!H1039</f>
        <v>66000</v>
      </c>
      <c r="E180" s="81">
        <f t="shared" si="30"/>
        <v>660000</v>
      </c>
      <c r="F180" s="81"/>
      <c r="G180" s="82">
        <f t="shared" si="31"/>
        <v>594594.59459459456</v>
      </c>
      <c r="H180" s="83">
        <f t="shared" si="32"/>
        <v>65405.4054054054</v>
      </c>
      <c r="I180" s="83">
        <f t="shared" si="33"/>
        <v>59459.459459459453</v>
      </c>
      <c r="J180" s="103">
        <f t="shared" si="34"/>
        <v>6540.54054054054</v>
      </c>
    </row>
    <row r="181" spans="1:10" ht="12.75" customHeight="1" x14ac:dyDescent="0.25">
      <c r="A181" s="101"/>
      <c r="D181" s="81"/>
      <c r="E181" s="81">
        <f>(E180*Invoice!I1039)+((E180-(E180*Invoice!I1039))*Invoice!J1039)</f>
        <v>66000</v>
      </c>
      <c r="F181" s="81"/>
      <c r="G181" s="90">
        <f>E181/1.11</f>
        <v>59459.459459459453</v>
      </c>
      <c r="H181" s="91">
        <f>G181*11%</f>
        <v>6540.54054054054</v>
      </c>
      <c r="I181" s="91">
        <f>G181/B180</f>
        <v>5945.9459459459449</v>
      </c>
      <c r="J181" s="104">
        <f>H181/B180</f>
        <v>654.05405405405395</v>
      </c>
    </row>
    <row r="182" spans="1:10" ht="12.75" customHeight="1" x14ac:dyDescent="0.25">
      <c r="A182" s="101"/>
      <c r="D182" s="81" t="s">
        <v>23</v>
      </c>
      <c r="E182" s="81">
        <f>E180-E181</f>
        <v>594000</v>
      </c>
      <c r="F182" s="81"/>
      <c r="G182" s="82">
        <f>G180-G181</f>
        <v>535135.13513513515</v>
      </c>
      <c r="H182" s="82">
        <f>H180-H181</f>
        <v>58864.86486486486</v>
      </c>
      <c r="I182" s="82">
        <f>I180-I181</f>
        <v>53513.513513513506</v>
      </c>
      <c r="J182" s="105">
        <f>J180-J181</f>
        <v>5886.4864864864858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594000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Invoice!B1040</f>
        <v>5</v>
      </c>
      <c r="C186" s="88" t="str">
        <f>Invoice!E1040</f>
        <v>ISI CUTTER 18 MM KENKO L-150 (BESAR)</v>
      </c>
      <c r="D186" s="89">
        <f>Invoice!H1040</f>
        <v>64800</v>
      </c>
      <c r="E186" s="81">
        <f t="shared" si="30"/>
        <v>324000</v>
      </c>
      <c r="F186" s="81"/>
      <c r="G186" s="82">
        <f t="shared" si="31"/>
        <v>291891.89189189189</v>
      </c>
      <c r="H186" s="83">
        <f t="shared" si="32"/>
        <v>32108.10810810811</v>
      </c>
      <c r="I186" s="83">
        <f t="shared" si="33"/>
        <v>58378.37837837838</v>
      </c>
      <c r="J186" s="103">
        <f t="shared" si="34"/>
        <v>6421.6216216216217</v>
      </c>
    </row>
    <row r="187" spans="1:10" ht="12.75" customHeight="1" x14ac:dyDescent="0.25">
      <c r="A187" s="101"/>
      <c r="D187" s="81"/>
      <c r="E187" s="81">
        <f>(E186*Invoice!I1040)+((E186-(E186*Invoice!I1040))*Invoice!J1040)</f>
        <v>32400</v>
      </c>
      <c r="F187" s="81"/>
      <c r="G187" s="90">
        <f>E187/1.11</f>
        <v>29189.189189189186</v>
      </c>
      <c r="H187" s="91">
        <f>G187*11%</f>
        <v>3210.8108108108104</v>
      </c>
      <c r="I187" s="91">
        <f>G187/B186</f>
        <v>5837.8378378378375</v>
      </c>
      <c r="J187" s="104">
        <f>H187/B186</f>
        <v>642.16216216216208</v>
      </c>
    </row>
    <row r="188" spans="1:10" ht="12.75" customHeight="1" x14ac:dyDescent="0.25">
      <c r="A188" s="101"/>
      <c r="D188" s="81" t="s">
        <v>23</v>
      </c>
      <c r="E188" s="81">
        <f>E186-E187</f>
        <v>291600</v>
      </c>
      <c r="F188" s="81"/>
      <c r="G188" s="82">
        <f>G186-G187</f>
        <v>262702.70270270272</v>
      </c>
      <c r="H188" s="82">
        <f>H186-H187</f>
        <v>28897.2972972973</v>
      </c>
      <c r="I188" s="82">
        <f>I186-I187</f>
        <v>52540.54054054054</v>
      </c>
      <c r="J188" s="105">
        <f>J186-J187</f>
        <v>5779.45945945946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291600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6"/>
      <c r="B191" s="107"/>
      <c r="C191" s="107"/>
      <c r="D191" s="107"/>
      <c r="E191" s="107"/>
      <c r="F191" s="107"/>
      <c r="G191" s="108">
        <f>G164+G170+G176+G182+G188</f>
        <v>2322972.9729729732</v>
      </c>
      <c r="H191" s="108">
        <f>H164+H170+H176+H182+H188</f>
        <v>255527.02702702701</v>
      </c>
      <c r="I191" s="107"/>
      <c r="J191" s="109">
        <f>H165+H171+H177+H183+H189</f>
        <v>2578500</v>
      </c>
    </row>
    <row r="193" spans="1:10" ht="12.75" customHeight="1" x14ac:dyDescent="0.25">
      <c r="A193" s="94" t="s">
        <v>1</v>
      </c>
      <c r="B193" s="95">
        <f>Invoice!E1142</f>
        <v>23070011</v>
      </c>
      <c r="C193" s="96"/>
      <c r="D193" s="97"/>
      <c r="E193" s="97"/>
      <c r="F193" s="97"/>
      <c r="G193" s="98"/>
      <c r="H193" s="99"/>
      <c r="I193" s="99"/>
      <c r="J193" s="100"/>
    </row>
    <row r="194" spans="1:10" ht="12.75" customHeight="1" x14ac:dyDescent="0.25">
      <c r="A194" s="101">
        <v>1</v>
      </c>
      <c r="B194" s="84" t="s">
        <v>20</v>
      </c>
      <c r="C194" s="84" t="s">
        <v>21</v>
      </c>
      <c r="D194" s="85" t="s">
        <v>22</v>
      </c>
      <c r="E194" s="85" t="s">
        <v>23</v>
      </c>
      <c r="F194" s="85"/>
      <c r="G194" s="86" t="s">
        <v>24</v>
      </c>
      <c r="H194" s="87" t="s">
        <v>25</v>
      </c>
      <c r="I194" s="87" t="s">
        <v>26</v>
      </c>
      <c r="J194" s="102"/>
    </row>
    <row r="195" spans="1:10" ht="12.75" customHeight="1" x14ac:dyDescent="0.25">
      <c r="A195" s="101"/>
      <c r="B195" s="80">
        <f>Invoice!B1150</f>
        <v>40</v>
      </c>
      <c r="C195" s="88" t="str">
        <f>Invoice!E1150</f>
        <v>CUTTER 18 MM KENKO L-500 (BESAR)</v>
      </c>
      <c r="D195" s="89">
        <f>Invoice!H1150</f>
        <v>147600</v>
      </c>
      <c r="E195" s="81">
        <f>D195*B195</f>
        <v>5904000</v>
      </c>
      <c r="F195" s="81"/>
      <c r="G195" s="82">
        <f>E195/1.11</f>
        <v>5318918.9189189188</v>
      </c>
      <c r="H195" s="83">
        <f>G195*11%</f>
        <v>585081.08108108107</v>
      </c>
      <c r="I195" s="83">
        <f>G195/B195</f>
        <v>132972.97297297296</v>
      </c>
      <c r="J195" s="103">
        <f>H195/B195</f>
        <v>14627.027027027027</v>
      </c>
    </row>
    <row r="196" spans="1:10" ht="12.75" customHeight="1" x14ac:dyDescent="0.25">
      <c r="A196" s="101"/>
      <c r="D196" s="81"/>
      <c r="E196" s="81">
        <f>(E195*Invoice!I1150)+((E195-(E195*Invoice!I1150))*Invoice!J1150)</f>
        <v>738000</v>
      </c>
      <c r="F196" s="81"/>
      <c r="G196" s="90">
        <f>E196/1.11</f>
        <v>664864.86486486485</v>
      </c>
      <c r="H196" s="91">
        <f>G196*11%</f>
        <v>73135.135135135133</v>
      </c>
      <c r="I196" s="91">
        <f>G196/B195</f>
        <v>16621.62162162162</v>
      </c>
      <c r="J196" s="104">
        <f>H196/B195</f>
        <v>1828.3783783783783</v>
      </c>
    </row>
    <row r="197" spans="1:10" ht="12.75" customHeight="1" x14ac:dyDescent="0.25">
      <c r="A197" s="101"/>
      <c r="D197" s="81" t="s">
        <v>23</v>
      </c>
      <c r="E197" s="81">
        <f>E195-E196</f>
        <v>5166000</v>
      </c>
      <c r="F197" s="81"/>
      <c r="G197" s="82">
        <f>G195-G196</f>
        <v>4654054.0540540535</v>
      </c>
      <c r="H197" s="82">
        <f>H195-H196</f>
        <v>511945.94594594592</v>
      </c>
      <c r="I197" s="82">
        <f>I195-I196</f>
        <v>116351.35135135133</v>
      </c>
      <c r="J197" s="105">
        <f>J195-J196</f>
        <v>12798.648648648648</v>
      </c>
    </row>
    <row r="198" spans="1:10" ht="12.75" customHeight="1" x14ac:dyDescent="0.25">
      <c r="A198" s="101"/>
      <c r="D198" s="81"/>
      <c r="E198" s="81"/>
      <c r="F198" s="81"/>
      <c r="G198" s="82"/>
      <c r="H198" s="83">
        <f>G197+H197</f>
        <v>5165999.9999999991</v>
      </c>
      <c r="I198" s="83"/>
      <c r="J198" s="103"/>
    </row>
    <row r="199" spans="1:10" ht="12.75" customHeight="1" x14ac:dyDescent="0.25">
      <c r="A199" s="101"/>
      <c r="B199" s="79"/>
      <c r="D199" s="81"/>
      <c r="E199" s="81"/>
      <c r="F199" s="81"/>
      <c r="G199" s="82"/>
      <c r="H199" s="83"/>
      <c r="I199" s="83"/>
      <c r="J199" s="103"/>
    </row>
    <row r="200" spans="1:10" ht="12.75" customHeight="1" x14ac:dyDescent="0.25">
      <c r="A200" s="106"/>
      <c r="B200" s="107"/>
      <c r="C200" s="107"/>
      <c r="D200" s="107"/>
      <c r="E200" s="107"/>
      <c r="F200" s="107"/>
      <c r="G200" s="108">
        <f>G197</f>
        <v>4654054.0540540535</v>
      </c>
      <c r="H200" s="108">
        <f>H197</f>
        <v>511945.94594594592</v>
      </c>
      <c r="I200" s="107"/>
      <c r="J200" s="109">
        <f>H198</f>
        <v>5165999.9999999991</v>
      </c>
    </row>
    <row r="202" spans="1:10" ht="12.75" customHeight="1" x14ac:dyDescent="0.25">
      <c r="A202" s="94" t="s">
        <v>1</v>
      </c>
      <c r="B202" s="95">
        <f>Invoice!E1256</f>
        <v>23070012</v>
      </c>
      <c r="C202" s="96"/>
      <c r="D202" s="97"/>
      <c r="E202" s="97"/>
      <c r="F202" s="97"/>
      <c r="G202" s="98"/>
      <c r="H202" s="99"/>
      <c r="I202" s="99"/>
      <c r="J202" s="100"/>
    </row>
    <row r="203" spans="1:10" ht="12.75" customHeight="1" x14ac:dyDescent="0.25">
      <c r="A203" s="101">
        <v>1</v>
      </c>
      <c r="B203" s="84" t="s">
        <v>20</v>
      </c>
      <c r="C203" s="84" t="s">
        <v>21</v>
      </c>
      <c r="D203" s="85" t="s">
        <v>22</v>
      </c>
      <c r="E203" s="85" t="s">
        <v>23</v>
      </c>
      <c r="F203" s="85"/>
      <c r="G203" s="86" t="s">
        <v>24</v>
      </c>
      <c r="H203" s="87" t="s">
        <v>25</v>
      </c>
      <c r="I203" s="87" t="s">
        <v>26</v>
      </c>
      <c r="J203" s="102"/>
    </row>
    <row r="204" spans="1:10" ht="12.75" customHeight="1" x14ac:dyDescent="0.25">
      <c r="A204" s="101"/>
      <c r="B204" s="80">
        <f>Invoice!B1264</f>
        <v>720</v>
      </c>
      <c r="C204" s="88" t="str">
        <f>Invoice!E1264</f>
        <v>CRAYON / OIL PASTEL JOYKO OP-12S PP CASE SEA WORLD</v>
      </c>
      <c r="D204" s="89">
        <f>Invoice!H1264</f>
        <v>11900</v>
      </c>
      <c r="E204" s="81">
        <f>D204*B204</f>
        <v>8568000</v>
      </c>
      <c r="F204" s="81"/>
      <c r="G204" s="82">
        <f>E204/1.11</f>
        <v>7718918.9189189179</v>
      </c>
      <c r="H204" s="83">
        <f>G204*11%</f>
        <v>849081.08108108095</v>
      </c>
      <c r="I204" s="83">
        <f>G204/B204</f>
        <v>10720.720720720719</v>
      </c>
      <c r="J204" s="103">
        <f>H204/B204</f>
        <v>1179.2792792792791</v>
      </c>
    </row>
    <row r="205" spans="1:10" ht="12.75" customHeight="1" x14ac:dyDescent="0.25">
      <c r="A205" s="101"/>
      <c r="D205" s="81"/>
      <c r="E205" s="81">
        <f>(E204*Invoice!I1264)+((E204-(E204*Invoice!I1264))*Invoice!J1264)</f>
        <v>1071000</v>
      </c>
      <c r="F205" s="81"/>
      <c r="G205" s="90">
        <f>E205/1.11</f>
        <v>964864.86486486474</v>
      </c>
      <c r="H205" s="91">
        <f>G205*11%</f>
        <v>106135.13513513512</v>
      </c>
      <c r="I205" s="91">
        <f>G205/B204</f>
        <v>1340.0900900900899</v>
      </c>
      <c r="J205" s="104">
        <f>H205/B204</f>
        <v>147.40990990990989</v>
      </c>
    </row>
    <row r="206" spans="1:10" ht="12.75" customHeight="1" x14ac:dyDescent="0.25">
      <c r="A206" s="101"/>
      <c r="D206" s="81" t="s">
        <v>23</v>
      </c>
      <c r="E206" s="81">
        <f>E204-E205</f>
        <v>7497000</v>
      </c>
      <c r="F206" s="81"/>
      <c r="G206" s="82">
        <f>G204-G205</f>
        <v>6754054.0540540535</v>
      </c>
      <c r="H206" s="82">
        <f>H204-H205</f>
        <v>742945.9459459458</v>
      </c>
      <c r="I206" s="82">
        <f>I204-I205</f>
        <v>9380.6306306306287</v>
      </c>
      <c r="J206" s="105">
        <f>J204-J205</f>
        <v>1031.8693693693692</v>
      </c>
    </row>
    <row r="207" spans="1:10" ht="12.75" customHeight="1" x14ac:dyDescent="0.25">
      <c r="A207" s="101"/>
      <c r="D207" s="81"/>
      <c r="E207" s="81"/>
      <c r="F207" s="81"/>
      <c r="G207" s="82"/>
      <c r="H207" s="83">
        <f>G206+H206</f>
        <v>7496999.9999999991</v>
      </c>
      <c r="I207" s="83"/>
      <c r="J207" s="103"/>
    </row>
    <row r="208" spans="1:10" ht="12.75" customHeight="1" x14ac:dyDescent="0.25">
      <c r="A208" s="101"/>
      <c r="B208" s="79"/>
      <c r="D208" s="81"/>
      <c r="E208" s="81"/>
      <c r="F208" s="81"/>
      <c r="G208" s="82"/>
      <c r="H208" s="83"/>
      <c r="I208" s="83"/>
      <c r="J208" s="103"/>
    </row>
    <row r="209" spans="1:10" ht="12.75" customHeight="1" x14ac:dyDescent="0.25">
      <c r="A209" s="101">
        <v>2</v>
      </c>
      <c r="B209" s="84" t="s">
        <v>20</v>
      </c>
      <c r="C209" s="84" t="s">
        <v>21</v>
      </c>
      <c r="D209" s="85" t="s">
        <v>22</v>
      </c>
      <c r="E209" s="85" t="s">
        <v>23</v>
      </c>
      <c r="F209" s="85"/>
      <c r="G209" s="86" t="s">
        <v>24</v>
      </c>
      <c r="H209" s="87" t="s">
        <v>25</v>
      </c>
      <c r="I209" s="87" t="s">
        <v>26</v>
      </c>
      <c r="J209" s="102"/>
    </row>
    <row r="210" spans="1:10" ht="12.75" customHeight="1" x14ac:dyDescent="0.25">
      <c r="A210" s="101"/>
      <c r="B210" s="80">
        <f>Invoice!B1265</f>
        <v>144</v>
      </c>
      <c r="C210" s="88" t="str">
        <f>Invoice!E1265</f>
        <v>CRAYON / OIL PASTEL JOYKO OP-18S PP CASE SEA WORLD</v>
      </c>
      <c r="D210" s="89">
        <f>Invoice!H1265</f>
        <v>23000</v>
      </c>
      <c r="E210" s="81">
        <f t="shared" ref="E210:E234" si="35">D210*B210</f>
        <v>3312000</v>
      </c>
      <c r="F210" s="81"/>
      <c r="G210" s="82">
        <f t="shared" ref="G210:G234" si="36">E210/1.11</f>
        <v>2983783.7837837837</v>
      </c>
      <c r="H210" s="83">
        <f t="shared" ref="H210:H234" si="37">G210*11%</f>
        <v>328216.21621621621</v>
      </c>
      <c r="I210" s="83">
        <f t="shared" ref="I210:I234" si="38">G210/B210</f>
        <v>20720.720720720721</v>
      </c>
      <c r="J210" s="103">
        <f t="shared" ref="J210:J234" si="39">H210/B210</f>
        <v>2279.2792792792793</v>
      </c>
    </row>
    <row r="211" spans="1:10" ht="12.75" customHeight="1" x14ac:dyDescent="0.25">
      <c r="A211" s="101"/>
      <c r="D211" s="81"/>
      <c r="E211" s="81">
        <f>(E210*Invoice!I1265)+((E210-(E210*Invoice!I1265))*Invoice!J1265)</f>
        <v>414000</v>
      </c>
      <c r="F211" s="81"/>
      <c r="G211" s="90">
        <f>E211/1.11</f>
        <v>372972.97297297296</v>
      </c>
      <c r="H211" s="91">
        <f>G211*11%</f>
        <v>41027.027027027027</v>
      </c>
      <c r="I211" s="91">
        <f>G211/B210</f>
        <v>2590.0900900900901</v>
      </c>
      <c r="J211" s="104">
        <f>H211/B210</f>
        <v>284.90990990990991</v>
      </c>
    </row>
    <row r="212" spans="1:10" ht="12.75" customHeight="1" x14ac:dyDescent="0.25">
      <c r="A212" s="101"/>
      <c r="D212" s="81" t="s">
        <v>23</v>
      </c>
      <c r="E212" s="81">
        <f>E210-E211</f>
        <v>2898000</v>
      </c>
      <c r="F212" s="81"/>
      <c r="G212" s="82">
        <f>G210-G211</f>
        <v>2610810.8108108109</v>
      </c>
      <c r="H212" s="82">
        <f>H210-H211</f>
        <v>287189.18918918917</v>
      </c>
      <c r="I212" s="82">
        <f>I210-I211</f>
        <v>18130.630630630632</v>
      </c>
      <c r="J212" s="105">
        <f>J210-J211</f>
        <v>1994.3693693693695</v>
      </c>
    </row>
    <row r="213" spans="1:10" ht="12.75" customHeight="1" x14ac:dyDescent="0.25">
      <c r="A213" s="101"/>
      <c r="D213" s="81"/>
      <c r="E213" s="81"/>
      <c r="F213" s="81"/>
      <c r="G213" s="82"/>
      <c r="H213" s="83">
        <f>G212+H212</f>
        <v>2898000</v>
      </c>
      <c r="I213" s="83"/>
      <c r="J213" s="103"/>
    </row>
    <row r="214" spans="1:10" ht="12.75" customHeight="1" x14ac:dyDescent="0.25">
      <c r="A214" s="101"/>
      <c r="B214" s="79"/>
      <c r="D214" s="81"/>
      <c r="E214" s="81"/>
      <c r="F214" s="81"/>
      <c r="G214" s="82"/>
      <c r="H214" s="83"/>
      <c r="I214" s="83"/>
      <c r="J214" s="103"/>
    </row>
    <row r="215" spans="1:10" ht="12.75" customHeight="1" x14ac:dyDescent="0.25">
      <c r="A215" s="101">
        <v>3</v>
      </c>
      <c r="B215" s="84" t="s">
        <v>20</v>
      </c>
      <c r="C215" s="84" t="s">
        <v>21</v>
      </c>
      <c r="D215" s="85" t="s">
        <v>22</v>
      </c>
      <c r="E215" s="85" t="s">
        <v>23</v>
      </c>
      <c r="F215" s="85"/>
      <c r="G215" s="86" t="s">
        <v>24</v>
      </c>
      <c r="H215" s="87" t="s">
        <v>25</v>
      </c>
      <c r="I215" s="87" t="s">
        <v>26</v>
      </c>
      <c r="J215" s="102"/>
    </row>
    <row r="216" spans="1:10" ht="12.75" customHeight="1" x14ac:dyDescent="0.25">
      <c r="A216" s="101"/>
      <c r="B216" s="80">
        <f>Invoice!B1266</f>
        <v>96</v>
      </c>
      <c r="C216" s="88" t="str">
        <f>Invoice!E1266</f>
        <v>CRAYON / OIL PASTEL JOYKO OP-24S PP CASE SEA WORLD</v>
      </c>
      <c r="D216" s="89">
        <f>Invoice!H1266</f>
        <v>29600</v>
      </c>
      <c r="E216" s="81">
        <f t="shared" si="35"/>
        <v>2841600</v>
      </c>
      <c r="F216" s="81"/>
      <c r="G216" s="82">
        <f t="shared" si="36"/>
        <v>2560000</v>
      </c>
      <c r="H216" s="83">
        <f t="shared" si="37"/>
        <v>281600</v>
      </c>
      <c r="I216" s="83">
        <f t="shared" si="38"/>
        <v>26666.666666666668</v>
      </c>
      <c r="J216" s="103">
        <f t="shared" si="39"/>
        <v>2933.3333333333335</v>
      </c>
    </row>
    <row r="217" spans="1:10" ht="12.75" customHeight="1" x14ac:dyDescent="0.25">
      <c r="A217" s="101"/>
      <c r="D217" s="81"/>
      <c r="E217" s="81">
        <f>(E216*Invoice!I1266)+((E216-(E216*Invoice!I1266))*Invoice!J1266)</f>
        <v>355200</v>
      </c>
      <c r="F217" s="81"/>
      <c r="G217" s="90">
        <f>E217/1.11</f>
        <v>320000</v>
      </c>
      <c r="H217" s="91">
        <f>G217*11%</f>
        <v>35200</v>
      </c>
      <c r="I217" s="91">
        <f>G217/B216</f>
        <v>3333.3333333333335</v>
      </c>
      <c r="J217" s="104">
        <f>H217/B216</f>
        <v>366.66666666666669</v>
      </c>
    </row>
    <row r="218" spans="1:10" ht="12.75" customHeight="1" x14ac:dyDescent="0.25">
      <c r="A218" s="101"/>
      <c r="D218" s="81" t="s">
        <v>23</v>
      </c>
      <c r="E218" s="81">
        <f>E216-E217</f>
        <v>2486400</v>
      </c>
      <c r="F218" s="81"/>
      <c r="G218" s="82">
        <f>G216-G217</f>
        <v>2240000</v>
      </c>
      <c r="H218" s="82">
        <f>H216-H217</f>
        <v>246400</v>
      </c>
      <c r="I218" s="82">
        <f>I216-I217</f>
        <v>23333.333333333336</v>
      </c>
      <c r="J218" s="105">
        <f>J216-J217</f>
        <v>2566.666666666667</v>
      </c>
    </row>
    <row r="219" spans="1:10" ht="12.75" customHeight="1" x14ac:dyDescent="0.25">
      <c r="A219" s="101"/>
      <c r="D219" s="81"/>
      <c r="E219" s="81"/>
      <c r="F219" s="81"/>
      <c r="G219" s="82"/>
      <c r="H219" s="83">
        <f>G218+H218</f>
        <v>2486400</v>
      </c>
      <c r="I219" s="83"/>
      <c r="J219" s="103"/>
    </row>
    <row r="220" spans="1:10" ht="12.75" customHeight="1" x14ac:dyDescent="0.25">
      <c r="A220" s="101"/>
      <c r="B220" s="79"/>
      <c r="D220" s="81"/>
      <c r="E220" s="81"/>
      <c r="F220" s="81"/>
      <c r="G220" s="82"/>
      <c r="H220" s="83"/>
      <c r="I220" s="83"/>
      <c r="J220" s="103"/>
    </row>
    <row r="221" spans="1:10" ht="12.75" customHeight="1" x14ac:dyDescent="0.25">
      <c r="A221" s="101">
        <v>4</v>
      </c>
      <c r="B221" s="84" t="s">
        <v>20</v>
      </c>
      <c r="C221" s="84" t="s">
        <v>21</v>
      </c>
      <c r="D221" s="85" t="s">
        <v>22</v>
      </c>
      <c r="E221" s="85" t="s">
        <v>23</v>
      </c>
      <c r="F221" s="85"/>
      <c r="G221" s="86" t="s">
        <v>24</v>
      </c>
      <c r="H221" s="87" t="s">
        <v>25</v>
      </c>
      <c r="I221" s="87" t="s">
        <v>26</v>
      </c>
      <c r="J221" s="102"/>
    </row>
    <row r="222" spans="1:10" ht="12.75" customHeight="1" x14ac:dyDescent="0.25">
      <c r="A222" s="101"/>
      <c r="B222" s="80">
        <f>Invoice!B1267</f>
        <v>200</v>
      </c>
      <c r="C222" s="88" t="str">
        <f>Invoice!E1267</f>
        <v>STIP / PENGHAPUS JOYKO 526-B40P PUTIH</v>
      </c>
      <c r="D222" s="89">
        <f>Invoice!H1267</f>
        <v>28300</v>
      </c>
      <c r="E222" s="81">
        <f t="shared" si="35"/>
        <v>5660000</v>
      </c>
      <c r="F222" s="81"/>
      <c r="G222" s="82">
        <f t="shared" si="36"/>
        <v>5099099.0990990987</v>
      </c>
      <c r="H222" s="83">
        <f t="shared" si="37"/>
        <v>560900.90090090083</v>
      </c>
      <c r="I222" s="83">
        <f t="shared" si="38"/>
        <v>25495.495495495492</v>
      </c>
      <c r="J222" s="103">
        <f t="shared" si="39"/>
        <v>2804.504504504504</v>
      </c>
    </row>
    <row r="223" spans="1:10" ht="12.75" customHeight="1" x14ac:dyDescent="0.25">
      <c r="A223" s="101"/>
      <c r="D223" s="81"/>
      <c r="E223" s="81">
        <f>(E222*Invoice!I1267)+((E222-(E222*Invoice!I1267))*Invoice!J1267)</f>
        <v>707500</v>
      </c>
      <c r="F223" s="81"/>
      <c r="G223" s="90">
        <f>E223/1.11</f>
        <v>637387.38738738734</v>
      </c>
      <c r="H223" s="91">
        <f>G223*11%</f>
        <v>70112.612612612604</v>
      </c>
      <c r="I223" s="91">
        <f>G223/B222</f>
        <v>3186.9369369369365</v>
      </c>
      <c r="J223" s="104">
        <f>H223/B222</f>
        <v>350.563063063063</v>
      </c>
    </row>
    <row r="224" spans="1:10" ht="12.75" customHeight="1" x14ac:dyDescent="0.25">
      <c r="A224" s="101"/>
      <c r="D224" s="81" t="s">
        <v>23</v>
      </c>
      <c r="E224" s="81">
        <f>E222-E223</f>
        <v>4952500</v>
      </c>
      <c r="F224" s="81"/>
      <c r="G224" s="82">
        <f>G222-G223</f>
        <v>4461711.7117117113</v>
      </c>
      <c r="H224" s="82">
        <f>H222-H223</f>
        <v>490788.28828828823</v>
      </c>
      <c r="I224" s="82">
        <f>I222-I223</f>
        <v>22308.558558558554</v>
      </c>
      <c r="J224" s="105">
        <f>J222-J223</f>
        <v>2453.9414414414409</v>
      </c>
    </row>
    <row r="225" spans="1:10" ht="12.75" customHeight="1" x14ac:dyDescent="0.25">
      <c r="A225" s="101"/>
      <c r="D225" s="81"/>
      <c r="E225" s="81"/>
      <c r="F225" s="81"/>
      <c r="G225" s="82"/>
      <c r="H225" s="83">
        <f>G224+H224</f>
        <v>4952499.9999999991</v>
      </c>
      <c r="I225" s="83"/>
      <c r="J225" s="103"/>
    </row>
    <row r="226" spans="1:10" ht="12.75" customHeight="1" x14ac:dyDescent="0.25">
      <c r="A226" s="101"/>
      <c r="B226" s="79"/>
      <c r="D226" s="81"/>
      <c r="E226" s="81"/>
      <c r="F226" s="81"/>
      <c r="G226" s="82"/>
      <c r="H226" s="83"/>
      <c r="I226" s="83"/>
      <c r="J226" s="103"/>
    </row>
    <row r="227" spans="1:10" ht="12.75" customHeight="1" x14ac:dyDescent="0.25">
      <c r="A227" s="101">
        <v>5</v>
      </c>
      <c r="B227" s="84" t="s">
        <v>20</v>
      </c>
      <c r="C227" s="84" t="s">
        <v>21</v>
      </c>
      <c r="D227" s="85" t="s">
        <v>22</v>
      </c>
      <c r="E227" s="85" t="s">
        <v>23</v>
      </c>
      <c r="F227" s="85"/>
      <c r="G227" s="86" t="s">
        <v>24</v>
      </c>
      <c r="H227" s="87" t="s">
        <v>25</v>
      </c>
      <c r="I227" s="87" t="s">
        <v>26</v>
      </c>
      <c r="J227" s="102"/>
    </row>
    <row r="228" spans="1:10" ht="12.75" customHeight="1" x14ac:dyDescent="0.25">
      <c r="A228" s="101"/>
      <c r="B228" s="80">
        <f>Invoice!B1268</f>
        <v>100</v>
      </c>
      <c r="C228" s="88" t="str">
        <f>Invoice!E1268</f>
        <v>STIP / PENGHAPUS JOYKO 526-B40BL HITAM</v>
      </c>
      <c r="D228" s="89">
        <f>Invoice!H1268</f>
        <v>28300</v>
      </c>
      <c r="E228" s="81">
        <f t="shared" si="35"/>
        <v>2830000</v>
      </c>
      <c r="F228" s="81"/>
      <c r="G228" s="82">
        <f t="shared" si="36"/>
        <v>2549549.5495495494</v>
      </c>
      <c r="H228" s="83">
        <f t="shared" si="37"/>
        <v>280450.45045045041</v>
      </c>
      <c r="I228" s="83">
        <f t="shared" si="38"/>
        <v>25495.495495495492</v>
      </c>
      <c r="J228" s="103">
        <f t="shared" si="39"/>
        <v>2804.504504504504</v>
      </c>
    </row>
    <row r="229" spans="1:10" ht="12.75" customHeight="1" x14ac:dyDescent="0.25">
      <c r="A229" s="101"/>
      <c r="D229" s="81"/>
      <c r="E229" s="81">
        <f>(E228*Invoice!I1268)+((E228-(E228*Invoice!I1268))*Invoice!J1268)</f>
        <v>353750</v>
      </c>
      <c r="F229" s="81"/>
      <c r="G229" s="90">
        <f>E229/1.11</f>
        <v>318693.69369369367</v>
      </c>
      <c r="H229" s="91">
        <f>G229*11%</f>
        <v>35056.306306306302</v>
      </c>
      <c r="I229" s="91">
        <f>G229/B228</f>
        <v>3186.9369369369365</v>
      </c>
      <c r="J229" s="104">
        <f>H229/B228</f>
        <v>350.563063063063</v>
      </c>
    </row>
    <row r="230" spans="1:10" ht="12.75" customHeight="1" x14ac:dyDescent="0.25">
      <c r="A230" s="101"/>
      <c r="D230" s="81" t="s">
        <v>23</v>
      </c>
      <c r="E230" s="81">
        <f>E228-E229</f>
        <v>2476250</v>
      </c>
      <c r="F230" s="81"/>
      <c r="G230" s="82">
        <f>G228-G229</f>
        <v>2230855.8558558556</v>
      </c>
      <c r="H230" s="82">
        <f>H228-H229</f>
        <v>245394.14414414411</v>
      </c>
      <c r="I230" s="82">
        <f>I228-I229</f>
        <v>22308.558558558554</v>
      </c>
      <c r="J230" s="105">
        <f>J228-J229</f>
        <v>2453.9414414414409</v>
      </c>
    </row>
    <row r="231" spans="1:10" ht="12.75" customHeight="1" x14ac:dyDescent="0.25">
      <c r="A231" s="101"/>
      <c r="D231" s="81"/>
      <c r="E231" s="81"/>
      <c r="F231" s="81"/>
      <c r="G231" s="82"/>
      <c r="H231" s="83">
        <f>G230+H230</f>
        <v>2476249.9999999995</v>
      </c>
      <c r="I231" s="83"/>
      <c r="J231" s="103"/>
    </row>
    <row r="232" spans="1:10" ht="12.75" customHeight="1" x14ac:dyDescent="0.25">
      <c r="A232" s="101"/>
      <c r="B232" s="79"/>
      <c r="D232" s="81"/>
      <c r="E232" s="81"/>
      <c r="F232" s="81"/>
      <c r="G232" s="82"/>
      <c r="H232" s="83"/>
      <c r="I232" s="83"/>
      <c r="J232" s="103"/>
    </row>
    <row r="233" spans="1:10" ht="12.75" customHeight="1" x14ac:dyDescent="0.25">
      <c r="A233" s="101">
        <v>6</v>
      </c>
      <c r="B233" s="84" t="s">
        <v>20</v>
      </c>
      <c r="C233" s="84" t="s">
        <v>21</v>
      </c>
      <c r="D233" s="85" t="s">
        <v>22</v>
      </c>
      <c r="E233" s="85" t="s">
        <v>23</v>
      </c>
      <c r="F233" s="85"/>
      <c r="G233" s="86" t="s">
        <v>24</v>
      </c>
      <c r="H233" s="87" t="s">
        <v>25</v>
      </c>
      <c r="I233" s="87" t="s">
        <v>26</v>
      </c>
      <c r="J233" s="102"/>
    </row>
    <row r="234" spans="1:10" ht="12.75" customHeight="1" x14ac:dyDescent="0.25">
      <c r="A234" s="101"/>
      <c r="B234" s="80">
        <f>Invoice!B1269</f>
        <v>50</v>
      </c>
      <c r="C234" s="88" t="str">
        <f>Invoice!E1269</f>
        <v>LABEL HARGA JOYKO LB-P2LN (2 LINE PUTIH)</v>
      </c>
      <c r="D234" s="89">
        <f>Invoice!H1269</f>
        <v>30500</v>
      </c>
      <c r="E234" s="81">
        <f t="shared" si="35"/>
        <v>1525000</v>
      </c>
      <c r="F234" s="81"/>
      <c r="G234" s="82">
        <f t="shared" si="36"/>
        <v>1373873.8738738738</v>
      </c>
      <c r="H234" s="83">
        <f t="shared" si="37"/>
        <v>151126.12612612612</v>
      </c>
      <c r="I234" s="83">
        <f t="shared" si="38"/>
        <v>27477.477477477478</v>
      </c>
      <c r="J234" s="103">
        <f t="shared" si="39"/>
        <v>3022.5225225225226</v>
      </c>
    </row>
    <row r="235" spans="1:10" ht="12.75" customHeight="1" x14ac:dyDescent="0.25">
      <c r="A235" s="101"/>
      <c r="D235" s="81"/>
      <c r="E235" s="81">
        <f>(E234*Invoice!I1269)+((E234-(E234*Invoice!I1269))*Invoice!J1269)</f>
        <v>190625</v>
      </c>
      <c r="F235" s="81"/>
      <c r="G235" s="90">
        <f>E235/1.11</f>
        <v>171734.23423423423</v>
      </c>
      <c r="H235" s="91">
        <f>G235*11%</f>
        <v>18890.765765765766</v>
      </c>
      <c r="I235" s="91">
        <f>G235/B234</f>
        <v>3434.6846846846847</v>
      </c>
      <c r="J235" s="104">
        <f>H235/B234</f>
        <v>377.81531531531533</v>
      </c>
    </row>
    <row r="236" spans="1:10" ht="12.75" customHeight="1" x14ac:dyDescent="0.25">
      <c r="A236" s="101"/>
      <c r="D236" s="81" t="s">
        <v>23</v>
      </c>
      <c r="E236" s="81">
        <f>E234-E235</f>
        <v>1334375</v>
      </c>
      <c r="F236" s="81"/>
      <c r="G236" s="82">
        <f>G234-G235</f>
        <v>1202139.6396396395</v>
      </c>
      <c r="H236" s="82">
        <f>H234-H235</f>
        <v>132235.36036036036</v>
      </c>
      <c r="I236" s="82">
        <f>I234-I235</f>
        <v>24042.792792792792</v>
      </c>
      <c r="J236" s="105">
        <f>J234-J235</f>
        <v>2644.7072072072074</v>
      </c>
    </row>
    <row r="237" spans="1:10" ht="12.75" customHeight="1" x14ac:dyDescent="0.25">
      <c r="A237" s="101"/>
      <c r="D237" s="81"/>
      <c r="E237" s="81"/>
      <c r="F237" s="81"/>
      <c r="G237" s="82"/>
      <c r="H237" s="83">
        <f>G236+H236</f>
        <v>1334375</v>
      </c>
      <c r="I237" s="83"/>
      <c r="J237" s="103"/>
    </row>
    <row r="238" spans="1:10" ht="12.75" customHeight="1" x14ac:dyDescent="0.25">
      <c r="A238" s="101"/>
      <c r="B238" s="79"/>
      <c r="D238" s="81"/>
      <c r="E238" s="81"/>
      <c r="F238" s="81"/>
      <c r="G238" s="82"/>
      <c r="H238" s="83"/>
      <c r="I238" s="83"/>
      <c r="J238" s="103"/>
    </row>
    <row r="239" spans="1:10" ht="12.75" customHeight="1" x14ac:dyDescent="0.25">
      <c r="A239" s="106"/>
      <c r="B239" s="107"/>
      <c r="C239" s="107"/>
      <c r="D239" s="107"/>
      <c r="E239" s="107"/>
      <c r="F239" s="107"/>
      <c r="G239" s="108">
        <f>G206+G212+G218+G224+G230+G236</f>
        <v>19499572.07207207</v>
      </c>
      <c r="H239" s="108">
        <f>H206+H212+H218+H224+H230+H236</f>
        <v>2144952.9279279276</v>
      </c>
      <c r="I239" s="107"/>
      <c r="J239" s="109">
        <f>H207+H213+H219+H225+H231+H237</f>
        <v>21644525</v>
      </c>
    </row>
    <row r="241" spans="1:10" ht="12.75" customHeight="1" x14ac:dyDescent="0.25">
      <c r="A241" s="94" t="s">
        <v>1</v>
      </c>
      <c r="B241" s="95">
        <f>Invoice!E1370</f>
        <v>23070013</v>
      </c>
      <c r="C241" s="96"/>
      <c r="D241" s="97"/>
      <c r="E241" s="97"/>
      <c r="F241" s="97"/>
      <c r="G241" s="98"/>
      <c r="H241" s="99"/>
      <c r="I241" s="99"/>
      <c r="J241" s="100"/>
    </row>
    <row r="242" spans="1:10" ht="12.75" customHeight="1" x14ac:dyDescent="0.25">
      <c r="A242" s="101">
        <v>1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Invoice!B1378</f>
        <v>96</v>
      </c>
      <c r="C243" s="88" t="str">
        <f>Invoice!E1378</f>
        <v>HANDY TAPE DISPENSER KENKO TDB-2</v>
      </c>
      <c r="D243" s="89">
        <f>Invoice!H1378</f>
        <v>22000</v>
      </c>
      <c r="E243" s="81">
        <f>D243*B243</f>
        <v>2112000</v>
      </c>
      <c r="F243" s="81"/>
      <c r="G243" s="82">
        <f>E243/1.11</f>
        <v>1902702.7027027025</v>
      </c>
      <c r="H243" s="83">
        <f>G243*11%</f>
        <v>209297.29729729728</v>
      </c>
      <c r="I243" s="83">
        <f>G243/B243</f>
        <v>19819.819819819819</v>
      </c>
      <c r="J243" s="103">
        <f>H243/B243</f>
        <v>2180.1801801801798</v>
      </c>
    </row>
    <row r="244" spans="1:10" ht="12.75" customHeight="1" x14ac:dyDescent="0.25">
      <c r="A244" s="101"/>
      <c r="D244" s="81"/>
      <c r="E244" s="81">
        <f>(E243*Invoice!I1378)+((E243-(E243*Invoice!I1378))*Invoice!J1378)</f>
        <v>295680</v>
      </c>
      <c r="F244" s="81"/>
      <c r="G244" s="90">
        <f>E244/1.11</f>
        <v>266378.37837837834</v>
      </c>
      <c r="H244" s="91">
        <f>G244*11%</f>
        <v>29301.621621621616</v>
      </c>
      <c r="I244" s="91">
        <f>G244/B243</f>
        <v>2774.7747747747744</v>
      </c>
      <c r="J244" s="104">
        <f>H244/B243</f>
        <v>305.22522522522519</v>
      </c>
    </row>
    <row r="245" spans="1:10" ht="12.75" customHeight="1" x14ac:dyDescent="0.25">
      <c r="A245" s="101"/>
      <c r="D245" s="81" t="s">
        <v>23</v>
      </c>
      <c r="E245" s="81">
        <f>E243-E244</f>
        <v>1816320</v>
      </c>
      <c r="F245" s="81"/>
      <c r="G245" s="82">
        <f>G243-G244</f>
        <v>1636324.3243243243</v>
      </c>
      <c r="H245" s="82">
        <f>H243-H244</f>
        <v>179995.67567567565</v>
      </c>
      <c r="I245" s="82">
        <f>I243-I244</f>
        <v>17045.045045045044</v>
      </c>
      <c r="J245" s="105">
        <f>J243-J244</f>
        <v>1874.9549549549547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1816320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6"/>
      <c r="B248" s="107"/>
      <c r="C248" s="107"/>
      <c r="D248" s="107"/>
      <c r="E248" s="107"/>
      <c r="F248" s="107"/>
      <c r="G248" s="108">
        <f>G245</f>
        <v>1636324.3243243243</v>
      </c>
      <c r="H248" s="108">
        <f>H245</f>
        <v>179995.67567567565</v>
      </c>
      <c r="I248" s="107"/>
      <c r="J248" s="109">
        <f>H246</f>
        <v>1816320</v>
      </c>
    </row>
    <row r="250" spans="1:10" ht="12.75" customHeight="1" x14ac:dyDescent="0.25">
      <c r="A250" s="94" t="s">
        <v>1</v>
      </c>
      <c r="B250" s="95">
        <f>Invoice!E1484</f>
        <v>23070014</v>
      </c>
      <c r="C250" s="96"/>
      <c r="D250" s="97"/>
      <c r="E250" s="97"/>
      <c r="F250" s="97"/>
      <c r="G250" s="98"/>
      <c r="H250" s="99"/>
      <c r="I250" s="99"/>
      <c r="J250" s="100"/>
    </row>
    <row r="251" spans="1:10" ht="12.75" customHeight="1" x14ac:dyDescent="0.25">
      <c r="A251" s="101">
        <v>1</v>
      </c>
      <c r="B251" s="84" t="s">
        <v>20</v>
      </c>
      <c r="C251" s="84" t="s">
        <v>21</v>
      </c>
      <c r="D251" s="85" t="s">
        <v>22</v>
      </c>
      <c r="E251" s="85" t="s">
        <v>23</v>
      </c>
      <c r="F251" s="85"/>
      <c r="G251" s="86" t="s">
        <v>24</v>
      </c>
      <c r="H251" s="87" t="s">
        <v>25</v>
      </c>
      <c r="I251" s="87" t="s">
        <v>26</v>
      </c>
      <c r="J251" s="102"/>
    </row>
    <row r="252" spans="1:10" ht="12.75" customHeight="1" x14ac:dyDescent="0.25">
      <c r="A252" s="101"/>
      <c r="B252" s="80">
        <f>Invoice!B1492</f>
        <v>20</v>
      </c>
      <c r="C252" s="88" t="str">
        <f>Invoice!E1492</f>
        <v>STAPLER KENKO HD-10D</v>
      </c>
      <c r="D252" s="89">
        <f>Invoice!H1492</f>
        <v>117600</v>
      </c>
      <c r="E252" s="81">
        <f>D252*B252</f>
        <v>2352000</v>
      </c>
      <c r="F252" s="81"/>
      <c r="G252" s="82">
        <f>E252/1.11</f>
        <v>2118918.9189189188</v>
      </c>
      <c r="H252" s="83">
        <f>G252*11%</f>
        <v>233081.08108108107</v>
      </c>
      <c r="I252" s="83">
        <f>G252/B252</f>
        <v>105945.94594594595</v>
      </c>
      <c r="J252" s="103">
        <f>H252/B252</f>
        <v>11654.054054054053</v>
      </c>
    </row>
    <row r="253" spans="1:10" ht="12.75" customHeight="1" x14ac:dyDescent="0.25">
      <c r="A253" s="101"/>
      <c r="D253" s="81"/>
      <c r="E253" s="81">
        <f>(E252*Invoice!I1492)+((E252-(E252*Invoice!I1492))*Invoice!J1492)</f>
        <v>305760</v>
      </c>
      <c r="F253" s="81"/>
      <c r="G253" s="90">
        <f>E253/1.11</f>
        <v>275459.45945945941</v>
      </c>
      <c r="H253" s="91">
        <f>G253*11%</f>
        <v>30300.540540540536</v>
      </c>
      <c r="I253" s="91">
        <f>G253/B252</f>
        <v>13772.97297297297</v>
      </c>
      <c r="J253" s="104">
        <f>H253/B252</f>
        <v>1515.0270270270269</v>
      </c>
    </row>
    <row r="254" spans="1:10" ht="12.75" customHeight="1" x14ac:dyDescent="0.25">
      <c r="A254" s="101"/>
      <c r="D254" s="81" t="s">
        <v>23</v>
      </c>
      <c r="E254" s="81">
        <f>E252-E253</f>
        <v>2046240</v>
      </c>
      <c r="F254" s="81"/>
      <c r="G254" s="82">
        <f>G252-G253</f>
        <v>1843459.4594594594</v>
      </c>
      <c r="H254" s="82">
        <f>H252-H253</f>
        <v>202780.54054054053</v>
      </c>
      <c r="I254" s="82">
        <f>I252-I253</f>
        <v>92172.972972972973</v>
      </c>
      <c r="J254" s="105">
        <f>J252-J253</f>
        <v>10139.027027027027</v>
      </c>
    </row>
    <row r="255" spans="1:10" ht="12.75" customHeight="1" x14ac:dyDescent="0.25">
      <c r="A255" s="101"/>
      <c r="D255" s="81"/>
      <c r="E255" s="81"/>
      <c r="F255" s="81"/>
      <c r="G255" s="82"/>
      <c r="H255" s="83">
        <f>G254+H254</f>
        <v>2046240</v>
      </c>
      <c r="I255" s="83"/>
      <c r="J255" s="103"/>
    </row>
    <row r="256" spans="1:10" ht="12.75" customHeight="1" x14ac:dyDescent="0.25">
      <c r="A256" s="101"/>
      <c r="B256" s="79"/>
      <c r="D256" s="81"/>
      <c r="E256" s="81"/>
      <c r="F256" s="81"/>
      <c r="G256" s="82"/>
      <c r="H256" s="83"/>
      <c r="I256" s="83"/>
      <c r="J256" s="103"/>
    </row>
    <row r="257" spans="1:10" ht="12.75" customHeight="1" x14ac:dyDescent="0.25">
      <c r="A257" s="101">
        <v>2</v>
      </c>
      <c r="B257" s="84" t="s">
        <v>20</v>
      </c>
      <c r="C257" s="84" t="s">
        <v>21</v>
      </c>
      <c r="D257" s="85" t="s">
        <v>22</v>
      </c>
      <c r="E257" s="85" t="s">
        <v>23</v>
      </c>
      <c r="F257" s="85"/>
      <c r="G257" s="86" t="s">
        <v>24</v>
      </c>
      <c r="H257" s="87" t="s">
        <v>25</v>
      </c>
      <c r="I257" s="87" t="s">
        <v>26</v>
      </c>
      <c r="J257" s="102"/>
    </row>
    <row r="258" spans="1:10" ht="12.75" customHeight="1" x14ac:dyDescent="0.25">
      <c r="A258" s="101"/>
      <c r="B258" s="80">
        <f>Invoice!B1493</f>
        <v>4</v>
      </c>
      <c r="C258" s="88" t="str">
        <f>Invoice!E1493</f>
        <v>STAPLER KENKO HD-50</v>
      </c>
      <c r="D258" s="89">
        <f>Invoice!H1493</f>
        <v>228000</v>
      </c>
      <c r="E258" s="81">
        <f t="shared" ref="E258" si="40">D258*B258</f>
        <v>912000</v>
      </c>
      <c r="F258" s="81"/>
      <c r="G258" s="82">
        <f t="shared" ref="G258" si="41">E258/1.11</f>
        <v>821621.62162162154</v>
      </c>
      <c r="H258" s="83">
        <f t="shared" ref="H258" si="42">G258*11%</f>
        <v>90378.378378378373</v>
      </c>
      <c r="I258" s="83">
        <f t="shared" ref="I258" si="43">G258/B258</f>
        <v>205405.40540540538</v>
      </c>
      <c r="J258" s="103">
        <f t="shared" ref="J258" si="44">H258/B258</f>
        <v>22594.594594594593</v>
      </c>
    </row>
    <row r="259" spans="1:10" ht="12.75" customHeight="1" x14ac:dyDescent="0.25">
      <c r="A259" s="101"/>
      <c r="D259" s="81"/>
      <c r="E259" s="81">
        <f>(E258*Invoice!I1493)+((E258-(E258*Invoice!I1493))*Invoice!J1493)</f>
        <v>114000</v>
      </c>
      <c r="F259" s="81"/>
      <c r="G259" s="90">
        <f>E259/1.11</f>
        <v>102702.70270270269</v>
      </c>
      <c r="H259" s="91">
        <f>G259*11%</f>
        <v>11297.297297297297</v>
      </c>
      <c r="I259" s="91">
        <f>G259/B258</f>
        <v>25675.675675675673</v>
      </c>
      <c r="J259" s="104">
        <f>H259/B258</f>
        <v>2824.3243243243242</v>
      </c>
    </row>
    <row r="260" spans="1:10" ht="12.75" customHeight="1" x14ac:dyDescent="0.25">
      <c r="A260" s="101"/>
      <c r="D260" s="81" t="s">
        <v>23</v>
      </c>
      <c r="E260" s="81">
        <f>E258-E259</f>
        <v>798000</v>
      </c>
      <c r="F260" s="81"/>
      <c r="G260" s="82">
        <f>G258-G259</f>
        <v>718918.91891891882</v>
      </c>
      <c r="H260" s="82">
        <f>H258-H259</f>
        <v>79081.08108108108</v>
      </c>
      <c r="I260" s="82">
        <f>I258-I259</f>
        <v>179729.7297297297</v>
      </c>
      <c r="J260" s="105">
        <f>J258-J259</f>
        <v>19770.27027027027</v>
      </c>
    </row>
    <row r="261" spans="1:10" ht="12.75" customHeight="1" x14ac:dyDescent="0.25">
      <c r="A261" s="101"/>
      <c r="D261" s="81"/>
      <c r="E261" s="81"/>
      <c r="F261" s="81"/>
      <c r="G261" s="82"/>
      <c r="H261" s="83">
        <f>G260+H260</f>
        <v>797999.99999999988</v>
      </c>
      <c r="I261" s="83"/>
      <c r="J261" s="103"/>
    </row>
    <row r="262" spans="1:10" ht="12.75" customHeight="1" x14ac:dyDescent="0.25">
      <c r="A262" s="101"/>
      <c r="B262" s="79"/>
      <c r="D262" s="81"/>
      <c r="E262" s="81"/>
      <c r="F262" s="81"/>
      <c r="G262" s="82"/>
      <c r="H262" s="83"/>
      <c r="I262" s="83"/>
      <c r="J262" s="103"/>
    </row>
    <row r="263" spans="1:10" ht="12.75" customHeight="1" x14ac:dyDescent="0.25">
      <c r="A263" s="106"/>
      <c r="B263" s="107"/>
      <c r="C263" s="107"/>
      <c r="D263" s="107"/>
      <c r="E263" s="107"/>
      <c r="F263" s="107"/>
      <c r="G263" s="108">
        <f>G254+G260</f>
        <v>2562378.3783783782</v>
      </c>
      <c r="H263" s="108">
        <f>H254+H260</f>
        <v>281861.6216216216</v>
      </c>
      <c r="I263" s="107"/>
      <c r="J263" s="109">
        <f>H255+H261</f>
        <v>2844240</v>
      </c>
    </row>
    <row r="265" spans="1:10" ht="12.75" customHeight="1" x14ac:dyDescent="0.25">
      <c r="A265" s="94" t="s">
        <v>1</v>
      </c>
      <c r="B265" s="95">
        <f>Invoice!E1598</f>
        <v>23070015</v>
      </c>
      <c r="C265" s="96"/>
      <c r="D265" s="97"/>
      <c r="E265" s="97"/>
      <c r="F265" s="97"/>
      <c r="G265" s="98"/>
      <c r="H265" s="99"/>
      <c r="I265" s="99"/>
      <c r="J265" s="100"/>
    </row>
    <row r="266" spans="1:10" ht="12.75" customHeight="1" x14ac:dyDescent="0.25">
      <c r="A266" s="101">
        <v>1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Invoice!B1606</f>
        <v>60</v>
      </c>
      <c r="C267" s="88" t="str">
        <f>Invoice!E1606</f>
        <v>ISI CUTTER 18 MM KENKO L-150 (BESAR)</v>
      </c>
      <c r="D267" s="89">
        <f>Invoice!H1606</f>
        <v>64800</v>
      </c>
      <c r="E267" s="81">
        <f>D267*B267</f>
        <v>3888000</v>
      </c>
      <c r="F267" s="81"/>
      <c r="G267" s="82">
        <f>E267/1.11</f>
        <v>3502702.7027027025</v>
      </c>
      <c r="H267" s="83">
        <f>G267*11%</f>
        <v>385297.29729729728</v>
      </c>
      <c r="I267" s="83">
        <f>G267/B267</f>
        <v>58378.378378378373</v>
      </c>
      <c r="J267" s="103">
        <f>H267/B267</f>
        <v>6421.6216216216217</v>
      </c>
    </row>
    <row r="268" spans="1:10" ht="12.75" customHeight="1" x14ac:dyDescent="0.25">
      <c r="A268" s="101"/>
      <c r="D268" s="81"/>
      <c r="E268" s="81">
        <f>(E267*Invoice!I1606)+((E267-(E267*Invoice!I1606))*Invoice!J1606)</f>
        <v>524880</v>
      </c>
      <c r="F268" s="81"/>
      <c r="G268" s="90">
        <f>E268/1.11</f>
        <v>472864.86486486485</v>
      </c>
      <c r="H268" s="91">
        <f>G268*11%</f>
        <v>52015.135135135133</v>
      </c>
      <c r="I268" s="91">
        <f>G268/B267</f>
        <v>7881.0810810810808</v>
      </c>
      <c r="J268" s="104">
        <f>H268/B267</f>
        <v>866.91891891891885</v>
      </c>
    </row>
    <row r="269" spans="1:10" ht="12.75" customHeight="1" x14ac:dyDescent="0.25">
      <c r="A269" s="101"/>
      <c r="D269" s="81" t="s">
        <v>23</v>
      </c>
      <c r="E269" s="81">
        <f>E267-E268</f>
        <v>3363120</v>
      </c>
      <c r="F269" s="81"/>
      <c r="G269" s="82">
        <f>G267-G268</f>
        <v>3029837.8378378376</v>
      </c>
      <c r="H269" s="82">
        <f>H267-H268</f>
        <v>333282.16216216213</v>
      </c>
      <c r="I269" s="82">
        <f>I267-I268</f>
        <v>50497.297297297293</v>
      </c>
      <c r="J269" s="105">
        <f>J267-J268</f>
        <v>5554.7027027027025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3363120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2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Invoice!B1607</f>
        <v>48</v>
      </c>
      <c r="C273" s="88" t="str">
        <f>Invoice!E1607</f>
        <v>CORRECTION TAPE KENKO CT-902CL (12M x 5MM)</v>
      </c>
      <c r="D273" s="89">
        <f>Invoice!H1607</f>
        <v>60000</v>
      </c>
      <c r="E273" s="81">
        <f t="shared" ref="E273" si="45">D273*B273</f>
        <v>2880000</v>
      </c>
      <c r="F273" s="81"/>
      <c r="G273" s="82">
        <f t="shared" ref="G273" si="46">E273/1.11</f>
        <v>2594594.5945945946</v>
      </c>
      <c r="H273" s="83">
        <f t="shared" ref="H273" si="47">G273*11%</f>
        <v>285405.40540540538</v>
      </c>
      <c r="I273" s="83">
        <f t="shared" ref="I273" si="48">G273/B273</f>
        <v>54054.054054054053</v>
      </c>
      <c r="J273" s="103">
        <f t="shared" ref="J273" si="49">H273/B273</f>
        <v>5945.9459459459458</v>
      </c>
    </row>
    <row r="274" spans="1:10" ht="12.75" customHeight="1" x14ac:dyDescent="0.25">
      <c r="A274" s="101"/>
      <c r="D274" s="81"/>
      <c r="E274" s="81">
        <f>(E273*Invoice!I1607)+((E273-(E273*Invoice!I1607))*Invoice!J1607)</f>
        <v>388800</v>
      </c>
      <c r="F274" s="81"/>
      <c r="G274" s="90">
        <f>E274/1.11</f>
        <v>350270.27027027024</v>
      </c>
      <c r="H274" s="91">
        <f>G274*11%</f>
        <v>38529.729729729726</v>
      </c>
      <c r="I274" s="91">
        <f>G274/B273</f>
        <v>7297.2972972972966</v>
      </c>
      <c r="J274" s="104">
        <f>H274/B273</f>
        <v>802.7027027027026</v>
      </c>
    </row>
    <row r="275" spans="1:10" ht="12.75" customHeight="1" x14ac:dyDescent="0.25">
      <c r="A275" s="101"/>
      <c r="D275" s="81" t="s">
        <v>23</v>
      </c>
      <c r="E275" s="81">
        <f>E273-E274</f>
        <v>2491200</v>
      </c>
      <c r="F275" s="81"/>
      <c r="G275" s="82">
        <f>G273-G274</f>
        <v>2244324.3243243243</v>
      </c>
      <c r="H275" s="82">
        <f>H273-H274</f>
        <v>246875.67567567565</v>
      </c>
      <c r="I275" s="82">
        <f>I273-I274</f>
        <v>46756.75675675676</v>
      </c>
      <c r="J275" s="105">
        <f>J273-J274</f>
        <v>5143.2432432432433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2491200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6"/>
      <c r="B278" s="107"/>
      <c r="C278" s="107"/>
      <c r="D278" s="107"/>
      <c r="E278" s="107"/>
      <c r="F278" s="107"/>
      <c r="G278" s="108">
        <f>G269+G275</f>
        <v>5274162.1621621624</v>
      </c>
      <c r="H278" s="108">
        <f>H269+H275</f>
        <v>580157.83783783775</v>
      </c>
      <c r="I278" s="107"/>
      <c r="J278" s="109">
        <f>H270+H276</f>
        <v>5854320</v>
      </c>
    </row>
    <row r="280" spans="1:10" ht="12.75" customHeight="1" x14ac:dyDescent="0.25">
      <c r="A280" s="94" t="s">
        <v>1</v>
      </c>
      <c r="B280" s="95">
        <f>Invoice!E1712</f>
        <v>23070016</v>
      </c>
      <c r="C280" s="96"/>
      <c r="D280" s="97"/>
      <c r="E280" s="97"/>
      <c r="F280" s="97"/>
      <c r="G280" s="98"/>
      <c r="H280" s="99"/>
      <c r="I280" s="99"/>
      <c r="J280" s="100"/>
    </row>
    <row r="281" spans="1:10" ht="12.75" customHeight="1" x14ac:dyDescent="0.25">
      <c r="A281" s="101">
        <v>1</v>
      </c>
      <c r="B281" s="84" t="s">
        <v>20</v>
      </c>
      <c r="C281" s="84" t="s">
        <v>21</v>
      </c>
      <c r="D281" s="85" t="s">
        <v>22</v>
      </c>
      <c r="E281" s="85" t="s">
        <v>23</v>
      </c>
      <c r="F281" s="85"/>
      <c r="G281" s="86" t="s">
        <v>24</v>
      </c>
      <c r="H281" s="87" t="s">
        <v>25</v>
      </c>
      <c r="I281" s="87" t="s">
        <v>26</v>
      </c>
      <c r="J281" s="102"/>
    </row>
    <row r="282" spans="1:10" ht="12.75" customHeight="1" x14ac:dyDescent="0.25">
      <c r="A282" s="101"/>
      <c r="B282" s="80">
        <f>Invoice!B1720</f>
        <v>432</v>
      </c>
      <c r="C282" s="88" t="str">
        <f>Invoice!E1720</f>
        <v>GEL PEN KENKO KE-303 T-GEL TRIANGULAR HITAM</v>
      </c>
      <c r="D282" s="89">
        <f>Invoice!H1720</f>
        <v>21600</v>
      </c>
      <c r="E282" s="81">
        <f>D282*B282</f>
        <v>9331200</v>
      </c>
      <c r="F282" s="81"/>
      <c r="G282" s="82">
        <f>E282/1.11</f>
        <v>8406486.4864864852</v>
      </c>
      <c r="H282" s="83">
        <f>G282*11%</f>
        <v>924713.51351351338</v>
      </c>
      <c r="I282" s="83">
        <f>G282/B282</f>
        <v>19459.459459459456</v>
      </c>
      <c r="J282" s="103">
        <f>H282/B282</f>
        <v>2140.5405405405404</v>
      </c>
    </row>
    <row r="283" spans="1:10" ht="12.75" customHeight="1" x14ac:dyDescent="0.25">
      <c r="A283" s="101"/>
      <c r="D283" s="81"/>
      <c r="E283" s="81">
        <f>(E282*Invoice!I1720)+((E282-(E282*Invoice!I1720))*Invoice!J1720)</f>
        <v>1166400</v>
      </c>
      <c r="F283" s="81"/>
      <c r="G283" s="90">
        <f>E283/1.11</f>
        <v>1050810.8108108107</v>
      </c>
      <c r="H283" s="91">
        <f>G283*11%</f>
        <v>115589.18918918917</v>
      </c>
      <c r="I283" s="91">
        <f>G283/B282</f>
        <v>2432.4324324324321</v>
      </c>
      <c r="J283" s="104">
        <f>H283/B282</f>
        <v>267.56756756756755</v>
      </c>
    </row>
    <row r="284" spans="1:10" ht="12.75" customHeight="1" x14ac:dyDescent="0.25">
      <c r="A284" s="101"/>
      <c r="D284" s="81" t="s">
        <v>23</v>
      </c>
      <c r="E284" s="81">
        <f>E282-E283</f>
        <v>8164800</v>
      </c>
      <c r="F284" s="81"/>
      <c r="G284" s="82">
        <f>G282-G283</f>
        <v>7355675.6756756743</v>
      </c>
      <c r="H284" s="82">
        <f>H282-H283</f>
        <v>809124.32432432426</v>
      </c>
      <c r="I284" s="82">
        <f>I282-I283</f>
        <v>17027.027027027023</v>
      </c>
      <c r="J284" s="105">
        <f>J282-J283</f>
        <v>1872.9729729729729</v>
      </c>
    </row>
    <row r="285" spans="1:10" ht="12.75" customHeight="1" x14ac:dyDescent="0.25">
      <c r="A285" s="101"/>
      <c r="D285" s="81"/>
      <c r="E285" s="81"/>
      <c r="F285" s="81"/>
      <c r="G285" s="82"/>
      <c r="H285" s="83">
        <f>G284+H284</f>
        <v>8164799.9999999981</v>
      </c>
      <c r="I285" s="83"/>
      <c r="J285" s="103"/>
    </row>
    <row r="286" spans="1:10" ht="12.75" customHeight="1" x14ac:dyDescent="0.25">
      <c r="A286" s="101"/>
      <c r="B286" s="79"/>
      <c r="D286" s="81"/>
      <c r="E286" s="81"/>
      <c r="F286" s="81"/>
      <c r="G286" s="82"/>
      <c r="H286" s="83"/>
      <c r="I286" s="83"/>
      <c r="J286" s="103"/>
    </row>
    <row r="287" spans="1:10" ht="12.75" customHeight="1" x14ac:dyDescent="0.25">
      <c r="A287" s="106"/>
      <c r="B287" s="107"/>
      <c r="C287" s="107"/>
      <c r="D287" s="107"/>
      <c r="E287" s="107"/>
      <c r="F287" s="107"/>
      <c r="G287" s="108">
        <f>G284</f>
        <v>7355675.6756756743</v>
      </c>
      <c r="H287" s="108">
        <f>H284</f>
        <v>809124.32432432426</v>
      </c>
      <c r="I287" s="107"/>
      <c r="J287" s="109">
        <f>H285</f>
        <v>8164799.9999999981</v>
      </c>
    </row>
    <row r="289" spans="1:10" ht="12.75" customHeight="1" x14ac:dyDescent="0.25">
      <c r="A289" s="94" t="s">
        <v>1</v>
      </c>
      <c r="B289" s="95">
        <f>Invoice!E1826</f>
        <v>23070017</v>
      </c>
      <c r="C289" s="96"/>
      <c r="D289" s="97"/>
      <c r="E289" s="97"/>
      <c r="F289" s="97"/>
      <c r="G289" s="98"/>
      <c r="H289" s="99"/>
      <c r="I289" s="99"/>
      <c r="J289" s="100"/>
    </row>
    <row r="290" spans="1:10" ht="12.75" customHeight="1" x14ac:dyDescent="0.25">
      <c r="A290" s="101">
        <v>1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Invoice!B1834</f>
        <v>36</v>
      </c>
      <c r="C291" s="88" t="str">
        <f>Invoice!E1834</f>
        <v>PENSIL WARNA JOYKO CP-12PB (PANJANG)</v>
      </c>
      <c r="D291" s="89">
        <f>Invoice!H1834</f>
        <v>127200</v>
      </c>
      <c r="E291" s="81">
        <f>D291*B291</f>
        <v>4579200</v>
      </c>
      <c r="F291" s="81"/>
      <c r="G291" s="82">
        <f>E291/1.11</f>
        <v>4125405.405405405</v>
      </c>
      <c r="H291" s="83">
        <f>G291*11%</f>
        <v>453794.59459459456</v>
      </c>
      <c r="I291" s="83">
        <f>G291/B291</f>
        <v>114594.59459459459</v>
      </c>
      <c r="J291" s="103">
        <f>H291/B291</f>
        <v>12605.405405405405</v>
      </c>
    </row>
    <row r="292" spans="1:10" ht="12.75" customHeight="1" x14ac:dyDescent="0.25">
      <c r="A292" s="101"/>
      <c r="D292" s="81"/>
      <c r="E292" s="81">
        <f>(E291*Invoice!I1834)+((E291-(E291*Invoice!I1834))*Invoice!J1834)</f>
        <v>572400</v>
      </c>
      <c r="F292" s="81"/>
      <c r="G292" s="90">
        <f>E292/1.11</f>
        <v>515675.67567567562</v>
      </c>
      <c r="H292" s="91">
        <f>G292*11%</f>
        <v>56724.32432432432</v>
      </c>
      <c r="I292" s="91">
        <f>G292/B291</f>
        <v>14324.324324324323</v>
      </c>
      <c r="J292" s="104">
        <f>H292/B291</f>
        <v>1575.6756756756756</v>
      </c>
    </row>
    <row r="293" spans="1:10" ht="12.75" customHeight="1" x14ac:dyDescent="0.25">
      <c r="A293" s="101"/>
      <c r="D293" s="81" t="s">
        <v>23</v>
      </c>
      <c r="E293" s="81">
        <f>E291-E292</f>
        <v>4006800</v>
      </c>
      <c r="F293" s="81"/>
      <c r="G293" s="82">
        <f>G291-G292</f>
        <v>3609729.7297297292</v>
      </c>
      <c r="H293" s="82">
        <f>H291-H292</f>
        <v>397070.27027027024</v>
      </c>
      <c r="I293" s="82">
        <f>I291-I292</f>
        <v>100270.27027027027</v>
      </c>
      <c r="J293" s="105">
        <f>J291-J292</f>
        <v>11029.72972972973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4006799.9999999995</v>
      </c>
      <c r="I294" s="83"/>
      <c r="J294" s="103"/>
    </row>
    <row r="295" spans="1:10" ht="12.75" customHeight="1" x14ac:dyDescent="0.25">
      <c r="A295" s="101"/>
      <c r="B295" s="79"/>
      <c r="D295" s="81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1">
        <v>2</v>
      </c>
      <c r="B296" s="84" t="s">
        <v>20</v>
      </c>
      <c r="C296" s="84" t="s">
        <v>21</v>
      </c>
      <c r="D296" s="85" t="s">
        <v>22</v>
      </c>
      <c r="E296" s="85" t="s">
        <v>23</v>
      </c>
      <c r="F296" s="85"/>
      <c r="G296" s="86" t="s">
        <v>24</v>
      </c>
      <c r="H296" s="87" t="s">
        <v>25</v>
      </c>
      <c r="I296" s="87" t="s">
        <v>26</v>
      </c>
      <c r="J296" s="102"/>
    </row>
    <row r="297" spans="1:10" ht="12.75" customHeight="1" x14ac:dyDescent="0.25">
      <c r="A297" s="101"/>
      <c r="B297" s="80">
        <f>Invoice!B1835</f>
        <v>150</v>
      </c>
      <c r="C297" s="88" t="str">
        <f>Invoice!E1835</f>
        <v>STIP / PENGHAPUS JOYKO 526-B20 PUTIH</v>
      </c>
      <c r="D297" s="89">
        <f>Invoice!H1835</f>
        <v>34100</v>
      </c>
      <c r="E297" s="81">
        <f t="shared" ref="E297:E321" si="50">D297*B297</f>
        <v>5115000</v>
      </c>
      <c r="F297" s="81"/>
      <c r="G297" s="82">
        <f t="shared" ref="G297:G321" si="51">E297/1.11</f>
        <v>4608108.1081081079</v>
      </c>
      <c r="H297" s="83">
        <f t="shared" ref="H297:H321" si="52">G297*11%</f>
        <v>506891.89189189189</v>
      </c>
      <c r="I297" s="83">
        <f t="shared" ref="I297:I321" si="53">G297/B297</f>
        <v>30720.720720720721</v>
      </c>
      <c r="J297" s="103">
        <f t="shared" ref="J297:J321" si="54">H297/B297</f>
        <v>3379.2792792792793</v>
      </c>
    </row>
    <row r="298" spans="1:10" ht="12.75" customHeight="1" x14ac:dyDescent="0.25">
      <c r="A298" s="101"/>
      <c r="D298" s="81"/>
      <c r="E298" s="81">
        <f>(E297*Invoice!I1835)+((E297-(E297*Invoice!I1835))*Invoice!J1835)</f>
        <v>639375</v>
      </c>
      <c r="F298" s="81"/>
      <c r="G298" s="90">
        <f>E298/1.11</f>
        <v>576013.51351351349</v>
      </c>
      <c r="H298" s="91">
        <f>G298*11%</f>
        <v>63361.486486486487</v>
      </c>
      <c r="I298" s="91">
        <f>G298/B297</f>
        <v>3840.0900900900901</v>
      </c>
      <c r="J298" s="104">
        <f>H298/B297</f>
        <v>422.40990990990991</v>
      </c>
    </row>
    <row r="299" spans="1:10" ht="12.75" customHeight="1" x14ac:dyDescent="0.25">
      <c r="A299" s="101"/>
      <c r="D299" s="81" t="s">
        <v>23</v>
      </c>
      <c r="E299" s="81">
        <f>E297-E298</f>
        <v>4475625</v>
      </c>
      <c r="F299" s="81"/>
      <c r="G299" s="82">
        <f>G297-G298</f>
        <v>4032094.5945945946</v>
      </c>
      <c r="H299" s="82">
        <f>H297-H298</f>
        <v>443530.40540540538</v>
      </c>
      <c r="I299" s="82">
        <f>I297-I298</f>
        <v>26880.630630630632</v>
      </c>
      <c r="J299" s="105">
        <f>J297-J298</f>
        <v>2956.8693693693695</v>
      </c>
    </row>
    <row r="300" spans="1:10" ht="12.75" customHeight="1" x14ac:dyDescent="0.25">
      <c r="A300" s="101"/>
      <c r="D300" s="81"/>
      <c r="E300" s="81"/>
      <c r="F300" s="81"/>
      <c r="G300" s="82"/>
      <c r="H300" s="83">
        <f>G299+H299</f>
        <v>4475625</v>
      </c>
      <c r="I300" s="83"/>
      <c r="J300" s="103"/>
    </row>
    <row r="301" spans="1:10" ht="12.75" customHeight="1" x14ac:dyDescent="0.25">
      <c r="A301" s="101"/>
      <c r="B301" s="79"/>
      <c r="D301" s="81"/>
      <c r="E301" s="81"/>
      <c r="F301" s="81"/>
      <c r="G301" s="82"/>
      <c r="H301" s="83"/>
      <c r="I301" s="83"/>
      <c r="J301" s="103"/>
    </row>
    <row r="302" spans="1:10" ht="12.75" customHeight="1" x14ac:dyDescent="0.25">
      <c r="A302" s="101">
        <v>3</v>
      </c>
      <c r="B302" s="84" t="s">
        <v>20</v>
      </c>
      <c r="C302" s="84" t="s">
        <v>21</v>
      </c>
      <c r="D302" s="85" t="s">
        <v>22</v>
      </c>
      <c r="E302" s="85" t="s">
        <v>23</v>
      </c>
      <c r="F302" s="85"/>
      <c r="G302" s="86" t="s">
        <v>24</v>
      </c>
      <c r="H302" s="87" t="s">
        <v>25</v>
      </c>
      <c r="I302" s="87" t="s">
        <v>26</v>
      </c>
      <c r="J302" s="102"/>
    </row>
    <row r="303" spans="1:10" ht="12.75" customHeight="1" x14ac:dyDescent="0.25">
      <c r="A303" s="101"/>
      <c r="B303" s="80">
        <f>Invoice!B1836</f>
        <v>150</v>
      </c>
      <c r="C303" s="88" t="str">
        <f>Invoice!E1836</f>
        <v>STIP / PENGHAPUS JOYKO ER-30W PUTIH</v>
      </c>
      <c r="D303" s="89">
        <f>Invoice!H1836</f>
        <v>32000</v>
      </c>
      <c r="E303" s="81">
        <f t="shared" si="50"/>
        <v>4800000</v>
      </c>
      <c r="F303" s="81"/>
      <c r="G303" s="82">
        <f t="shared" si="51"/>
        <v>4324324.3243243238</v>
      </c>
      <c r="H303" s="83">
        <f t="shared" si="52"/>
        <v>475675.67567567562</v>
      </c>
      <c r="I303" s="83">
        <f t="shared" si="53"/>
        <v>28828.828828828824</v>
      </c>
      <c r="J303" s="103">
        <f t="shared" si="54"/>
        <v>3171.171171171171</v>
      </c>
    </row>
    <row r="304" spans="1:10" ht="12.75" customHeight="1" x14ac:dyDescent="0.25">
      <c r="A304" s="101"/>
      <c r="D304" s="81"/>
      <c r="E304" s="81">
        <f>(E303*Invoice!I1836)+((E303-(E303*Invoice!I1836))*Invoice!J1836)</f>
        <v>600000</v>
      </c>
      <c r="F304" s="81"/>
      <c r="G304" s="90">
        <f>E304/1.11</f>
        <v>540540.54054054047</v>
      </c>
      <c r="H304" s="91">
        <f>G304*11%</f>
        <v>59459.459459459453</v>
      </c>
      <c r="I304" s="91">
        <f>G304/B303</f>
        <v>3603.603603603603</v>
      </c>
      <c r="J304" s="104">
        <f>H304/B303</f>
        <v>396.39639639639637</v>
      </c>
    </row>
    <row r="305" spans="1:10" ht="12.75" customHeight="1" x14ac:dyDescent="0.25">
      <c r="A305" s="101"/>
      <c r="D305" s="81" t="s">
        <v>23</v>
      </c>
      <c r="E305" s="81">
        <f>E303-E304</f>
        <v>4200000</v>
      </c>
      <c r="F305" s="81"/>
      <c r="G305" s="82">
        <f>G303-G304</f>
        <v>3783783.7837837832</v>
      </c>
      <c r="H305" s="82">
        <f>H303-H304</f>
        <v>416216.21621621615</v>
      </c>
      <c r="I305" s="82">
        <f>I303-I304</f>
        <v>25225.225225225222</v>
      </c>
      <c r="J305" s="105">
        <f>J303-J304</f>
        <v>2774.7747747747744</v>
      </c>
    </row>
    <row r="306" spans="1:10" ht="12.75" customHeight="1" x14ac:dyDescent="0.25">
      <c r="A306" s="101"/>
      <c r="D306" s="81"/>
      <c r="E306" s="81"/>
      <c r="F306" s="81"/>
      <c r="G306" s="82"/>
      <c r="H306" s="83">
        <f>G305+H305</f>
        <v>4199999.9999999991</v>
      </c>
      <c r="I306" s="83"/>
      <c r="J306" s="103"/>
    </row>
    <row r="307" spans="1:10" ht="12.75" customHeight="1" x14ac:dyDescent="0.25">
      <c r="A307" s="101"/>
      <c r="B307" s="79"/>
      <c r="D307" s="81"/>
      <c r="E307" s="81"/>
      <c r="F307" s="81"/>
      <c r="G307" s="82"/>
      <c r="H307" s="83"/>
      <c r="I307" s="83"/>
      <c r="J307" s="103"/>
    </row>
    <row r="308" spans="1:10" ht="12.75" customHeight="1" x14ac:dyDescent="0.25">
      <c r="A308" s="101">
        <v>4</v>
      </c>
      <c r="B308" s="84" t="s">
        <v>20</v>
      </c>
      <c r="C308" s="84" t="s">
        <v>21</v>
      </c>
      <c r="D308" s="85" t="s">
        <v>22</v>
      </c>
      <c r="E308" s="85" t="s">
        <v>23</v>
      </c>
      <c r="F308" s="85"/>
      <c r="G308" s="86" t="s">
        <v>24</v>
      </c>
      <c r="H308" s="87" t="s">
        <v>25</v>
      </c>
      <c r="I308" s="87" t="s">
        <v>26</v>
      </c>
      <c r="J308" s="102"/>
    </row>
    <row r="309" spans="1:10" ht="12.75" customHeight="1" x14ac:dyDescent="0.25">
      <c r="A309" s="101"/>
      <c r="B309" s="80">
        <f>Invoice!B1837</f>
        <v>150</v>
      </c>
      <c r="C309" s="88" t="str">
        <f>Invoice!E1837</f>
        <v>PENSIL JOYKO 2B P-88</v>
      </c>
      <c r="D309" s="89">
        <f>Invoice!H1837</f>
        <v>104400</v>
      </c>
      <c r="E309" s="81">
        <f t="shared" si="50"/>
        <v>15660000</v>
      </c>
      <c r="F309" s="81"/>
      <c r="G309" s="82">
        <f t="shared" si="51"/>
        <v>14108108.108108107</v>
      </c>
      <c r="H309" s="83">
        <f t="shared" si="52"/>
        <v>1551891.8918918918</v>
      </c>
      <c r="I309" s="83">
        <f t="shared" si="53"/>
        <v>94054.054054054053</v>
      </c>
      <c r="J309" s="103">
        <f t="shared" si="54"/>
        <v>10345.945945945945</v>
      </c>
    </row>
    <row r="310" spans="1:10" ht="12.75" customHeight="1" x14ac:dyDescent="0.25">
      <c r="A310" s="101"/>
      <c r="D310" s="81"/>
      <c r="E310" s="81">
        <f>(E309*Invoice!I1837)+((E309-(E309*Invoice!I1837))*Invoice!J1837)</f>
        <v>1957500</v>
      </c>
      <c r="F310" s="81"/>
      <c r="G310" s="90">
        <f>E310/1.11</f>
        <v>1763513.5135135134</v>
      </c>
      <c r="H310" s="91">
        <f>G310*11%</f>
        <v>193986.48648648648</v>
      </c>
      <c r="I310" s="91">
        <f>G310/B309</f>
        <v>11756.756756756757</v>
      </c>
      <c r="J310" s="104">
        <f>H310/B309</f>
        <v>1293.2432432432431</v>
      </c>
    </row>
    <row r="311" spans="1:10" ht="12.75" customHeight="1" x14ac:dyDescent="0.25">
      <c r="A311" s="101"/>
      <c r="D311" s="81" t="s">
        <v>23</v>
      </c>
      <c r="E311" s="81">
        <f>E309-E310</f>
        <v>13702500</v>
      </c>
      <c r="F311" s="81"/>
      <c r="G311" s="82">
        <f>G309-G310</f>
        <v>12344594.594594594</v>
      </c>
      <c r="H311" s="82">
        <f>H309-H310</f>
        <v>1357905.4054054054</v>
      </c>
      <c r="I311" s="82">
        <f>I309-I310</f>
        <v>82297.297297297293</v>
      </c>
      <c r="J311" s="105">
        <f>J309-J310</f>
        <v>9052.7027027027016</v>
      </c>
    </row>
    <row r="312" spans="1:10" ht="12.75" customHeight="1" x14ac:dyDescent="0.25">
      <c r="A312" s="101"/>
      <c r="D312" s="81"/>
      <c r="E312" s="81"/>
      <c r="F312" s="81"/>
      <c r="G312" s="82"/>
      <c r="H312" s="83">
        <f>G311+H311</f>
        <v>13702500</v>
      </c>
      <c r="I312" s="83"/>
      <c r="J312" s="103"/>
    </row>
    <row r="313" spans="1:10" ht="12.75" customHeight="1" x14ac:dyDescent="0.25">
      <c r="A313" s="101"/>
      <c r="B313" s="79"/>
      <c r="D313" s="81"/>
      <c r="E313" s="81"/>
      <c r="F313" s="81"/>
      <c r="G313" s="82"/>
      <c r="H313" s="83"/>
      <c r="I313" s="83"/>
      <c r="J313" s="103"/>
    </row>
    <row r="314" spans="1:10" ht="12.75" customHeight="1" x14ac:dyDescent="0.25">
      <c r="A314" s="101">
        <v>5</v>
      </c>
      <c r="B314" s="84" t="s">
        <v>20</v>
      </c>
      <c r="C314" s="84" t="s">
        <v>21</v>
      </c>
      <c r="D314" s="85" t="s">
        <v>22</v>
      </c>
      <c r="E314" s="85" t="s">
        <v>23</v>
      </c>
      <c r="F314" s="85"/>
      <c r="G314" s="86" t="s">
        <v>24</v>
      </c>
      <c r="H314" s="87" t="s">
        <v>25</v>
      </c>
      <c r="I314" s="87" t="s">
        <v>26</v>
      </c>
      <c r="J314" s="102"/>
    </row>
    <row r="315" spans="1:10" ht="12.75" customHeight="1" x14ac:dyDescent="0.25">
      <c r="A315" s="101"/>
      <c r="B315" s="80">
        <f>Invoice!B1838</f>
        <v>144</v>
      </c>
      <c r="C315" s="88" t="str">
        <f>Invoice!E1838</f>
        <v>TAPE CUTTER JOYKO TD-103</v>
      </c>
      <c r="D315" s="89">
        <f>Invoice!H1838</f>
        <v>19000</v>
      </c>
      <c r="E315" s="81">
        <f t="shared" si="50"/>
        <v>2736000</v>
      </c>
      <c r="F315" s="81"/>
      <c r="G315" s="82">
        <f t="shared" si="51"/>
        <v>2464864.8648648649</v>
      </c>
      <c r="H315" s="83">
        <f t="shared" si="52"/>
        <v>271135.13513513515</v>
      </c>
      <c r="I315" s="83">
        <f t="shared" si="53"/>
        <v>17117.117117117115</v>
      </c>
      <c r="J315" s="103">
        <f t="shared" si="54"/>
        <v>1882.882882882883</v>
      </c>
    </row>
    <row r="316" spans="1:10" ht="12.75" customHeight="1" x14ac:dyDescent="0.25">
      <c r="A316" s="101"/>
      <c r="D316" s="81"/>
      <c r="E316" s="81">
        <f>(E315*Invoice!I1838)+((E315-(E315*Invoice!I1838))*Invoice!J1838)</f>
        <v>342000</v>
      </c>
      <c r="F316" s="81"/>
      <c r="G316" s="90">
        <f>E316/1.11</f>
        <v>308108.10810810811</v>
      </c>
      <c r="H316" s="91">
        <f>G316*11%</f>
        <v>33891.891891891893</v>
      </c>
      <c r="I316" s="91">
        <f>G316/B315</f>
        <v>2139.6396396396394</v>
      </c>
      <c r="J316" s="104">
        <f>H316/B315</f>
        <v>235.36036036036037</v>
      </c>
    </row>
    <row r="317" spans="1:10" ht="12.75" customHeight="1" x14ac:dyDescent="0.25">
      <c r="A317" s="101"/>
      <c r="D317" s="81" t="s">
        <v>23</v>
      </c>
      <c r="E317" s="81">
        <f>E315-E316</f>
        <v>2394000</v>
      </c>
      <c r="F317" s="81"/>
      <c r="G317" s="82">
        <f>G315-G316</f>
        <v>2156756.7567567569</v>
      </c>
      <c r="H317" s="82">
        <f>H315-H316</f>
        <v>237243.24324324325</v>
      </c>
      <c r="I317" s="82">
        <f>I315-I316</f>
        <v>14977.477477477476</v>
      </c>
      <c r="J317" s="105">
        <f>J315-J316</f>
        <v>1647.5225225225226</v>
      </c>
    </row>
    <row r="318" spans="1:10" ht="12.75" customHeight="1" x14ac:dyDescent="0.25">
      <c r="A318" s="101"/>
      <c r="D318" s="81"/>
      <c r="E318" s="81"/>
      <c r="F318" s="81"/>
      <c r="G318" s="82"/>
      <c r="H318" s="83">
        <f>G317+H317</f>
        <v>2394000</v>
      </c>
      <c r="I318" s="83"/>
      <c r="J318" s="103"/>
    </row>
    <row r="319" spans="1:10" ht="12.75" customHeight="1" x14ac:dyDescent="0.25">
      <c r="A319" s="101"/>
      <c r="B319" s="79"/>
      <c r="D319" s="81"/>
      <c r="E319" s="81"/>
      <c r="F319" s="81"/>
      <c r="G319" s="82"/>
      <c r="H319" s="83"/>
      <c r="I319" s="83"/>
      <c r="J319" s="103"/>
    </row>
    <row r="320" spans="1:10" ht="12.75" customHeight="1" x14ac:dyDescent="0.25">
      <c r="A320" s="101">
        <v>6</v>
      </c>
      <c r="B320" s="84" t="s">
        <v>20</v>
      </c>
      <c r="C320" s="84" t="s">
        <v>21</v>
      </c>
      <c r="D320" s="85" t="s">
        <v>22</v>
      </c>
      <c r="E320" s="85" t="s">
        <v>23</v>
      </c>
      <c r="F320" s="85"/>
      <c r="G320" s="86" t="s">
        <v>24</v>
      </c>
      <c r="H320" s="87" t="s">
        <v>25</v>
      </c>
      <c r="I320" s="87" t="s">
        <v>26</v>
      </c>
      <c r="J320" s="102"/>
    </row>
    <row r="321" spans="1:10" ht="12.75" customHeight="1" x14ac:dyDescent="0.25">
      <c r="A321" s="101"/>
      <c r="B321" s="80">
        <f>Invoice!B1839</f>
        <v>1000</v>
      </c>
      <c r="C321" s="88" t="str">
        <f>Invoice!E1839</f>
        <v>ISI STAPLER (STAPLES) GREATWALL GW-NO. 10 (KECIL)</v>
      </c>
      <c r="D321" s="89">
        <f>Invoice!H1839</f>
        <v>13250</v>
      </c>
      <c r="E321" s="81">
        <f t="shared" si="50"/>
        <v>13250000</v>
      </c>
      <c r="F321" s="81"/>
      <c r="G321" s="82">
        <f t="shared" si="51"/>
        <v>11936936.936936935</v>
      </c>
      <c r="H321" s="83">
        <f t="shared" si="52"/>
        <v>1313063.063063063</v>
      </c>
      <c r="I321" s="83">
        <f t="shared" si="53"/>
        <v>11936.936936936936</v>
      </c>
      <c r="J321" s="103">
        <f t="shared" si="54"/>
        <v>1313.0630630630631</v>
      </c>
    </row>
    <row r="322" spans="1:10" ht="12.75" customHeight="1" x14ac:dyDescent="0.25">
      <c r="A322" s="101"/>
      <c r="D322" s="81"/>
      <c r="E322" s="81">
        <f>(E321*Invoice!I1839)+((E321-(E321*Invoice!I1839))*Invoice!J1839)</f>
        <v>0</v>
      </c>
      <c r="F322" s="81"/>
      <c r="G322" s="90">
        <f>E322/1.11</f>
        <v>0</v>
      </c>
      <c r="H322" s="91">
        <f>G322*11%</f>
        <v>0</v>
      </c>
      <c r="I322" s="91">
        <f>G322/B321</f>
        <v>0</v>
      </c>
      <c r="J322" s="104">
        <f>H322/B321</f>
        <v>0</v>
      </c>
    </row>
    <row r="323" spans="1:10" ht="12.75" customHeight="1" x14ac:dyDescent="0.25">
      <c r="A323" s="101"/>
      <c r="D323" s="81" t="s">
        <v>23</v>
      </c>
      <c r="E323" s="81">
        <f>E321-E322</f>
        <v>13250000</v>
      </c>
      <c r="F323" s="81"/>
      <c r="G323" s="82">
        <f>G321-G322</f>
        <v>11936936.936936935</v>
      </c>
      <c r="H323" s="82">
        <f>H321-H322</f>
        <v>1313063.063063063</v>
      </c>
      <c r="I323" s="82">
        <f>I321-I322</f>
        <v>11936.936936936936</v>
      </c>
      <c r="J323" s="105">
        <f>J321-J322</f>
        <v>1313.0630630630631</v>
      </c>
    </row>
    <row r="324" spans="1:10" ht="12.75" customHeight="1" x14ac:dyDescent="0.25">
      <c r="A324" s="101"/>
      <c r="D324" s="81"/>
      <c r="E324" s="81"/>
      <c r="F324" s="81"/>
      <c r="G324" s="82"/>
      <c r="H324" s="83">
        <f>G323+H323</f>
        <v>13249999.999999998</v>
      </c>
      <c r="I324" s="83"/>
      <c r="J324" s="103"/>
    </row>
    <row r="325" spans="1:10" ht="12.75" customHeight="1" x14ac:dyDescent="0.25">
      <c r="A325" s="101"/>
      <c r="B325" s="79"/>
      <c r="D325" s="81"/>
      <c r="E325" s="81"/>
      <c r="F325" s="81"/>
      <c r="G325" s="82"/>
      <c r="H325" s="83"/>
      <c r="I325" s="83"/>
      <c r="J325" s="103"/>
    </row>
    <row r="326" spans="1:10" ht="12.75" customHeight="1" x14ac:dyDescent="0.25">
      <c r="A326" s="106"/>
      <c r="B326" s="107"/>
      <c r="C326" s="107"/>
      <c r="D326" s="107"/>
      <c r="E326" s="107"/>
      <c r="F326" s="107"/>
      <c r="G326" s="108">
        <f>G293+G299+G305+G311+G317+G323</f>
        <v>37863896.396396391</v>
      </c>
      <c r="H326" s="108">
        <f>H293+H299+H305+H311+H317+H323</f>
        <v>4165028.6036036033</v>
      </c>
      <c r="I326" s="107"/>
      <c r="J326" s="109">
        <f>H294+H300+H306+H312+H318+H324</f>
        <v>42028925</v>
      </c>
    </row>
    <row r="328" spans="1:10" ht="12.75" customHeight="1" x14ac:dyDescent="0.25">
      <c r="A328" s="94" t="s">
        <v>1</v>
      </c>
      <c r="B328" s="95">
        <f>Invoice!E1940</f>
        <v>23070018</v>
      </c>
      <c r="C328" s="96"/>
      <c r="D328" s="97"/>
      <c r="E328" s="97"/>
      <c r="F328" s="97"/>
      <c r="G328" s="98"/>
      <c r="H328" s="99"/>
      <c r="I328" s="99"/>
      <c r="J328" s="100"/>
    </row>
    <row r="329" spans="1:10" ht="12.75" customHeight="1" x14ac:dyDescent="0.25">
      <c r="A329" s="101">
        <v>1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Invoice!B1948</f>
        <v>72</v>
      </c>
      <c r="C330" s="88" t="str">
        <f>Invoice!E1948</f>
        <v>CORRECTION FLUID KENKO KE-107M</v>
      </c>
      <c r="D330" s="89">
        <f>Invoice!H1948</f>
        <v>55800</v>
      </c>
      <c r="E330" s="81">
        <f>D330*B330</f>
        <v>4017600</v>
      </c>
      <c r="F330" s="81"/>
      <c r="G330" s="82">
        <f>E330/1.11</f>
        <v>3619459.4594594589</v>
      </c>
      <c r="H330" s="83">
        <f>G330*11%</f>
        <v>398140.54054054047</v>
      </c>
      <c r="I330" s="83">
        <f>G330/B330</f>
        <v>50270.270270270266</v>
      </c>
      <c r="J330" s="103">
        <f>H330/B330</f>
        <v>5529.7297297297291</v>
      </c>
    </row>
    <row r="331" spans="1:10" ht="12.75" customHeight="1" x14ac:dyDescent="0.25">
      <c r="A331" s="101"/>
      <c r="D331" s="81"/>
      <c r="E331" s="81">
        <f>(E330*Invoice!I1948)+((E330-(E330*Invoice!I1948))*Invoice!J1948)</f>
        <v>542376</v>
      </c>
      <c r="F331" s="81"/>
      <c r="G331" s="90">
        <f>E331/1.11</f>
        <v>488627.02702702698</v>
      </c>
      <c r="H331" s="91">
        <f>G331*11%</f>
        <v>53748.972972972966</v>
      </c>
      <c r="I331" s="91">
        <f>G331/B330</f>
        <v>6786.4864864864858</v>
      </c>
      <c r="J331" s="104">
        <f>H331/B330</f>
        <v>746.51351351351343</v>
      </c>
    </row>
    <row r="332" spans="1:10" ht="12.75" customHeight="1" x14ac:dyDescent="0.25">
      <c r="A332" s="101"/>
      <c r="D332" s="81" t="s">
        <v>23</v>
      </c>
      <c r="E332" s="81">
        <f>E330-E331</f>
        <v>3475224</v>
      </c>
      <c r="F332" s="81"/>
      <c r="G332" s="82">
        <f>G330-G331</f>
        <v>3130832.4324324317</v>
      </c>
      <c r="H332" s="82">
        <f>H330-H331</f>
        <v>344391.56756756752</v>
      </c>
      <c r="I332" s="82">
        <f>I330-I331</f>
        <v>43483.78378378378</v>
      </c>
      <c r="J332" s="105">
        <f>J330-J331</f>
        <v>4783.2162162162158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3475223.9999999991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2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Invoice!B1949</f>
        <v>120</v>
      </c>
      <c r="C336" s="88" t="str">
        <f>Invoice!E1949</f>
        <v>ISI CUTTER 18 MM KENKO L-150 (BESAR)</v>
      </c>
      <c r="D336" s="89">
        <f>Invoice!H1949</f>
        <v>64800</v>
      </c>
      <c r="E336" s="81">
        <f t="shared" ref="E336:E348" si="55">D336*B336</f>
        <v>7776000</v>
      </c>
      <c r="F336" s="81"/>
      <c r="G336" s="82">
        <f t="shared" ref="G336:G348" si="56">E336/1.11</f>
        <v>7005405.405405405</v>
      </c>
      <c r="H336" s="83">
        <f t="shared" ref="H336:H348" si="57">G336*11%</f>
        <v>770594.59459459456</v>
      </c>
      <c r="I336" s="83">
        <f t="shared" ref="I336:I348" si="58">G336/B336</f>
        <v>58378.378378378373</v>
      </c>
      <c r="J336" s="103">
        <f t="shared" ref="J336:J348" si="59">H336/B336</f>
        <v>6421.6216216216217</v>
      </c>
    </row>
    <row r="337" spans="1:10" ht="12.75" customHeight="1" x14ac:dyDescent="0.25">
      <c r="A337" s="101"/>
      <c r="D337" s="81"/>
      <c r="E337" s="81">
        <f>(E336*Invoice!I1949)+((E336-(E336*Invoice!I1949))*Invoice!J1949)</f>
        <v>1049760</v>
      </c>
      <c r="F337" s="81"/>
      <c r="G337" s="90">
        <f>E337/1.11</f>
        <v>945729.7297297297</v>
      </c>
      <c r="H337" s="91">
        <f>G337*11%</f>
        <v>104030.27027027027</v>
      </c>
      <c r="I337" s="91">
        <f>G337/B336</f>
        <v>7881.0810810810808</v>
      </c>
      <c r="J337" s="104">
        <f>H337/B336</f>
        <v>866.91891891891885</v>
      </c>
    </row>
    <row r="338" spans="1:10" ht="12.75" customHeight="1" x14ac:dyDescent="0.25">
      <c r="A338" s="101"/>
      <c r="D338" s="81" t="s">
        <v>23</v>
      </c>
      <c r="E338" s="81">
        <f>E336-E337</f>
        <v>6726240</v>
      </c>
      <c r="F338" s="81"/>
      <c r="G338" s="82">
        <f>G336-G337</f>
        <v>6059675.6756756753</v>
      </c>
      <c r="H338" s="82">
        <f>H336-H337</f>
        <v>666564.32432432426</v>
      </c>
      <c r="I338" s="82">
        <f>I336-I337</f>
        <v>50497.297297297293</v>
      </c>
      <c r="J338" s="105">
        <f>J336-J337</f>
        <v>5554.7027027027025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6726240</v>
      </c>
      <c r="I339" s="83"/>
      <c r="J339" s="103"/>
    </row>
    <row r="340" spans="1:10" ht="12.75" customHeight="1" x14ac:dyDescent="0.25">
      <c r="A340" s="101"/>
      <c r="B340" s="79"/>
      <c r="D340" s="81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1">
        <v>3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Invoice!B1950</f>
        <v>50</v>
      </c>
      <c r="C342" s="88" t="str">
        <f>Invoice!E1950</f>
        <v>STAPLER KENKO HD-10S (MINI)</v>
      </c>
      <c r="D342" s="89">
        <f>Invoice!H1950</f>
        <v>69600</v>
      </c>
      <c r="E342" s="81">
        <f t="shared" si="55"/>
        <v>3480000</v>
      </c>
      <c r="F342" s="81"/>
      <c r="G342" s="82">
        <f t="shared" si="56"/>
        <v>3135135.1351351347</v>
      </c>
      <c r="H342" s="83">
        <f t="shared" si="57"/>
        <v>344864.86486486479</v>
      </c>
      <c r="I342" s="83">
        <f t="shared" si="58"/>
        <v>62702.702702702692</v>
      </c>
      <c r="J342" s="103">
        <f t="shared" si="59"/>
        <v>6897.2972972972957</v>
      </c>
    </row>
    <row r="343" spans="1:10" ht="12.75" customHeight="1" x14ac:dyDescent="0.25">
      <c r="A343" s="101"/>
      <c r="D343" s="81"/>
      <c r="E343" s="81">
        <f>(E342*Invoice!I1950)+((E342-(E342*Invoice!I1950))*Invoice!J1950)</f>
        <v>469800.00000000006</v>
      </c>
      <c r="F343" s="81"/>
      <c r="G343" s="90">
        <f>E343/1.11</f>
        <v>423243.24324324325</v>
      </c>
      <c r="H343" s="91">
        <f>G343*11%</f>
        <v>46556.75675675676</v>
      </c>
      <c r="I343" s="91">
        <f>G343/B342</f>
        <v>8464.864864864865</v>
      </c>
      <c r="J343" s="104">
        <f>H343/B342</f>
        <v>931.13513513513522</v>
      </c>
    </row>
    <row r="344" spans="1:10" ht="12.75" customHeight="1" x14ac:dyDescent="0.25">
      <c r="A344" s="101"/>
      <c r="D344" s="81" t="s">
        <v>23</v>
      </c>
      <c r="E344" s="81">
        <f>E342-E343</f>
        <v>3010200</v>
      </c>
      <c r="F344" s="81"/>
      <c r="G344" s="82">
        <f>G342-G343</f>
        <v>2711891.8918918916</v>
      </c>
      <c r="H344" s="82">
        <f>H342-H343</f>
        <v>298308.10810810805</v>
      </c>
      <c r="I344" s="82">
        <f>I342-I343</f>
        <v>54237.837837837826</v>
      </c>
      <c r="J344" s="105">
        <f>J342-J343</f>
        <v>5966.1621621621607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3010199.9999999995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4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Invoice!B1951</f>
        <v>60</v>
      </c>
      <c r="C348" s="88" t="str">
        <f>Invoice!E1951</f>
        <v>ISI STAPLER (STAPLES) KENKO 1210 PREMIUM (23/10)</v>
      </c>
      <c r="D348" s="89">
        <f>Invoice!H1951</f>
        <v>42000</v>
      </c>
      <c r="E348" s="81">
        <f t="shared" si="55"/>
        <v>2520000</v>
      </c>
      <c r="F348" s="81"/>
      <c r="G348" s="82">
        <f t="shared" si="56"/>
        <v>2270270.2702702703</v>
      </c>
      <c r="H348" s="83">
        <f t="shared" si="57"/>
        <v>249729.72972972973</v>
      </c>
      <c r="I348" s="83">
        <f t="shared" si="58"/>
        <v>37837.83783783784</v>
      </c>
      <c r="J348" s="103">
        <f t="shared" si="59"/>
        <v>4162.1621621621625</v>
      </c>
    </row>
    <row r="349" spans="1:10" ht="12.75" customHeight="1" x14ac:dyDescent="0.25">
      <c r="A349" s="101"/>
      <c r="D349" s="81"/>
      <c r="E349" s="81">
        <f>(E348*Invoice!I1951)+((E348-(E348*Invoice!I1951))*Invoice!J1951)</f>
        <v>340200</v>
      </c>
      <c r="F349" s="81"/>
      <c r="G349" s="90">
        <f>E349/1.11</f>
        <v>306486.48648648645</v>
      </c>
      <c r="H349" s="91">
        <f>G349*11%</f>
        <v>33713.513513513513</v>
      </c>
      <c r="I349" s="91">
        <f>G349/B348</f>
        <v>5108.1081081081074</v>
      </c>
      <c r="J349" s="104">
        <f>H349/B348</f>
        <v>561.89189189189187</v>
      </c>
    </row>
    <row r="350" spans="1:10" ht="12.75" customHeight="1" x14ac:dyDescent="0.25">
      <c r="A350" s="101"/>
      <c r="D350" s="81" t="s">
        <v>23</v>
      </c>
      <c r="E350" s="81">
        <f>E348-E349</f>
        <v>2179800</v>
      </c>
      <c r="F350" s="81"/>
      <c r="G350" s="82">
        <f>G348-G349</f>
        <v>1963783.7837837839</v>
      </c>
      <c r="H350" s="82">
        <f>H348-H349</f>
        <v>216016.21621621621</v>
      </c>
      <c r="I350" s="82">
        <f>I348-I349</f>
        <v>32729.729729729734</v>
      </c>
      <c r="J350" s="105">
        <f>J348-J349</f>
        <v>3600.2702702702709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2179800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6"/>
      <c r="B353" s="107"/>
      <c r="C353" s="107"/>
      <c r="D353" s="107"/>
      <c r="E353" s="107"/>
      <c r="F353" s="107"/>
      <c r="G353" s="108">
        <f>G332+G338+G344+G350</f>
        <v>13866183.783783782</v>
      </c>
      <c r="H353" s="108">
        <f>H332+H338+H344+H350</f>
        <v>1525280.2162162163</v>
      </c>
      <c r="I353" s="107"/>
      <c r="J353" s="109">
        <f>H333+H339+H345+H351</f>
        <v>15391464</v>
      </c>
    </row>
    <row r="355" spans="1:10" ht="12.75" customHeight="1" x14ac:dyDescent="0.25">
      <c r="A355" s="94" t="s">
        <v>1</v>
      </c>
      <c r="B355" s="95">
        <f>Invoice!E2054</f>
        <v>23070019</v>
      </c>
      <c r="C355" s="96"/>
      <c r="D355" s="97"/>
      <c r="E355" s="97"/>
      <c r="F355" s="97"/>
      <c r="G355" s="98"/>
      <c r="H355" s="99"/>
      <c r="I355" s="99"/>
      <c r="J355" s="100"/>
    </row>
    <row r="356" spans="1:10" ht="12.75" customHeight="1" x14ac:dyDescent="0.25">
      <c r="A356" s="101">
        <v>1</v>
      </c>
      <c r="B356" s="84" t="s">
        <v>20</v>
      </c>
      <c r="C356" s="84" t="s">
        <v>21</v>
      </c>
      <c r="D356" s="85" t="s">
        <v>22</v>
      </c>
      <c r="E356" s="85" t="s">
        <v>23</v>
      </c>
      <c r="F356" s="85"/>
      <c r="G356" s="86" t="s">
        <v>24</v>
      </c>
      <c r="H356" s="87" t="s">
        <v>25</v>
      </c>
      <c r="I356" s="87" t="s">
        <v>26</v>
      </c>
      <c r="J356" s="102"/>
    </row>
    <row r="357" spans="1:10" ht="12.75" customHeight="1" x14ac:dyDescent="0.25">
      <c r="A357" s="101"/>
      <c r="B357" s="80">
        <f>Invoice!B2062</f>
        <v>180</v>
      </c>
      <c r="C357" s="88" t="str">
        <f>Invoice!E2062</f>
        <v>CORRECTION FLUID JOYKO CF-S209</v>
      </c>
      <c r="D357" s="89">
        <f>Invoice!H2062</f>
        <v>41400</v>
      </c>
      <c r="E357" s="81">
        <f>D357*B357</f>
        <v>7452000</v>
      </c>
      <c r="F357" s="81"/>
      <c r="G357" s="82">
        <f>E357/1.11</f>
        <v>6713513.5135135129</v>
      </c>
      <c r="H357" s="83">
        <f>G357*11%</f>
        <v>738486.48648648639</v>
      </c>
      <c r="I357" s="83">
        <f>G357/B357</f>
        <v>37297.297297297293</v>
      </c>
      <c r="J357" s="103">
        <f>H357/B357</f>
        <v>4102.7027027027025</v>
      </c>
    </row>
    <row r="358" spans="1:10" ht="12.75" customHeight="1" x14ac:dyDescent="0.25">
      <c r="A358" s="101"/>
      <c r="D358" s="81"/>
      <c r="E358" s="81">
        <f>(E357*Invoice!I2062)+((E357-(E357*Invoice!I2062))*Invoice!J2062)</f>
        <v>931500</v>
      </c>
      <c r="F358" s="81"/>
      <c r="G358" s="90">
        <f>E358/1.11</f>
        <v>839189.18918918911</v>
      </c>
      <c r="H358" s="91">
        <f>G358*11%</f>
        <v>92310.810810810799</v>
      </c>
      <c r="I358" s="91">
        <f>G358/B357</f>
        <v>4662.1621621621616</v>
      </c>
      <c r="J358" s="104">
        <f>H358/B357</f>
        <v>512.83783783783781</v>
      </c>
    </row>
    <row r="359" spans="1:10" ht="12.75" customHeight="1" x14ac:dyDescent="0.25">
      <c r="A359" s="101"/>
      <c r="D359" s="81" t="s">
        <v>23</v>
      </c>
      <c r="E359" s="81">
        <f>E357-E358</f>
        <v>6520500</v>
      </c>
      <c r="F359" s="81"/>
      <c r="G359" s="82">
        <f>G357-G358</f>
        <v>5874324.3243243238</v>
      </c>
      <c r="H359" s="82">
        <f>H357-H358</f>
        <v>646175.67567567562</v>
      </c>
      <c r="I359" s="82">
        <f>I357-I358</f>
        <v>32635.135135135133</v>
      </c>
      <c r="J359" s="105">
        <f>J357-J358</f>
        <v>3589.8648648648646</v>
      </c>
    </row>
    <row r="360" spans="1:10" ht="12.75" customHeight="1" x14ac:dyDescent="0.25">
      <c r="A360" s="101"/>
      <c r="D360" s="81"/>
      <c r="E360" s="81"/>
      <c r="F360" s="81"/>
      <c r="G360" s="82"/>
      <c r="H360" s="83">
        <f>G359+H359</f>
        <v>6520499.9999999991</v>
      </c>
      <c r="I360" s="83"/>
      <c r="J360" s="103"/>
    </row>
    <row r="361" spans="1:10" ht="12.75" customHeight="1" x14ac:dyDescent="0.25">
      <c r="A361" s="101"/>
      <c r="B361" s="79"/>
      <c r="D361" s="81"/>
      <c r="E361" s="81"/>
      <c r="F361" s="81"/>
      <c r="G361" s="82"/>
      <c r="H361" s="83"/>
      <c r="I361" s="83"/>
      <c r="J361" s="103"/>
    </row>
    <row r="362" spans="1:10" ht="12.75" customHeight="1" x14ac:dyDescent="0.25">
      <c r="A362" s="101">
        <v>2</v>
      </c>
      <c r="B362" s="84" t="s">
        <v>20</v>
      </c>
      <c r="C362" s="84" t="s">
        <v>21</v>
      </c>
      <c r="D362" s="85" t="s">
        <v>22</v>
      </c>
      <c r="E362" s="85" t="s">
        <v>23</v>
      </c>
      <c r="F362" s="85"/>
      <c r="G362" s="86" t="s">
        <v>24</v>
      </c>
      <c r="H362" s="87" t="s">
        <v>25</v>
      </c>
      <c r="I362" s="87" t="s">
        <v>26</v>
      </c>
      <c r="J362" s="102"/>
    </row>
    <row r="363" spans="1:10" ht="12.75" customHeight="1" x14ac:dyDescent="0.25">
      <c r="A363" s="101"/>
      <c r="B363" s="80">
        <f>Invoice!B2063</f>
        <v>180</v>
      </c>
      <c r="C363" s="88" t="str">
        <f>Invoice!E2063</f>
        <v>CORRECTION FLUID JOYKO CF-S210</v>
      </c>
      <c r="D363" s="89">
        <f>Invoice!H2063</f>
        <v>43200</v>
      </c>
      <c r="E363" s="81">
        <f t="shared" ref="E363" si="60">D363*B363</f>
        <v>7776000</v>
      </c>
      <c r="F363" s="81"/>
      <c r="G363" s="82">
        <f t="shared" ref="G363" si="61">E363/1.11</f>
        <v>7005405.405405405</v>
      </c>
      <c r="H363" s="83">
        <f t="shared" ref="H363" si="62">G363*11%</f>
        <v>770594.59459459456</v>
      </c>
      <c r="I363" s="83">
        <f t="shared" ref="I363" si="63">G363/B363</f>
        <v>38918.91891891892</v>
      </c>
      <c r="J363" s="103">
        <f t="shared" ref="J363" si="64">H363/B363</f>
        <v>4281.0810810810808</v>
      </c>
    </row>
    <row r="364" spans="1:10" ht="12.75" customHeight="1" x14ac:dyDescent="0.25">
      <c r="A364" s="101"/>
      <c r="D364" s="81"/>
      <c r="E364" s="81">
        <f>(E363*Invoice!I2063)+((E363-(E363*Invoice!I2063))*Invoice!J2063)</f>
        <v>972000</v>
      </c>
      <c r="F364" s="81"/>
      <c r="G364" s="90">
        <f>E364/1.11</f>
        <v>875675.67567567562</v>
      </c>
      <c r="H364" s="91">
        <f>G364*11%</f>
        <v>96324.32432432432</v>
      </c>
      <c r="I364" s="91">
        <f>G364/B363</f>
        <v>4864.864864864865</v>
      </c>
      <c r="J364" s="104">
        <f>H364/B363</f>
        <v>535.1351351351351</v>
      </c>
    </row>
    <row r="365" spans="1:10" ht="12.75" customHeight="1" x14ac:dyDescent="0.25">
      <c r="A365" s="101"/>
      <c r="D365" s="81" t="s">
        <v>23</v>
      </c>
      <c r="E365" s="81">
        <f>E363-E364</f>
        <v>6804000</v>
      </c>
      <c r="F365" s="81"/>
      <c r="G365" s="82">
        <f>G363-G364</f>
        <v>6129729.7297297297</v>
      </c>
      <c r="H365" s="82">
        <f>H363-H364</f>
        <v>674270.2702702703</v>
      </c>
      <c r="I365" s="82">
        <f>I363-I364</f>
        <v>34054.054054054053</v>
      </c>
      <c r="J365" s="105">
        <f>J363-J364</f>
        <v>3745.9459459459458</v>
      </c>
    </row>
    <row r="366" spans="1:10" ht="12.75" customHeight="1" x14ac:dyDescent="0.25">
      <c r="A366" s="101"/>
      <c r="D366" s="81"/>
      <c r="E366" s="81"/>
      <c r="F366" s="81"/>
      <c r="G366" s="82"/>
      <c r="H366" s="83">
        <f>G365+H365</f>
        <v>6804000</v>
      </c>
      <c r="I366" s="83"/>
      <c r="J366" s="103"/>
    </row>
    <row r="367" spans="1:10" ht="12.75" customHeight="1" x14ac:dyDescent="0.25">
      <c r="A367" s="101"/>
      <c r="B367" s="79"/>
      <c r="D367" s="81"/>
      <c r="E367" s="81"/>
      <c r="F367" s="81"/>
      <c r="G367" s="82"/>
      <c r="H367" s="83"/>
      <c r="I367" s="83"/>
      <c r="J367" s="103"/>
    </row>
    <row r="368" spans="1:10" ht="12.75" customHeight="1" x14ac:dyDescent="0.25">
      <c r="A368" s="106"/>
      <c r="B368" s="107"/>
      <c r="C368" s="107"/>
      <c r="D368" s="107"/>
      <c r="E368" s="107"/>
      <c r="F368" s="107"/>
      <c r="G368" s="108">
        <f>G359+G365</f>
        <v>12004054.054054054</v>
      </c>
      <c r="H368" s="108">
        <f>H359+H365</f>
        <v>1320445.945945946</v>
      </c>
      <c r="I368" s="107"/>
      <c r="J368" s="109">
        <f>H360+H366</f>
        <v>13324500</v>
      </c>
    </row>
    <row r="370" spans="1:10" ht="12.75" customHeight="1" x14ac:dyDescent="0.25">
      <c r="A370" s="94" t="s">
        <v>1</v>
      </c>
      <c r="B370" s="95">
        <f>Invoice!E2168</f>
        <v>23070020</v>
      </c>
      <c r="C370" s="96"/>
      <c r="D370" s="97"/>
      <c r="E370" s="97"/>
      <c r="F370" s="97"/>
      <c r="G370" s="98"/>
      <c r="H370" s="99"/>
      <c r="I370" s="99"/>
      <c r="J370" s="100"/>
    </row>
    <row r="371" spans="1:10" ht="12.75" customHeight="1" x14ac:dyDescent="0.25">
      <c r="A371" s="101">
        <v>1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Invoice!B2176</f>
        <v>20</v>
      </c>
      <c r="C372" s="88" t="str">
        <f>Invoice!E2176</f>
        <v>BINDER CLIP KENKO NO. 155</v>
      </c>
      <c r="D372" s="89">
        <f>Invoice!H2176</f>
        <v>69000</v>
      </c>
      <c r="E372" s="81">
        <f>D372*B372</f>
        <v>1380000</v>
      </c>
      <c r="F372" s="81"/>
      <c r="G372" s="82">
        <f>E372/1.11</f>
        <v>1243243.2432432431</v>
      </c>
      <c r="H372" s="83">
        <f>G372*11%</f>
        <v>136756.75675675675</v>
      </c>
      <c r="I372" s="83">
        <f>G372/B372</f>
        <v>62162.162162162153</v>
      </c>
      <c r="J372" s="103">
        <f>H372/B372</f>
        <v>6837.8378378378375</v>
      </c>
    </row>
    <row r="373" spans="1:10" ht="12.75" customHeight="1" x14ac:dyDescent="0.25">
      <c r="A373" s="101"/>
      <c r="D373" s="81"/>
      <c r="E373" s="81">
        <f>(E372*Invoice!I2176)+((E372-(E372*Invoice!I2176))*Invoice!J2176)</f>
        <v>193200.00000000003</v>
      </c>
      <c r="F373" s="81"/>
      <c r="G373" s="90">
        <f>E373/1.11</f>
        <v>174054.05405405405</v>
      </c>
      <c r="H373" s="91">
        <f>G373*11%</f>
        <v>19145.945945945947</v>
      </c>
      <c r="I373" s="91">
        <f>G373/B372</f>
        <v>8702.7027027027034</v>
      </c>
      <c r="J373" s="104">
        <f>H373/B372</f>
        <v>957.29729729729729</v>
      </c>
    </row>
    <row r="374" spans="1:10" ht="12.75" customHeight="1" x14ac:dyDescent="0.25">
      <c r="A374" s="101"/>
      <c r="D374" s="81" t="s">
        <v>23</v>
      </c>
      <c r="E374" s="81">
        <f>E372-E373</f>
        <v>1186800</v>
      </c>
      <c r="F374" s="81"/>
      <c r="G374" s="82">
        <f>G372-G373</f>
        <v>1069189.1891891891</v>
      </c>
      <c r="H374" s="82">
        <f>H372-H373</f>
        <v>117610.8108108108</v>
      </c>
      <c r="I374" s="82">
        <f>I372-I373</f>
        <v>53459.459459459453</v>
      </c>
      <c r="J374" s="105">
        <f>J372-J373</f>
        <v>5880.54054054054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1186800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2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Invoice!B2177</f>
        <v>30</v>
      </c>
      <c r="C378" s="88" t="str">
        <f>Invoice!E2177</f>
        <v>BINDER CLIP KENKO NO. 111</v>
      </c>
      <c r="D378" s="89">
        <f>Invoice!H2177</f>
        <v>49200</v>
      </c>
      <c r="E378" s="81">
        <f t="shared" ref="E378:E384" si="65">D378*B378</f>
        <v>1476000</v>
      </c>
      <c r="F378" s="81"/>
      <c r="G378" s="82">
        <f t="shared" ref="G378:G384" si="66">E378/1.11</f>
        <v>1329729.7297297297</v>
      </c>
      <c r="H378" s="83">
        <f t="shared" ref="H378:H384" si="67">G378*11%</f>
        <v>146270.27027027027</v>
      </c>
      <c r="I378" s="83">
        <f t="shared" ref="I378:I384" si="68">G378/B378</f>
        <v>44324.324324324327</v>
      </c>
      <c r="J378" s="103">
        <f t="shared" ref="J378:J384" si="69">H378/B378</f>
        <v>4875.6756756756758</v>
      </c>
    </row>
    <row r="379" spans="1:10" ht="12.75" customHeight="1" x14ac:dyDescent="0.25">
      <c r="A379" s="101"/>
      <c r="D379" s="81"/>
      <c r="E379" s="81">
        <f>(E378*Invoice!I2177)+((E378-(E378*Invoice!I2177))*Invoice!J2177)</f>
        <v>206640.00000000003</v>
      </c>
      <c r="F379" s="81"/>
      <c r="G379" s="90">
        <f>E379/1.11</f>
        <v>186162.16216216216</v>
      </c>
      <c r="H379" s="91">
        <f>G379*11%</f>
        <v>20477.837837837837</v>
      </c>
      <c r="I379" s="91">
        <f>G379/B378</f>
        <v>6205.405405405405</v>
      </c>
      <c r="J379" s="104">
        <f>H379/B378</f>
        <v>682.59459459459458</v>
      </c>
    </row>
    <row r="380" spans="1:10" ht="12.75" customHeight="1" x14ac:dyDescent="0.25">
      <c r="A380" s="101"/>
      <c r="D380" s="81" t="s">
        <v>23</v>
      </c>
      <c r="E380" s="81">
        <f>E378-E379</f>
        <v>1269360</v>
      </c>
      <c r="F380" s="81"/>
      <c r="G380" s="82">
        <f>G378-G379</f>
        <v>1143567.5675675676</v>
      </c>
      <c r="H380" s="82">
        <f>H378-H379</f>
        <v>125792.43243243243</v>
      </c>
      <c r="I380" s="82">
        <f>I378-I379</f>
        <v>38118.91891891892</v>
      </c>
      <c r="J380" s="105">
        <f>J378-J379</f>
        <v>4193.0810810810817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1269360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3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Invoice!B2178</f>
        <v>36</v>
      </c>
      <c r="C384" s="88" t="str">
        <f>Invoice!E2178</f>
        <v>LEM STICK KENKO 15 GR (TANGGUNG) isi 20 pc</v>
      </c>
      <c r="D384" s="89">
        <f>Invoice!H2178</f>
        <v>72000</v>
      </c>
      <c r="E384" s="81">
        <f t="shared" si="65"/>
        <v>2592000</v>
      </c>
      <c r="F384" s="81"/>
      <c r="G384" s="82">
        <f t="shared" si="66"/>
        <v>2335135.1351351351</v>
      </c>
      <c r="H384" s="83">
        <f t="shared" si="67"/>
        <v>256864.86486486488</v>
      </c>
      <c r="I384" s="83">
        <f t="shared" si="68"/>
        <v>64864.864864864867</v>
      </c>
      <c r="J384" s="103">
        <f t="shared" si="69"/>
        <v>7135.1351351351359</v>
      </c>
    </row>
    <row r="385" spans="1:10" ht="12.75" customHeight="1" x14ac:dyDescent="0.25">
      <c r="A385" s="101"/>
      <c r="D385" s="81"/>
      <c r="E385" s="81">
        <f>(E384*Invoice!I2178)+((E384-(E384*Invoice!I2178))*Invoice!J2178)</f>
        <v>362880.00000000006</v>
      </c>
      <c r="F385" s="81"/>
      <c r="G385" s="90">
        <f>E385/1.11</f>
        <v>326918.91891891893</v>
      </c>
      <c r="H385" s="91">
        <f>G385*11%</f>
        <v>35961.08108108108</v>
      </c>
      <c r="I385" s="91">
        <f>G385/B384</f>
        <v>9081.0810810810817</v>
      </c>
      <c r="J385" s="104">
        <f>H385/B384</f>
        <v>998.91891891891885</v>
      </c>
    </row>
    <row r="386" spans="1:10" ht="12.75" customHeight="1" x14ac:dyDescent="0.25">
      <c r="A386" s="101"/>
      <c r="D386" s="81" t="s">
        <v>23</v>
      </c>
      <c r="E386" s="81">
        <f>E384-E385</f>
        <v>2229120</v>
      </c>
      <c r="F386" s="81"/>
      <c r="G386" s="82">
        <f>G384-G385</f>
        <v>2008216.2162162163</v>
      </c>
      <c r="H386" s="82">
        <f>H384-H385</f>
        <v>220903.78378378379</v>
      </c>
      <c r="I386" s="82">
        <f>I384-I385</f>
        <v>55783.783783783787</v>
      </c>
      <c r="J386" s="105">
        <f>J384-J385</f>
        <v>6136.2162162162167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2229120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6"/>
      <c r="B389" s="107"/>
      <c r="C389" s="107"/>
      <c r="D389" s="107"/>
      <c r="E389" s="107"/>
      <c r="F389" s="107"/>
      <c r="G389" s="108">
        <f>G374+G380+G386</f>
        <v>4220972.9729729723</v>
      </c>
      <c r="H389" s="108">
        <f>H374+H380+H386</f>
        <v>464307.02702702698</v>
      </c>
      <c r="I389" s="107"/>
      <c r="J389" s="109">
        <f>H375+H381+H387</f>
        <v>4685280</v>
      </c>
    </row>
    <row r="391" spans="1:10" ht="12.75" customHeight="1" x14ac:dyDescent="0.25">
      <c r="A391" s="303" t="s">
        <v>1</v>
      </c>
      <c r="B391" s="304">
        <f>Invoice!E2282</f>
        <v>23070021</v>
      </c>
      <c r="C391" s="96"/>
      <c r="D391" s="97"/>
      <c r="E391" s="97"/>
      <c r="F391" s="97"/>
      <c r="G391" s="98"/>
      <c r="H391" s="99"/>
      <c r="I391" s="99"/>
      <c r="J391" s="100"/>
    </row>
    <row r="392" spans="1:10" ht="12.75" customHeight="1" x14ac:dyDescent="0.25">
      <c r="A392" s="101">
        <v>1</v>
      </c>
      <c r="B392" s="84" t="s">
        <v>20</v>
      </c>
      <c r="C392" s="84" t="s">
        <v>21</v>
      </c>
      <c r="D392" s="85" t="s">
        <v>22</v>
      </c>
      <c r="E392" s="85" t="s">
        <v>23</v>
      </c>
      <c r="F392" s="85"/>
      <c r="G392" s="86" t="s">
        <v>24</v>
      </c>
      <c r="H392" s="87" t="s">
        <v>25</v>
      </c>
      <c r="I392" s="87" t="s">
        <v>26</v>
      </c>
      <c r="J392" s="102"/>
    </row>
    <row r="393" spans="1:10" ht="12.75" customHeight="1" x14ac:dyDescent="0.25">
      <c r="A393" s="101"/>
      <c r="B393" s="80">
        <f>Invoice!B2290</f>
        <v>288</v>
      </c>
      <c r="C393" s="88" t="str">
        <f>Invoice!E2290</f>
        <v>GUNTING JOYKO SC-838</v>
      </c>
      <c r="D393" s="89">
        <f>Invoice!H2290</f>
        <v>6500</v>
      </c>
      <c r="E393" s="81">
        <f>D393*B393</f>
        <v>1872000</v>
      </c>
      <c r="F393" s="81"/>
      <c r="G393" s="82">
        <f>E393/1.11</f>
        <v>1686486.4864864864</v>
      </c>
      <c r="H393" s="83">
        <f>G393*11%</f>
        <v>185513.51351351349</v>
      </c>
      <c r="I393" s="83">
        <f>G393/B393</f>
        <v>5855.8558558558552</v>
      </c>
      <c r="J393" s="103">
        <f>H393/B393</f>
        <v>644.14414414414409</v>
      </c>
    </row>
    <row r="394" spans="1:10" ht="12.75" customHeight="1" x14ac:dyDescent="0.25">
      <c r="A394" s="101"/>
      <c r="D394" s="81"/>
      <c r="E394" s="81">
        <f>(E393*Invoice!I2290)+((E393-(E393*Invoice!I2290))*Invoice!J2290)</f>
        <v>234000</v>
      </c>
      <c r="F394" s="81"/>
      <c r="G394" s="90">
        <f>E394/1.11</f>
        <v>210810.8108108108</v>
      </c>
      <c r="H394" s="91">
        <f>G394*11%</f>
        <v>23189.189189189186</v>
      </c>
      <c r="I394" s="91">
        <f>G394/B393</f>
        <v>731.9819819819819</v>
      </c>
      <c r="J394" s="104">
        <f>H394/B393</f>
        <v>80.518018018018012</v>
      </c>
    </row>
    <row r="395" spans="1:10" ht="12.75" customHeight="1" x14ac:dyDescent="0.25">
      <c r="A395" s="101"/>
      <c r="D395" s="81" t="s">
        <v>23</v>
      </c>
      <c r="E395" s="81">
        <f>E393-E394</f>
        <v>1638000</v>
      </c>
      <c r="F395" s="81"/>
      <c r="G395" s="82">
        <f>G393-G394</f>
        <v>1475675.6756756755</v>
      </c>
      <c r="H395" s="82">
        <f>H393-H394</f>
        <v>162324.32432432432</v>
      </c>
      <c r="I395" s="82">
        <f>I393-I394</f>
        <v>5123.873873873873</v>
      </c>
      <c r="J395" s="105">
        <f>J393-J394</f>
        <v>563.62612612612611</v>
      </c>
    </row>
    <row r="396" spans="1:10" ht="12.75" customHeight="1" x14ac:dyDescent="0.25">
      <c r="A396" s="101"/>
      <c r="D396" s="81"/>
      <c r="E396" s="81"/>
      <c r="F396" s="81"/>
      <c r="G396" s="82"/>
      <c r="H396" s="83">
        <f>G395+H395</f>
        <v>1637999.9999999998</v>
      </c>
      <c r="I396" s="83"/>
      <c r="J396" s="103"/>
    </row>
    <row r="397" spans="1:10" ht="12.75" customHeight="1" x14ac:dyDescent="0.25">
      <c r="A397" s="101"/>
      <c r="B397" s="79"/>
      <c r="D397" s="81"/>
      <c r="E397" s="81"/>
      <c r="F397" s="81"/>
      <c r="G397" s="82"/>
      <c r="H397" s="83"/>
      <c r="I397" s="83"/>
      <c r="J397" s="103"/>
    </row>
    <row r="398" spans="1:10" ht="12.75" customHeight="1" x14ac:dyDescent="0.25">
      <c r="A398" s="106"/>
      <c r="B398" s="107"/>
      <c r="C398" s="107"/>
      <c r="D398" s="107"/>
      <c r="E398" s="107"/>
      <c r="F398" s="107"/>
      <c r="G398" s="108">
        <f>G395</f>
        <v>1475675.6756756755</v>
      </c>
      <c r="H398" s="108">
        <f>H395</f>
        <v>162324.32432432432</v>
      </c>
      <c r="I398" s="107"/>
      <c r="J398" s="109">
        <f>H396</f>
        <v>1637999.9999999998</v>
      </c>
    </row>
    <row r="400" spans="1:10" ht="12.75" customHeight="1" x14ac:dyDescent="0.25">
      <c r="A400" s="94" t="s">
        <v>1</v>
      </c>
      <c r="B400" s="95">
        <f>Invoice!E2396</f>
        <v>23070022</v>
      </c>
      <c r="C400" s="96"/>
      <c r="D400" s="97"/>
      <c r="E400" s="97"/>
      <c r="F400" s="97"/>
      <c r="G400" s="98"/>
      <c r="H400" s="99"/>
      <c r="I400" s="99"/>
      <c r="J400" s="100"/>
    </row>
    <row r="401" spans="1:10" ht="12.75" customHeight="1" x14ac:dyDescent="0.25">
      <c r="A401" s="101">
        <v>1</v>
      </c>
      <c r="B401" s="84" t="s">
        <v>20</v>
      </c>
      <c r="C401" s="84" t="s">
        <v>21</v>
      </c>
      <c r="D401" s="85" t="s">
        <v>22</v>
      </c>
      <c r="E401" s="85" t="s">
        <v>23</v>
      </c>
      <c r="F401" s="85"/>
      <c r="G401" s="86" t="s">
        <v>24</v>
      </c>
      <c r="H401" s="87" t="s">
        <v>25</v>
      </c>
      <c r="I401" s="87" t="s">
        <v>26</v>
      </c>
      <c r="J401" s="102"/>
    </row>
    <row r="402" spans="1:10" ht="12.75" customHeight="1" x14ac:dyDescent="0.25">
      <c r="A402" s="101"/>
      <c r="B402" s="80">
        <f>Invoice!B2404</f>
        <v>432</v>
      </c>
      <c r="C402" s="88" t="str">
        <f>Invoice!E2404</f>
        <v>GEL PEN KENKO KE-16 DOT N DOT HITAM</v>
      </c>
      <c r="D402" s="89">
        <f>Invoice!H2404</f>
        <v>26100</v>
      </c>
      <c r="E402" s="81">
        <f>D402*B402</f>
        <v>11275200</v>
      </c>
      <c r="F402" s="81"/>
      <c r="G402" s="82">
        <f>E402/1.11</f>
        <v>10157837.837837838</v>
      </c>
      <c r="H402" s="83">
        <f>G402*11%</f>
        <v>1117362.1621621621</v>
      </c>
      <c r="I402" s="83">
        <f>G402/B402</f>
        <v>23513.513513513513</v>
      </c>
      <c r="J402" s="103">
        <f>H402/B402</f>
        <v>2586.4864864864862</v>
      </c>
    </row>
    <row r="403" spans="1:10" ht="12.75" customHeight="1" x14ac:dyDescent="0.25">
      <c r="A403" s="101"/>
      <c r="D403" s="81"/>
      <c r="E403" s="81">
        <f>(E402*Invoice!I2404)+((E402-(E402*Invoice!I2404))*Invoice!J2404)</f>
        <v>1409400</v>
      </c>
      <c r="F403" s="81"/>
      <c r="G403" s="90">
        <f>E403/1.11</f>
        <v>1269729.7297297297</v>
      </c>
      <c r="H403" s="91">
        <f>G403*11%</f>
        <v>139670.27027027027</v>
      </c>
      <c r="I403" s="91">
        <f>G403/B402</f>
        <v>2939.1891891891892</v>
      </c>
      <c r="J403" s="104">
        <f>H403/B402</f>
        <v>323.31081081081078</v>
      </c>
    </row>
    <row r="404" spans="1:10" ht="12.75" customHeight="1" x14ac:dyDescent="0.25">
      <c r="A404" s="101"/>
      <c r="D404" s="81" t="s">
        <v>23</v>
      </c>
      <c r="E404" s="81">
        <f>E402-E403</f>
        <v>9865800</v>
      </c>
      <c r="F404" s="81"/>
      <c r="G404" s="82">
        <f>G402-G403</f>
        <v>8888108.108108107</v>
      </c>
      <c r="H404" s="82">
        <f>H402-H403</f>
        <v>977691.89189189184</v>
      </c>
      <c r="I404" s="82">
        <f>I402-I403</f>
        <v>20574.324324324323</v>
      </c>
      <c r="J404" s="105">
        <f>J402-J403</f>
        <v>2263.1756756756754</v>
      </c>
    </row>
    <row r="405" spans="1:10" ht="12.75" customHeight="1" x14ac:dyDescent="0.25">
      <c r="A405" s="101"/>
      <c r="D405" s="81"/>
      <c r="E405" s="81"/>
      <c r="F405" s="81"/>
      <c r="G405" s="82"/>
      <c r="H405" s="83">
        <f>G404+H404</f>
        <v>9865799.9999999981</v>
      </c>
      <c r="I405" s="83"/>
      <c r="J405" s="103"/>
    </row>
    <row r="406" spans="1:10" ht="12.75" customHeight="1" x14ac:dyDescent="0.25">
      <c r="A406" s="101"/>
      <c r="B406" s="79"/>
      <c r="D406" s="81"/>
      <c r="E406" s="81"/>
      <c r="F406" s="81"/>
      <c r="G406" s="82"/>
      <c r="H406" s="83"/>
      <c r="I406" s="83"/>
      <c r="J406" s="103"/>
    </row>
    <row r="407" spans="1:10" ht="12.75" customHeight="1" x14ac:dyDescent="0.25">
      <c r="A407" s="101">
        <v>2</v>
      </c>
      <c r="B407" s="84" t="s">
        <v>20</v>
      </c>
      <c r="C407" s="84" t="s">
        <v>21</v>
      </c>
      <c r="D407" s="85" t="s">
        <v>22</v>
      </c>
      <c r="E407" s="85" t="s">
        <v>23</v>
      </c>
      <c r="F407" s="85"/>
      <c r="G407" s="86" t="s">
        <v>24</v>
      </c>
      <c r="H407" s="87" t="s">
        <v>25</v>
      </c>
      <c r="I407" s="87" t="s">
        <v>26</v>
      </c>
      <c r="J407" s="102"/>
    </row>
    <row r="408" spans="1:10" ht="12.75" customHeight="1" x14ac:dyDescent="0.25">
      <c r="A408" s="101"/>
      <c r="B408" s="80">
        <f>Invoice!B2405</f>
        <v>108</v>
      </c>
      <c r="C408" s="88" t="str">
        <f>Invoice!E2405</f>
        <v>CORRECTION FLUID KENKO KE-107M</v>
      </c>
      <c r="D408" s="89">
        <f>Invoice!H2405</f>
        <v>55800</v>
      </c>
      <c r="E408" s="81">
        <f t="shared" ref="E408:E420" si="70">D408*B408</f>
        <v>6026400</v>
      </c>
      <c r="F408" s="81"/>
      <c r="G408" s="82">
        <f t="shared" ref="G408:G420" si="71">E408/1.11</f>
        <v>5429189.1891891891</v>
      </c>
      <c r="H408" s="83">
        <f t="shared" ref="H408:H420" si="72">G408*11%</f>
        <v>597210.81081081077</v>
      </c>
      <c r="I408" s="83">
        <f t="shared" ref="I408:I420" si="73">G408/B408</f>
        <v>50270.270270270266</v>
      </c>
      <c r="J408" s="103">
        <f t="shared" ref="J408:J420" si="74">H408/B408</f>
        <v>5529.7297297297291</v>
      </c>
    </row>
    <row r="409" spans="1:10" ht="12.75" customHeight="1" x14ac:dyDescent="0.25">
      <c r="A409" s="101"/>
      <c r="D409" s="81"/>
      <c r="E409" s="81">
        <f>(E408*Invoice!I2405)+((E408-(E408*Invoice!I2405))*Invoice!J2405)</f>
        <v>753300</v>
      </c>
      <c r="F409" s="81"/>
      <c r="G409" s="90">
        <f>E409/1.11</f>
        <v>678648.64864864864</v>
      </c>
      <c r="H409" s="91">
        <f>G409*11%</f>
        <v>74651.351351351346</v>
      </c>
      <c r="I409" s="91">
        <f>G409/B408</f>
        <v>6283.7837837837833</v>
      </c>
      <c r="J409" s="104">
        <f>H409/B408</f>
        <v>691.21621621621614</v>
      </c>
    </row>
    <row r="410" spans="1:10" ht="12.75" customHeight="1" x14ac:dyDescent="0.25">
      <c r="A410" s="101"/>
      <c r="D410" s="81" t="s">
        <v>23</v>
      </c>
      <c r="E410" s="81">
        <f>E408-E409</f>
        <v>5273100</v>
      </c>
      <c r="F410" s="81"/>
      <c r="G410" s="82">
        <f>G408-G409</f>
        <v>4750540.5405405406</v>
      </c>
      <c r="H410" s="82">
        <f>H408-H409</f>
        <v>522559.45945945941</v>
      </c>
      <c r="I410" s="82">
        <f>I408-I409</f>
        <v>43986.486486486479</v>
      </c>
      <c r="J410" s="105">
        <f>J408-J409</f>
        <v>4838.5135135135133</v>
      </c>
    </row>
    <row r="411" spans="1:10" ht="12.75" customHeight="1" x14ac:dyDescent="0.25">
      <c r="A411" s="101"/>
      <c r="D411" s="81"/>
      <c r="E411" s="81"/>
      <c r="F411" s="81"/>
      <c r="G411" s="82"/>
      <c r="H411" s="83">
        <f>G410+H410</f>
        <v>5273100</v>
      </c>
      <c r="I411" s="83"/>
      <c r="J411" s="103"/>
    </row>
    <row r="412" spans="1:10" ht="12.75" customHeight="1" x14ac:dyDescent="0.25">
      <c r="A412" s="101"/>
      <c r="B412" s="79"/>
      <c r="D412" s="81"/>
      <c r="E412" s="81"/>
      <c r="F412" s="81"/>
      <c r="G412" s="82"/>
      <c r="H412" s="83"/>
      <c r="I412" s="83"/>
      <c r="J412" s="103"/>
    </row>
    <row r="413" spans="1:10" ht="12.75" customHeight="1" x14ac:dyDescent="0.25">
      <c r="A413" s="101">
        <v>3</v>
      </c>
      <c r="B413" s="84" t="s">
        <v>20</v>
      </c>
      <c r="C413" s="84" t="s">
        <v>21</v>
      </c>
      <c r="D413" s="85" t="s">
        <v>22</v>
      </c>
      <c r="E413" s="85" t="s">
        <v>23</v>
      </c>
      <c r="F413" s="85"/>
      <c r="G413" s="86" t="s">
        <v>24</v>
      </c>
      <c r="H413" s="87" t="s">
        <v>25</v>
      </c>
      <c r="I413" s="87" t="s">
        <v>26</v>
      </c>
      <c r="J413" s="102"/>
    </row>
    <row r="414" spans="1:10" ht="12.75" customHeight="1" x14ac:dyDescent="0.25">
      <c r="A414" s="101"/>
      <c r="B414" s="80">
        <f>Invoice!B2406</f>
        <v>36</v>
      </c>
      <c r="C414" s="88" t="str">
        <f>Invoice!E2406</f>
        <v>LEM STICK KENKO 8 GR (KECIL) isi 30 pc</v>
      </c>
      <c r="D414" s="89">
        <f>Invoice!H2406</f>
        <v>66000</v>
      </c>
      <c r="E414" s="81">
        <f t="shared" si="70"/>
        <v>2376000</v>
      </c>
      <c r="F414" s="81"/>
      <c r="G414" s="82">
        <f t="shared" si="71"/>
        <v>2140540.5405405401</v>
      </c>
      <c r="H414" s="83">
        <f t="shared" si="72"/>
        <v>235459.45945945941</v>
      </c>
      <c r="I414" s="83">
        <f t="shared" si="73"/>
        <v>59459.459459459445</v>
      </c>
      <c r="J414" s="103">
        <f t="shared" si="74"/>
        <v>6540.540540540539</v>
      </c>
    </row>
    <row r="415" spans="1:10" ht="12.75" customHeight="1" x14ac:dyDescent="0.25">
      <c r="A415" s="101"/>
      <c r="D415" s="81"/>
      <c r="E415" s="81">
        <f>(E414*Invoice!I2406)+((E414-(E414*Invoice!I2406))*Invoice!J2406)</f>
        <v>297000</v>
      </c>
      <c r="F415" s="81"/>
      <c r="G415" s="90">
        <f>E415/1.11</f>
        <v>267567.56756756752</v>
      </c>
      <c r="H415" s="91">
        <f>G415*11%</f>
        <v>29432.432432432426</v>
      </c>
      <c r="I415" s="91">
        <f>G415/B414</f>
        <v>7432.4324324324307</v>
      </c>
      <c r="J415" s="104">
        <f>H415/B414</f>
        <v>817.56756756756738</v>
      </c>
    </row>
    <row r="416" spans="1:10" ht="12.75" customHeight="1" x14ac:dyDescent="0.25">
      <c r="A416" s="101"/>
      <c r="D416" s="81" t="s">
        <v>23</v>
      </c>
      <c r="E416" s="81">
        <f>E414-E415</f>
        <v>2079000</v>
      </c>
      <c r="F416" s="81"/>
      <c r="G416" s="82">
        <f>G414-G415</f>
        <v>1872972.9729729726</v>
      </c>
      <c r="H416" s="82">
        <f>H414-H415</f>
        <v>206027.02702702698</v>
      </c>
      <c r="I416" s="82">
        <f>I414-I415</f>
        <v>52027.027027027012</v>
      </c>
      <c r="J416" s="105">
        <f>J414-J415</f>
        <v>5722.9729729729715</v>
      </c>
    </row>
    <row r="417" spans="1:10" ht="12.75" customHeight="1" x14ac:dyDescent="0.25">
      <c r="A417" s="101"/>
      <c r="D417" s="81"/>
      <c r="E417" s="81"/>
      <c r="F417" s="81"/>
      <c r="G417" s="82"/>
      <c r="H417" s="83">
        <f>G416+H416</f>
        <v>2078999.9999999995</v>
      </c>
      <c r="I417" s="83"/>
      <c r="J417" s="103"/>
    </row>
    <row r="418" spans="1:10" ht="12.75" customHeight="1" x14ac:dyDescent="0.25">
      <c r="A418" s="101"/>
      <c r="B418" s="79"/>
      <c r="D418" s="81"/>
      <c r="E418" s="81"/>
      <c r="F418" s="81"/>
      <c r="G418" s="82"/>
      <c r="H418" s="83"/>
      <c r="I418" s="83"/>
      <c r="J418" s="103"/>
    </row>
    <row r="419" spans="1:10" ht="12.75" customHeight="1" x14ac:dyDescent="0.25">
      <c r="A419" s="101">
        <v>4</v>
      </c>
      <c r="B419" s="84" t="s">
        <v>20</v>
      </c>
      <c r="C419" s="84" t="s">
        <v>21</v>
      </c>
      <c r="D419" s="85" t="s">
        <v>22</v>
      </c>
      <c r="E419" s="85" t="s">
        <v>23</v>
      </c>
      <c r="F419" s="85"/>
      <c r="G419" s="86" t="s">
        <v>24</v>
      </c>
      <c r="H419" s="87" t="s">
        <v>25</v>
      </c>
      <c r="I419" s="87" t="s">
        <v>26</v>
      </c>
      <c r="J419" s="102"/>
    </row>
    <row r="420" spans="1:10" ht="12.75" customHeight="1" x14ac:dyDescent="0.25">
      <c r="A420" s="101"/>
      <c r="B420" s="80">
        <f>Invoice!B2407</f>
        <v>36</v>
      </c>
      <c r="C420" s="88" t="str">
        <f>Invoice!E2407</f>
        <v>LEM STICK KENKO 15 GR (TANGGUNG) isi 20 pc</v>
      </c>
      <c r="D420" s="89">
        <f>Invoice!H2407</f>
        <v>72000</v>
      </c>
      <c r="E420" s="81">
        <f t="shared" si="70"/>
        <v>2592000</v>
      </c>
      <c r="F420" s="81"/>
      <c r="G420" s="82">
        <f t="shared" si="71"/>
        <v>2335135.1351351351</v>
      </c>
      <c r="H420" s="83">
        <f t="shared" si="72"/>
        <v>256864.86486486488</v>
      </c>
      <c r="I420" s="83">
        <f t="shared" si="73"/>
        <v>64864.864864864867</v>
      </c>
      <c r="J420" s="103">
        <f t="shared" si="74"/>
        <v>7135.1351351351359</v>
      </c>
    </row>
    <row r="421" spans="1:10" ht="12.75" customHeight="1" x14ac:dyDescent="0.25">
      <c r="A421" s="101"/>
      <c r="D421" s="81"/>
      <c r="E421" s="81">
        <f>(E420*Invoice!I2407)+((E420-(E420*Invoice!I2407))*Invoice!J2407)</f>
        <v>324000</v>
      </c>
      <c r="F421" s="81"/>
      <c r="G421" s="90">
        <f>E421/1.11</f>
        <v>291891.89189189189</v>
      </c>
      <c r="H421" s="91">
        <f>G421*11%</f>
        <v>32108.10810810811</v>
      </c>
      <c r="I421" s="91">
        <f>G421/B420</f>
        <v>8108.1081081081084</v>
      </c>
      <c r="J421" s="104">
        <f>H421/B420</f>
        <v>891.89189189189199</v>
      </c>
    </row>
    <row r="422" spans="1:10" ht="12.75" customHeight="1" x14ac:dyDescent="0.25">
      <c r="A422" s="101"/>
      <c r="D422" s="81" t="s">
        <v>23</v>
      </c>
      <c r="E422" s="81">
        <f>E420-E421</f>
        <v>2268000</v>
      </c>
      <c r="F422" s="81"/>
      <c r="G422" s="82">
        <f>G420-G421</f>
        <v>2043243.2432432433</v>
      </c>
      <c r="H422" s="82">
        <f>H420-H421</f>
        <v>224756.75675675677</v>
      </c>
      <c r="I422" s="82">
        <f>I420-I421</f>
        <v>56756.75675675676</v>
      </c>
      <c r="J422" s="105">
        <f>J420-J421</f>
        <v>6243.2432432432443</v>
      </c>
    </row>
    <row r="423" spans="1:10" ht="12.75" customHeight="1" x14ac:dyDescent="0.25">
      <c r="A423" s="101"/>
      <c r="D423" s="81"/>
      <c r="E423" s="81"/>
      <c r="F423" s="81"/>
      <c r="G423" s="82"/>
      <c r="H423" s="83">
        <f>G422+H422</f>
        <v>2268000</v>
      </c>
      <c r="I423" s="83"/>
      <c r="J423" s="103"/>
    </row>
    <row r="424" spans="1:10" ht="12.75" customHeight="1" x14ac:dyDescent="0.25">
      <c r="A424" s="101"/>
      <c r="B424" s="79"/>
      <c r="D424" s="81"/>
      <c r="E424" s="81"/>
      <c r="F424" s="81"/>
      <c r="G424" s="82"/>
      <c r="H424" s="83"/>
      <c r="I424" s="83"/>
      <c r="J424" s="103"/>
    </row>
    <row r="425" spans="1:10" ht="12.75" customHeight="1" x14ac:dyDescent="0.25">
      <c r="A425" s="106"/>
      <c r="B425" s="107"/>
      <c r="C425" s="107"/>
      <c r="D425" s="107"/>
      <c r="E425" s="107"/>
      <c r="F425" s="107"/>
      <c r="G425" s="108">
        <f>G404+G410+G416+G422</f>
        <v>17554864.864864863</v>
      </c>
      <c r="H425" s="108">
        <f>H404+H410+H416+H422</f>
        <v>1931035.1351351349</v>
      </c>
      <c r="I425" s="107"/>
      <c r="J425" s="109">
        <f>H405+H411+H417+H423</f>
        <v>19485899.999999996</v>
      </c>
    </row>
    <row r="427" spans="1:10" ht="12.75" customHeight="1" x14ac:dyDescent="0.25">
      <c r="A427" s="94" t="s">
        <v>1</v>
      </c>
      <c r="B427" s="95">
        <f>Invoice!E2510</f>
        <v>23070023</v>
      </c>
      <c r="C427" s="96"/>
      <c r="D427" s="97"/>
      <c r="E427" s="97"/>
      <c r="F427" s="97"/>
      <c r="G427" s="98"/>
      <c r="H427" s="99"/>
      <c r="I427" s="99"/>
      <c r="J427" s="100"/>
    </row>
    <row r="428" spans="1:10" ht="12.75" customHeight="1" x14ac:dyDescent="0.25">
      <c r="A428" s="101">
        <v>1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Invoice!B2518</f>
        <v>36</v>
      </c>
      <c r="C429" s="88" t="str">
        <f>Invoice!E2518</f>
        <v>LEM STICK KENKO 15 GR (TANGGUNG) isi 20 pc</v>
      </c>
      <c r="D429" s="89">
        <f>Invoice!H2518</f>
        <v>72000</v>
      </c>
      <c r="E429" s="81">
        <f>D429*B429</f>
        <v>2592000</v>
      </c>
      <c r="F429" s="81"/>
      <c r="G429" s="82">
        <f>E429/1.11</f>
        <v>2335135.1351351351</v>
      </c>
      <c r="H429" s="83">
        <f>G429*11%</f>
        <v>256864.86486486488</v>
      </c>
      <c r="I429" s="83">
        <f>G429/B429</f>
        <v>64864.864864864867</v>
      </c>
      <c r="J429" s="103">
        <f>H429/B429</f>
        <v>7135.1351351351359</v>
      </c>
    </row>
    <row r="430" spans="1:10" ht="12.75" customHeight="1" x14ac:dyDescent="0.25">
      <c r="A430" s="101"/>
      <c r="D430" s="81"/>
      <c r="E430" s="81">
        <f>(E429*Invoice!I2518)+((E429-(E429*Invoice!I2518))*Invoice!J2518)</f>
        <v>349920</v>
      </c>
      <c r="F430" s="81"/>
      <c r="G430" s="90">
        <f>E430/1.11</f>
        <v>315243.2432432432</v>
      </c>
      <c r="H430" s="91">
        <f>G430*11%</f>
        <v>34676.756756756753</v>
      </c>
      <c r="I430" s="91">
        <f>G430/B429</f>
        <v>8756.7567567567548</v>
      </c>
      <c r="J430" s="104">
        <f>H430/B429</f>
        <v>963.24324324324311</v>
      </c>
    </row>
    <row r="431" spans="1:10" ht="12.75" customHeight="1" x14ac:dyDescent="0.25">
      <c r="A431" s="101"/>
      <c r="D431" s="81" t="s">
        <v>23</v>
      </c>
      <c r="E431" s="81">
        <f>E429-E430</f>
        <v>2242080</v>
      </c>
      <c r="F431" s="81"/>
      <c r="G431" s="82">
        <f>G429-G430</f>
        <v>2019891.8918918921</v>
      </c>
      <c r="H431" s="82">
        <f>H429-H430</f>
        <v>222188.10810810814</v>
      </c>
      <c r="I431" s="82">
        <f>I429-I430</f>
        <v>56108.108108108114</v>
      </c>
      <c r="J431" s="105">
        <f>J429-J430</f>
        <v>6171.8918918918926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2242080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6"/>
      <c r="B434" s="107"/>
      <c r="C434" s="107"/>
      <c r="D434" s="107"/>
      <c r="E434" s="107"/>
      <c r="F434" s="107"/>
      <c r="G434" s="108">
        <f>G431</f>
        <v>2019891.8918918921</v>
      </c>
      <c r="H434" s="108">
        <f>H431</f>
        <v>222188.10810810814</v>
      </c>
      <c r="I434" s="107"/>
      <c r="J434" s="109">
        <f>H432</f>
        <v>2242080</v>
      </c>
    </row>
    <row r="436" spans="1:10" ht="12.75" customHeight="1" x14ac:dyDescent="0.25">
      <c r="A436" s="94" t="s">
        <v>1</v>
      </c>
      <c r="B436" s="95">
        <f>Invoice!E2624</f>
        <v>23070024</v>
      </c>
      <c r="C436" s="96"/>
      <c r="D436" s="97"/>
      <c r="E436" s="97"/>
      <c r="F436" s="97"/>
      <c r="G436" s="98"/>
      <c r="H436" s="99"/>
      <c r="I436" s="99"/>
      <c r="J436" s="100"/>
    </row>
    <row r="437" spans="1:10" ht="12.75" customHeight="1" x14ac:dyDescent="0.25">
      <c r="A437" s="101">
        <v>1</v>
      </c>
      <c r="B437" s="84" t="s">
        <v>20</v>
      </c>
      <c r="C437" s="84" t="s">
        <v>21</v>
      </c>
      <c r="D437" s="85" t="s">
        <v>22</v>
      </c>
      <c r="E437" s="85" t="s">
        <v>23</v>
      </c>
      <c r="F437" s="85"/>
      <c r="G437" s="86" t="s">
        <v>24</v>
      </c>
      <c r="H437" s="87" t="s">
        <v>25</v>
      </c>
      <c r="I437" s="87" t="s">
        <v>26</v>
      </c>
      <c r="J437" s="102"/>
    </row>
    <row r="438" spans="1:10" ht="12.75" customHeight="1" x14ac:dyDescent="0.25">
      <c r="A438" s="101"/>
      <c r="B438" s="80">
        <f>Invoice!B2632</f>
        <v>144</v>
      </c>
      <c r="C438" s="88" t="str">
        <f>Invoice!E2632</f>
        <v>GEL PEN KENKO KE-303 T-GEL TRIANGULAR BIRU</v>
      </c>
      <c r="D438" s="89">
        <f>Invoice!H2632</f>
        <v>21600</v>
      </c>
      <c r="E438" s="81">
        <f>D438*B438</f>
        <v>3110400</v>
      </c>
      <c r="F438" s="81"/>
      <c r="G438" s="82">
        <f>E438/1.11</f>
        <v>2802162.1621621619</v>
      </c>
      <c r="H438" s="83">
        <f>G438*11%</f>
        <v>308237.83783783781</v>
      </c>
      <c r="I438" s="83">
        <f>G438/B438</f>
        <v>19459.459459459456</v>
      </c>
      <c r="J438" s="103">
        <f>H438/B438</f>
        <v>2140.5405405405404</v>
      </c>
    </row>
    <row r="439" spans="1:10" ht="12.75" customHeight="1" x14ac:dyDescent="0.25">
      <c r="A439" s="101"/>
      <c r="D439" s="81"/>
      <c r="E439" s="81">
        <f>(E438*Invoice!I2632)+((E438-(E438*Invoice!I2632))*Invoice!J2632)</f>
        <v>388800</v>
      </c>
      <c r="F439" s="81"/>
      <c r="G439" s="90">
        <f>E439/1.11</f>
        <v>350270.27027027024</v>
      </c>
      <c r="H439" s="91">
        <f>G439*11%</f>
        <v>38529.729729729726</v>
      </c>
      <c r="I439" s="91">
        <f>G439/B438</f>
        <v>2432.4324324324321</v>
      </c>
      <c r="J439" s="104">
        <f>H439/B438</f>
        <v>267.56756756756755</v>
      </c>
    </row>
    <row r="440" spans="1:10" ht="12.75" customHeight="1" x14ac:dyDescent="0.25">
      <c r="A440" s="101"/>
      <c r="D440" s="81" t="s">
        <v>23</v>
      </c>
      <c r="E440" s="81">
        <f>E438-E439</f>
        <v>2721600</v>
      </c>
      <c r="F440" s="81"/>
      <c r="G440" s="82">
        <f>G438-G439</f>
        <v>2451891.8918918916</v>
      </c>
      <c r="H440" s="82">
        <f>H438-H439</f>
        <v>269708.10810810811</v>
      </c>
      <c r="I440" s="82">
        <f>I438-I439</f>
        <v>17027.027027027023</v>
      </c>
      <c r="J440" s="105">
        <f>J438-J439</f>
        <v>1872.9729729729729</v>
      </c>
    </row>
    <row r="441" spans="1:10" ht="12.75" customHeight="1" x14ac:dyDescent="0.25">
      <c r="A441" s="101"/>
      <c r="D441" s="81"/>
      <c r="E441" s="81"/>
      <c r="F441" s="81"/>
      <c r="G441" s="82"/>
      <c r="H441" s="83">
        <f>G440+H440</f>
        <v>2721599.9999999995</v>
      </c>
      <c r="I441" s="83"/>
      <c r="J441" s="103"/>
    </row>
    <row r="442" spans="1:10" ht="12.75" customHeight="1" x14ac:dyDescent="0.25">
      <c r="A442" s="101"/>
      <c r="B442" s="79"/>
      <c r="D442" s="81"/>
      <c r="E442" s="81"/>
      <c r="F442" s="81"/>
      <c r="G442" s="82"/>
      <c r="H442" s="83"/>
      <c r="I442" s="83"/>
      <c r="J442" s="103"/>
    </row>
    <row r="443" spans="1:10" ht="12.75" customHeight="1" x14ac:dyDescent="0.25">
      <c r="A443" s="106"/>
      <c r="B443" s="107"/>
      <c r="C443" s="107"/>
      <c r="D443" s="107"/>
      <c r="E443" s="107"/>
      <c r="F443" s="107"/>
      <c r="G443" s="108">
        <f>G440</f>
        <v>2451891.8918918916</v>
      </c>
      <c r="H443" s="108">
        <f>H440</f>
        <v>269708.10810810811</v>
      </c>
      <c r="I443" s="107"/>
      <c r="J443" s="109">
        <f>H441</f>
        <v>2721599.9999999995</v>
      </c>
    </row>
    <row r="445" spans="1:10" ht="12.75" customHeight="1" x14ac:dyDescent="0.25">
      <c r="A445" s="94" t="s">
        <v>1</v>
      </c>
      <c r="B445" s="95">
        <f>Invoice!E2738</f>
        <v>23070025</v>
      </c>
      <c r="C445" s="96"/>
      <c r="D445" s="97"/>
      <c r="E445" s="97"/>
      <c r="F445" s="97"/>
      <c r="G445" s="98"/>
      <c r="H445" s="99"/>
      <c r="I445" s="99"/>
      <c r="J445" s="100"/>
    </row>
    <row r="446" spans="1:10" ht="12.75" customHeight="1" x14ac:dyDescent="0.25">
      <c r="A446" s="101">
        <v>1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Invoice!B2746</f>
        <v>20</v>
      </c>
      <c r="C447" s="88" t="str">
        <f>Invoice!E2746</f>
        <v>STAPLER SDI 1123</v>
      </c>
      <c r="D447" s="89">
        <f>Invoice!H2746</f>
        <v>300000</v>
      </c>
      <c r="E447" s="81">
        <f>D447*B447</f>
        <v>6000000</v>
      </c>
      <c r="F447" s="81"/>
      <c r="G447" s="82">
        <f>E447/1.11</f>
        <v>5405405.405405405</v>
      </c>
      <c r="H447" s="83">
        <f>G447*11%</f>
        <v>594594.59459459456</v>
      </c>
      <c r="I447" s="83">
        <f>G447/B447</f>
        <v>270270.27027027024</v>
      </c>
      <c r="J447" s="103">
        <f>H447/B447</f>
        <v>29729.729729729726</v>
      </c>
    </row>
    <row r="448" spans="1:10" ht="12.75" customHeight="1" x14ac:dyDescent="0.25">
      <c r="A448" s="101"/>
      <c r="D448" s="81"/>
      <c r="E448" s="81">
        <f>(E447*Invoice!I2746)+((E447-(E447*Invoice!I2746))*Invoice!J2746)</f>
        <v>750000</v>
      </c>
      <c r="F448" s="81"/>
      <c r="G448" s="90">
        <f>E448/1.11</f>
        <v>675675.67567567562</v>
      </c>
      <c r="H448" s="91">
        <f>G448*11%</f>
        <v>74324.32432432432</v>
      </c>
      <c r="I448" s="91">
        <f>G448/B447</f>
        <v>33783.78378378378</v>
      </c>
      <c r="J448" s="104">
        <f>H448/B447</f>
        <v>3716.2162162162158</v>
      </c>
    </row>
    <row r="449" spans="1:10" ht="12.75" customHeight="1" x14ac:dyDescent="0.25">
      <c r="A449" s="101"/>
      <c r="D449" s="81" t="s">
        <v>23</v>
      </c>
      <c r="E449" s="81">
        <f>E447-E448</f>
        <v>5250000</v>
      </c>
      <c r="F449" s="81"/>
      <c r="G449" s="82">
        <f>G447-G448</f>
        <v>4729729.7297297297</v>
      </c>
      <c r="H449" s="82">
        <f>H447-H448</f>
        <v>520270.27027027024</v>
      </c>
      <c r="I449" s="82">
        <f>I447-I448</f>
        <v>236486.48648648645</v>
      </c>
      <c r="J449" s="105">
        <f>J447-J448</f>
        <v>26013.51351351351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5250000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2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Invoice!B2747</f>
        <v>72</v>
      </c>
      <c r="C453" s="88" t="str">
        <f>Invoice!E2747</f>
        <v>CORRECTION FLUID KENKO KE-108</v>
      </c>
      <c r="D453" s="89">
        <f>Invoice!H2747</f>
        <v>47100</v>
      </c>
      <c r="E453" s="81">
        <f t="shared" ref="E453" si="75">D453*B453</f>
        <v>3391200</v>
      </c>
      <c r="F453" s="81"/>
      <c r="G453" s="82">
        <f t="shared" ref="G453" si="76">E453/1.11</f>
        <v>3055135.1351351347</v>
      </c>
      <c r="H453" s="83">
        <f t="shared" ref="H453" si="77">G453*11%</f>
        <v>336064.86486486479</v>
      </c>
      <c r="I453" s="83">
        <f t="shared" ref="I453" si="78">G453/B453</f>
        <v>42432.432432432426</v>
      </c>
      <c r="J453" s="103">
        <f t="shared" ref="J453" si="79">H453/B453</f>
        <v>4667.5675675675666</v>
      </c>
    </row>
    <row r="454" spans="1:10" ht="12.75" customHeight="1" x14ac:dyDescent="0.25">
      <c r="A454" s="101"/>
      <c r="D454" s="81"/>
      <c r="E454" s="81">
        <f>(E453*Invoice!I2747)+((E453-(E453*Invoice!I2747))*Invoice!J2747)</f>
        <v>423900</v>
      </c>
      <c r="F454" s="81"/>
      <c r="G454" s="90">
        <f>E454/1.11</f>
        <v>381891.89189189184</v>
      </c>
      <c r="H454" s="91">
        <f>G454*11%</f>
        <v>42008.108108108099</v>
      </c>
      <c r="I454" s="91">
        <f>G454/B453</f>
        <v>5304.0540540540533</v>
      </c>
      <c r="J454" s="104">
        <f>H454/B453</f>
        <v>583.44594594594582</v>
      </c>
    </row>
    <row r="455" spans="1:10" ht="12.75" customHeight="1" x14ac:dyDescent="0.25">
      <c r="A455" s="101"/>
      <c r="D455" s="81" t="s">
        <v>23</v>
      </c>
      <c r="E455" s="81">
        <f>E453-E454</f>
        <v>2967300</v>
      </c>
      <c r="F455" s="81"/>
      <c r="G455" s="82">
        <f>G453-G454</f>
        <v>2673243.2432432426</v>
      </c>
      <c r="H455" s="82">
        <f>H453-H454</f>
        <v>294056.75675675669</v>
      </c>
      <c r="I455" s="82">
        <f>I453-I454</f>
        <v>37128.378378378373</v>
      </c>
      <c r="J455" s="105">
        <f>J453-J454</f>
        <v>4084.1216216216208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2967299.9999999991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6"/>
      <c r="B458" s="107"/>
      <c r="C458" s="107"/>
      <c r="D458" s="107"/>
      <c r="E458" s="107"/>
      <c r="F458" s="107"/>
      <c r="G458" s="108">
        <f>G449+G455</f>
        <v>7402972.9729729723</v>
      </c>
      <c r="H458" s="108">
        <f>H449+H455</f>
        <v>814327.02702702698</v>
      </c>
      <c r="I458" s="107"/>
      <c r="J458" s="109">
        <f>H450+H456</f>
        <v>8217299.9999999991</v>
      </c>
    </row>
    <row r="460" spans="1:10" ht="12.75" customHeight="1" x14ac:dyDescent="0.25">
      <c r="A460" s="94" t="s">
        <v>1</v>
      </c>
      <c r="B460" s="95">
        <f>Invoice!E2852</f>
        <v>23070026</v>
      </c>
      <c r="C460" s="96"/>
      <c r="D460" s="97"/>
      <c r="E460" s="97"/>
      <c r="F460" s="97"/>
      <c r="G460" s="98"/>
      <c r="H460" s="99"/>
      <c r="I460" s="99"/>
      <c r="J460" s="100"/>
    </row>
    <row r="461" spans="1:10" ht="12.75" customHeight="1" x14ac:dyDescent="0.25">
      <c r="A461" s="101">
        <v>1</v>
      </c>
      <c r="B461" s="84" t="s">
        <v>20</v>
      </c>
      <c r="C461" s="84" t="s">
        <v>21</v>
      </c>
      <c r="D461" s="85" t="s">
        <v>22</v>
      </c>
      <c r="E461" s="85" t="s">
        <v>23</v>
      </c>
      <c r="F461" s="85"/>
      <c r="G461" s="86" t="s">
        <v>24</v>
      </c>
      <c r="H461" s="87" t="s">
        <v>25</v>
      </c>
      <c r="I461" s="87" t="s">
        <v>26</v>
      </c>
      <c r="J461" s="102"/>
    </row>
    <row r="462" spans="1:10" ht="12.75" customHeight="1" x14ac:dyDescent="0.25">
      <c r="A462" s="101"/>
      <c r="B462" s="80">
        <f>Invoice!B2860</f>
        <v>300</v>
      </c>
      <c r="C462" s="88" t="str">
        <f>Invoice!E2860</f>
        <v>PENSIL JOYKO 2B P-88</v>
      </c>
      <c r="D462" s="89">
        <f>Invoice!H2860</f>
        <v>104400</v>
      </c>
      <c r="E462" s="81">
        <f>D462*B462</f>
        <v>31320000</v>
      </c>
      <c r="F462" s="81"/>
      <c r="G462" s="82">
        <f>E462/1.11</f>
        <v>28216216.216216214</v>
      </c>
      <c r="H462" s="83">
        <f>G462*11%</f>
        <v>3103783.7837837837</v>
      </c>
      <c r="I462" s="83">
        <f>G462/B462</f>
        <v>94054.054054054053</v>
      </c>
      <c r="J462" s="103">
        <f>H462/B462</f>
        <v>10345.945945945945</v>
      </c>
    </row>
    <row r="463" spans="1:10" ht="12.75" customHeight="1" x14ac:dyDescent="0.25">
      <c r="A463" s="101"/>
      <c r="D463" s="81"/>
      <c r="E463" s="81">
        <f>(E462*Invoice!I2860)+((E462-(E462*Invoice!I2860))*Invoice!J2860)</f>
        <v>3915000</v>
      </c>
      <c r="F463" s="81"/>
      <c r="G463" s="90">
        <f>E463/1.11</f>
        <v>3527027.0270270268</v>
      </c>
      <c r="H463" s="91">
        <f>G463*11%</f>
        <v>387972.97297297296</v>
      </c>
      <c r="I463" s="91">
        <f>G463/B462</f>
        <v>11756.756756756757</v>
      </c>
      <c r="J463" s="104">
        <f>H463/B462</f>
        <v>1293.2432432432431</v>
      </c>
    </row>
    <row r="464" spans="1:10" ht="12.75" customHeight="1" x14ac:dyDescent="0.25">
      <c r="A464" s="101"/>
      <c r="D464" s="81" t="s">
        <v>23</v>
      </c>
      <c r="E464" s="81">
        <f>E462-E463</f>
        <v>27405000</v>
      </c>
      <c r="F464" s="81"/>
      <c r="G464" s="82">
        <f>G462-G463</f>
        <v>24689189.189189188</v>
      </c>
      <c r="H464" s="82">
        <f>H462-H463</f>
        <v>2715810.8108108109</v>
      </c>
      <c r="I464" s="82">
        <f>I462-I463</f>
        <v>82297.297297297293</v>
      </c>
      <c r="J464" s="105">
        <f>J462-J463</f>
        <v>9052.7027027027016</v>
      </c>
    </row>
    <row r="465" spans="1:10" ht="12.75" customHeight="1" x14ac:dyDescent="0.25">
      <c r="A465" s="101"/>
      <c r="D465" s="81"/>
      <c r="E465" s="81"/>
      <c r="F465" s="81"/>
      <c r="G465" s="82"/>
      <c r="H465" s="83">
        <f>G464+H464</f>
        <v>27405000</v>
      </c>
      <c r="I465" s="83"/>
      <c r="J465" s="103"/>
    </row>
    <row r="466" spans="1:10" ht="12.75" customHeight="1" x14ac:dyDescent="0.25">
      <c r="A466" s="101"/>
      <c r="B466" s="79"/>
      <c r="D466" s="81"/>
      <c r="E466" s="81"/>
      <c r="F466" s="81"/>
      <c r="G466" s="82"/>
      <c r="H466" s="83"/>
      <c r="I466" s="83"/>
      <c r="J466" s="103"/>
    </row>
    <row r="467" spans="1:10" ht="12.75" customHeight="1" x14ac:dyDescent="0.25">
      <c r="A467" s="101">
        <v>2</v>
      </c>
      <c r="B467" s="84" t="s">
        <v>20</v>
      </c>
      <c r="C467" s="84" t="s">
        <v>21</v>
      </c>
      <c r="D467" s="85" t="s">
        <v>22</v>
      </c>
      <c r="E467" s="85" t="s">
        <v>23</v>
      </c>
      <c r="F467" s="85"/>
      <c r="G467" s="86" t="s">
        <v>24</v>
      </c>
      <c r="H467" s="87" t="s">
        <v>25</v>
      </c>
      <c r="I467" s="87" t="s">
        <v>26</v>
      </c>
      <c r="J467" s="102"/>
    </row>
    <row r="468" spans="1:10" ht="12.75" customHeight="1" x14ac:dyDescent="0.25">
      <c r="A468" s="101"/>
      <c r="B468" s="80">
        <f>Invoice!B2861</f>
        <v>20</v>
      </c>
      <c r="C468" s="88" t="str">
        <f>Invoice!E2861</f>
        <v>MESIN LABEL HARGA JOYKO MX-5500M (8 DIGITS, 1 LINE)</v>
      </c>
      <c r="D468" s="89">
        <f>Invoice!H2861</f>
        <v>40500</v>
      </c>
      <c r="E468" s="81">
        <f t="shared" ref="E468" si="80">D468*B468</f>
        <v>810000</v>
      </c>
      <c r="F468" s="81"/>
      <c r="G468" s="82">
        <f t="shared" ref="G468" si="81">E468/1.11</f>
        <v>729729.7297297297</v>
      </c>
      <c r="H468" s="83">
        <f t="shared" ref="H468" si="82">G468*11%</f>
        <v>80270.270270270266</v>
      </c>
      <c r="I468" s="83">
        <f t="shared" ref="I468" si="83">G468/B468</f>
        <v>36486.486486486487</v>
      </c>
      <c r="J468" s="103">
        <f t="shared" ref="J468" si="84">H468/B468</f>
        <v>4013.5135135135133</v>
      </c>
    </row>
    <row r="469" spans="1:10" ht="12.75" customHeight="1" x14ac:dyDescent="0.25">
      <c r="A469" s="101"/>
      <c r="D469" s="81"/>
      <c r="E469" s="81">
        <f>(E468*Invoice!I2861)+((E468-(E468*Invoice!I2861))*Invoice!J2861)</f>
        <v>101250</v>
      </c>
      <c r="F469" s="81"/>
      <c r="G469" s="90">
        <f>E469/1.11</f>
        <v>91216.216216216213</v>
      </c>
      <c r="H469" s="91">
        <f>G469*11%</f>
        <v>10033.783783783783</v>
      </c>
      <c r="I469" s="91">
        <f>G469/B468</f>
        <v>4560.8108108108108</v>
      </c>
      <c r="J469" s="104">
        <f>H469/B468</f>
        <v>501.68918918918916</v>
      </c>
    </row>
    <row r="470" spans="1:10" ht="12.75" customHeight="1" x14ac:dyDescent="0.25">
      <c r="A470" s="101"/>
      <c r="D470" s="81" t="s">
        <v>23</v>
      </c>
      <c r="E470" s="81">
        <f>E468-E469</f>
        <v>708750</v>
      </c>
      <c r="F470" s="81"/>
      <c r="G470" s="82">
        <f>G468-G469</f>
        <v>638513.51351351349</v>
      </c>
      <c r="H470" s="82">
        <f>H468-H469</f>
        <v>70236.486486486479</v>
      </c>
      <c r="I470" s="82">
        <f>I468-I469</f>
        <v>31925.675675675677</v>
      </c>
      <c r="J470" s="105">
        <f>J468-J469</f>
        <v>3511.8243243243242</v>
      </c>
    </row>
    <row r="471" spans="1:10" ht="12.75" customHeight="1" x14ac:dyDescent="0.25">
      <c r="A471" s="101"/>
      <c r="D471" s="81"/>
      <c r="E471" s="81"/>
      <c r="F471" s="81"/>
      <c r="G471" s="82"/>
      <c r="H471" s="83">
        <f>G470+H470</f>
        <v>708750</v>
      </c>
      <c r="I471" s="83"/>
      <c r="J471" s="103"/>
    </row>
    <row r="472" spans="1:10" ht="12.75" customHeight="1" x14ac:dyDescent="0.25">
      <c r="A472" s="101"/>
      <c r="B472" s="79"/>
      <c r="D472" s="81"/>
      <c r="E472" s="81"/>
      <c r="F472" s="81"/>
      <c r="G472" s="82"/>
      <c r="H472" s="83"/>
      <c r="I472" s="83"/>
      <c r="J472" s="103"/>
    </row>
    <row r="473" spans="1:10" ht="12.75" customHeight="1" x14ac:dyDescent="0.25">
      <c r="A473" s="106"/>
      <c r="B473" s="107"/>
      <c r="C473" s="107"/>
      <c r="D473" s="107"/>
      <c r="E473" s="107"/>
      <c r="F473" s="107"/>
      <c r="G473" s="108">
        <f>G464+G470</f>
        <v>25327702.702702701</v>
      </c>
      <c r="H473" s="108">
        <f>H464+H470</f>
        <v>2786047.2972972975</v>
      </c>
      <c r="I473" s="107"/>
      <c r="J473" s="109">
        <f>H465+H471</f>
        <v>28113750</v>
      </c>
    </row>
    <row r="475" spans="1:10" ht="12.75" customHeight="1" x14ac:dyDescent="0.25">
      <c r="A475" s="94" t="s">
        <v>1</v>
      </c>
      <c r="B475" s="95">
        <f>Invoice!E2966</f>
        <v>23070027</v>
      </c>
      <c r="C475" s="96"/>
      <c r="D475" s="97"/>
      <c r="E475" s="97"/>
      <c r="F475" s="97"/>
      <c r="G475" s="98"/>
      <c r="H475" s="99"/>
      <c r="I475" s="99"/>
      <c r="J475" s="100"/>
    </row>
    <row r="476" spans="1:10" ht="12.75" customHeight="1" x14ac:dyDescent="0.25">
      <c r="A476" s="101">
        <v>1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Invoice!B2974</f>
        <v>1200</v>
      </c>
      <c r="C477" s="88" t="str">
        <f>Invoice!E2974</f>
        <v>STAPLER JOYKO HD-10CL</v>
      </c>
      <c r="D477" s="89">
        <f>Invoice!H2974</f>
        <v>7000</v>
      </c>
      <c r="E477" s="81">
        <f>D477*B477</f>
        <v>8400000</v>
      </c>
      <c r="F477" s="81"/>
      <c r="G477" s="82">
        <f>E477/1.11</f>
        <v>7567567.5675675673</v>
      </c>
      <c r="H477" s="83">
        <f>G477*11%</f>
        <v>832432.43243243243</v>
      </c>
      <c r="I477" s="83">
        <f>G477/B477</f>
        <v>6306.3063063063064</v>
      </c>
      <c r="J477" s="103">
        <f>H477/B477</f>
        <v>693.69369369369372</v>
      </c>
    </row>
    <row r="478" spans="1:10" ht="12.75" customHeight="1" x14ac:dyDescent="0.25">
      <c r="A478" s="101"/>
      <c r="D478" s="81"/>
      <c r="E478" s="81">
        <f>(E477*Invoice!I2974)+((E477-(E477*Invoice!I2974))*Invoice!J2974)</f>
        <v>1050000</v>
      </c>
      <c r="F478" s="81"/>
      <c r="G478" s="90">
        <f>E478/1.11</f>
        <v>945945.94594594592</v>
      </c>
      <c r="H478" s="91">
        <f>G478*11%</f>
        <v>104054.05405405405</v>
      </c>
      <c r="I478" s="91">
        <f>G478/B477</f>
        <v>788.2882882882883</v>
      </c>
      <c r="J478" s="104">
        <f>H478/B477</f>
        <v>86.711711711711715</v>
      </c>
    </row>
    <row r="479" spans="1:10" ht="12.75" customHeight="1" x14ac:dyDescent="0.25">
      <c r="A479" s="101"/>
      <c r="D479" s="81" t="s">
        <v>23</v>
      </c>
      <c r="E479" s="81">
        <f>E477-E478</f>
        <v>7350000</v>
      </c>
      <c r="F479" s="81"/>
      <c r="G479" s="82">
        <f>G477-G478</f>
        <v>6621621.6216216218</v>
      </c>
      <c r="H479" s="82">
        <f>H477-H478</f>
        <v>728378.37837837834</v>
      </c>
      <c r="I479" s="82">
        <f>I477-I478</f>
        <v>5518.0180180180178</v>
      </c>
      <c r="J479" s="105">
        <f>J477-J478</f>
        <v>606.98198198198202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7350000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1">
        <v>2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Invoice!B2975</f>
        <v>144</v>
      </c>
      <c r="C483" s="88" t="str">
        <f>Invoice!E2975</f>
        <v>GUNTING JOYKO SC-848</v>
      </c>
      <c r="D483" s="89">
        <f>Invoice!H2975</f>
        <v>9750</v>
      </c>
      <c r="E483" s="81">
        <f t="shared" ref="E483" si="85">D483*B483</f>
        <v>1404000</v>
      </c>
      <c r="F483" s="81"/>
      <c r="G483" s="82">
        <f t="shared" ref="G483" si="86">E483/1.11</f>
        <v>1264864.8648648649</v>
      </c>
      <c r="H483" s="83">
        <f t="shared" ref="H483" si="87">G483*11%</f>
        <v>139135.13513513515</v>
      </c>
      <c r="I483" s="83">
        <f t="shared" ref="I483" si="88">G483/B483</f>
        <v>8783.7837837837833</v>
      </c>
      <c r="J483" s="103">
        <f t="shared" ref="J483" si="89">H483/B483</f>
        <v>966.21621621621625</v>
      </c>
    </row>
    <row r="484" spans="1:10" ht="12.75" customHeight="1" x14ac:dyDescent="0.25">
      <c r="A484" s="101"/>
      <c r="D484" s="81"/>
      <c r="E484" s="81">
        <f>(E483*Invoice!I2975)+((E483-(E483*Invoice!I2975))*Invoice!J2975)</f>
        <v>175500</v>
      </c>
      <c r="F484" s="81"/>
      <c r="G484" s="90">
        <f>E484/1.11</f>
        <v>158108.10810810811</v>
      </c>
      <c r="H484" s="91">
        <f>G484*11%</f>
        <v>17391.891891891893</v>
      </c>
      <c r="I484" s="91">
        <f>G484/B483</f>
        <v>1097.9729729729729</v>
      </c>
      <c r="J484" s="104">
        <f>H484/B483</f>
        <v>120.77702702702703</v>
      </c>
    </row>
    <row r="485" spans="1:10" ht="12.75" customHeight="1" x14ac:dyDescent="0.25">
      <c r="A485" s="101"/>
      <c r="D485" s="81" t="s">
        <v>23</v>
      </c>
      <c r="E485" s="81">
        <f>E483-E484</f>
        <v>1228500</v>
      </c>
      <c r="F485" s="81"/>
      <c r="G485" s="82">
        <f>G483-G484</f>
        <v>1106756.7567567567</v>
      </c>
      <c r="H485" s="82">
        <f>H483-H484</f>
        <v>121743.24324324325</v>
      </c>
      <c r="I485" s="82">
        <f>I483-I484</f>
        <v>7685.8108108108099</v>
      </c>
      <c r="J485" s="105">
        <f>J483-J484</f>
        <v>845.43918918918916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1228500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6"/>
      <c r="B488" s="107"/>
      <c r="C488" s="107"/>
      <c r="D488" s="107"/>
      <c r="E488" s="107"/>
      <c r="F488" s="107"/>
      <c r="G488" s="108">
        <f>G479+G485</f>
        <v>7728378.3783783782</v>
      </c>
      <c r="H488" s="108">
        <f>H479+H485</f>
        <v>850121.62162162154</v>
      </c>
      <c r="I488" s="107"/>
      <c r="J488" s="109">
        <f>H480+H486</f>
        <v>8578500</v>
      </c>
    </row>
    <row r="490" spans="1:10" ht="12.75" customHeight="1" x14ac:dyDescent="0.25">
      <c r="A490" s="94" t="s">
        <v>1</v>
      </c>
      <c r="B490" s="95">
        <f>Invoice!E3080</f>
        <v>23070028</v>
      </c>
      <c r="C490" s="96"/>
      <c r="D490" s="97"/>
      <c r="E490" s="97"/>
      <c r="F490" s="97"/>
      <c r="G490" s="98"/>
      <c r="H490" s="99"/>
      <c r="I490" s="99"/>
      <c r="J490" s="100"/>
    </row>
    <row r="491" spans="1:10" ht="12.75" customHeight="1" x14ac:dyDescent="0.25">
      <c r="A491" s="101">
        <v>1</v>
      </c>
      <c r="B491" s="84" t="s">
        <v>20</v>
      </c>
      <c r="C491" s="84" t="s">
        <v>21</v>
      </c>
      <c r="D491" s="85" t="s">
        <v>22</v>
      </c>
      <c r="E491" s="85" t="s">
        <v>23</v>
      </c>
      <c r="F491" s="85"/>
      <c r="G491" s="86" t="s">
        <v>24</v>
      </c>
      <c r="H491" s="87" t="s">
        <v>25</v>
      </c>
      <c r="I491" s="87" t="s">
        <v>26</v>
      </c>
      <c r="J491" s="102"/>
    </row>
    <row r="492" spans="1:10" ht="12.75" customHeight="1" x14ac:dyDescent="0.25">
      <c r="A492" s="101"/>
      <c r="B492" s="80">
        <f>Invoice!B3088</f>
        <v>20</v>
      </c>
      <c r="C492" s="88" t="str">
        <f>Invoice!E3088</f>
        <v>STAPLER KENKO HD-50</v>
      </c>
      <c r="D492" s="89">
        <f>Invoice!H3088</f>
        <v>228000</v>
      </c>
      <c r="E492" s="81">
        <f>D492*B492</f>
        <v>4560000</v>
      </c>
      <c r="F492" s="81"/>
      <c r="G492" s="82">
        <f>E492/1.11</f>
        <v>4108108.1081081079</v>
      </c>
      <c r="H492" s="83">
        <f>G492*11%</f>
        <v>451891.89189189189</v>
      </c>
      <c r="I492" s="83">
        <f>G492/B492</f>
        <v>205405.40540540538</v>
      </c>
      <c r="J492" s="103">
        <f>H492/B492</f>
        <v>22594.594594594593</v>
      </c>
    </row>
    <row r="493" spans="1:10" ht="12.75" customHeight="1" x14ac:dyDescent="0.25">
      <c r="A493" s="101"/>
      <c r="D493" s="81"/>
      <c r="E493" s="81">
        <f>(E492*Invoice!I3088)+((E492-(E492*Invoice!I3088))*Invoice!J3088)</f>
        <v>615600</v>
      </c>
      <c r="F493" s="81"/>
      <c r="G493" s="90">
        <f>E493/1.11</f>
        <v>554594.59459459456</v>
      </c>
      <c r="H493" s="91">
        <f>G493*11%</f>
        <v>61005.4054054054</v>
      </c>
      <c r="I493" s="91">
        <f>G493/B492</f>
        <v>27729.729729729726</v>
      </c>
      <c r="J493" s="104">
        <f>H493/B492</f>
        <v>3050.27027027027</v>
      </c>
    </row>
    <row r="494" spans="1:10" ht="12.75" customHeight="1" x14ac:dyDescent="0.25">
      <c r="A494" s="101"/>
      <c r="D494" s="81" t="s">
        <v>23</v>
      </c>
      <c r="E494" s="81">
        <f>E492-E493</f>
        <v>3944400</v>
      </c>
      <c r="F494" s="81"/>
      <c r="G494" s="82">
        <f>G492-G493</f>
        <v>3553513.5135135134</v>
      </c>
      <c r="H494" s="82">
        <f>H492-H493</f>
        <v>390886.48648648651</v>
      </c>
      <c r="I494" s="82">
        <f>I492-I493</f>
        <v>177675.67567567565</v>
      </c>
      <c r="J494" s="105">
        <f>J492-J493</f>
        <v>19544.324324324323</v>
      </c>
    </row>
    <row r="495" spans="1:10" ht="12.75" customHeight="1" x14ac:dyDescent="0.25">
      <c r="A495" s="101"/>
      <c r="D495" s="81"/>
      <c r="E495" s="81"/>
      <c r="F495" s="81"/>
      <c r="G495" s="82"/>
      <c r="H495" s="83">
        <f>G494+H494</f>
        <v>3944400</v>
      </c>
      <c r="I495" s="83"/>
      <c r="J495" s="103"/>
    </row>
    <row r="496" spans="1:10" ht="12.75" customHeight="1" x14ac:dyDescent="0.25">
      <c r="A496" s="101"/>
      <c r="B496" s="79"/>
      <c r="D496" s="81"/>
      <c r="E496" s="81"/>
      <c r="F496" s="81"/>
      <c r="G496" s="82"/>
      <c r="H496" s="83"/>
      <c r="I496" s="83"/>
      <c r="J496" s="103"/>
    </row>
    <row r="497" spans="1:10" ht="12.75" customHeight="1" x14ac:dyDescent="0.25">
      <c r="A497" s="106"/>
      <c r="B497" s="107"/>
      <c r="C497" s="107"/>
      <c r="D497" s="107"/>
      <c r="E497" s="107"/>
      <c r="F497" s="107"/>
      <c r="G497" s="108">
        <f>G494</f>
        <v>3553513.5135135134</v>
      </c>
      <c r="H497" s="108">
        <f>H494</f>
        <v>390886.48648648651</v>
      </c>
      <c r="I497" s="107"/>
      <c r="J497" s="109">
        <f>H495</f>
        <v>3944400</v>
      </c>
    </row>
    <row r="499" spans="1:10" ht="12.75" customHeight="1" x14ac:dyDescent="0.25">
      <c r="A499" s="94" t="s">
        <v>1</v>
      </c>
      <c r="B499" s="95">
        <f>Invoice!E3194</f>
        <v>23070029</v>
      </c>
      <c r="C499" s="96"/>
      <c r="D499" s="97"/>
      <c r="E499" s="97"/>
      <c r="F499" s="97"/>
      <c r="G499" s="98"/>
      <c r="H499" s="99"/>
      <c r="I499" s="99"/>
      <c r="J499" s="100"/>
    </row>
    <row r="500" spans="1:10" ht="12.75" customHeight="1" x14ac:dyDescent="0.25">
      <c r="A500" s="101">
        <v>1</v>
      </c>
      <c r="B500" s="84" t="s">
        <v>20</v>
      </c>
      <c r="C500" s="84" t="s">
        <v>21</v>
      </c>
      <c r="D500" s="85" t="s">
        <v>22</v>
      </c>
      <c r="E500" s="85" t="s">
        <v>23</v>
      </c>
      <c r="F500" s="85"/>
      <c r="G500" s="86" t="s">
        <v>24</v>
      </c>
      <c r="H500" s="87" t="s">
        <v>25</v>
      </c>
      <c r="I500" s="87" t="s">
        <v>26</v>
      </c>
      <c r="J500" s="102"/>
    </row>
    <row r="501" spans="1:10" ht="12.75" customHeight="1" x14ac:dyDescent="0.25">
      <c r="A501" s="101"/>
      <c r="B501" s="80">
        <f>Invoice!B3202</f>
        <v>36</v>
      </c>
      <c r="C501" s="88" t="str">
        <f>Invoice!E3202</f>
        <v>CORRECTION FLUID KENKO KE-01</v>
      </c>
      <c r="D501" s="89">
        <f>Invoice!H3202</f>
        <v>54300</v>
      </c>
      <c r="E501" s="81">
        <f>D501*B501</f>
        <v>1954800</v>
      </c>
      <c r="F501" s="81"/>
      <c r="G501" s="82">
        <f>E501/1.11</f>
        <v>1761081.0810810809</v>
      </c>
      <c r="H501" s="83">
        <f>G501*11%</f>
        <v>193718.91891891891</v>
      </c>
      <c r="I501" s="83">
        <f>G501/B501</f>
        <v>48918.918918918913</v>
      </c>
      <c r="J501" s="103">
        <f>H501/B501</f>
        <v>5381.0810810810808</v>
      </c>
    </row>
    <row r="502" spans="1:10" ht="12.75" customHeight="1" x14ac:dyDescent="0.25">
      <c r="A502" s="101"/>
      <c r="D502" s="81"/>
      <c r="E502" s="81">
        <f>(E501*Invoice!I3202)+((E501-(E501*Invoice!I3202))*Invoice!J3202)</f>
        <v>273672</v>
      </c>
      <c r="F502" s="81"/>
      <c r="G502" s="90">
        <f>E502/1.11</f>
        <v>246551.35135135133</v>
      </c>
      <c r="H502" s="91">
        <f>G502*11%</f>
        <v>27120.648648648646</v>
      </c>
      <c r="I502" s="91">
        <f>G502/B501</f>
        <v>6848.6486486486483</v>
      </c>
      <c r="J502" s="104">
        <f>H502/B501</f>
        <v>753.35135135135124</v>
      </c>
    </row>
    <row r="503" spans="1:10" ht="12.75" customHeight="1" x14ac:dyDescent="0.25">
      <c r="A503" s="101"/>
      <c r="D503" s="81" t="s">
        <v>23</v>
      </c>
      <c r="E503" s="81">
        <f>E501-E502</f>
        <v>1681128</v>
      </c>
      <c r="F503" s="81"/>
      <c r="G503" s="82">
        <f>G501-G502</f>
        <v>1514529.7297297297</v>
      </c>
      <c r="H503" s="82">
        <f>H501-H502</f>
        <v>166598.27027027027</v>
      </c>
      <c r="I503" s="82">
        <f>I501-I502</f>
        <v>42070.270270270266</v>
      </c>
      <c r="J503" s="105">
        <f>J501-J502</f>
        <v>4627.72972972973</v>
      </c>
    </row>
    <row r="504" spans="1:10" ht="12.75" customHeight="1" x14ac:dyDescent="0.25">
      <c r="A504" s="101"/>
      <c r="D504" s="81"/>
      <c r="E504" s="81"/>
      <c r="F504" s="81"/>
      <c r="G504" s="82"/>
      <c r="H504" s="83">
        <f>G503+H503</f>
        <v>1681128</v>
      </c>
      <c r="I504" s="83"/>
      <c r="J504" s="103"/>
    </row>
    <row r="505" spans="1:10" ht="12.75" customHeight="1" x14ac:dyDescent="0.25">
      <c r="A505" s="101"/>
      <c r="B505" s="79"/>
      <c r="D505" s="81"/>
      <c r="E505" s="81"/>
      <c r="F505" s="81"/>
      <c r="G505" s="82"/>
      <c r="H505" s="83"/>
      <c r="I505" s="83"/>
      <c r="J505" s="103"/>
    </row>
    <row r="506" spans="1:10" ht="12.75" customHeight="1" x14ac:dyDescent="0.25">
      <c r="A506" s="101">
        <v>2</v>
      </c>
      <c r="B506" s="84" t="s">
        <v>20</v>
      </c>
      <c r="C506" s="84" t="s">
        <v>21</v>
      </c>
      <c r="D506" s="85" t="s">
        <v>22</v>
      </c>
      <c r="E506" s="85" t="s">
        <v>23</v>
      </c>
      <c r="F506" s="85"/>
      <c r="G506" s="86" t="s">
        <v>24</v>
      </c>
      <c r="H506" s="87" t="s">
        <v>25</v>
      </c>
      <c r="I506" s="87" t="s">
        <v>26</v>
      </c>
      <c r="J506" s="102"/>
    </row>
    <row r="507" spans="1:10" ht="12.75" customHeight="1" x14ac:dyDescent="0.25">
      <c r="A507" s="101"/>
      <c r="B507" s="80">
        <f>Invoice!B3203</f>
        <v>144</v>
      </c>
      <c r="C507" s="88" t="str">
        <f>Invoice!E3203</f>
        <v>GEL PEN KENKO K-1 HITAM</v>
      </c>
      <c r="D507" s="89">
        <f>Invoice!H3203</f>
        <v>39600</v>
      </c>
      <c r="E507" s="81">
        <f t="shared" ref="E507" si="90">D507*B507</f>
        <v>5702400</v>
      </c>
      <c r="F507" s="81"/>
      <c r="G507" s="82">
        <f t="shared" ref="G507" si="91">E507/1.11</f>
        <v>5137297.297297297</v>
      </c>
      <c r="H507" s="83">
        <f t="shared" ref="H507" si="92">G507*11%</f>
        <v>565102.70270270272</v>
      </c>
      <c r="I507" s="83">
        <f t="shared" ref="I507" si="93">G507/B507</f>
        <v>35675.675675675673</v>
      </c>
      <c r="J507" s="103">
        <f t="shared" ref="J507" si="94">H507/B507</f>
        <v>3924.3243243243246</v>
      </c>
    </row>
    <row r="508" spans="1:10" ht="12.75" customHeight="1" x14ac:dyDescent="0.25">
      <c r="A508" s="101"/>
      <c r="D508" s="81"/>
      <c r="E508" s="81">
        <f>(E507*Invoice!I3203)+((E507-(E507*Invoice!I3203))*Invoice!J3203)</f>
        <v>798336.00000000012</v>
      </c>
      <c r="F508" s="81"/>
      <c r="G508" s="90">
        <f>E508/1.11</f>
        <v>719221.62162162166</v>
      </c>
      <c r="H508" s="91">
        <f>G508*11%</f>
        <v>79114.378378378387</v>
      </c>
      <c r="I508" s="91">
        <f>G508/B507</f>
        <v>4994.594594594595</v>
      </c>
      <c r="J508" s="104">
        <f>H508/B507</f>
        <v>549.40540540540542</v>
      </c>
    </row>
    <row r="509" spans="1:10" ht="12.75" customHeight="1" x14ac:dyDescent="0.25">
      <c r="A509" s="101"/>
      <c r="D509" s="81" t="s">
        <v>23</v>
      </c>
      <c r="E509" s="81">
        <f>E507-E508</f>
        <v>4904064</v>
      </c>
      <c r="F509" s="81"/>
      <c r="G509" s="82">
        <f>G507-G508</f>
        <v>4418075.6756756753</v>
      </c>
      <c r="H509" s="82">
        <f>H507-H508</f>
        <v>485988.32432432432</v>
      </c>
      <c r="I509" s="82">
        <f>I507-I508</f>
        <v>30681.08108108108</v>
      </c>
      <c r="J509" s="105">
        <f>J507-J508</f>
        <v>3374.9189189189192</v>
      </c>
    </row>
    <row r="510" spans="1:10" ht="12.75" customHeight="1" x14ac:dyDescent="0.25">
      <c r="A510" s="101"/>
      <c r="D510" s="81"/>
      <c r="E510" s="81"/>
      <c r="F510" s="81"/>
      <c r="G510" s="82"/>
      <c r="H510" s="83">
        <f>G509+H509</f>
        <v>4904064</v>
      </c>
      <c r="I510" s="83"/>
      <c r="J510" s="103"/>
    </row>
    <row r="511" spans="1:10" ht="12.75" customHeight="1" x14ac:dyDescent="0.25">
      <c r="A511" s="101"/>
      <c r="B511" s="79"/>
      <c r="D511" s="81"/>
      <c r="E511" s="81"/>
      <c r="F511" s="81"/>
      <c r="G511" s="82"/>
      <c r="H511" s="83"/>
      <c r="I511" s="83"/>
      <c r="J511" s="103"/>
    </row>
    <row r="512" spans="1:10" ht="12.75" customHeight="1" x14ac:dyDescent="0.25">
      <c r="A512" s="106"/>
      <c r="B512" s="107"/>
      <c r="C512" s="107"/>
      <c r="D512" s="107"/>
      <c r="E512" s="107"/>
      <c r="F512" s="107"/>
      <c r="G512" s="108">
        <f>G503+G509</f>
        <v>5932605.405405405</v>
      </c>
      <c r="H512" s="108">
        <f>H503+H509</f>
        <v>652586.59459459456</v>
      </c>
      <c r="I512" s="107"/>
      <c r="J512" s="109">
        <f>H504+H510</f>
        <v>6585192</v>
      </c>
    </row>
    <row r="514" spans="1:10" ht="12.75" customHeight="1" x14ac:dyDescent="0.25">
      <c r="A514" s="94" t="s">
        <v>1</v>
      </c>
      <c r="B514" s="95">
        <f>Invoice!E3308</f>
        <v>23070030</v>
      </c>
      <c r="C514" s="96"/>
      <c r="D514" s="97"/>
      <c r="E514" s="97"/>
      <c r="F514" s="97"/>
      <c r="G514" s="98"/>
      <c r="H514" s="99"/>
      <c r="I514" s="99"/>
      <c r="J514" s="100"/>
    </row>
    <row r="515" spans="1:10" ht="12.75" customHeight="1" x14ac:dyDescent="0.25">
      <c r="A515" s="101">
        <v>1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Invoice!B3316</f>
        <v>144</v>
      </c>
      <c r="C516" s="88" t="str">
        <f>Invoice!E3316</f>
        <v>ISI PENSIL 2B 2.0 MM JOYKO PL-11</v>
      </c>
      <c r="D516" s="89">
        <f>Invoice!H3316</f>
        <v>37200</v>
      </c>
      <c r="E516" s="81">
        <f>D516*B516</f>
        <v>5356800</v>
      </c>
      <c r="F516" s="81"/>
      <c r="G516" s="82">
        <f>E516/1.11</f>
        <v>4825945.9459459456</v>
      </c>
      <c r="H516" s="83">
        <f>G516*11%</f>
        <v>530854.05405405397</v>
      </c>
      <c r="I516" s="83">
        <f>G516/B516</f>
        <v>33513.513513513513</v>
      </c>
      <c r="J516" s="103">
        <f>H516/B516</f>
        <v>3686.4864864864858</v>
      </c>
    </row>
    <row r="517" spans="1:10" ht="12.75" customHeight="1" x14ac:dyDescent="0.25">
      <c r="A517" s="101"/>
      <c r="D517" s="81"/>
      <c r="E517" s="81">
        <f>(E516*Invoice!I3316)+((E516-(E516*Invoice!I3316))*Invoice!J3316)</f>
        <v>669600</v>
      </c>
      <c r="F517" s="81"/>
      <c r="G517" s="90">
        <f>E517/1.11</f>
        <v>603243.2432432432</v>
      </c>
      <c r="H517" s="91">
        <f>G517*11%</f>
        <v>66356.756756756746</v>
      </c>
      <c r="I517" s="91">
        <f>G517/B516</f>
        <v>4189.1891891891892</v>
      </c>
      <c r="J517" s="104">
        <f>H517/B516</f>
        <v>460.81081081081072</v>
      </c>
    </row>
    <row r="518" spans="1:10" ht="12.75" customHeight="1" x14ac:dyDescent="0.25">
      <c r="A518" s="101"/>
      <c r="D518" s="81" t="s">
        <v>23</v>
      </c>
      <c r="E518" s="81">
        <f>E516-E517</f>
        <v>4687200</v>
      </c>
      <c r="F518" s="81"/>
      <c r="G518" s="82">
        <f>G516-G517</f>
        <v>4222702.702702702</v>
      </c>
      <c r="H518" s="82">
        <f>H516-H517</f>
        <v>464497.29729729722</v>
      </c>
      <c r="I518" s="82">
        <f>I516-I517</f>
        <v>29324.324324324323</v>
      </c>
      <c r="J518" s="105">
        <f>J516-J517</f>
        <v>3225.6756756756749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4687199.9999999991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1">
        <v>2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2"/>
    </row>
    <row r="522" spans="1:10" ht="12.75" customHeight="1" x14ac:dyDescent="0.25">
      <c r="A522" s="101"/>
      <c r="B522" s="80">
        <f>Invoice!B3317</f>
        <v>144</v>
      </c>
      <c r="C522" s="88" t="str">
        <f>Invoice!E3317</f>
        <v>ISI PENSIL 2B 2.0 MM JOYKO PL-10</v>
      </c>
      <c r="D522" s="89">
        <f>Invoice!H3317</f>
        <v>19800</v>
      </c>
      <c r="E522" s="81">
        <f t="shared" ref="E522" si="95">D522*B522</f>
        <v>2851200</v>
      </c>
      <c r="F522" s="81"/>
      <c r="G522" s="82">
        <f t="shared" ref="G522" si="96">E522/1.11</f>
        <v>2568648.6486486485</v>
      </c>
      <c r="H522" s="83">
        <f t="shared" ref="H522" si="97">G522*11%</f>
        <v>282551.35135135136</v>
      </c>
      <c r="I522" s="83">
        <f t="shared" ref="I522" si="98">G522/B522</f>
        <v>17837.837837837837</v>
      </c>
      <c r="J522" s="103">
        <f t="shared" ref="J522" si="99">H522/B522</f>
        <v>1962.1621621621623</v>
      </c>
    </row>
    <row r="523" spans="1:10" ht="12.75" customHeight="1" x14ac:dyDescent="0.25">
      <c r="A523" s="101"/>
      <c r="D523" s="81"/>
      <c r="E523" s="81">
        <f>(E522*Invoice!I3317)+((E522-(E522*Invoice!I3317))*Invoice!J3317)</f>
        <v>356400</v>
      </c>
      <c r="F523" s="81"/>
      <c r="G523" s="90">
        <f>E523/1.11</f>
        <v>321081.08108108107</v>
      </c>
      <c r="H523" s="91">
        <f>G523*11%</f>
        <v>35318.91891891892</v>
      </c>
      <c r="I523" s="91">
        <f>G523/B522</f>
        <v>2229.7297297297296</v>
      </c>
      <c r="J523" s="104">
        <f>H523/B522</f>
        <v>245.27027027027029</v>
      </c>
    </row>
    <row r="524" spans="1:10" ht="12.75" customHeight="1" x14ac:dyDescent="0.25">
      <c r="A524" s="101"/>
      <c r="D524" s="81" t="s">
        <v>23</v>
      </c>
      <c r="E524" s="81">
        <f>E522-E523</f>
        <v>2494800</v>
      </c>
      <c r="F524" s="81"/>
      <c r="G524" s="82">
        <f>G522-G523</f>
        <v>2247567.5675675673</v>
      </c>
      <c r="H524" s="82">
        <f>H522-H523</f>
        <v>247232.43243243243</v>
      </c>
      <c r="I524" s="82">
        <f>I522-I523</f>
        <v>15608.108108108107</v>
      </c>
      <c r="J524" s="105">
        <f>J522-J523</f>
        <v>1716.8918918918921</v>
      </c>
    </row>
    <row r="525" spans="1:10" ht="12.75" customHeight="1" x14ac:dyDescent="0.25">
      <c r="A525" s="101"/>
      <c r="D525" s="81"/>
      <c r="E525" s="81"/>
      <c r="F525" s="81"/>
      <c r="G525" s="82"/>
      <c r="H525" s="83">
        <f>G524+H524</f>
        <v>2494800</v>
      </c>
      <c r="I525" s="83"/>
      <c r="J525" s="103"/>
    </row>
    <row r="526" spans="1:10" ht="12.75" customHeight="1" x14ac:dyDescent="0.25">
      <c r="A526" s="101"/>
      <c r="B526" s="79"/>
      <c r="D526" s="81"/>
      <c r="E526" s="81"/>
      <c r="F526" s="81"/>
      <c r="G526" s="82"/>
      <c r="H526" s="83"/>
      <c r="I526" s="83"/>
      <c r="J526" s="103"/>
    </row>
    <row r="527" spans="1:10" ht="12.75" customHeight="1" x14ac:dyDescent="0.25">
      <c r="A527" s="106"/>
      <c r="B527" s="107"/>
      <c r="C527" s="107"/>
      <c r="D527" s="107"/>
      <c r="E527" s="107"/>
      <c r="F527" s="107"/>
      <c r="G527" s="108">
        <f>G518+G524</f>
        <v>6470270.2702702694</v>
      </c>
      <c r="H527" s="108">
        <f>H518+H524</f>
        <v>711729.7297297297</v>
      </c>
      <c r="I527" s="107"/>
      <c r="J527" s="109">
        <f>H519+H525</f>
        <v>7181999.9999999991</v>
      </c>
    </row>
    <row r="529" spans="1:10" ht="12.75" customHeight="1" x14ac:dyDescent="0.25">
      <c r="A529" s="94" t="s">
        <v>1</v>
      </c>
      <c r="B529" s="95">
        <f>Invoice!E3422</f>
        <v>23070031</v>
      </c>
      <c r="C529" s="96"/>
      <c r="D529" s="97"/>
      <c r="E529" s="97"/>
      <c r="F529" s="97"/>
      <c r="G529" s="98"/>
      <c r="H529" s="99"/>
      <c r="I529" s="99"/>
      <c r="J529" s="100"/>
    </row>
    <row r="530" spans="1:10" ht="12.75" customHeight="1" x14ac:dyDescent="0.25">
      <c r="A530" s="101">
        <v>1</v>
      </c>
      <c r="B530" s="84" t="s">
        <v>20</v>
      </c>
      <c r="C530" s="84" t="s">
        <v>21</v>
      </c>
      <c r="D530" s="85" t="s">
        <v>22</v>
      </c>
      <c r="E530" s="85" t="s">
        <v>23</v>
      </c>
      <c r="F530" s="85"/>
      <c r="G530" s="86" t="s">
        <v>24</v>
      </c>
      <c r="H530" s="87" t="s">
        <v>25</v>
      </c>
      <c r="I530" s="87" t="s">
        <v>26</v>
      </c>
      <c r="J530" s="102"/>
    </row>
    <row r="531" spans="1:10" ht="12.75" customHeight="1" x14ac:dyDescent="0.25">
      <c r="A531" s="101"/>
      <c r="B531" s="80">
        <f>Invoice!B3430</f>
        <v>7776</v>
      </c>
      <c r="C531" s="88" t="str">
        <f>Invoice!E3430</f>
        <v>LEM STICK JOYKO 15 GR GS-104 TG (ANIMAL KINGDOM) isi 24 pc</v>
      </c>
      <c r="D531" s="89">
        <f>Invoice!H3430</f>
        <v>2450</v>
      </c>
      <c r="E531" s="81">
        <f>D531*B531</f>
        <v>19051200</v>
      </c>
      <c r="F531" s="81"/>
      <c r="G531" s="82">
        <f>E531/1.11</f>
        <v>17163243.243243244</v>
      </c>
      <c r="H531" s="83">
        <f>G531*11%</f>
        <v>1887956.7567567567</v>
      </c>
      <c r="I531" s="83">
        <f>G531/B531</f>
        <v>2207.2072072072074</v>
      </c>
      <c r="J531" s="103">
        <f>H531/B531</f>
        <v>242.7927927927928</v>
      </c>
    </row>
    <row r="532" spans="1:10" ht="12.75" customHeight="1" x14ac:dyDescent="0.25">
      <c r="A532" s="101"/>
      <c r="D532" s="81"/>
      <c r="E532" s="81">
        <f>(E531*Invoice!I3430)+((E531-(E531*Invoice!I3430))*Invoice!J3430)</f>
        <v>2381400</v>
      </c>
      <c r="F532" s="81"/>
      <c r="G532" s="90">
        <f>E532/1.11</f>
        <v>2145405.4054054054</v>
      </c>
      <c r="H532" s="91">
        <f>G532*11%</f>
        <v>235994.59459459459</v>
      </c>
      <c r="I532" s="91">
        <f>G532/B531</f>
        <v>275.90090090090092</v>
      </c>
      <c r="J532" s="104">
        <f>H532/B531</f>
        <v>30.349099099099099</v>
      </c>
    </row>
    <row r="533" spans="1:10" ht="12.75" customHeight="1" x14ac:dyDescent="0.25">
      <c r="A533" s="101"/>
      <c r="D533" s="81" t="s">
        <v>23</v>
      </c>
      <c r="E533" s="81">
        <f>E531-E532</f>
        <v>16669800</v>
      </c>
      <c r="F533" s="81"/>
      <c r="G533" s="82">
        <f>G531-G532</f>
        <v>15017837.837837838</v>
      </c>
      <c r="H533" s="82">
        <f>H531-H532</f>
        <v>1651962.1621621621</v>
      </c>
      <c r="I533" s="82">
        <f>I531-I532</f>
        <v>1931.3063063063064</v>
      </c>
      <c r="J533" s="105">
        <f>J531-J532</f>
        <v>212.44369369369369</v>
      </c>
    </row>
    <row r="534" spans="1:10" ht="12.75" customHeight="1" x14ac:dyDescent="0.25">
      <c r="A534" s="101"/>
      <c r="D534" s="81"/>
      <c r="E534" s="81"/>
      <c r="F534" s="81"/>
      <c r="G534" s="82"/>
      <c r="H534" s="83">
        <f>G533+H533</f>
        <v>16669800</v>
      </c>
      <c r="I534" s="83"/>
      <c r="J534" s="103"/>
    </row>
    <row r="535" spans="1:10" ht="12.75" customHeight="1" x14ac:dyDescent="0.25">
      <c r="A535" s="101"/>
      <c r="B535" s="79"/>
      <c r="D535" s="81"/>
      <c r="E535" s="81"/>
      <c r="F535" s="81"/>
      <c r="G535" s="82"/>
      <c r="H535" s="83"/>
      <c r="I535" s="83"/>
      <c r="J535" s="103"/>
    </row>
    <row r="536" spans="1:10" ht="12.75" customHeight="1" x14ac:dyDescent="0.25">
      <c r="A536" s="101">
        <v>2</v>
      </c>
      <c r="B536" s="84" t="s">
        <v>20</v>
      </c>
      <c r="C536" s="84" t="s">
        <v>21</v>
      </c>
      <c r="D536" s="85" t="s">
        <v>22</v>
      </c>
      <c r="E536" s="85" t="s">
        <v>23</v>
      </c>
      <c r="F536" s="85"/>
      <c r="G536" s="86" t="s">
        <v>24</v>
      </c>
      <c r="H536" s="87" t="s">
        <v>25</v>
      </c>
      <c r="I536" s="87" t="s">
        <v>26</v>
      </c>
      <c r="J536" s="102"/>
    </row>
    <row r="537" spans="1:10" ht="12.75" customHeight="1" x14ac:dyDescent="0.25">
      <c r="A537" s="101"/>
      <c r="B537" s="80">
        <f>Invoice!B3431</f>
        <v>1000</v>
      </c>
      <c r="C537" s="88" t="str">
        <f>Invoice!E3431</f>
        <v>LABEL HARGA JOYKO LB-2RL (1 LINE PUTIH)</v>
      </c>
      <c r="D537" s="89">
        <f>Invoice!H3431</f>
        <v>2050</v>
      </c>
      <c r="E537" s="81">
        <f t="shared" ref="E537" si="100">D537*B537</f>
        <v>2050000</v>
      </c>
      <c r="F537" s="81"/>
      <c r="G537" s="82">
        <f t="shared" ref="G537" si="101">E537/1.11</f>
        <v>1846846.8468468466</v>
      </c>
      <c r="H537" s="83">
        <f t="shared" ref="H537" si="102">G537*11%</f>
        <v>203153.15315315314</v>
      </c>
      <c r="I537" s="83">
        <f t="shared" ref="I537" si="103">G537/B537</f>
        <v>1846.8468468468466</v>
      </c>
      <c r="J537" s="103">
        <f t="shared" ref="J537" si="104">H537/B537</f>
        <v>203.15315315315314</v>
      </c>
    </row>
    <row r="538" spans="1:10" ht="12.75" customHeight="1" x14ac:dyDescent="0.25">
      <c r="A538" s="101"/>
      <c r="D538" s="81"/>
      <c r="E538" s="81">
        <f>(E537*Invoice!I3431)+((E537-(E537*Invoice!I3431))*Invoice!J3431)</f>
        <v>256250</v>
      </c>
      <c r="F538" s="81"/>
      <c r="G538" s="90">
        <f>E538/1.11</f>
        <v>230855.85585585583</v>
      </c>
      <c r="H538" s="91">
        <f>G538*11%</f>
        <v>25394.144144144142</v>
      </c>
      <c r="I538" s="91">
        <f>G538/B537</f>
        <v>230.85585585585582</v>
      </c>
      <c r="J538" s="104">
        <f>H538/B537</f>
        <v>25.394144144144143</v>
      </c>
    </row>
    <row r="539" spans="1:10" ht="12.75" customHeight="1" x14ac:dyDescent="0.25">
      <c r="A539" s="101"/>
      <c r="D539" s="81" t="s">
        <v>23</v>
      </c>
      <c r="E539" s="81">
        <f>E537-E538</f>
        <v>1793750</v>
      </c>
      <c r="F539" s="81"/>
      <c r="G539" s="82">
        <f>G537-G538</f>
        <v>1615990.9909909908</v>
      </c>
      <c r="H539" s="82">
        <f>H537-H538</f>
        <v>177759.00900900899</v>
      </c>
      <c r="I539" s="82">
        <f>I537-I538</f>
        <v>1615.9909909909907</v>
      </c>
      <c r="J539" s="105">
        <f>J537-J538</f>
        <v>177.75900900900899</v>
      </c>
    </row>
    <row r="540" spans="1:10" ht="12.75" customHeight="1" x14ac:dyDescent="0.25">
      <c r="A540" s="101"/>
      <c r="D540" s="81"/>
      <c r="E540" s="81"/>
      <c r="F540" s="81"/>
      <c r="G540" s="82"/>
      <c r="H540" s="83">
        <f>G539+H539</f>
        <v>1793749.9999999998</v>
      </c>
      <c r="I540" s="83"/>
      <c r="J540" s="103"/>
    </row>
    <row r="541" spans="1:10" ht="12.75" customHeight="1" x14ac:dyDescent="0.25">
      <c r="A541" s="101"/>
      <c r="B541" s="79"/>
      <c r="D541" s="81"/>
      <c r="E541" s="81"/>
      <c r="F541" s="81"/>
      <c r="G541" s="82"/>
      <c r="H541" s="83"/>
      <c r="I541" s="83"/>
      <c r="J541" s="103"/>
    </row>
    <row r="542" spans="1:10" ht="12.75" customHeight="1" x14ac:dyDescent="0.25">
      <c r="A542" s="106"/>
      <c r="B542" s="107"/>
      <c r="C542" s="107"/>
      <c r="D542" s="107"/>
      <c r="E542" s="107"/>
      <c r="F542" s="107"/>
      <c r="G542" s="108">
        <f>G533+G539</f>
        <v>16633828.828828828</v>
      </c>
      <c r="H542" s="108">
        <f>H533+H539</f>
        <v>1829721.1711711711</v>
      </c>
      <c r="I542" s="107"/>
      <c r="J542" s="109">
        <f>H534+H540</f>
        <v>18463550</v>
      </c>
    </row>
    <row r="544" spans="1:10" ht="12.75" customHeight="1" x14ac:dyDescent="0.25">
      <c r="A544" s="94" t="s">
        <v>1</v>
      </c>
      <c r="B544" s="95">
        <f>Invoice!E3536</f>
        <v>23070032</v>
      </c>
      <c r="C544" s="96"/>
      <c r="D544" s="97"/>
      <c r="E544" s="97"/>
      <c r="F544" s="97"/>
      <c r="G544" s="98"/>
      <c r="H544" s="99"/>
      <c r="I544" s="99"/>
      <c r="J544" s="100"/>
    </row>
    <row r="545" spans="1:10" ht="12.75" customHeight="1" x14ac:dyDescent="0.25">
      <c r="A545" s="101">
        <v>1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2"/>
    </row>
    <row r="546" spans="1:10" ht="12.75" customHeight="1" x14ac:dyDescent="0.25">
      <c r="A546" s="101"/>
      <c r="B546" s="80">
        <f>Invoice!B3544</f>
        <v>144</v>
      </c>
      <c r="C546" s="88" t="str">
        <f>Invoice!E3544</f>
        <v>GEL PEN JOYKO GP-212 I-DIAMOND</v>
      </c>
      <c r="D546" s="89">
        <f>Invoice!H3544</f>
        <v>21600</v>
      </c>
      <c r="E546" s="81">
        <f>D546*B546</f>
        <v>3110400</v>
      </c>
      <c r="F546" s="81"/>
      <c r="G546" s="82">
        <f>E546/1.11</f>
        <v>2802162.1621621619</v>
      </c>
      <c r="H546" s="83">
        <f>G546*11%</f>
        <v>308237.83783783781</v>
      </c>
      <c r="I546" s="83">
        <f>G546/B546</f>
        <v>19459.459459459456</v>
      </c>
      <c r="J546" s="103">
        <f>H546/B546</f>
        <v>2140.5405405405404</v>
      </c>
    </row>
    <row r="547" spans="1:10" ht="12.75" customHeight="1" x14ac:dyDescent="0.25">
      <c r="A547" s="101"/>
      <c r="D547" s="81"/>
      <c r="E547" s="81">
        <f>(E546*Invoice!I3544)+((E546-(E546*Invoice!I3544))*Invoice!J3544)</f>
        <v>388800</v>
      </c>
      <c r="F547" s="81"/>
      <c r="G547" s="90">
        <f>E547/1.11</f>
        <v>350270.27027027024</v>
      </c>
      <c r="H547" s="91">
        <f>G547*11%</f>
        <v>38529.729729729726</v>
      </c>
      <c r="I547" s="91">
        <f>G547/B546</f>
        <v>2432.4324324324321</v>
      </c>
      <c r="J547" s="104">
        <f>H547/B546</f>
        <v>267.56756756756755</v>
      </c>
    </row>
    <row r="548" spans="1:10" ht="12.75" customHeight="1" x14ac:dyDescent="0.25">
      <c r="A548" s="101"/>
      <c r="D548" s="81" t="s">
        <v>23</v>
      </c>
      <c r="E548" s="81">
        <f>E546-E547</f>
        <v>2721600</v>
      </c>
      <c r="F548" s="81"/>
      <c r="G548" s="82">
        <f>G546-G547</f>
        <v>2451891.8918918916</v>
      </c>
      <c r="H548" s="82">
        <f>H546-H547</f>
        <v>269708.10810810811</v>
      </c>
      <c r="I548" s="82">
        <f>I546-I547</f>
        <v>17027.027027027023</v>
      </c>
      <c r="J548" s="105">
        <f>J546-J547</f>
        <v>1872.9729729729729</v>
      </c>
    </row>
    <row r="549" spans="1:10" ht="12.75" customHeight="1" x14ac:dyDescent="0.25">
      <c r="A549" s="101"/>
      <c r="D549" s="81"/>
      <c r="E549" s="81"/>
      <c r="F549" s="81"/>
      <c r="G549" s="82"/>
      <c r="H549" s="83">
        <f>G548+H548</f>
        <v>2721599.9999999995</v>
      </c>
      <c r="I549" s="83"/>
      <c r="J549" s="103"/>
    </row>
    <row r="550" spans="1:10" ht="12.75" customHeight="1" x14ac:dyDescent="0.25">
      <c r="A550" s="101"/>
      <c r="B550" s="79"/>
      <c r="D550" s="81"/>
      <c r="E550" s="81"/>
      <c r="F550" s="81"/>
      <c r="G550" s="82"/>
      <c r="H550" s="83"/>
      <c r="I550" s="83"/>
      <c r="J550" s="103"/>
    </row>
    <row r="551" spans="1:10" ht="12.75" customHeight="1" x14ac:dyDescent="0.25">
      <c r="A551" s="101">
        <v>2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Invoice!B3545</f>
        <v>108</v>
      </c>
      <c r="C552" s="88" t="str">
        <f>Invoice!E3545</f>
        <v>CORRECTION FLUID KENKO KE-108</v>
      </c>
      <c r="D552" s="89">
        <f>Invoice!H3545</f>
        <v>47100</v>
      </c>
      <c r="E552" s="81">
        <f t="shared" ref="E552" si="105">D552*B552</f>
        <v>5086800</v>
      </c>
      <c r="F552" s="81"/>
      <c r="G552" s="82">
        <f t="shared" ref="G552" si="106">E552/1.11</f>
        <v>4582702.702702702</v>
      </c>
      <c r="H552" s="83">
        <f t="shared" ref="H552" si="107">G552*11%</f>
        <v>504097.29729729722</v>
      </c>
      <c r="I552" s="83">
        <f t="shared" ref="I552" si="108">G552/B552</f>
        <v>42432.432432432426</v>
      </c>
      <c r="J552" s="103">
        <f t="shared" ref="J552" si="109">H552/B552</f>
        <v>4667.5675675675666</v>
      </c>
    </row>
    <row r="553" spans="1:10" ht="12.75" customHeight="1" x14ac:dyDescent="0.25">
      <c r="A553" s="101"/>
      <c r="D553" s="81"/>
      <c r="E553" s="81">
        <f>(E552*Invoice!I3545)+((E552-(E552*Invoice!I3545))*Invoice!J3545)</f>
        <v>635850</v>
      </c>
      <c r="F553" s="81"/>
      <c r="G553" s="90">
        <f>E553/1.11</f>
        <v>572837.83783783775</v>
      </c>
      <c r="H553" s="91">
        <f>G553*11%</f>
        <v>63012.162162162153</v>
      </c>
      <c r="I553" s="91">
        <f>G553/B552</f>
        <v>5304.0540540540533</v>
      </c>
      <c r="J553" s="104">
        <f>H553/B552</f>
        <v>583.44594594594582</v>
      </c>
    </row>
    <row r="554" spans="1:10" ht="12.75" customHeight="1" x14ac:dyDescent="0.25">
      <c r="A554" s="101"/>
      <c r="D554" s="81" t="s">
        <v>23</v>
      </c>
      <c r="E554" s="81">
        <f>E552-E553</f>
        <v>4450950</v>
      </c>
      <c r="F554" s="81"/>
      <c r="G554" s="82">
        <f>G552-G553</f>
        <v>4009864.8648648644</v>
      </c>
      <c r="H554" s="82">
        <f>H552-H553</f>
        <v>441085.13513513509</v>
      </c>
      <c r="I554" s="82">
        <f>I552-I553</f>
        <v>37128.378378378373</v>
      </c>
      <c r="J554" s="105">
        <f>J552-J553</f>
        <v>4084.1216216216208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4450949.9999999991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6"/>
      <c r="B557" s="107"/>
      <c r="C557" s="107"/>
      <c r="D557" s="107"/>
      <c r="E557" s="107"/>
      <c r="F557" s="107"/>
      <c r="G557" s="108">
        <f>G548+G554</f>
        <v>6461756.7567567565</v>
      </c>
      <c r="H557" s="108">
        <f>H548+H554</f>
        <v>710793.2432432432</v>
      </c>
      <c r="I557" s="107"/>
      <c r="J557" s="109">
        <f>H549+H555</f>
        <v>7172549.9999999981</v>
      </c>
    </row>
    <row r="559" spans="1:10" ht="12.75" customHeight="1" x14ac:dyDescent="0.25">
      <c r="A559" s="94" t="s">
        <v>1</v>
      </c>
      <c r="B559" s="95">
        <f>Invoice!E3650</f>
        <v>23070033</v>
      </c>
      <c r="C559" s="96"/>
      <c r="D559" s="97"/>
      <c r="E559" s="97"/>
      <c r="F559" s="97"/>
      <c r="G559" s="98"/>
      <c r="H559" s="99"/>
      <c r="I559" s="99"/>
      <c r="J559" s="100"/>
    </row>
    <row r="560" spans="1:10" ht="12.75" customHeight="1" x14ac:dyDescent="0.25">
      <c r="A560" s="101">
        <v>1</v>
      </c>
      <c r="B560" s="84" t="s">
        <v>20</v>
      </c>
      <c r="C560" s="84" t="s">
        <v>21</v>
      </c>
      <c r="D560" s="85" t="s">
        <v>22</v>
      </c>
      <c r="E560" s="85" t="s">
        <v>23</v>
      </c>
      <c r="F560" s="85"/>
      <c r="G560" s="86" t="s">
        <v>24</v>
      </c>
      <c r="H560" s="87" t="s">
        <v>25</v>
      </c>
      <c r="I560" s="87" t="s">
        <v>26</v>
      </c>
      <c r="J560" s="102"/>
    </row>
    <row r="561" spans="1:10" ht="12.75" customHeight="1" x14ac:dyDescent="0.25">
      <c r="A561" s="101"/>
      <c r="B561" s="80">
        <f>Invoice!B3658</f>
        <v>432</v>
      </c>
      <c r="C561" s="88" t="str">
        <f>Invoice!E3658</f>
        <v>PENSIL WARNA JOYKO CP-12PB (PANJANG)</v>
      </c>
      <c r="D561" s="89">
        <f>Invoice!H3658</f>
        <v>10600</v>
      </c>
      <c r="E561" s="81">
        <f>D561*B561</f>
        <v>4579200</v>
      </c>
      <c r="F561" s="81"/>
      <c r="G561" s="82">
        <f>E561/1.11</f>
        <v>4125405.405405405</v>
      </c>
      <c r="H561" s="83">
        <f>G561*11%</f>
        <v>453794.59459459456</v>
      </c>
      <c r="I561" s="83">
        <f>G561/B561</f>
        <v>9549.5495495495488</v>
      </c>
      <c r="J561" s="103">
        <f>H561/B561</f>
        <v>1050.4504504504503</v>
      </c>
    </row>
    <row r="562" spans="1:10" ht="12.75" customHeight="1" x14ac:dyDescent="0.25">
      <c r="A562" s="101"/>
      <c r="D562" s="81"/>
      <c r="E562" s="81">
        <f>(E561*Invoice!I3658)+((E561-(E561*Invoice!I3658))*Invoice!J3658)</f>
        <v>618192</v>
      </c>
      <c r="F562" s="81"/>
      <c r="G562" s="90">
        <f>E562/1.11</f>
        <v>556929.7297297297</v>
      </c>
      <c r="H562" s="91">
        <f>G562*11%</f>
        <v>61262.270270270266</v>
      </c>
      <c r="I562" s="91">
        <f>G562/B561</f>
        <v>1289.1891891891892</v>
      </c>
      <c r="J562" s="104">
        <f>H562/B561</f>
        <v>141.81081081081081</v>
      </c>
    </row>
    <row r="563" spans="1:10" ht="12.75" customHeight="1" x14ac:dyDescent="0.25">
      <c r="A563" s="101"/>
      <c r="D563" s="81" t="s">
        <v>23</v>
      </c>
      <c r="E563" s="81">
        <f>E561-E562</f>
        <v>3961008</v>
      </c>
      <c r="F563" s="81"/>
      <c r="G563" s="82">
        <f>G561-G562</f>
        <v>3568475.6756756753</v>
      </c>
      <c r="H563" s="82">
        <f>H561-H562</f>
        <v>392532.32432432426</v>
      </c>
      <c r="I563" s="82">
        <f>I561-I562</f>
        <v>8260.3603603603588</v>
      </c>
      <c r="J563" s="105">
        <f>J561-J562</f>
        <v>908.63963963963943</v>
      </c>
    </row>
    <row r="564" spans="1:10" ht="12.75" customHeight="1" x14ac:dyDescent="0.25">
      <c r="A564" s="101"/>
      <c r="D564" s="81"/>
      <c r="E564" s="81"/>
      <c r="F564" s="81"/>
      <c r="G564" s="82"/>
      <c r="H564" s="83">
        <f>G563+H563</f>
        <v>3961007.9999999995</v>
      </c>
      <c r="I564" s="83"/>
      <c r="J564" s="103"/>
    </row>
    <row r="565" spans="1:10" ht="12.75" customHeight="1" x14ac:dyDescent="0.25">
      <c r="A565" s="101"/>
      <c r="B565" s="79"/>
      <c r="D565" s="81"/>
      <c r="E565" s="81"/>
      <c r="F565" s="81"/>
      <c r="G565" s="82"/>
      <c r="H565" s="83"/>
      <c r="I565" s="83"/>
      <c r="J565" s="103"/>
    </row>
    <row r="566" spans="1:10" ht="12.75" customHeight="1" x14ac:dyDescent="0.25">
      <c r="A566" s="101">
        <v>2</v>
      </c>
      <c r="B566" s="84" t="s">
        <v>20</v>
      </c>
      <c r="C566" s="84" t="s">
        <v>21</v>
      </c>
      <c r="D566" s="85" t="s">
        <v>22</v>
      </c>
      <c r="E566" s="85" t="s">
        <v>23</v>
      </c>
      <c r="F566" s="85"/>
      <c r="G566" s="86" t="s">
        <v>24</v>
      </c>
      <c r="H566" s="87" t="s">
        <v>25</v>
      </c>
      <c r="I566" s="87" t="s">
        <v>26</v>
      </c>
      <c r="J566" s="102"/>
    </row>
    <row r="567" spans="1:10" ht="12.75" customHeight="1" x14ac:dyDescent="0.25">
      <c r="A567" s="101"/>
      <c r="B567" s="80">
        <f>Invoice!B3659</f>
        <v>100</v>
      </c>
      <c r="C567" s="88" t="str">
        <f>Invoice!E3659</f>
        <v>STAPLER KENKO HD-10</v>
      </c>
      <c r="D567" s="89">
        <f>Invoice!H3659</f>
        <v>93000</v>
      </c>
      <c r="E567" s="81">
        <f t="shared" ref="E567:E591" si="110">D567*B567</f>
        <v>9300000</v>
      </c>
      <c r="F567" s="81"/>
      <c r="G567" s="82">
        <f t="shared" ref="G567:G591" si="111">E567/1.11</f>
        <v>8378378.3783783773</v>
      </c>
      <c r="H567" s="83">
        <f t="shared" ref="H567:H591" si="112">G567*11%</f>
        <v>921621.62162162154</v>
      </c>
      <c r="I567" s="83">
        <f t="shared" ref="I567:I591" si="113">G567/B567</f>
        <v>83783.783783783772</v>
      </c>
      <c r="J567" s="103">
        <f t="shared" ref="J567:J591" si="114">H567/B567</f>
        <v>9216.2162162162149</v>
      </c>
    </row>
    <row r="568" spans="1:10" ht="12.75" customHeight="1" x14ac:dyDescent="0.25">
      <c r="A568" s="101"/>
      <c r="D568" s="81"/>
      <c r="E568" s="81">
        <f>(E567*Invoice!I3659)+((E567-(E567*Invoice!I3659))*Invoice!J3659)</f>
        <v>1255500</v>
      </c>
      <c r="F568" s="81"/>
      <c r="G568" s="90">
        <f>E568/1.11</f>
        <v>1131081.0810810809</v>
      </c>
      <c r="H568" s="91">
        <f>G568*11%</f>
        <v>124418.91891891891</v>
      </c>
      <c r="I568" s="91">
        <f>G568/B567</f>
        <v>11310.81081081081</v>
      </c>
      <c r="J568" s="104">
        <f>H568/B567</f>
        <v>1244.1891891891892</v>
      </c>
    </row>
    <row r="569" spans="1:10" ht="12.75" customHeight="1" x14ac:dyDescent="0.25">
      <c r="A569" s="101"/>
      <c r="D569" s="81" t="s">
        <v>23</v>
      </c>
      <c r="E569" s="81">
        <f>E567-E568</f>
        <v>8044500</v>
      </c>
      <c r="F569" s="81"/>
      <c r="G569" s="82">
        <f>G567-G568</f>
        <v>7247297.2972972961</v>
      </c>
      <c r="H569" s="82">
        <f>H567-H568</f>
        <v>797202.70270270261</v>
      </c>
      <c r="I569" s="82">
        <f>I567-I568</f>
        <v>72472.972972972959</v>
      </c>
      <c r="J569" s="105">
        <f>J567-J568</f>
        <v>7972.0270270270257</v>
      </c>
    </row>
    <row r="570" spans="1:10" ht="12.75" customHeight="1" x14ac:dyDescent="0.25">
      <c r="A570" s="101"/>
      <c r="D570" s="81"/>
      <c r="E570" s="81"/>
      <c r="F570" s="81"/>
      <c r="G570" s="82"/>
      <c r="H570" s="83">
        <f>G569+H569</f>
        <v>8044499.9999999991</v>
      </c>
      <c r="I570" s="83"/>
      <c r="J570" s="103"/>
    </row>
    <row r="571" spans="1:10" ht="12.75" customHeight="1" x14ac:dyDescent="0.25">
      <c r="A571" s="101"/>
      <c r="B571" s="79"/>
      <c r="D571" s="81"/>
      <c r="E571" s="81"/>
      <c r="F571" s="81"/>
      <c r="G571" s="82"/>
      <c r="H571" s="83"/>
      <c r="I571" s="83"/>
      <c r="J571" s="103"/>
    </row>
    <row r="572" spans="1:10" ht="12.75" customHeight="1" x14ac:dyDescent="0.25">
      <c r="A572" s="101">
        <v>3</v>
      </c>
      <c r="B572" s="84" t="s">
        <v>20</v>
      </c>
      <c r="C572" s="84" t="s">
        <v>21</v>
      </c>
      <c r="D572" s="85" t="s">
        <v>22</v>
      </c>
      <c r="E572" s="85" t="s">
        <v>23</v>
      </c>
      <c r="F572" s="85"/>
      <c r="G572" s="86" t="s">
        <v>24</v>
      </c>
      <c r="H572" s="87" t="s">
        <v>25</v>
      </c>
      <c r="I572" s="87" t="s">
        <v>26</v>
      </c>
      <c r="J572" s="102"/>
    </row>
    <row r="573" spans="1:10" ht="12.75" customHeight="1" x14ac:dyDescent="0.25">
      <c r="A573" s="101"/>
      <c r="B573" s="80">
        <f>Invoice!B3660</f>
        <v>60</v>
      </c>
      <c r="C573" s="88" t="str">
        <f>Invoice!E3660</f>
        <v>CUTTER 9 MM KENKO A-300 (KECIL)</v>
      </c>
      <c r="D573" s="89">
        <f>Invoice!H3660</f>
        <v>57000</v>
      </c>
      <c r="E573" s="81">
        <f t="shared" si="110"/>
        <v>3420000</v>
      </c>
      <c r="F573" s="81"/>
      <c r="G573" s="82">
        <f t="shared" si="111"/>
        <v>3081081.0810810807</v>
      </c>
      <c r="H573" s="83">
        <f t="shared" si="112"/>
        <v>338918.91891891888</v>
      </c>
      <c r="I573" s="83">
        <f t="shared" si="113"/>
        <v>51351.351351351346</v>
      </c>
      <c r="J573" s="103">
        <f t="shared" si="114"/>
        <v>5648.6486486486483</v>
      </c>
    </row>
    <row r="574" spans="1:10" ht="12.75" customHeight="1" x14ac:dyDescent="0.25">
      <c r="A574" s="101"/>
      <c r="D574" s="81"/>
      <c r="E574" s="81">
        <f>(E573*Invoice!I3660)+((E573-(E573*Invoice!I3660))*Invoice!J3660)</f>
        <v>461700.00000000006</v>
      </c>
      <c r="F574" s="81"/>
      <c r="G574" s="90">
        <f>E574/1.11</f>
        <v>415945.94594594598</v>
      </c>
      <c r="H574" s="91">
        <f>G574*11%</f>
        <v>45754.054054054061</v>
      </c>
      <c r="I574" s="91">
        <f>G574/B573</f>
        <v>6932.4324324324325</v>
      </c>
      <c r="J574" s="104">
        <f>H574/B573</f>
        <v>762.56756756756772</v>
      </c>
    </row>
    <row r="575" spans="1:10" ht="12.75" customHeight="1" x14ac:dyDescent="0.25">
      <c r="A575" s="101"/>
      <c r="D575" s="81" t="s">
        <v>23</v>
      </c>
      <c r="E575" s="81">
        <f>E573-E574</f>
        <v>2958300</v>
      </c>
      <c r="F575" s="81"/>
      <c r="G575" s="82">
        <f>G573-G574</f>
        <v>2665135.1351351347</v>
      </c>
      <c r="H575" s="82">
        <f>H573-H574</f>
        <v>293164.86486486479</v>
      </c>
      <c r="I575" s="82">
        <f>I573-I574</f>
        <v>44418.918918918913</v>
      </c>
      <c r="J575" s="105">
        <f>J573-J574</f>
        <v>4886.0810810810808</v>
      </c>
    </row>
    <row r="576" spans="1:10" ht="12.75" customHeight="1" x14ac:dyDescent="0.25">
      <c r="A576" s="101"/>
      <c r="D576" s="81"/>
      <c r="E576" s="81"/>
      <c r="F576" s="81"/>
      <c r="G576" s="82"/>
      <c r="H576" s="83">
        <f>G575+H575</f>
        <v>2958299.9999999995</v>
      </c>
      <c r="I576" s="83"/>
      <c r="J576" s="103"/>
    </row>
    <row r="577" spans="1:10" ht="12.75" customHeight="1" x14ac:dyDescent="0.25">
      <c r="A577" s="101"/>
      <c r="B577" s="79"/>
      <c r="D577" s="81"/>
      <c r="E577" s="81"/>
      <c r="F577" s="81"/>
      <c r="G577" s="82"/>
      <c r="H577" s="83"/>
      <c r="I577" s="83"/>
      <c r="J577" s="103"/>
    </row>
    <row r="578" spans="1:10" ht="12.75" customHeight="1" x14ac:dyDescent="0.25">
      <c r="A578" s="101">
        <v>4</v>
      </c>
      <c r="B578" s="84" t="s">
        <v>20</v>
      </c>
      <c r="C578" s="84" t="s">
        <v>21</v>
      </c>
      <c r="D578" s="85" t="s">
        <v>22</v>
      </c>
      <c r="E578" s="85" t="s">
        <v>23</v>
      </c>
      <c r="F578" s="85"/>
      <c r="G578" s="86" t="s">
        <v>24</v>
      </c>
      <c r="H578" s="87" t="s">
        <v>25</v>
      </c>
      <c r="I578" s="87" t="s">
        <v>26</v>
      </c>
      <c r="J578" s="102"/>
    </row>
    <row r="579" spans="1:10" ht="12.75" customHeight="1" x14ac:dyDescent="0.25">
      <c r="A579" s="101"/>
      <c r="B579" s="80">
        <f>Invoice!B3661</f>
        <v>144</v>
      </c>
      <c r="C579" s="88" t="str">
        <f>Invoice!E3661</f>
        <v>BALLPEN JOYKO BP-338 VOCUS HITAM</v>
      </c>
      <c r="D579" s="89">
        <f>Invoice!H3661</f>
        <v>12600</v>
      </c>
      <c r="E579" s="81">
        <f t="shared" si="110"/>
        <v>1814400</v>
      </c>
      <c r="F579" s="81"/>
      <c r="G579" s="82">
        <f t="shared" si="111"/>
        <v>1634594.5945945946</v>
      </c>
      <c r="H579" s="83">
        <f t="shared" si="112"/>
        <v>179805.40540540541</v>
      </c>
      <c r="I579" s="83">
        <f t="shared" si="113"/>
        <v>11351.351351351352</v>
      </c>
      <c r="J579" s="103">
        <f t="shared" si="114"/>
        <v>1248.6486486486488</v>
      </c>
    </row>
    <row r="580" spans="1:10" ht="12.75" customHeight="1" x14ac:dyDescent="0.25">
      <c r="A580" s="101"/>
      <c r="D580" s="81"/>
      <c r="E580" s="81">
        <f>(E579*Invoice!I3661)+((E579-(E579*Invoice!I3661))*Invoice!J3661)</f>
        <v>244944.00000000003</v>
      </c>
      <c r="F580" s="81"/>
      <c r="G580" s="90">
        <f>E580/1.11</f>
        <v>220670.27027027027</v>
      </c>
      <c r="H580" s="91">
        <f>G580*11%</f>
        <v>24273.72972972973</v>
      </c>
      <c r="I580" s="91">
        <f>G580/B579</f>
        <v>1532.4324324324325</v>
      </c>
      <c r="J580" s="104">
        <f>H580/B579</f>
        <v>168.56756756756758</v>
      </c>
    </row>
    <row r="581" spans="1:10" ht="12.75" customHeight="1" x14ac:dyDescent="0.25">
      <c r="A581" s="101"/>
      <c r="D581" s="81" t="s">
        <v>23</v>
      </c>
      <c r="E581" s="81">
        <f>E579-E580</f>
        <v>1569456</v>
      </c>
      <c r="F581" s="81"/>
      <c r="G581" s="82">
        <f>G579-G580</f>
        <v>1413924.3243243243</v>
      </c>
      <c r="H581" s="82">
        <f>H579-H580</f>
        <v>155531.67567567568</v>
      </c>
      <c r="I581" s="82">
        <f>I579-I580</f>
        <v>9818.9189189189201</v>
      </c>
      <c r="J581" s="105">
        <f>J579-J580</f>
        <v>1080.0810810810813</v>
      </c>
    </row>
    <row r="582" spans="1:10" ht="12.75" customHeight="1" x14ac:dyDescent="0.25">
      <c r="A582" s="101"/>
      <c r="D582" s="81"/>
      <c r="E582" s="81"/>
      <c r="F582" s="81"/>
      <c r="G582" s="82"/>
      <c r="H582" s="83">
        <f>G581+H581</f>
        <v>1569456</v>
      </c>
      <c r="I582" s="83"/>
      <c r="J582" s="103"/>
    </row>
    <row r="583" spans="1:10" ht="12.75" customHeight="1" x14ac:dyDescent="0.25">
      <c r="A583" s="101"/>
      <c r="B583" s="79"/>
      <c r="D583" s="81"/>
      <c r="E583" s="81"/>
      <c r="F583" s="81"/>
      <c r="G583" s="82"/>
      <c r="H583" s="83"/>
      <c r="I583" s="83"/>
      <c r="J583" s="103"/>
    </row>
    <row r="584" spans="1:10" ht="12.75" customHeight="1" x14ac:dyDescent="0.25">
      <c r="A584" s="101">
        <v>5</v>
      </c>
      <c r="B584" s="84" t="s">
        <v>20</v>
      </c>
      <c r="C584" s="84" t="s">
        <v>21</v>
      </c>
      <c r="D584" s="85" t="s">
        <v>22</v>
      </c>
      <c r="E584" s="85" t="s">
        <v>23</v>
      </c>
      <c r="F584" s="85"/>
      <c r="G584" s="86" t="s">
        <v>24</v>
      </c>
      <c r="H584" s="87" t="s">
        <v>25</v>
      </c>
      <c r="I584" s="87" t="s">
        <v>26</v>
      </c>
      <c r="J584" s="102"/>
    </row>
    <row r="585" spans="1:10" ht="12.75" customHeight="1" x14ac:dyDescent="0.25">
      <c r="A585" s="101"/>
      <c r="B585" s="80">
        <f>Invoice!B3662</f>
        <v>72</v>
      </c>
      <c r="C585" s="88" t="str">
        <f>Invoice!E3662</f>
        <v>CORRECTION FLUID KENKO KE-108</v>
      </c>
      <c r="D585" s="89">
        <f>Invoice!H3662</f>
        <v>47100</v>
      </c>
      <c r="E585" s="81">
        <f t="shared" si="110"/>
        <v>3391200</v>
      </c>
      <c r="F585" s="81"/>
      <c r="G585" s="82">
        <f t="shared" si="111"/>
        <v>3055135.1351351347</v>
      </c>
      <c r="H585" s="83">
        <f t="shared" si="112"/>
        <v>336064.86486486479</v>
      </c>
      <c r="I585" s="83">
        <f t="shared" si="113"/>
        <v>42432.432432432426</v>
      </c>
      <c r="J585" s="103">
        <f t="shared" si="114"/>
        <v>4667.5675675675666</v>
      </c>
    </row>
    <row r="586" spans="1:10" ht="12.75" customHeight="1" x14ac:dyDescent="0.25">
      <c r="A586" s="101"/>
      <c r="D586" s="81"/>
      <c r="E586" s="81">
        <f>(E585*Invoice!I3662)+((E585-(E585*Invoice!I3662))*Invoice!J3662)</f>
        <v>457812.00000000006</v>
      </c>
      <c r="F586" s="81"/>
      <c r="G586" s="90">
        <f>E586/1.11</f>
        <v>412443.24324324325</v>
      </c>
      <c r="H586" s="91">
        <f>G586*11%</f>
        <v>45368.75675675676</v>
      </c>
      <c r="I586" s="91">
        <f>G586/B585</f>
        <v>5728.3783783783783</v>
      </c>
      <c r="J586" s="104">
        <f>H586/B585</f>
        <v>630.12162162162167</v>
      </c>
    </row>
    <row r="587" spans="1:10" ht="12.75" customHeight="1" x14ac:dyDescent="0.25">
      <c r="A587" s="101"/>
      <c r="D587" s="81" t="s">
        <v>23</v>
      </c>
      <c r="E587" s="81">
        <f>E585-E586</f>
        <v>2933388</v>
      </c>
      <c r="F587" s="81"/>
      <c r="G587" s="82">
        <f>G585-G586</f>
        <v>2642691.8918918916</v>
      </c>
      <c r="H587" s="82">
        <f>H585-H586</f>
        <v>290696.10810810805</v>
      </c>
      <c r="I587" s="82">
        <f>I585-I586</f>
        <v>36704.054054054046</v>
      </c>
      <c r="J587" s="105">
        <f>J585-J586</f>
        <v>4037.4459459459449</v>
      </c>
    </row>
    <row r="588" spans="1:10" ht="12.75" customHeight="1" x14ac:dyDescent="0.25">
      <c r="A588" s="101"/>
      <c r="D588" s="81"/>
      <c r="E588" s="81"/>
      <c r="F588" s="81"/>
      <c r="G588" s="82"/>
      <c r="H588" s="83">
        <f>G587+H587</f>
        <v>2933387.9999999995</v>
      </c>
      <c r="I588" s="83"/>
      <c r="J588" s="103"/>
    </row>
    <row r="589" spans="1:10" ht="12.75" customHeight="1" x14ac:dyDescent="0.25">
      <c r="A589" s="101"/>
      <c r="B589" s="79"/>
      <c r="D589" s="81"/>
      <c r="E589" s="81"/>
      <c r="F589" s="81"/>
      <c r="G589" s="82"/>
      <c r="H589" s="83"/>
      <c r="I589" s="83"/>
      <c r="J589" s="103"/>
    </row>
    <row r="590" spans="1:10" ht="12.75" customHeight="1" x14ac:dyDescent="0.25">
      <c r="A590" s="101">
        <v>6</v>
      </c>
      <c r="B590" s="84" t="s">
        <v>20</v>
      </c>
      <c r="C590" s="84" t="s">
        <v>21</v>
      </c>
      <c r="D590" s="85" t="s">
        <v>22</v>
      </c>
      <c r="E590" s="85" t="s">
        <v>23</v>
      </c>
      <c r="F590" s="85"/>
      <c r="G590" s="86" t="s">
        <v>24</v>
      </c>
      <c r="H590" s="87" t="s">
        <v>25</v>
      </c>
      <c r="I590" s="87" t="s">
        <v>26</v>
      </c>
      <c r="J590" s="102"/>
    </row>
    <row r="591" spans="1:10" ht="12.75" customHeight="1" x14ac:dyDescent="0.25">
      <c r="A591" s="101"/>
      <c r="B591" s="80">
        <f>Invoice!B3663</f>
        <v>120</v>
      </c>
      <c r="C591" s="88" t="str">
        <f>Invoice!E3663</f>
        <v>ISI CUTTER 18 MM KENKO L-150 (BESAR)</v>
      </c>
      <c r="D591" s="89">
        <f>Invoice!H3663</f>
        <v>64800</v>
      </c>
      <c r="E591" s="81">
        <f t="shared" si="110"/>
        <v>7776000</v>
      </c>
      <c r="F591" s="81"/>
      <c r="G591" s="82">
        <f t="shared" si="111"/>
        <v>7005405.405405405</v>
      </c>
      <c r="H591" s="83">
        <f t="shared" si="112"/>
        <v>770594.59459459456</v>
      </c>
      <c r="I591" s="83">
        <f t="shared" si="113"/>
        <v>58378.378378378373</v>
      </c>
      <c r="J591" s="103">
        <f t="shared" si="114"/>
        <v>6421.6216216216217</v>
      </c>
    </row>
    <row r="592" spans="1:10" ht="12.75" customHeight="1" x14ac:dyDescent="0.25">
      <c r="A592" s="101"/>
      <c r="D592" s="81"/>
      <c r="E592" s="81">
        <f>(E591*Invoice!I3663)+((E591-(E591*Invoice!I3663))*Invoice!J3663)</f>
        <v>1049760</v>
      </c>
      <c r="F592" s="81"/>
      <c r="G592" s="90">
        <f>E592/1.11</f>
        <v>945729.7297297297</v>
      </c>
      <c r="H592" s="91">
        <f>G592*11%</f>
        <v>104030.27027027027</v>
      </c>
      <c r="I592" s="91">
        <f>G592/B591</f>
        <v>7881.0810810810808</v>
      </c>
      <c r="J592" s="104">
        <f>H592/B591</f>
        <v>866.91891891891885</v>
      </c>
    </row>
    <row r="593" spans="1:10" ht="12.75" customHeight="1" x14ac:dyDescent="0.25">
      <c r="A593" s="101"/>
      <c r="D593" s="81" t="s">
        <v>23</v>
      </c>
      <c r="E593" s="81">
        <f>E591-E592</f>
        <v>6726240</v>
      </c>
      <c r="F593" s="81"/>
      <c r="G593" s="82">
        <f>G591-G592</f>
        <v>6059675.6756756753</v>
      </c>
      <c r="H593" s="82">
        <f>H591-H592</f>
        <v>666564.32432432426</v>
      </c>
      <c r="I593" s="82">
        <f>I591-I592</f>
        <v>50497.297297297293</v>
      </c>
      <c r="J593" s="105">
        <f>J591-J592</f>
        <v>5554.7027027027025</v>
      </c>
    </row>
    <row r="594" spans="1:10" ht="12.75" customHeight="1" x14ac:dyDescent="0.25">
      <c r="A594" s="101"/>
      <c r="D594" s="81"/>
      <c r="E594" s="81"/>
      <c r="F594" s="81"/>
      <c r="G594" s="82"/>
      <c r="H594" s="83">
        <f>G593+H593</f>
        <v>6726240</v>
      </c>
      <c r="I594" s="83"/>
      <c r="J594" s="103"/>
    </row>
    <row r="595" spans="1:10" ht="12.75" customHeight="1" x14ac:dyDescent="0.25">
      <c r="A595" s="101"/>
      <c r="B595" s="79"/>
      <c r="D595" s="81"/>
      <c r="E595" s="81"/>
      <c r="F595" s="81"/>
      <c r="G595" s="82"/>
      <c r="H595" s="83"/>
      <c r="I595" s="83"/>
      <c r="J595" s="103"/>
    </row>
    <row r="596" spans="1:10" ht="12.75" customHeight="1" x14ac:dyDescent="0.25">
      <c r="A596" s="106"/>
      <c r="B596" s="107"/>
      <c r="C596" s="107"/>
      <c r="D596" s="107"/>
      <c r="E596" s="107"/>
      <c r="F596" s="107"/>
      <c r="G596" s="108">
        <f>G563+G569+G575+G581+G587+G593</f>
        <v>23597199.999999996</v>
      </c>
      <c r="H596" s="108">
        <f>H563+H569+H575+H581+H587+H593</f>
        <v>2595691.9999999995</v>
      </c>
      <c r="I596" s="107"/>
      <c r="J596" s="109">
        <f>H564+H570+H576+H582+H588+H594</f>
        <v>26192891.999999996</v>
      </c>
    </row>
    <row r="598" spans="1:10" ht="12.75" customHeight="1" x14ac:dyDescent="0.25">
      <c r="A598" s="94" t="s">
        <v>1</v>
      </c>
      <c r="B598" s="95">
        <f>Invoice!E3764</f>
        <v>23070034</v>
      </c>
      <c r="C598" s="96"/>
      <c r="D598" s="97"/>
      <c r="E598" s="97"/>
      <c r="F598" s="97"/>
      <c r="G598" s="98"/>
      <c r="H598" s="99"/>
      <c r="I598" s="99"/>
      <c r="J598" s="100"/>
    </row>
    <row r="599" spans="1:10" ht="12.75" customHeight="1" x14ac:dyDescent="0.25">
      <c r="A599" s="101">
        <v>1</v>
      </c>
      <c r="B599" s="84" t="s">
        <v>20</v>
      </c>
      <c r="C599" s="84" t="s">
        <v>21</v>
      </c>
      <c r="D599" s="85" t="s">
        <v>22</v>
      </c>
      <c r="E599" s="85" t="s">
        <v>23</v>
      </c>
      <c r="F599" s="85"/>
      <c r="G599" s="86" t="s">
        <v>24</v>
      </c>
      <c r="H599" s="87" t="s">
        <v>25</v>
      </c>
      <c r="I599" s="87" t="s">
        <v>26</v>
      </c>
      <c r="J599" s="102"/>
    </row>
    <row r="600" spans="1:10" ht="12.75" customHeight="1" x14ac:dyDescent="0.25">
      <c r="A600" s="101"/>
      <c r="B600" s="80">
        <f>Invoice!B3772</f>
        <v>144</v>
      </c>
      <c r="C600" s="88" t="str">
        <f>Invoice!E3772</f>
        <v>PENSIL WARNA KENKO CP-12HALF CLASSIC (PENDEK)</v>
      </c>
      <c r="D600" s="89">
        <f>Invoice!H3772</f>
        <v>79200</v>
      </c>
      <c r="E600" s="81">
        <f>D600*B600</f>
        <v>11404800</v>
      </c>
      <c r="F600" s="81"/>
      <c r="G600" s="82">
        <f>E600/1.11</f>
        <v>10274594.594594594</v>
      </c>
      <c r="H600" s="83">
        <f>G600*11%</f>
        <v>1130205.4054054054</v>
      </c>
      <c r="I600" s="83">
        <f>G600/B600</f>
        <v>71351.351351351346</v>
      </c>
      <c r="J600" s="103">
        <f>H600/B600</f>
        <v>7848.6486486486492</v>
      </c>
    </row>
    <row r="601" spans="1:10" ht="12.75" customHeight="1" x14ac:dyDescent="0.25">
      <c r="A601" s="101"/>
      <c r="D601" s="81"/>
      <c r="E601" s="81">
        <f>(E600*Invoice!I3772)+((E600-(E600*Invoice!I3772))*Invoice!J3772)</f>
        <v>1539648</v>
      </c>
      <c r="F601" s="81"/>
      <c r="G601" s="90">
        <f>E601/1.11</f>
        <v>1387070.2702702701</v>
      </c>
      <c r="H601" s="91">
        <f>G601*11%</f>
        <v>152577.7297297297</v>
      </c>
      <c r="I601" s="91">
        <f>G601/B600</f>
        <v>9632.4324324324316</v>
      </c>
      <c r="J601" s="104">
        <f>H601/B600</f>
        <v>1059.5675675675675</v>
      </c>
    </row>
    <row r="602" spans="1:10" ht="12.75" customHeight="1" x14ac:dyDescent="0.25">
      <c r="A602" s="101"/>
      <c r="D602" s="81" t="s">
        <v>23</v>
      </c>
      <c r="E602" s="81">
        <f>E600-E601</f>
        <v>9865152</v>
      </c>
      <c r="F602" s="81"/>
      <c r="G602" s="82">
        <f>G600-G601</f>
        <v>8887524.3243243247</v>
      </c>
      <c r="H602" s="82">
        <f>H600-H601</f>
        <v>977627.67567567574</v>
      </c>
      <c r="I602" s="82">
        <f>I600-I601</f>
        <v>61718.918918918913</v>
      </c>
      <c r="J602" s="105">
        <f>J600-J601</f>
        <v>6789.0810810810817</v>
      </c>
    </row>
    <row r="603" spans="1:10" ht="12.75" customHeight="1" x14ac:dyDescent="0.25">
      <c r="A603" s="101"/>
      <c r="D603" s="81"/>
      <c r="E603" s="81"/>
      <c r="F603" s="81"/>
      <c r="G603" s="82"/>
      <c r="H603" s="83">
        <f>G602+H602</f>
        <v>9865152</v>
      </c>
      <c r="I603" s="83"/>
      <c r="J603" s="103"/>
    </row>
    <row r="604" spans="1:10" ht="12.75" customHeight="1" x14ac:dyDescent="0.25">
      <c r="A604" s="101"/>
      <c r="B604" s="79"/>
      <c r="D604" s="81"/>
      <c r="E604" s="81"/>
      <c r="F604" s="81"/>
      <c r="G604" s="82"/>
      <c r="H604" s="83"/>
      <c r="I604" s="83"/>
      <c r="J604" s="103"/>
    </row>
    <row r="605" spans="1:10" ht="12.75" customHeight="1" x14ac:dyDescent="0.25">
      <c r="A605" s="106"/>
      <c r="B605" s="107"/>
      <c r="C605" s="107"/>
      <c r="D605" s="107"/>
      <c r="E605" s="107"/>
      <c r="F605" s="107"/>
      <c r="G605" s="108">
        <f>G602</f>
        <v>8887524.3243243247</v>
      </c>
      <c r="H605" s="108">
        <f>H602</f>
        <v>977627.67567567574</v>
      </c>
      <c r="I605" s="107"/>
      <c r="J605" s="109">
        <f>H603</f>
        <v>9865152</v>
      </c>
    </row>
    <row r="607" spans="1:10" ht="12.75" customHeight="1" x14ac:dyDescent="0.25">
      <c r="A607" s="94" t="s">
        <v>1</v>
      </c>
      <c r="B607" s="95">
        <f>Invoice!E3878</f>
        <v>23070035</v>
      </c>
      <c r="C607" s="96"/>
      <c r="D607" s="97"/>
      <c r="E607" s="97"/>
      <c r="F607" s="97"/>
      <c r="G607" s="98"/>
      <c r="H607" s="99"/>
      <c r="I607" s="99"/>
      <c r="J607" s="100"/>
    </row>
    <row r="608" spans="1:10" ht="12.75" customHeight="1" x14ac:dyDescent="0.25">
      <c r="A608" s="101">
        <v>1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Invoice!B3886</f>
        <v>72</v>
      </c>
      <c r="C609" s="88" t="str">
        <f>Invoice!E3886</f>
        <v>CORRECTION FLUID KENKO KE-01</v>
      </c>
      <c r="D609" s="89">
        <f>Invoice!H3886</f>
        <v>54300</v>
      </c>
      <c r="E609" s="81">
        <f>D609*B609</f>
        <v>3909600</v>
      </c>
      <c r="F609" s="81"/>
      <c r="G609" s="82">
        <f>E609/1.11</f>
        <v>3522162.1621621619</v>
      </c>
      <c r="H609" s="83">
        <f>G609*11%</f>
        <v>387437.83783783781</v>
      </c>
      <c r="I609" s="83">
        <f>G609/B609</f>
        <v>48918.918918918913</v>
      </c>
      <c r="J609" s="103">
        <f>H609/B609</f>
        <v>5381.0810810810808</v>
      </c>
    </row>
    <row r="610" spans="1:10" ht="12.75" customHeight="1" x14ac:dyDescent="0.25">
      <c r="A610" s="101"/>
      <c r="D610" s="81"/>
      <c r="E610" s="81">
        <f>(E609*Invoice!I3886)+((E609-(E609*Invoice!I3886))*Invoice!J3886)</f>
        <v>488700</v>
      </c>
      <c r="F610" s="81"/>
      <c r="G610" s="90">
        <f>E610/1.11</f>
        <v>440270.27027027024</v>
      </c>
      <c r="H610" s="91">
        <f>G610*11%</f>
        <v>48429.729729729726</v>
      </c>
      <c r="I610" s="91">
        <f>G610/B609</f>
        <v>6114.8648648648641</v>
      </c>
      <c r="J610" s="104">
        <f>H610/B609</f>
        <v>672.6351351351351</v>
      </c>
    </row>
    <row r="611" spans="1:10" ht="12.75" customHeight="1" x14ac:dyDescent="0.25">
      <c r="A611" s="101"/>
      <c r="D611" s="81" t="s">
        <v>23</v>
      </c>
      <c r="E611" s="81">
        <f>E609-E610</f>
        <v>3420900</v>
      </c>
      <c r="F611" s="81"/>
      <c r="G611" s="82">
        <f>G609-G610</f>
        <v>3081891.8918918916</v>
      </c>
      <c r="H611" s="82">
        <f>H609-H610</f>
        <v>339008.10810810811</v>
      </c>
      <c r="I611" s="82">
        <f>I609-I610</f>
        <v>42804.054054054046</v>
      </c>
      <c r="J611" s="105">
        <f>J609-J610</f>
        <v>4708.4459459459458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3420899.9999999995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1">
        <v>2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2"/>
    </row>
    <row r="615" spans="1:10" ht="12.75" customHeight="1" x14ac:dyDescent="0.25">
      <c r="A615" s="101"/>
      <c r="B615" s="80">
        <f>Invoice!B3887</f>
        <v>72</v>
      </c>
      <c r="C615" s="88" t="str">
        <f>Invoice!E3887</f>
        <v>CORRECTION FLUID KENKO KE-108</v>
      </c>
      <c r="D615" s="89">
        <f>Invoice!H3887</f>
        <v>47100</v>
      </c>
      <c r="E615" s="81">
        <f t="shared" ref="E615:E627" si="115">D615*B615</f>
        <v>3391200</v>
      </c>
      <c r="F615" s="81"/>
      <c r="G615" s="82">
        <f t="shared" ref="G615:G627" si="116">E615/1.11</f>
        <v>3055135.1351351347</v>
      </c>
      <c r="H615" s="83">
        <f t="shared" ref="H615:H627" si="117">G615*11%</f>
        <v>336064.86486486479</v>
      </c>
      <c r="I615" s="83">
        <f t="shared" ref="I615:I627" si="118">G615/B615</f>
        <v>42432.432432432426</v>
      </c>
      <c r="J615" s="103">
        <f t="shared" ref="J615:J627" si="119">H615/B615</f>
        <v>4667.5675675675666</v>
      </c>
    </row>
    <row r="616" spans="1:10" ht="12.75" customHeight="1" x14ac:dyDescent="0.25">
      <c r="A616" s="101"/>
      <c r="D616" s="81"/>
      <c r="E616" s="81">
        <f>(E615*Invoice!I3887)+((E615-(E615*Invoice!I3887))*Invoice!J3887)</f>
        <v>423900</v>
      </c>
      <c r="F616" s="81"/>
      <c r="G616" s="90">
        <f>E616/1.11</f>
        <v>381891.89189189184</v>
      </c>
      <c r="H616" s="91">
        <f>G616*11%</f>
        <v>42008.108108108099</v>
      </c>
      <c r="I616" s="91">
        <f>G616/B615</f>
        <v>5304.0540540540533</v>
      </c>
      <c r="J616" s="104">
        <f>H616/B615</f>
        <v>583.44594594594582</v>
      </c>
    </row>
    <row r="617" spans="1:10" ht="12.75" customHeight="1" x14ac:dyDescent="0.25">
      <c r="A617" s="101"/>
      <c r="D617" s="81" t="s">
        <v>23</v>
      </c>
      <c r="E617" s="81">
        <f>E615-E616</f>
        <v>2967300</v>
      </c>
      <c r="F617" s="81"/>
      <c r="G617" s="82">
        <f>G615-G616</f>
        <v>2673243.2432432426</v>
      </c>
      <c r="H617" s="82">
        <f>H615-H616</f>
        <v>294056.75675675669</v>
      </c>
      <c r="I617" s="82">
        <f>I615-I616</f>
        <v>37128.378378378373</v>
      </c>
      <c r="J617" s="105">
        <f>J615-J616</f>
        <v>4084.1216216216208</v>
      </c>
    </row>
    <row r="618" spans="1:10" ht="12.75" customHeight="1" x14ac:dyDescent="0.25">
      <c r="A618" s="101"/>
      <c r="D618" s="81"/>
      <c r="E618" s="81"/>
      <c r="F618" s="81"/>
      <c r="G618" s="82"/>
      <c r="H618" s="83">
        <f>G617+H617</f>
        <v>2967299.9999999991</v>
      </c>
      <c r="I618" s="83"/>
      <c r="J618" s="103"/>
    </row>
    <row r="619" spans="1:10" ht="12.75" customHeight="1" x14ac:dyDescent="0.25">
      <c r="A619" s="101"/>
      <c r="B619" s="79"/>
      <c r="D619" s="81"/>
      <c r="E619" s="81"/>
      <c r="F619" s="81"/>
      <c r="G619" s="82"/>
      <c r="H619" s="83"/>
      <c r="I619" s="83"/>
      <c r="J619" s="103"/>
    </row>
    <row r="620" spans="1:10" ht="12.75" customHeight="1" x14ac:dyDescent="0.25">
      <c r="A620" s="101">
        <v>3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2"/>
    </row>
    <row r="621" spans="1:10" ht="12.75" customHeight="1" x14ac:dyDescent="0.25">
      <c r="A621" s="101"/>
      <c r="B621" s="80">
        <f>Invoice!B3888</f>
        <v>72</v>
      </c>
      <c r="C621" s="88" t="str">
        <f>Invoice!E3888</f>
        <v>GEL PEN KENKO SAHARA SNACK (HITAM)</v>
      </c>
      <c r="D621" s="89">
        <f>Invoice!H3888</f>
        <v>39000</v>
      </c>
      <c r="E621" s="81">
        <f t="shared" si="115"/>
        <v>2808000</v>
      </c>
      <c r="F621" s="81"/>
      <c r="G621" s="82">
        <f t="shared" si="116"/>
        <v>2529729.7297297297</v>
      </c>
      <c r="H621" s="83">
        <f t="shared" si="117"/>
        <v>278270.2702702703</v>
      </c>
      <c r="I621" s="83">
        <f t="shared" si="118"/>
        <v>35135.135135135133</v>
      </c>
      <c r="J621" s="103">
        <f t="shared" si="119"/>
        <v>3864.864864864865</v>
      </c>
    </row>
    <row r="622" spans="1:10" ht="12.75" customHeight="1" x14ac:dyDescent="0.25">
      <c r="A622" s="101"/>
      <c r="D622" s="81"/>
      <c r="E622" s="81">
        <f>(E621*Invoice!I3888)+((E621-(E621*Invoice!I3888))*Invoice!J3888)</f>
        <v>351000</v>
      </c>
      <c r="F622" s="81"/>
      <c r="G622" s="90">
        <f>E622/1.11</f>
        <v>316216.21621621621</v>
      </c>
      <c r="H622" s="91">
        <f>G622*11%</f>
        <v>34783.783783783787</v>
      </c>
      <c r="I622" s="91">
        <f>G622/B621</f>
        <v>4391.8918918918916</v>
      </c>
      <c r="J622" s="104">
        <f>H622/B621</f>
        <v>483.10810810810813</v>
      </c>
    </row>
    <row r="623" spans="1:10" ht="12.75" customHeight="1" x14ac:dyDescent="0.25">
      <c r="A623" s="101"/>
      <c r="D623" s="81" t="s">
        <v>23</v>
      </c>
      <c r="E623" s="81">
        <f>E621-E622</f>
        <v>2457000</v>
      </c>
      <c r="F623" s="81"/>
      <c r="G623" s="82">
        <f>G621-G622</f>
        <v>2213513.5135135134</v>
      </c>
      <c r="H623" s="82">
        <f>H621-H622</f>
        <v>243486.48648648651</v>
      </c>
      <c r="I623" s="82">
        <f>I621-I622</f>
        <v>30743.24324324324</v>
      </c>
      <c r="J623" s="105">
        <f>J621-J622</f>
        <v>3381.7567567567567</v>
      </c>
    </row>
    <row r="624" spans="1:10" ht="12.75" customHeight="1" x14ac:dyDescent="0.25">
      <c r="A624" s="101"/>
      <c r="D624" s="81"/>
      <c r="E624" s="81"/>
      <c r="F624" s="81"/>
      <c r="G624" s="82"/>
      <c r="H624" s="83">
        <f>G623+H623</f>
        <v>2457000</v>
      </c>
      <c r="I624" s="83"/>
      <c r="J624" s="103"/>
    </row>
    <row r="625" spans="1:10" ht="12.75" customHeight="1" x14ac:dyDescent="0.25">
      <c r="A625" s="101"/>
      <c r="B625" s="79"/>
      <c r="D625" s="81"/>
      <c r="E625" s="81"/>
      <c r="F625" s="81"/>
      <c r="G625" s="82"/>
      <c r="H625" s="83"/>
      <c r="I625" s="83"/>
      <c r="J625" s="103"/>
    </row>
    <row r="626" spans="1:10" ht="12.75" customHeight="1" x14ac:dyDescent="0.25">
      <c r="A626" s="101">
        <v>4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2"/>
    </row>
    <row r="627" spans="1:10" ht="12.75" customHeight="1" x14ac:dyDescent="0.25">
      <c r="A627" s="101"/>
      <c r="B627" s="80">
        <f>Invoice!B3889</f>
        <v>24</v>
      </c>
      <c r="C627" s="88" t="str">
        <f>Invoice!E3889</f>
        <v>GEL PEN KENKO SAHARA (HITAM)</v>
      </c>
      <c r="D627" s="89">
        <f>Invoice!H3889</f>
        <v>36600</v>
      </c>
      <c r="E627" s="81">
        <f t="shared" si="115"/>
        <v>878400</v>
      </c>
      <c r="F627" s="81"/>
      <c r="G627" s="82">
        <f t="shared" si="116"/>
        <v>791351.35135135124</v>
      </c>
      <c r="H627" s="83">
        <f t="shared" si="117"/>
        <v>87048.648648648639</v>
      </c>
      <c r="I627" s="83">
        <f t="shared" si="118"/>
        <v>32972.972972972966</v>
      </c>
      <c r="J627" s="103">
        <f t="shared" si="119"/>
        <v>3627.0270270270266</v>
      </c>
    </row>
    <row r="628" spans="1:10" ht="12.75" customHeight="1" x14ac:dyDescent="0.25">
      <c r="A628" s="101"/>
      <c r="D628" s="81"/>
      <c r="E628" s="81">
        <f>(E627*Invoice!I3889)+((E627-(E627*Invoice!I3889))*Invoice!J3889)</f>
        <v>109800</v>
      </c>
      <c r="F628" s="81"/>
      <c r="G628" s="90">
        <f>E628/1.11</f>
        <v>98918.918918918906</v>
      </c>
      <c r="H628" s="91">
        <f>G628*11%</f>
        <v>10881.08108108108</v>
      </c>
      <c r="I628" s="91">
        <f>G628/B627</f>
        <v>4121.6216216216208</v>
      </c>
      <c r="J628" s="104">
        <f>H628/B627</f>
        <v>453.37837837837833</v>
      </c>
    </row>
    <row r="629" spans="1:10" ht="12.75" customHeight="1" x14ac:dyDescent="0.25">
      <c r="A629" s="101"/>
      <c r="D629" s="81" t="s">
        <v>23</v>
      </c>
      <c r="E629" s="81">
        <f>E627-E628</f>
        <v>768600</v>
      </c>
      <c r="F629" s="81"/>
      <c r="G629" s="82">
        <f>G627-G628</f>
        <v>692432.43243243231</v>
      </c>
      <c r="H629" s="82">
        <f>H627-H628</f>
        <v>76167.567567567559</v>
      </c>
      <c r="I629" s="82">
        <f>I627-I628</f>
        <v>28851.351351351346</v>
      </c>
      <c r="J629" s="105">
        <f>J627-J628</f>
        <v>3173.6486486486483</v>
      </c>
    </row>
    <row r="630" spans="1:10" ht="12.75" customHeight="1" x14ac:dyDescent="0.25">
      <c r="A630" s="101"/>
      <c r="D630" s="81"/>
      <c r="E630" s="81"/>
      <c r="F630" s="81"/>
      <c r="G630" s="82"/>
      <c r="H630" s="83">
        <f>G629+H629</f>
        <v>768599.99999999988</v>
      </c>
      <c r="I630" s="83"/>
      <c r="J630" s="103"/>
    </row>
    <row r="631" spans="1:10" ht="12.75" customHeight="1" x14ac:dyDescent="0.25">
      <c r="A631" s="101"/>
      <c r="B631" s="79"/>
      <c r="D631" s="81"/>
      <c r="E631" s="81"/>
      <c r="F631" s="81"/>
      <c r="G631" s="82"/>
      <c r="H631" s="83"/>
      <c r="I631" s="83"/>
      <c r="J631" s="103"/>
    </row>
    <row r="632" spans="1:10" ht="12.75" customHeight="1" x14ac:dyDescent="0.25">
      <c r="A632" s="106"/>
      <c r="B632" s="107"/>
      <c r="C632" s="107"/>
      <c r="D632" s="107"/>
      <c r="E632" s="107"/>
      <c r="F632" s="107"/>
      <c r="G632" s="108">
        <f>G611+G617+G623+G629</f>
        <v>8661081.0810810793</v>
      </c>
      <c r="H632" s="108">
        <f>H611+H617+H623+H629</f>
        <v>952718.91891891893</v>
      </c>
      <c r="I632" s="107"/>
      <c r="J632" s="109">
        <f>H612+H618+H624+H630</f>
        <v>9613799.9999999981</v>
      </c>
    </row>
    <row r="634" spans="1:10" ht="12.75" customHeight="1" x14ac:dyDescent="0.25">
      <c r="A634" s="94" t="s">
        <v>1</v>
      </c>
      <c r="B634" s="95">
        <f>Invoice!E3992</f>
        <v>23070036</v>
      </c>
      <c r="C634" s="96"/>
      <c r="D634" s="97"/>
      <c r="E634" s="97"/>
      <c r="F634" s="97"/>
      <c r="G634" s="98"/>
      <c r="H634" s="99"/>
      <c r="I634" s="99"/>
      <c r="J634" s="100"/>
    </row>
    <row r="635" spans="1:10" ht="12.75" customHeight="1" x14ac:dyDescent="0.25">
      <c r="A635" s="101">
        <v>1</v>
      </c>
      <c r="B635" s="84" t="s">
        <v>20</v>
      </c>
      <c r="C635" s="84" t="s">
        <v>21</v>
      </c>
      <c r="D635" s="85" t="s">
        <v>22</v>
      </c>
      <c r="E635" s="85" t="s">
        <v>23</v>
      </c>
      <c r="F635" s="85"/>
      <c r="G635" s="86" t="s">
        <v>24</v>
      </c>
      <c r="H635" s="87" t="s">
        <v>25</v>
      </c>
      <c r="I635" s="87" t="s">
        <v>26</v>
      </c>
      <c r="J635" s="102"/>
    </row>
    <row r="636" spans="1:10" ht="12.75" customHeight="1" x14ac:dyDescent="0.25">
      <c r="A636" s="101"/>
      <c r="B636" s="80">
        <f>Invoice!B4000</f>
        <v>20</v>
      </c>
      <c r="C636" s="88" t="str">
        <f>Invoice!E4000</f>
        <v>PENSIL KENKO 2B-6191 HIJAU CAP HITAM</v>
      </c>
      <c r="D636" s="89">
        <f>Invoice!H4000</f>
        <v>110400</v>
      </c>
      <c r="E636" s="81">
        <f>D636*B636</f>
        <v>2208000</v>
      </c>
      <c r="F636" s="81"/>
      <c r="G636" s="82">
        <f>E636/1.11</f>
        <v>1989189.1891891891</v>
      </c>
      <c r="H636" s="83">
        <f>G636*11%</f>
        <v>218810.8108108108</v>
      </c>
      <c r="I636" s="83">
        <f>G636/B636</f>
        <v>99459.459459459453</v>
      </c>
      <c r="J636" s="103">
        <f>H636/B636</f>
        <v>10940.54054054054</v>
      </c>
    </row>
    <row r="637" spans="1:10" ht="12.75" customHeight="1" x14ac:dyDescent="0.25">
      <c r="A637" s="101"/>
      <c r="D637" s="81"/>
      <c r="E637" s="81">
        <f>(E636*Invoice!I4000)+((E636-(E636*Invoice!I4000))*Invoice!J4000)</f>
        <v>298080</v>
      </c>
      <c r="F637" s="81"/>
      <c r="G637" s="90">
        <f>E637/1.11</f>
        <v>268540.54054054053</v>
      </c>
      <c r="H637" s="91">
        <f>G637*11%</f>
        <v>29539.45945945946</v>
      </c>
      <c r="I637" s="91">
        <f>G637/B636</f>
        <v>13427.027027027027</v>
      </c>
      <c r="J637" s="104">
        <f>H637/B636</f>
        <v>1476.9729729729729</v>
      </c>
    </row>
    <row r="638" spans="1:10" ht="12.75" customHeight="1" x14ac:dyDescent="0.25">
      <c r="A638" s="101"/>
      <c r="D638" s="81" t="s">
        <v>23</v>
      </c>
      <c r="E638" s="81">
        <f>E636-E637</f>
        <v>1909920</v>
      </c>
      <c r="F638" s="81"/>
      <c r="G638" s="82">
        <f>G636-G637</f>
        <v>1720648.6486486485</v>
      </c>
      <c r="H638" s="82">
        <f>H636-H637</f>
        <v>189271.35135135133</v>
      </c>
      <c r="I638" s="82">
        <f>I636-I637</f>
        <v>86032.432432432426</v>
      </c>
      <c r="J638" s="105">
        <f>J636-J637</f>
        <v>9463.5675675675666</v>
      </c>
    </row>
    <row r="639" spans="1:10" ht="12.75" customHeight="1" x14ac:dyDescent="0.25">
      <c r="A639" s="101"/>
      <c r="D639" s="81"/>
      <c r="E639" s="81"/>
      <c r="F639" s="81"/>
      <c r="G639" s="82"/>
      <c r="H639" s="83">
        <f>G638+H638</f>
        <v>1909919.9999999998</v>
      </c>
      <c r="I639" s="83"/>
      <c r="J639" s="103"/>
    </row>
    <row r="640" spans="1:10" ht="12.75" customHeight="1" x14ac:dyDescent="0.25">
      <c r="A640" s="101"/>
      <c r="B640" s="79"/>
      <c r="D640" s="81"/>
      <c r="E640" s="81"/>
      <c r="F640" s="81"/>
      <c r="G640" s="82"/>
      <c r="H640" s="83"/>
      <c r="I640" s="83"/>
      <c r="J640" s="103"/>
    </row>
    <row r="641" spans="1:10" ht="12.75" customHeight="1" x14ac:dyDescent="0.25">
      <c r="A641" s="101">
        <v>2</v>
      </c>
      <c r="B641" s="84" t="s">
        <v>20</v>
      </c>
      <c r="C641" s="84" t="s">
        <v>21</v>
      </c>
      <c r="D641" s="85" t="s">
        <v>22</v>
      </c>
      <c r="E641" s="85" t="s">
        <v>23</v>
      </c>
      <c r="F641" s="85"/>
      <c r="G641" s="86" t="s">
        <v>24</v>
      </c>
      <c r="H641" s="87" t="s">
        <v>25</v>
      </c>
      <c r="I641" s="87" t="s">
        <v>26</v>
      </c>
      <c r="J641" s="102"/>
    </row>
    <row r="642" spans="1:10" ht="12.75" customHeight="1" x14ac:dyDescent="0.25">
      <c r="A642" s="101"/>
      <c r="B642" s="80">
        <f>Invoice!B4001</f>
        <v>0</v>
      </c>
      <c r="C642" s="88">
        <f>Invoice!E4001</f>
        <v>0</v>
      </c>
      <c r="D642" s="89">
        <f>Invoice!H4001</f>
        <v>0</v>
      </c>
      <c r="E642" s="81">
        <f t="shared" ref="E642:E726" si="120">D642*B642</f>
        <v>0</v>
      </c>
      <c r="F642" s="81"/>
      <c r="G642" s="82">
        <f t="shared" ref="G642:G726" si="121">E642/1.11</f>
        <v>0</v>
      </c>
      <c r="H642" s="83">
        <f t="shared" ref="H642:H726" si="122">G642*11%</f>
        <v>0</v>
      </c>
      <c r="I642" s="83" t="e">
        <f t="shared" ref="I642:I726" si="123">G642/B642</f>
        <v>#DIV/0!</v>
      </c>
      <c r="J642" s="103" t="e">
        <f t="shared" ref="J642:J726" si="124">H642/B642</f>
        <v>#DIV/0!</v>
      </c>
    </row>
    <row r="643" spans="1:10" ht="12.75" customHeight="1" x14ac:dyDescent="0.25">
      <c r="A643" s="101"/>
      <c r="D643" s="81"/>
      <c r="E643" s="81">
        <f>(E642*Invoice!I4001)+((E642-(E642*Invoice!I4001))*Invoice!J4001)</f>
        <v>0</v>
      </c>
      <c r="F643" s="81"/>
      <c r="G643" s="90">
        <f>E643/1.11</f>
        <v>0</v>
      </c>
      <c r="H643" s="91">
        <f>G643*11%</f>
        <v>0</v>
      </c>
      <c r="I643" s="91" t="e">
        <f>G643/B642</f>
        <v>#DIV/0!</v>
      </c>
      <c r="J643" s="104" t="e">
        <f>H643/B642</f>
        <v>#DIV/0!</v>
      </c>
    </row>
    <row r="644" spans="1:10" ht="12.75" customHeight="1" x14ac:dyDescent="0.25">
      <c r="A644" s="101"/>
      <c r="D644" s="81" t="s">
        <v>23</v>
      </c>
      <c r="E644" s="81">
        <f>E642-E643</f>
        <v>0</v>
      </c>
      <c r="F644" s="81"/>
      <c r="G644" s="82">
        <f>G642-G643</f>
        <v>0</v>
      </c>
      <c r="H644" s="82">
        <f>H642-H643</f>
        <v>0</v>
      </c>
      <c r="I644" s="82" t="e">
        <f>I642-I643</f>
        <v>#DIV/0!</v>
      </c>
      <c r="J644" s="105" t="e">
        <f>J642-J643</f>
        <v>#DIV/0!</v>
      </c>
    </row>
    <row r="645" spans="1:10" ht="12.75" customHeight="1" x14ac:dyDescent="0.25">
      <c r="A645" s="101"/>
      <c r="D645" s="81"/>
      <c r="E645" s="81"/>
      <c r="F645" s="81"/>
      <c r="G645" s="82"/>
      <c r="H645" s="83">
        <f>G644+H644</f>
        <v>0</v>
      </c>
      <c r="I645" s="83"/>
      <c r="J645" s="103"/>
    </row>
    <row r="646" spans="1:10" ht="12.75" customHeight="1" x14ac:dyDescent="0.25">
      <c r="A646" s="101"/>
      <c r="B646" s="79"/>
      <c r="D646" s="81"/>
      <c r="E646" s="81"/>
      <c r="F646" s="81"/>
      <c r="G646" s="82"/>
      <c r="H646" s="83"/>
      <c r="I646" s="83"/>
      <c r="J646" s="103"/>
    </row>
    <row r="647" spans="1:10" ht="12.75" customHeight="1" x14ac:dyDescent="0.25">
      <c r="A647" s="101">
        <v>3</v>
      </c>
      <c r="B647" s="84" t="s">
        <v>20</v>
      </c>
      <c r="C647" s="84" t="s">
        <v>21</v>
      </c>
      <c r="D647" s="85" t="s">
        <v>22</v>
      </c>
      <c r="E647" s="85" t="s">
        <v>23</v>
      </c>
      <c r="F647" s="85"/>
      <c r="G647" s="86" t="s">
        <v>24</v>
      </c>
      <c r="H647" s="87" t="s">
        <v>25</v>
      </c>
      <c r="I647" s="87" t="s">
        <v>26</v>
      </c>
      <c r="J647" s="102"/>
    </row>
    <row r="648" spans="1:10" ht="12.75" customHeight="1" x14ac:dyDescent="0.25">
      <c r="A648" s="101"/>
      <c r="B648" s="80">
        <f>Invoice!B4002</f>
        <v>0</v>
      </c>
      <c r="C648" s="88">
        <f>Invoice!E4002</f>
        <v>0</v>
      </c>
      <c r="D648" s="89">
        <f>Invoice!H4002</f>
        <v>0</v>
      </c>
      <c r="E648" s="81">
        <f t="shared" si="120"/>
        <v>0</v>
      </c>
      <c r="F648" s="81"/>
      <c r="G648" s="82">
        <f t="shared" si="121"/>
        <v>0</v>
      </c>
      <c r="H648" s="83">
        <f t="shared" si="122"/>
        <v>0</v>
      </c>
      <c r="I648" s="83" t="e">
        <f t="shared" si="123"/>
        <v>#DIV/0!</v>
      </c>
      <c r="J648" s="103" t="e">
        <f t="shared" si="124"/>
        <v>#DIV/0!</v>
      </c>
    </row>
    <row r="649" spans="1:10" ht="12.75" customHeight="1" x14ac:dyDescent="0.25">
      <c r="A649" s="101"/>
      <c r="D649" s="81"/>
      <c r="E649" s="81">
        <f>(E648*Invoice!I4002)+((E648-(E648*Invoice!I4002))*Invoice!J4002)</f>
        <v>0</v>
      </c>
      <c r="F649" s="81"/>
      <c r="G649" s="90">
        <f>E649/1.11</f>
        <v>0</v>
      </c>
      <c r="H649" s="91">
        <f>G649*11%</f>
        <v>0</v>
      </c>
      <c r="I649" s="91" t="e">
        <f>G649/B648</f>
        <v>#DIV/0!</v>
      </c>
      <c r="J649" s="104" t="e">
        <f>H649/B648</f>
        <v>#DIV/0!</v>
      </c>
    </row>
    <row r="650" spans="1:10" ht="12.75" customHeight="1" x14ac:dyDescent="0.25">
      <c r="A650" s="101"/>
      <c r="D650" s="81" t="s">
        <v>23</v>
      </c>
      <c r="E650" s="81">
        <f>E648-E649</f>
        <v>0</v>
      </c>
      <c r="F650" s="81"/>
      <c r="G650" s="82">
        <f>G648-G649</f>
        <v>0</v>
      </c>
      <c r="H650" s="82">
        <f>H648-H649</f>
        <v>0</v>
      </c>
      <c r="I650" s="82" t="e">
        <f>I648-I649</f>
        <v>#DIV/0!</v>
      </c>
      <c r="J650" s="105" t="e">
        <f>J648-J649</f>
        <v>#DIV/0!</v>
      </c>
    </row>
    <row r="651" spans="1:10" ht="12.75" customHeight="1" x14ac:dyDescent="0.25">
      <c r="A651" s="101"/>
      <c r="D651" s="81"/>
      <c r="E651" s="81"/>
      <c r="F651" s="81"/>
      <c r="G651" s="82"/>
      <c r="H651" s="83">
        <f>G650+H650</f>
        <v>0</v>
      </c>
      <c r="I651" s="83"/>
      <c r="J651" s="103"/>
    </row>
    <row r="652" spans="1:10" ht="12.75" customHeight="1" x14ac:dyDescent="0.25">
      <c r="A652" s="101"/>
      <c r="B652" s="79"/>
      <c r="D652" s="81"/>
      <c r="E652" s="81"/>
      <c r="F652" s="81"/>
      <c r="G652" s="82"/>
      <c r="H652" s="83"/>
      <c r="I652" s="83"/>
      <c r="J652" s="103"/>
    </row>
    <row r="653" spans="1:10" ht="12.75" customHeight="1" x14ac:dyDescent="0.25">
      <c r="A653" s="101">
        <v>4</v>
      </c>
      <c r="B653" s="84" t="s">
        <v>20</v>
      </c>
      <c r="C653" s="84" t="s">
        <v>21</v>
      </c>
      <c r="D653" s="85" t="s">
        <v>22</v>
      </c>
      <c r="E653" s="85" t="s">
        <v>23</v>
      </c>
      <c r="F653" s="85"/>
      <c r="G653" s="86" t="s">
        <v>24</v>
      </c>
      <c r="H653" s="87" t="s">
        <v>25</v>
      </c>
      <c r="I653" s="87" t="s">
        <v>26</v>
      </c>
      <c r="J653" s="102"/>
    </row>
    <row r="654" spans="1:10" ht="12.75" customHeight="1" x14ac:dyDescent="0.25">
      <c r="A654" s="101"/>
      <c r="B654" s="80">
        <f>Invoice!B4003</f>
        <v>0</v>
      </c>
      <c r="C654" s="88">
        <f>Invoice!E4003</f>
        <v>0</v>
      </c>
      <c r="D654" s="89">
        <f>Invoice!H4003</f>
        <v>0</v>
      </c>
      <c r="E654" s="81">
        <f t="shared" si="120"/>
        <v>0</v>
      </c>
      <c r="F654" s="81"/>
      <c r="G654" s="82">
        <f t="shared" si="121"/>
        <v>0</v>
      </c>
      <c r="H654" s="83">
        <f t="shared" si="122"/>
        <v>0</v>
      </c>
      <c r="I654" s="83" t="e">
        <f t="shared" si="123"/>
        <v>#DIV/0!</v>
      </c>
      <c r="J654" s="103" t="e">
        <f t="shared" si="124"/>
        <v>#DIV/0!</v>
      </c>
    </row>
    <row r="655" spans="1:10" ht="12.75" customHeight="1" x14ac:dyDescent="0.25">
      <c r="A655" s="101"/>
      <c r="D655" s="81"/>
      <c r="E655" s="81">
        <f>(E654*Invoice!I4003)+((E654-(E654*Invoice!I4003))*Invoice!J4003)</f>
        <v>0</v>
      </c>
      <c r="F655" s="81"/>
      <c r="G655" s="90">
        <f>E655/1.11</f>
        <v>0</v>
      </c>
      <c r="H655" s="91">
        <f>G655*11%</f>
        <v>0</v>
      </c>
      <c r="I655" s="91" t="e">
        <f>G655/B654</f>
        <v>#DIV/0!</v>
      </c>
      <c r="J655" s="104" t="e">
        <f>H655/B654</f>
        <v>#DIV/0!</v>
      </c>
    </row>
    <row r="656" spans="1:10" ht="12.75" customHeight="1" x14ac:dyDescent="0.25">
      <c r="A656" s="101"/>
      <c r="D656" s="81" t="s">
        <v>23</v>
      </c>
      <c r="E656" s="81">
        <f>E654-E655</f>
        <v>0</v>
      </c>
      <c r="F656" s="81"/>
      <c r="G656" s="82">
        <f>G654-G655</f>
        <v>0</v>
      </c>
      <c r="H656" s="82">
        <f>H654-H655</f>
        <v>0</v>
      </c>
      <c r="I656" s="82" t="e">
        <f>I654-I655</f>
        <v>#DIV/0!</v>
      </c>
      <c r="J656" s="105" t="e">
        <f>J654-J655</f>
        <v>#DIV/0!</v>
      </c>
    </row>
    <row r="657" spans="1:10" ht="12.75" customHeight="1" x14ac:dyDescent="0.25">
      <c r="A657" s="101"/>
      <c r="D657" s="81"/>
      <c r="E657" s="81"/>
      <c r="F657" s="81"/>
      <c r="G657" s="82"/>
      <c r="H657" s="83">
        <f>G656+H656</f>
        <v>0</v>
      </c>
      <c r="I657" s="83"/>
      <c r="J657" s="103"/>
    </row>
    <row r="658" spans="1:10" ht="12.75" customHeight="1" x14ac:dyDescent="0.25">
      <c r="A658" s="101"/>
      <c r="B658" s="79"/>
      <c r="D658" s="81"/>
      <c r="E658" s="81"/>
      <c r="F658" s="81"/>
      <c r="G658" s="82"/>
      <c r="H658" s="83"/>
      <c r="I658" s="83"/>
      <c r="J658" s="103"/>
    </row>
    <row r="659" spans="1:10" ht="12.75" customHeight="1" x14ac:dyDescent="0.25">
      <c r="A659" s="101">
        <v>5</v>
      </c>
      <c r="B659" s="84" t="s">
        <v>20</v>
      </c>
      <c r="C659" s="84" t="s">
        <v>21</v>
      </c>
      <c r="D659" s="85" t="s">
        <v>22</v>
      </c>
      <c r="E659" s="85" t="s">
        <v>23</v>
      </c>
      <c r="F659" s="85"/>
      <c r="G659" s="86" t="s">
        <v>24</v>
      </c>
      <c r="H659" s="87" t="s">
        <v>25</v>
      </c>
      <c r="I659" s="87" t="s">
        <v>26</v>
      </c>
      <c r="J659" s="102"/>
    </row>
    <row r="660" spans="1:10" ht="12.75" customHeight="1" x14ac:dyDescent="0.25">
      <c r="A660" s="101"/>
      <c r="B660" s="80">
        <f>Invoice!B4004</f>
        <v>0</v>
      </c>
      <c r="C660" s="88">
        <f>Invoice!E4004</f>
        <v>0</v>
      </c>
      <c r="D660" s="89">
        <f>Invoice!H4004</f>
        <v>0</v>
      </c>
      <c r="E660" s="81">
        <f t="shared" si="120"/>
        <v>0</v>
      </c>
      <c r="F660" s="81"/>
      <c r="G660" s="82">
        <f t="shared" si="121"/>
        <v>0</v>
      </c>
      <c r="H660" s="83">
        <f t="shared" si="122"/>
        <v>0</v>
      </c>
      <c r="I660" s="83" t="e">
        <f t="shared" si="123"/>
        <v>#DIV/0!</v>
      </c>
      <c r="J660" s="103" t="e">
        <f t="shared" si="124"/>
        <v>#DIV/0!</v>
      </c>
    </row>
    <row r="661" spans="1:10" ht="12.75" customHeight="1" x14ac:dyDescent="0.25">
      <c r="A661" s="101"/>
      <c r="D661" s="81"/>
      <c r="E661" s="81">
        <f>(E660*Invoice!I4004)+((E660-(E660*Invoice!I4004))*Invoice!J4004)</f>
        <v>0</v>
      </c>
      <c r="F661" s="81"/>
      <c r="G661" s="90">
        <f>E661/1.11</f>
        <v>0</v>
      </c>
      <c r="H661" s="91">
        <f>G661*11%</f>
        <v>0</v>
      </c>
      <c r="I661" s="91" t="e">
        <f>G661/B660</f>
        <v>#DIV/0!</v>
      </c>
      <c r="J661" s="104" t="e">
        <f>H661/B660</f>
        <v>#DIV/0!</v>
      </c>
    </row>
    <row r="662" spans="1:10" ht="12.75" customHeight="1" x14ac:dyDescent="0.25">
      <c r="A662" s="101"/>
      <c r="D662" s="81" t="s">
        <v>23</v>
      </c>
      <c r="E662" s="81">
        <f>E660-E661</f>
        <v>0</v>
      </c>
      <c r="F662" s="81"/>
      <c r="G662" s="82">
        <f>G660-G661</f>
        <v>0</v>
      </c>
      <c r="H662" s="82">
        <f>H660-H661</f>
        <v>0</v>
      </c>
      <c r="I662" s="82" t="e">
        <f>I660-I661</f>
        <v>#DIV/0!</v>
      </c>
      <c r="J662" s="105" t="e">
        <f>J660-J661</f>
        <v>#DIV/0!</v>
      </c>
    </row>
    <row r="663" spans="1:10" ht="12.75" customHeight="1" x14ac:dyDescent="0.25">
      <c r="A663" s="101"/>
      <c r="D663" s="81"/>
      <c r="E663" s="81"/>
      <c r="F663" s="81"/>
      <c r="G663" s="82"/>
      <c r="H663" s="83">
        <f>G662+H662</f>
        <v>0</v>
      </c>
      <c r="I663" s="83"/>
      <c r="J663" s="103"/>
    </row>
    <row r="664" spans="1:10" ht="12.75" customHeight="1" x14ac:dyDescent="0.25">
      <c r="A664" s="101"/>
      <c r="B664" s="79"/>
      <c r="D664" s="81"/>
      <c r="E664" s="81"/>
      <c r="F664" s="81"/>
      <c r="G664" s="82"/>
      <c r="H664" s="83"/>
      <c r="I664" s="83"/>
      <c r="J664" s="103"/>
    </row>
    <row r="665" spans="1:10" ht="12.75" customHeight="1" x14ac:dyDescent="0.25">
      <c r="A665" s="101">
        <v>6</v>
      </c>
      <c r="B665" s="84" t="s">
        <v>20</v>
      </c>
      <c r="C665" s="84" t="s">
        <v>21</v>
      </c>
      <c r="D665" s="85" t="s">
        <v>22</v>
      </c>
      <c r="E665" s="85" t="s">
        <v>23</v>
      </c>
      <c r="F665" s="85"/>
      <c r="G665" s="86" t="s">
        <v>24</v>
      </c>
      <c r="H665" s="87" t="s">
        <v>25</v>
      </c>
      <c r="I665" s="87" t="s">
        <v>26</v>
      </c>
      <c r="J665" s="102"/>
    </row>
    <row r="666" spans="1:10" ht="12.75" customHeight="1" x14ac:dyDescent="0.25">
      <c r="A666" s="101"/>
      <c r="B666" s="80">
        <f>Invoice!B4005</f>
        <v>0</v>
      </c>
      <c r="C666" s="88">
        <f>Invoice!E4005</f>
        <v>0</v>
      </c>
      <c r="D666" s="89">
        <f>Invoice!H4005</f>
        <v>0</v>
      </c>
      <c r="E666" s="81">
        <f t="shared" si="120"/>
        <v>0</v>
      </c>
      <c r="F666" s="81"/>
      <c r="G666" s="82">
        <f t="shared" si="121"/>
        <v>0</v>
      </c>
      <c r="H666" s="83">
        <f t="shared" si="122"/>
        <v>0</v>
      </c>
      <c r="I666" s="83" t="e">
        <f t="shared" si="123"/>
        <v>#DIV/0!</v>
      </c>
      <c r="J666" s="103" t="e">
        <f t="shared" si="124"/>
        <v>#DIV/0!</v>
      </c>
    </row>
    <row r="667" spans="1:10" ht="12.75" customHeight="1" x14ac:dyDescent="0.25">
      <c r="A667" s="101"/>
      <c r="D667" s="81"/>
      <c r="E667" s="81">
        <f>(E666*Invoice!I4005)+((E666-(E666*Invoice!I4005))*Invoice!J4005)</f>
        <v>0</v>
      </c>
      <c r="F667" s="81"/>
      <c r="G667" s="90">
        <f>E667/1.11</f>
        <v>0</v>
      </c>
      <c r="H667" s="91">
        <f>G667*11%</f>
        <v>0</v>
      </c>
      <c r="I667" s="91" t="e">
        <f>G667/B666</f>
        <v>#DIV/0!</v>
      </c>
      <c r="J667" s="104" t="e">
        <f>H667/B666</f>
        <v>#DIV/0!</v>
      </c>
    </row>
    <row r="668" spans="1:10" ht="12.75" customHeight="1" x14ac:dyDescent="0.25">
      <c r="A668" s="101"/>
      <c r="D668" s="81" t="s">
        <v>23</v>
      </c>
      <c r="E668" s="81">
        <f>E666-E667</f>
        <v>0</v>
      </c>
      <c r="F668" s="81"/>
      <c r="G668" s="82">
        <f>G666-G667</f>
        <v>0</v>
      </c>
      <c r="H668" s="82">
        <f>H666-H667</f>
        <v>0</v>
      </c>
      <c r="I668" s="82" t="e">
        <f>I666-I667</f>
        <v>#DIV/0!</v>
      </c>
      <c r="J668" s="105" t="e">
        <f>J666-J667</f>
        <v>#DIV/0!</v>
      </c>
    </row>
    <row r="669" spans="1:10" ht="12.75" customHeight="1" x14ac:dyDescent="0.25">
      <c r="A669" s="101"/>
      <c r="D669" s="81"/>
      <c r="E669" s="81"/>
      <c r="F669" s="81"/>
      <c r="G669" s="82"/>
      <c r="H669" s="83">
        <f>G668+H668</f>
        <v>0</v>
      </c>
      <c r="I669" s="83"/>
      <c r="J669" s="103"/>
    </row>
    <row r="670" spans="1:10" ht="12.75" customHeight="1" x14ac:dyDescent="0.25">
      <c r="A670" s="101"/>
      <c r="B670" s="79"/>
      <c r="D670" s="81"/>
      <c r="E670" s="81"/>
      <c r="F670" s="81"/>
      <c r="G670" s="82"/>
      <c r="H670" s="83"/>
      <c r="I670" s="83"/>
      <c r="J670" s="103"/>
    </row>
    <row r="671" spans="1:10" ht="12.75" customHeight="1" x14ac:dyDescent="0.25">
      <c r="A671" s="101">
        <v>7</v>
      </c>
      <c r="B671" s="84" t="s">
        <v>20</v>
      </c>
      <c r="C671" s="84" t="s">
        <v>21</v>
      </c>
      <c r="D671" s="85" t="s">
        <v>22</v>
      </c>
      <c r="E671" s="85" t="s">
        <v>23</v>
      </c>
      <c r="F671" s="85"/>
      <c r="G671" s="86" t="s">
        <v>24</v>
      </c>
      <c r="H671" s="87" t="s">
        <v>25</v>
      </c>
      <c r="I671" s="87" t="s">
        <v>26</v>
      </c>
      <c r="J671" s="102"/>
    </row>
    <row r="672" spans="1:10" ht="12.75" customHeight="1" x14ac:dyDescent="0.25">
      <c r="A672" s="101"/>
      <c r="B672" s="80">
        <f>Invoice!B4006</f>
        <v>0</v>
      </c>
      <c r="C672" s="88">
        <f>Invoice!E4006</f>
        <v>0</v>
      </c>
      <c r="D672" s="89">
        <f>Invoice!H4006</f>
        <v>0</v>
      </c>
      <c r="E672" s="81">
        <f t="shared" si="120"/>
        <v>0</v>
      </c>
      <c r="F672" s="81"/>
      <c r="G672" s="82">
        <f t="shared" si="121"/>
        <v>0</v>
      </c>
      <c r="H672" s="83">
        <f t="shared" si="122"/>
        <v>0</v>
      </c>
      <c r="I672" s="83" t="e">
        <f t="shared" si="123"/>
        <v>#DIV/0!</v>
      </c>
      <c r="J672" s="103" t="e">
        <f t="shared" si="124"/>
        <v>#DIV/0!</v>
      </c>
    </row>
    <row r="673" spans="1:10" ht="12.75" customHeight="1" x14ac:dyDescent="0.25">
      <c r="A673" s="101"/>
      <c r="D673" s="81"/>
      <c r="E673" s="81">
        <f>(E672*Invoice!I4006)+((E672-(E672*Invoice!I4006))*Invoice!J4006)</f>
        <v>0</v>
      </c>
      <c r="F673" s="81"/>
      <c r="G673" s="90">
        <f>E673/1.11</f>
        <v>0</v>
      </c>
      <c r="H673" s="91">
        <f>G673*11%</f>
        <v>0</v>
      </c>
      <c r="I673" s="91" t="e">
        <f>G673/B672</f>
        <v>#DIV/0!</v>
      </c>
      <c r="J673" s="104" t="e">
        <f>H673/B672</f>
        <v>#DIV/0!</v>
      </c>
    </row>
    <row r="674" spans="1:10" ht="12.75" customHeight="1" x14ac:dyDescent="0.25">
      <c r="A674" s="101"/>
      <c r="D674" s="81" t="s">
        <v>23</v>
      </c>
      <c r="E674" s="81">
        <f>E672-E673</f>
        <v>0</v>
      </c>
      <c r="F674" s="81"/>
      <c r="G674" s="82">
        <f>G672-G673</f>
        <v>0</v>
      </c>
      <c r="H674" s="82">
        <f>H672-H673</f>
        <v>0</v>
      </c>
      <c r="I674" s="82" t="e">
        <f>I672-I673</f>
        <v>#DIV/0!</v>
      </c>
      <c r="J674" s="105" t="e">
        <f>J672-J673</f>
        <v>#DIV/0!</v>
      </c>
    </row>
    <row r="675" spans="1:10" ht="12.75" customHeight="1" x14ac:dyDescent="0.25">
      <c r="A675" s="101"/>
      <c r="D675" s="81"/>
      <c r="E675" s="81"/>
      <c r="F675" s="81"/>
      <c r="G675" s="82"/>
      <c r="H675" s="83">
        <f>G674+H674</f>
        <v>0</v>
      </c>
      <c r="I675" s="83"/>
      <c r="J675" s="103"/>
    </row>
    <row r="676" spans="1:10" ht="12.75" customHeight="1" x14ac:dyDescent="0.25">
      <c r="A676" s="101"/>
      <c r="B676" s="79"/>
      <c r="D676" s="81"/>
      <c r="E676" s="81"/>
      <c r="F676" s="81"/>
      <c r="G676" s="82"/>
      <c r="H676" s="83"/>
      <c r="I676" s="83"/>
      <c r="J676" s="103"/>
    </row>
    <row r="677" spans="1:10" ht="12.75" customHeight="1" x14ac:dyDescent="0.25">
      <c r="A677" s="101">
        <v>8</v>
      </c>
      <c r="B677" s="84" t="s">
        <v>20</v>
      </c>
      <c r="C677" s="84" t="s">
        <v>21</v>
      </c>
      <c r="D677" s="85" t="s">
        <v>22</v>
      </c>
      <c r="E677" s="85" t="s">
        <v>23</v>
      </c>
      <c r="F677" s="85"/>
      <c r="G677" s="86" t="s">
        <v>24</v>
      </c>
      <c r="H677" s="87" t="s">
        <v>25</v>
      </c>
      <c r="I677" s="87" t="s">
        <v>26</v>
      </c>
      <c r="J677" s="102"/>
    </row>
    <row r="678" spans="1:10" ht="12.75" customHeight="1" x14ac:dyDescent="0.25">
      <c r="A678" s="101"/>
      <c r="B678" s="80">
        <f>Invoice!B4007</f>
        <v>0</v>
      </c>
      <c r="C678" s="88">
        <f>Invoice!E4007</f>
        <v>0</v>
      </c>
      <c r="D678" s="89">
        <f>Invoice!H4007</f>
        <v>0</v>
      </c>
      <c r="E678" s="81">
        <f t="shared" si="120"/>
        <v>0</v>
      </c>
      <c r="F678" s="81"/>
      <c r="G678" s="82">
        <f t="shared" si="121"/>
        <v>0</v>
      </c>
      <c r="H678" s="83">
        <f t="shared" si="122"/>
        <v>0</v>
      </c>
      <c r="I678" s="83" t="e">
        <f t="shared" si="123"/>
        <v>#DIV/0!</v>
      </c>
      <c r="J678" s="103" t="e">
        <f t="shared" si="124"/>
        <v>#DIV/0!</v>
      </c>
    </row>
    <row r="679" spans="1:10" ht="12.75" customHeight="1" x14ac:dyDescent="0.25">
      <c r="A679" s="101"/>
      <c r="D679" s="81"/>
      <c r="E679" s="81">
        <f>(E678*Invoice!I4007)+((E678-(E678*Invoice!I4007))*Invoice!J4007)</f>
        <v>0</v>
      </c>
      <c r="F679" s="81"/>
      <c r="G679" s="90">
        <f>E679/1.11</f>
        <v>0</v>
      </c>
      <c r="H679" s="91">
        <f>G679*11%</f>
        <v>0</v>
      </c>
      <c r="I679" s="91" t="e">
        <f>G679/B678</f>
        <v>#DIV/0!</v>
      </c>
      <c r="J679" s="104" t="e">
        <f>H679/B678</f>
        <v>#DIV/0!</v>
      </c>
    </row>
    <row r="680" spans="1:10" ht="12.75" customHeight="1" x14ac:dyDescent="0.25">
      <c r="A680" s="101"/>
      <c r="D680" s="81" t="s">
        <v>23</v>
      </c>
      <c r="E680" s="81">
        <f>E678-E679</f>
        <v>0</v>
      </c>
      <c r="F680" s="81"/>
      <c r="G680" s="82">
        <f>G678-G679</f>
        <v>0</v>
      </c>
      <c r="H680" s="82">
        <f>H678-H679</f>
        <v>0</v>
      </c>
      <c r="I680" s="82" t="e">
        <f>I678-I679</f>
        <v>#DIV/0!</v>
      </c>
      <c r="J680" s="105" t="e">
        <f>J678-J679</f>
        <v>#DIV/0!</v>
      </c>
    </row>
    <row r="681" spans="1:10" ht="12.75" customHeight="1" x14ac:dyDescent="0.25">
      <c r="A681" s="101"/>
      <c r="D681" s="81"/>
      <c r="E681" s="81"/>
      <c r="F681" s="81"/>
      <c r="G681" s="82"/>
      <c r="H681" s="83">
        <f>G680+H680</f>
        <v>0</v>
      </c>
      <c r="I681" s="83"/>
      <c r="J681" s="103"/>
    </row>
    <row r="682" spans="1:10" ht="12.75" customHeight="1" x14ac:dyDescent="0.25">
      <c r="A682" s="101"/>
      <c r="B682" s="79"/>
      <c r="D682" s="81"/>
      <c r="E682" s="81"/>
      <c r="F682" s="81"/>
      <c r="G682" s="82"/>
      <c r="H682" s="83"/>
      <c r="I682" s="83"/>
      <c r="J682" s="103"/>
    </row>
    <row r="683" spans="1:10" ht="12.75" customHeight="1" x14ac:dyDescent="0.25">
      <c r="A683" s="101">
        <v>9</v>
      </c>
      <c r="B683" s="84" t="s">
        <v>20</v>
      </c>
      <c r="C683" s="84" t="s">
        <v>21</v>
      </c>
      <c r="D683" s="85" t="s">
        <v>22</v>
      </c>
      <c r="E683" s="85" t="s">
        <v>23</v>
      </c>
      <c r="F683" s="85"/>
      <c r="G683" s="86" t="s">
        <v>24</v>
      </c>
      <c r="H683" s="87" t="s">
        <v>25</v>
      </c>
      <c r="I683" s="87" t="s">
        <v>26</v>
      </c>
      <c r="J683" s="102"/>
    </row>
    <row r="684" spans="1:10" ht="12.75" customHeight="1" x14ac:dyDescent="0.25">
      <c r="A684" s="101"/>
      <c r="B684" s="80">
        <f>Invoice!B4008</f>
        <v>0</v>
      </c>
      <c r="C684" s="88">
        <f>Invoice!E4008</f>
        <v>0</v>
      </c>
      <c r="D684" s="89">
        <f>Invoice!H4008</f>
        <v>0</v>
      </c>
      <c r="E684" s="81">
        <f t="shared" si="120"/>
        <v>0</v>
      </c>
      <c r="F684" s="81"/>
      <c r="G684" s="82">
        <f t="shared" si="121"/>
        <v>0</v>
      </c>
      <c r="H684" s="83">
        <f t="shared" si="122"/>
        <v>0</v>
      </c>
      <c r="I684" s="83" t="e">
        <f t="shared" si="123"/>
        <v>#DIV/0!</v>
      </c>
      <c r="J684" s="103" t="e">
        <f t="shared" si="124"/>
        <v>#DIV/0!</v>
      </c>
    </row>
    <row r="685" spans="1:10" ht="12.75" customHeight="1" x14ac:dyDescent="0.25">
      <c r="A685" s="101"/>
      <c r="D685" s="81"/>
      <c r="E685" s="81">
        <f>(E684*Invoice!I4008)+((E684-(E684*Invoice!I4008))*Invoice!J4008)</f>
        <v>0</v>
      </c>
      <c r="F685" s="81"/>
      <c r="G685" s="90">
        <f>E685/1.11</f>
        <v>0</v>
      </c>
      <c r="H685" s="91">
        <f>G685*11%</f>
        <v>0</v>
      </c>
      <c r="I685" s="91" t="e">
        <f>G685/B684</f>
        <v>#DIV/0!</v>
      </c>
      <c r="J685" s="104" t="e">
        <f>H685/B684</f>
        <v>#DIV/0!</v>
      </c>
    </row>
    <row r="686" spans="1:10" ht="12.75" customHeight="1" x14ac:dyDescent="0.25">
      <c r="A686" s="101"/>
      <c r="D686" s="81" t="s">
        <v>23</v>
      </c>
      <c r="E686" s="81">
        <f>E684-E685</f>
        <v>0</v>
      </c>
      <c r="F686" s="81"/>
      <c r="G686" s="82">
        <f>G684-G685</f>
        <v>0</v>
      </c>
      <c r="H686" s="82">
        <f>H684-H685</f>
        <v>0</v>
      </c>
      <c r="I686" s="82" t="e">
        <f>I684-I685</f>
        <v>#DIV/0!</v>
      </c>
      <c r="J686" s="105" t="e">
        <f>J684-J685</f>
        <v>#DIV/0!</v>
      </c>
    </row>
    <row r="687" spans="1:10" ht="12.75" customHeight="1" x14ac:dyDescent="0.25">
      <c r="A687" s="101"/>
      <c r="D687" s="81"/>
      <c r="E687" s="81"/>
      <c r="F687" s="81"/>
      <c r="G687" s="82"/>
      <c r="H687" s="83">
        <f>G686+H686</f>
        <v>0</v>
      </c>
      <c r="I687" s="83"/>
      <c r="J687" s="103"/>
    </row>
    <row r="688" spans="1:10" ht="12.75" customHeight="1" x14ac:dyDescent="0.25">
      <c r="A688" s="101"/>
      <c r="B688" s="79"/>
      <c r="D688" s="81"/>
      <c r="E688" s="81"/>
      <c r="F688" s="81"/>
      <c r="G688" s="82"/>
      <c r="H688" s="83"/>
      <c r="I688" s="83"/>
      <c r="J688" s="103"/>
    </row>
    <row r="689" spans="1:10" ht="12.75" customHeight="1" x14ac:dyDescent="0.25">
      <c r="A689" s="101">
        <v>10</v>
      </c>
      <c r="B689" s="84" t="s">
        <v>20</v>
      </c>
      <c r="C689" s="84" t="s">
        <v>21</v>
      </c>
      <c r="D689" s="85" t="s">
        <v>22</v>
      </c>
      <c r="E689" s="85" t="s">
        <v>23</v>
      </c>
      <c r="F689" s="85"/>
      <c r="G689" s="86" t="s">
        <v>24</v>
      </c>
      <c r="H689" s="87" t="s">
        <v>25</v>
      </c>
      <c r="I689" s="87" t="s">
        <v>26</v>
      </c>
      <c r="J689" s="102"/>
    </row>
    <row r="690" spans="1:10" ht="12.75" customHeight="1" x14ac:dyDescent="0.25">
      <c r="A690" s="101"/>
      <c r="B690" s="80">
        <f>Invoice!B4009</f>
        <v>0</v>
      </c>
      <c r="C690" s="88">
        <f>Invoice!E4009</f>
        <v>0</v>
      </c>
      <c r="D690" s="89">
        <f>Invoice!H4009</f>
        <v>0</v>
      </c>
      <c r="E690" s="81">
        <f t="shared" si="120"/>
        <v>0</v>
      </c>
      <c r="F690" s="81"/>
      <c r="G690" s="82">
        <f t="shared" si="121"/>
        <v>0</v>
      </c>
      <c r="H690" s="83">
        <f t="shared" si="122"/>
        <v>0</v>
      </c>
      <c r="I690" s="83" t="e">
        <f t="shared" si="123"/>
        <v>#DIV/0!</v>
      </c>
      <c r="J690" s="103" t="e">
        <f t="shared" si="124"/>
        <v>#DIV/0!</v>
      </c>
    </row>
    <row r="691" spans="1:10" ht="12.75" customHeight="1" x14ac:dyDescent="0.25">
      <c r="A691" s="101"/>
      <c r="D691" s="81"/>
      <c r="E691" s="81">
        <f>(E690*Invoice!I4009)+((E690-(E690*Invoice!I4009))*Invoice!J4009)</f>
        <v>0</v>
      </c>
      <c r="F691" s="81"/>
      <c r="G691" s="90">
        <f>E691/1.11</f>
        <v>0</v>
      </c>
      <c r="H691" s="91">
        <f>G691*11%</f>
        <v>0</v>
      </c>
      <c r="I691" s="91" t="e">
        <f>G691/B690</f>
        <v>#DIV/0!</v>
      </c>
      <c r="J691" s="104" t="e">
        <f>H691/B690</f>
        <v>#DIV/0!</v>
      </c>
    </row>
    <row r="692" spans="1:10" ht="12.75" customHeight="1" x14ac:dyDescent="0.25">
      <c r="A692" s="101"/>
      <c r="D692" s="81" t="s">
        <v>23</v>
      </c>
      <c r="E692" s="81">
        <f>E690-E691</f>
        <v>0</v>
      </c>
      <c r="F692" s="81"/>
      <c r="G692" s="82">
        <f>G690-G691</f>
        <v>0</v>
      </c>
      <c r="H692" s="82">
        <f>H690-H691</f>
        <v>0</v>
      </c>
      <c r="I692" s="82" t="e">
        <f>I690-I691</f>
        <v>#DIV/0!</v>
      </c>
      <c r="J692" s="105" t="e">
        <f>J690-J691</f>
        <v>#DIV/0!</v>
      </c>
    </row>
    <row r="693" spans="1:10" ht="12.75" customHeight="1" x14ac:dyDescent="0.25">
      <c r="A693" s="101"/>
      <c r="D693" s="81"/>
      <c r="E693" s="81"/>
      <c r="F693" s="81"/>
      <c r="G693" s="82"/>
      <c r="H693" s="83">
        <f>G692+H692</f>
        <v>0</v>
      </c>
      <c r="I693" s="83"/>
      <c r="J693" s="103"/>
    </row>
    <row r="694" spans="1:10" ht="12.75" customHeight="1" x14ac:dyDescent="0.25">
      <c r="A694" s="101"/>
      <c r="B694" s="79"/>
      <c r="D694" s="81"/>
      <c r="E694" s="81"/>
      <c r="F694" s="81"/>
      <c r="G694" s="82"/>
      <c r="H694" s="83"/>
      <c r="I694" s="83"/>
      <c r="J694" s="103"/>
    </row>
    <row r="695" spans="1:10" ht="12.75" customHeight="1" x14ac:dyDescent="0.25">
      <c r="A695" s="101">
        <v>11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Invoice!B4010</f>
        <v>0</v>
      </c>
      <c r="C696" s="88">
        <f>Invoice!E4010</f>
        <v>0</v>
      </c>
      <c r="D696" s="89">
        <f>Invoice!H4010</f>
        <v>0</v>
      </c>
      <c r="E696" s="81">
        <f t="shared" si="120"/>
        <v>0</v>
      </c>
      <c r="F696" s="81"/>
      <c r="G696" s="82">
        <f t="shared" si="121"/>
        <v>0</v>
      </c>
      <c r="H696" s="83">
        <f t="shared" si="122"/>
        <v>0</v>
      </c>
      <c r="I696" s="83" t="e">
        <f t="shared" si="123"/>
        <v>#DIV/0!</v>
      </c>
      <c r="J696" s="103" t="e">
        <f t="shared" si="124"/>
        <v>#DIV/0!</v>
      </c>
    </row>
    <row r="697" spans="1:10" ht="12.75" customHeight="1" x14ac:dyDescent="0.25">
      <c r="A697" s="101"/>
      <c r="D697" s="81"/>
      <c r="E697" s="81">
        <f>(E696*Invoice!I4010)+((E696-(E696*Invoice!I4010))*Invoice!J4010)</f>
        <v>0</v>
      </c>
      <c r="F697" s="81"/>
      <c r="G697" s="90">
        <f>E697/1.11</f>
        <v>0</v>
      </c>
      <c r="H697" s="91">
        <f>G697*11%</f>
        <v>0</v>
      </c>
      <c r="I697" s="91" t="e">
        <f>G697/B696</f>
        <v>#DIV/0!</v>
      </c>
      <c r="J697" s="104" t="e">
        <f>H697/B696</f>
        <v>#DIV/0!</v>
      </c>
    </row>
    <row r="698" spans="1:10" ht="12.75" customHeight="1" x14ac:dyDescent="0.25">
      <c r="A698" s="101"/>
      <c r="D698" s="81" t="s">
        <v>23</v>
      </c>
      <c r="E698" s="81">
        <f>E696-E697</f>
        <v>0</v>
      </c>
      <c r="F698" s="81"/>
      <c r="G698" s="82">
        <f>G696-G697</f>
        <v>0</v>
      </c>
      <c r="H698" s="82">
        <f>H696-H697</f>
        <v>0</v>
      </c>
      <c r="I698" s="82" t="e">
        <f>I696-I697</f>
        <v>#DIV/0!</v>
      </c>
      <c r="J698" s="105" t="e">
        <f>J696-J697</f>
        <v>#DIV/0!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0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1">
        <v>12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Invoice!B4011</f>
        <v>0</v>
      </c>
      <c r="C702" s="88">
        <f>Invoice!E4011</f>
        <v>0</v>
      </c>
      <c r="D702" s="89">
        <f>Invoice!H4011</f>
        <v>0</v>
      </c>
      <c r="E702" s="81">
        <f t="shared" si="120"/>
        <v>0</v>
      </c>
      <c r="F702" s="81"/>
      <c r="G702" s="82">
        <f t="shared" si="121"/>
        <v>0</v>
      </c>
      <c r="H702" s="83">
        <f t="shared" si="122"/>
        <v>0</v>
      </c>
      <c r="I702" s="83" t="e">
        <f t="shared" si="123"/>
        <v>#DIV/0!</v>
      </c>
      <c r="J702" s="103" t="e">
        <f t="shared" si="124"/>
        <v>#DIV/0!</v>
      </c>
    </row>
    <row r="703" spans="1:10" ht="12.75" customHeight="1" x14ac:dyDescent="0.25">
      <c r="A703" s="101"/>
      <c r="D703" s="81"/>
      <c r="E703" s="81">
        <f>(E702*Invoice!I4011)+((E702-(E702*Invoice!I4011))*Invoice!J4011)</f>
        <v>0</v>
      </c>
      <c r="F703" s="81"/>
      <c r="G703" s="90">
        <f>E703/1.11</f>
        <v>0</v>
      </c>
      <c r="H703" s="91">
        <f>G703*11%</f>
        <v>0</v>
      </c>
      <c r="I703" s="91" t="e">
        <f>G703/B702</f>
        <v>#DIV/0!</v>
      </c>
      <c r="J703" s="104" t="e">
        <f>H703/B702</f>
        <v>#DIV/0!</v>
      </c>
    </row>
    <row r="704" spans="1:10" ht="12.75" customHeight="1" x14ac:dyDescent="0.25">
      <c r="A704" s="101"/>
      <c r="D704" s="81" t="s">
        <v>23</v>
      </c>
      <c r="E704" s="81">
        <f>E702-E703</f>
        <v>0</v>
      </c>
      <c r="F704" s="81"/>
      <c r="G704" s="82">
        <f>G702-G703</f>
        <v>0</v>
      </c>
      <c r="H704" s="82">
        <f>H702-H703</f>
        <v>0</v>
      </c>
      <c r="I704" s="82" t="e">
        <f>I702-I703</f>
        <v>#DIV/0!</v>
      </c>
      <c r="J704" s="105" t="e">
        <f>J702-J703</f>
        <v>#DIV/0!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0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1">
        <v>13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2"/>
    </row>
    <row r="708" spans="1:10" ht="12.75" customHeight="1" x14ac:dyDescent="0.25">
      <c r="A708" s="101"/>
      <c r="B708" s="80">
        <f>Invoice!B4012</f>
        <v>0</v>
      </c>
      <c r="C708" s="88">
        <f>Invoice!E4012</f>
        <v>0</v>
      </c>
      <c r="D708" s="89">
        <f>Invoice!H4012</f>
        <v>0</v>
      </c>
      <c r="E708" s="81">
        <f t="shared" si="120"/>
        <v>0</v>
      </c>
      <c r="F708" s="81"/>
      <c r="G708" s="82">
        <f t="shared" si="121"/>
        <v>0</v>
      </c>
      <c r="H708" s="83">
        <f t="shared" si="122"/>
        <v>0</v>
      </c>
      <c r="I708" s="83" t="e">
        <f t="shared" si="123"/>
        <v>#DIV/0!</v>
      </c>
      <c r="J708" s="103" t="e">
        <f t="shared" si="124"/>
        <v>#DIV/0!</v>
      </c>
    </row>
    <row r="709" spans="1:10" ht="12.75" customHeight="1" x14ac:dyDescent="0.25">
      <c r="A709" s="101"/>
      <c r="D709" s="81"/>
      <c r="E709" s="81">
        <f>(E708*Invoice!I4012)+((E708-(E708*Invoice!I4012))*Invoice!J4012)</f>
        <v>0</v>
      </c>
      <c r="F709" s="81"/>
      <c r="G709" s="90">
        <f>E709/1.11</f>
        <v>0</v>
      </c>
      <c r="H709" s="91">
        <f>G709*11%</f>
        <v>0</v>
      </c>
      <c r="I709" s="91" t="e">
        <f>G709/B708</f>
        <v>#DIV/0!</v>
      </c>
      <c r="J709" s="104" t="e">
        <f>H709/B708</f>
        <v>#DIV/0!</v>
      </c>
    </row>
    <row r="710" spans="1:10" ht="12.75" customHeight="1" x14ac:dyDescent="0.25">
      <c r="A710" s="101"/>
      <c r="D710" s="81" t="s">
        <v>23</v>
      </c>
      <c r="E710" s="81">
        <f>E708-E709</f>
        <v>0</v>
      </c>
      <c r="F710" s="81"/>
      <c r="G710" s="82">
        <f>G708-G709</f>
        <v>0</v>
      </c>
      <c r="H710" s="82">
        <f>H708-H709</f>
        <v>0</v>
      </c>
      <c r="I710" s="82" t="e">
        <f>I708-I709</f>
        <v>#DIV/0!</v>
      </c>
      <c r="J710" s="105" t="e">
        <f>J708-J709</f>
        <v>#DIV/0!</v>
      </c>
    </row>
    <row r="711" spans="1:10" ht="12.75" customHeight="1" x14ac:dyDescent="0.25">
      <c r="A711" s="101"/>
      <c r="D711" s="81"/>
      <c r="E711" s="81"/>
      <c r="F711" s="81"/>
      <c r="G711" s="82"/>
      <c r="H711" s="83">
        <f>G710+H710</f>
        <v>0</v>
      </c>
      <c r="I711" s="83"/>
      <c r="J711" s="103"/>
    </row>
    <row r="712" spans="1:10" ht="12.75" customHeight="1" x14ac:dyDescent="0.25">
      <c r="A712" s="101"/>
      <c r="B712" s="79"/>
      <c r="D712" s="81"/>
      <c r="E712" s="81"/>
      <c r="F712" s="81"/>
      <c r="G712" s="82"/>
      <c r="H712" s="83"/>
      <c r="I712" s="83"/>
      <c r="J712" s="103"/>
    </row>
    <row r="713" spans="1:10" ht="12.75" customHeight="1" x14ac:dyDescent="0.25">
      <c r="A713" s="101">
        <v>14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2"/>
    </row>
    <row r="714" spans="1:10" ht="12.75" customHeight="1" x14ac:dyDescent="0.25">
      <c r="A714" s="101"/>
      <c r="B714" s="80">
        <f>Invoice!B4013</f>
        <v>0</v>
      </c>
      <c r="C714" s="88">
        <f>Invoice!E4013</f>
        <v>0</v>
      </c>
      <c r="D714" s="89">
        <f>Invoice!H4013</f>
        <v>0</v>
      </c>
      <c r="E714" s="81">
        <f t="shared" si="120"/>
        <v>0</v>
      </c>
      <c r="F714" s="81"/>
      <c r="G714" s="82">
        <f t="shared" si="121"/>
        <v>0</v>
      </c>
      <c r="H714" s="83">
        <f t="shared" si="122"/>
        <v>0</v>
      </c>
      <c r="I714" s="83" t="e">
        <f t="shared" si="123"/>
        <v>#DIV/0!</v>
      </c>
      <c r="J714" s="103" t="e">
        <f t="shared" si="124"/>
        <v>#DIV/0!</v>
      </c>
    </row>
    <row r="715" spans="1:10" ht="12.75" customHeight="1" x14ac:dyDescent="0.25">
      <c r="A715" s="101"/>
      <c r="D715" s="81"/>
      <c r="E715" s="81">
        <f>(E714*Invoice!I4013)+((E714-(E714*Invoice!I4013))*Invoice!J4013)</f>
        <v>0</v>
      </c>
      <c r="F715" s="81"/>
      <c r="G715" s="90">
        <f>E715/1.11</f>
        <v>0</v>
      </c>
      <c r="H715" s="91">
        <f>G715*11%</f>
        <v>0</v>
      </c>
      <c r="I715" s="91" t="e">
        <f>G715/B714</f>
        <v>#DIV/0!</v>
      </c>
      <c r="J715" s="104" t="e">
        <f>H715/B714</f>
        <v>#DIV/0!</v>
      </c>
    </row>
    <row r="716" spans="1:10" ht="12.75" customHeight="1" x14ac:dyDescent="0.25">
      <c r="A716" s="101"/>
      <c r="D716" s="81" t="s">
        <v>23</v>
      </c>
      <c r="E716" s="81">
        <f>E714-E715</f>
        <v>0</v>
      </c>
      <c r="F716" s="81"/>
      <c r="G716" s="82">
        <f>G714-G715</f>
        <v>0</v>
      </c>
      <c r="H716" s="82">
        <f>H714-H715</f>
        <v>0</v>
      </c>
      <c r="I716" s="82" t="e">
        <f>I714-I715</f>
        <v>#DIV/0!</v>
      </c>
      <c r="J716" s="105" t="e">
        <f>J714-J715</f>
        <v>#DIV/0!</v>
      </c>
    </row>
    <row r="717" spans="1:10" ht="12.75" customHeight="1" x14ac:dyDescent="0.25">
      <c r="A717" s="101"/>
      <c r="D717" s="81"/>
      <c r="E717" s="81"/>
      <c r="F717" s="81"/>
      <c r="G717" s="82"/>
      <c r="H717" s="83">
        <f>G716+H716</f>
        <v>0</v>
      </c>
      <c r="I717" s="83"/>
      <c r="J717" s="103"/>
    </row>
    <row r="718" spans="1:10" ht="12.75" customHeight="1" x14ac:dyDescent="0.25">
      <c r="A718" s="101"/>
      <c r="B718" s="79"/>
      <c r="D718" s="81"/>
      <c r="E718" s="81"/>
      <c r="F718" s="81"/>
      <c r="G718" s="82"/>
      <c r="H718" s="83"/>
      <c r="I718" s="83"/>
      <c r="J718" s="103"/>
    </row>
    <row r="719" spans="1:10" ht="12.75" customHeight="1" x14ac:dyDescent="0.25">
      <c r="A719" s="101">
        <v>15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Invoice!B4014</f>
        <v>0</v>
      </c>
      <c r="C720" s="88">
        <f>Invoice!E4014</f>
        <v>0</v>
      </c>
      <c r="D720" s="89">
        <f>Invoice!H4014</f>
        <v>0</v>
      </c>
      <c r="E720" s="81">
        <f t="shared" si="120"/>
        <v>0</v>
      </c>
      <c r="F720" s="81"/>
      <c r="G720" s="82">
        <f t="shared" si="121"/>
        <v>0</v>
      </c>
      <c r="H720" s="83">
        <f t="shared" si="122"/>
        <v>0</v>
      </c>
      <c r="I720" s="83" t="e">
        <f t="shared" si="123"/>
        <v>#DIV/0!</v>
      </c>
      <c r="J720" s="103" t="e">
        <f t="shared" si="124"/>
        <v>#DIV/0!</v>
      </c>
    </row>
    <row r="721" spans="1:10" ht="12.75" customHeight="1" x14ac:dyDescent="0.25">
      <c r="A721" s="101"/>
      <c r="D721" s="81"/>
      <c r="E721" s="81">
        <f>(E720*Invoice!I4014)+((E720-(E720*Invoice!I4014))*Invoice!J4014)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4" t="e">
        <f>H721/B720</f>
        <v>#DIV/0!</v>
      </c>
    </row>
    <row r="722" spans="1:10" ht="12.75" customHeight="1" x14ac:dyDescent="0.25">
      <c r="A722" s="101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5" t="e">
        <f>J720-J721</f>
        <v>#DIV/0!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0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1">
        <v>16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2"/>
    </row>
    <row r="726" spans="1:10" ht="12.75" customHeight="1" x14ac:dyDescent="0.25">
      <c r="A726" s="101"/>
      <c r="B726" s="80">
        <f>Invoice!B4015</f>
        <v>0</v>
      </c>
      <c r="C726" s="88">
        <f>Invoice!E4015</f>
        <v>0</v>
      </c>
      <c r="D726" s="89">
        <f>Invoice!H4015</f>
        <v>0</v>
      </c>
      <c r="E726" s="81">
        <f t="shared" si="120"/>
        <v>0</v>
      </c>
      <c r="F726" s="81"/>
      <c r="G726" s="82">
        <f t="shared" si="121"/>
        <v>0</v>
      </c>
      <c r="H726" s="83">
        <f t="shared" si="122"/>
        <v>0</v>
      </c>
      <c r="I726" s="83" t="e">
        <f t="shared" si="123"/>
        <v>#DIV/0!</v>
      </c>
      <c r="J726" s="103" t="e">
        <f t="shared" si="124"/>
        <v>#DIV/0!</v>
      </c>
    </row>
    <row r="727" spans="1:10" ht="12.75" customHeight="1" x14ac:dyDescent="0.25">
      <c r="A727" s="101"/>
      <c r="D727" s="81"/>
      <c r="E727" s="81">
        <f>(E726*Invoice!I4015)+((E726-(E726*Invoice!I4015))*Invoice!J4015)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4" t="e">
        <f>H727/B726</f>
        <v>#DIV/0!</v>
      </c>
    </row>
    <row r="728" spans="1:10" ht="12.75" customHeight="1" x14ac:dyDescent="0.25">
      <c r="A728" s="101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5" t="e">
        <f>J726-J727</f>
        <v>#DIV/0!</v>
      </c>
    </row>
    <row r="729" spans="1:10" ht="12.75" customHeight="1" x14ac:dyDescent="0.25">
      <c r="A729" s="101"/>
      <c r="D729" s="81"/>
      <c r="E729" s="81"/>
      <c r="F729" s="81"/>
      <c r="G729" s="82"/>
      <c r="H729" s="83">
        <f>G728+H728</f>
        <v>0</v>
      </c>
      <c r="I729" s="83"/>
      <c r="J729" s="103"/>
    </row>
    <row r="730" spans="1:10" ht="12.75" customHeight="1" x14ac:dyDescent="0.25">
      <c r="A730" s="101"/>
      <c r="C730" s="88"/>
      <c r="D730" s="89"/>
      <c r="E730" s="81"/>
      <c r="F730" s="81"/>
      <c r="G730" s="82"/>
      <c r="H730" s="83"/>
      <c r="I730" s="83"/>
      <c r="J730" s="103"/>
    </row>
    <row r="731" spans="1:10" ht="12.75" customHeight="1" x14ac:dyDescent="0.25">
      <c r="A731" s="106"/>
      <c r="B731" s="107"/>
      <c r="C731" s="107"/>
      <c r="D731" s="107"/>
      <c r="E731" s="107"/>
      <c r="F731" s="107"/>
      <c r="G731" s="108">
        <f>G638+G644+G650+G656+G662+G668+G674+G680+G686+G692+G698+G704+G710+G716+G722+G728</f>
        <v>1720648.6486486485</v>
      </c>
      <c r="H731" s="108">
        <f>H638+H644+H650+H656+H662+H668+H674+H680+H686+H692+H698+H704+H710+H716+H722+H728</f>
        <v>189271.35135135133</v>
      </c>
      <c r="I731" s="107"/>
      <c r="J731" s="109">
        <f>H639+H645+H651+H657+H663+H669+H675+H681+H687+H693+H699+H705+H711+H717+H723+H729</f>
        <v>1909919.9999999998</v>
      </c>
    </row>
    <row r="733" spans="1:10" ht="12.75" customHeight="1" x14ac:dyDescent="0.25">
      <c r="A733" s="94" t="s">
        <v>1</v>
      </c>
      <c r="B733" s="95">
        <f>Invoice!E4106</f>
        <v>23070037</v>
      </c>
      <c r="C733" s="96"/>
      <c r="D733" s="97"/>
      <c r="E733" s="97"/>
      <c r="F733" s="97"/>
      <c r="G733" s="98"/>
      <c r="H733" s="99"/>
      <c r="I733" s="99"/>
      <c r="J733" s="100"/>
    </row>
    <row r="734" spans="1:10" ht="12.75" customHeight="1" x14ac:dyDescent="0.25">
      <c r="A734" s="101">
        <v>1</v>
      </c>
      <c r="B734" s="84" t="s">
        <v>20</v>
      </c>
      <c r="C734" s="84" t="s">
        <v>21</v>
      </c>
      <c r="D734" s="85" t="s">
        <v>22</v>
      </c>
      <c r="E734" s="85" t="s">
        <v>23</v>
      </c>
      <c r="F734" s="85"/>
      <c r="G734" s="86" t="s">
        <v>24</v>
      </c>
      <c r="H734" s="87" t="s">
        <v>25</v>
      </c>
      <c r="I734" s="87" t="s">
        <v>26</v>
      </c>
      <c r="J734" s="102"/>
    </row>
    <row r="735" spans="1:10" ht="12.75" customHeight="1" x14ac:dyDescent="0.25">
      <c r="A735" s="101"/>
      <c r="B735" s="80">
        <f>Invoice!B4114</f>
        <v>864</v>
      </c>
      <c r="C735" s="88" t="str">
        <f>Invoice!E4114</f>
        <v>LEM STICK JOYKO 15 GR GS-104 TG (ANIMAL KINGDOM) isi 24 pc</v>
      </c>
      <c r="D735" s="89">
        <f>Invoice!H4114</f>
        <v>2450</v>
      </c>
      <c r="E735" s="81">
        <f>D735*B735</f>
        <v>2116800</v>
      </c>
      <c r="F735" s="81"/>
      <c r="G735" s="82">
        <f>E735/1.11</f>
        <v>1907027.0270270268</v>
      </c>
      <c r="H735" s="83">
        <f>G735*11%</f>
        <v>209772.97297297293</v>
      </c>
      <c r="I735" s="83">
        <f>G735/B735</f>
        <v>2207.2072072072069</v>
      </c>
      <c r="J735" s="103">
        <f>H735/B735</f>
        <v>242.79279279279274</v>
      </c>
    </row>
    <row r="736" spans="1:10" ht="12.75" customHeight="1" x14ac:dyDescent="0.25">
      <c r="A736" s="101"/>
      <c r="D736" s="81"/>
      <c r="E736" s="81">
        <f>(E735*Invoice!I4114)+((E735-(E735*Invoice!I4114))*Invoice!J4114)</f>
        <v>264600</v>
      </c>
      <c r="F736" s="81"/>
      <c r="G736" s="90">
        <f>E736/1.11</f>
        <v>238378.37837837834</v>
      </c>
      <c r="H736" s="91">
        <f>G736*11%</f>
        <v>26221.621621621616</v>
      </c>
      <c r="I736" s="91">
        <f>G736/B735</f>
        <v>275.90090090090087</v>
      </c>
      <c r="J736" s="104">
        <f>H736/B735</f>
        <v>30.349099099099092</v>
      </c>
    </row>
    <row r="737" spans="1:10" ht="12.75" customHeight="1" x14ac:dyDescent="0.25">
      <c r="A737" s="101"/>
      <c r="D737" s="81" t="s">
        <v>23</v>
      </c>
      <c r="E737" s="81">
        <f>E735-E736</f>
        <v>1852200</v>
      </c>
      <c r="F737" s="81"/>
      <c r="G737" s="82">
        <f>G735-G736</f>
        <v>1668648.6486486485</v>
      </c>
      <c r="H737" s="82">
        <f>H735-H736</f>
        <v>183551.3513513513</v>
      </c>
      <c r="I737" s="82">
        <f>I735-I736</f>
        <v>1931.3063063063059</v>
      </c>
      <c r="J737" s="105">
        <f>J735-J736</f>
        <v>212.44369369369366</v>
      </c>
    </row>
    <row r="738" spans="1:10" ht="12.75" customHeight="1" x14ac:dyDescent="0.25">
      <c r="A738" s="101"/>
      <c r="D738" s="81"/>
      <c r="E738" s="81"/>
      <c r="F738" s="81"/>
      <c r="G738" s="82"/>
      <c r="H738" s="83">
        <f>G737+H737</f>
        <v>1852199.9999999998</v>
      </c>
      <c r="I738" s="83"/>
      <c r="J738" s="103"/>
    </row>
    <row r="739" spans="1:10" ht="12.75" customHeight="1" x14ac:dyDescent="0.25">
      <c r="A739" s="101"/>
      <c r="B739" s="79"/>
      <c r="D739" s="81"/>
      <c r="E739" s="81"/>
      <c r="F739" s="81"/>
      <c r="G739" s="82"/>
      <c r="H739" s="83"/>
      <c r="I739" s="83"/>
      <c r="J739" s="103"/>
    </row>
    <row r="740" spans="1:10" ht="12.75" customHeight="1" x14ac:dyDescent="0.25">
      <c r="A740" s="101">
        <v>2</v>
      </c>
      <c r="B740" s="84" t="s">
        <v>20</v>
      </c>
      <c r="C740" s="84" t="s">
        <v>21</v>
      </c>
      <c r="D740" s="85" t="s">
        <v>22</v>
      </c>
      <c r="E740" s="85" t="s">
        <v>23</v>
      </c>
      <c r="F740" s="85"/>
      <c r="G740" s="86" t="s">
        <v>24</v>
      </c>
      <c r="H740" s="87" t="s">
        <v>25</v>
      </c>
      <c r="I740" s="87" t="s">
        <v>26</v>
      </c>
      <c r="J740" s="102"/>
    </row>
    <row r="741" spans="1:10" ht="12.75" customHeight="1" x14ac:dyDescent="0.25">
      <c r="A741" s="101"/>
      <c r="B741" s="80">
        <f>Invoice!B4115</f>
        <v>0</v>
      </c>
      <c r="C741" s="88">
        <f>Invoice!E4115</f>
        <v>0</v>
      </c>
      <c r="D741" s="89">
        <f>Invoice!H4115</f>
        <v>0</v>
      </c>
      <c r="E741" s="81">
        <f t="shared" ref="E741:E825" si="125">D741*B741</f>
        <v>0</v>
      </c>
      <c r="F741" s="81"/>
      <c r="G741" s="82">
        <f t="shared" ref="G741:G825" si="126">E741/1.11</f>
        <v>0</v>
      </c>
      <c r="H741" s="83">
        <f t="shared" ref="H741:H825" si="127">G741*11%</f>
        <v>0</v>
      </c>
      <c r="I741" s="83" t="e">
        <f t="shared" ref="I741:I825" si="128">G741/B741</f>
        <v>#DIV/0!</v>
      </c>
      <c r="J741" s="103" t="e">
        <f t="shared" ref="J741:J825" si="129">H741/B741</f>
        <v>#DIV/0!</v>
      </c>
    </row>
    <row r="742" spans="1:10" ht="12.75" customHeight="1" x14ac:dyDescent="0.25">
      <c r="A742" s="101"/>
      <c r="D742" s="81"/>
      <c r="E742" s="81">
        <f>(E741*Invoice!I4115)+((E741-(E741*Invoice!I4115))*Invoice!J4115)</f>
        <v>0</v>
      </c>
      <c r="F742" s="81"/>
      <c r="G742" s="90">
        <f>E742/1.11</f>
        <v>0</v>
      </c>
      <c r="H742" s="91">
        <f>G742*11%</f>
        <v>0</v>
      </c>
      <c r="I742" s="91" t="e">
        <f>G742/B741</f>
        <v>#DIV/0!</v>
      </c>
      <c r="J742" s="104" t="e">
        <f>H742/B741</f>
        <v>#DIV/0!</v>
      </c>
    </row>
    <row r="743" spans="1:10" ht="12.75" customHeight="1" x14ac:dyDescent="0.25">
      <c r="A743" s="101"/>
      <c r="D743" s="81" t="s">
        <v>23</v>
      </c>
      <c r="E743" s="81">
        <f>E741-E742</f>
        <v>0</v>
      </c>
      <c r="F743" s="81"/>
      <c r="G743" s="82">
        <f>G741-G742</f>
        <v>0</v>
      </c>
      <c r="H743" s="82">
        <f>H741-H742</f>
        <v>0</v>
      </c>
      <c r="I743" s="82" t="e">
        <f>I741-I742</f>
        <v>#DIV/0!</v>
      </c>
      <c r="J743" s="105" t="e">
        <f>J741-J742</f>
        <v>#DIV/0!</v>
      </c>
    </row>
    <row r="744" spans="1:10" ht="12.75" customHeight="1" x14ac:dyDescent="0.25">
      <c r="A744" s="101"/>
      <c r="D744" s="81"/>
      <c r="E744" s="81"/>
      <c r="F744" s="81"/>
      <c r="G744" s="82"/>
      <c r="H744" s="83">
        <f>G743+H743</f>
        <v>0</v>
      </c>
      <c r="I744" s="83"/>
      <c r="J744" s="103"/>
    </row>
    <row r="745" spans="1:10" ht="12.75" customHeight="1" x14ac:dyDescent="0.25">
      <c r="A745" s="101"/>
      <c r="B745" s="79"/>
      <c r="D745" s="81"/>
      <c r="E745" s="81"/>
      <c r="F745" s="81"/>
      <c r="G745" s="82"/>
      <c r="H745" s="83"/>
      <c r="I745" s="83"/>
      <c r="J745" s="103"/>
    </row>
    <row r="746" spans="1:10" ht="12.75" customHeight="1" x14ac:dyDescent="0.25">
      <c r="A746" s="101">
        <v>3</v>
      </c>
      <c r="B746" s="84" t="s">
        <v>20</v>
      </c>
      <c r="C746" s="84" t="s">
        <v>21</v>
      </c>
      <c r="D746" s="85" t="s">
        <v>22</v>
      </c>
      <c r="E746" s="85" t="s">
        <v>23</v>
      </c>
      <c r="F746" s="85"/>
      <c r="G746" s="86" t="s">
        <v>24</v>
      </c>
      <c r="H746" s="87" t="s">
        <v>25</v>
      </c>
      <c r="I746" s="87" t="s">
        <v>26</v>
      </c>
      <c r="J746" s="102"/>
    </row>
    <row r="747" spans="1:10" ht="12.75" customHeight="1" x14ac:dyDescent="0.25">
      <c r="A747" s="101"/>
      <c r="B747" s="80">
        <f>Invoice!B4116</f>
        <v>0</v>
      </c>
      <c r="C747" s="88">
        <f>Invoice!E4116</f>
        <v>0</v>
      </c>
      <c r="D747" s="89">
        <f>Invoice!H4116</f>
        <v>0</v>
      </c>
      <c r="E747" s="81">
        <f t="shared" si="125"/>
        <v>0</v>
      </c>
      <c r="F747" s="81"/>
      <c r="G747" s="82">
        <f t="shared" si="126"/>
        <v>0</v>
      </c>
      <c r="H747" s="83">
        <f t="shared" si="127"/>
        <v>0</v>
      </c>
      <c r="I747" s="83" t="e">
        <f t="shared" si="128"/>
        <v>#DIV/0!</v>
      </c>
      <c r="J747" s="103" t="e">
        <f t="shared" si="129"/>
        <v>#DIV/0!</v>
      </c>
    </row>
    <row r="748" spans="1:10" ht="12.75" customHeight="1" x14ac:dyDescent="0.25">
      <c r="A748" s="101"/>
      <c r="D748" s="81"/>
      <c r="E748" s="81">
        <f>(E747*Invoice!I4116)+((E747-(E747*Invoice!I4116))*Invoice!J4116)</f>
        <v>0</v>
      </c>
      <c r="F748" s="81"/>
      <c r="G748" s="90">
        <f>E748/1.11</f>
        <v>0</v>
      </c>
      <c r="H748" s="91">
        <f>G748*11%</f>
        <v>0</v>
      </c>
      <c r="I748" s="91" t="e">
        <f>G748/B747</f>
        <v>#DIV/0!</v>
      </c>
      <c r="J748" s="104" t="e">
        <f>H748/B747</f>
        <v>#DIV/0!</v>
      </c>
    </row>
    <row r="749" spans="1:10" ht="12.75" customHeight="1" x14ac:dyDescent="0.25">
      <c r="A749" s="101"/>
      <c r="D749" s="81" t="s">
        <v>23</v>
      </c>
      <c r="E749" s="81">
        <f>E747-E748</f>
        <v>0</v>
      </c>
      <c r="F749" s="81"/>
      <c r="G749" s="82">
        <f>G747-G748</f>
        <v>0</v>
      </c>
      <c r="H749" s="82">
        <f>H747-H748</f>
        <v>0</v>
      </c>
      <c r="I749" s="82" t="e">
        <f>I747-I748</f>
        <v>#DIV/0!</v>
      </c>
      <c r="J749" s="105" t="e">
        <f>J747-J748</f>
        <v>#DIV/0!</v>
      </c>
    </row>
    <row r="750" spans="1:10" ht="12.75" customHeight="1" x14ac:dyDescent="0.25">
      <c r="A750" s="101"/>
      <c r="D750" s="81"/>
      <c r="E750" s="81"/>
      <c r="F750" s="81"/>
      <c r="G750" s="82"/>
      <c r="H750" s="83">
        <f>G749+H749</f>
        <v>0</v>
      </c>
      <c r="I750" s="83"/>
      <c r="J750" s="103"/>
    </row>
    <row r="751" spans="1:10" ht="12.75" customHeight="1" x14ac:dyDescent="0.25">
      <c r="A751" s="101"/>
      <c r="B751" s="79"/>
      <c r="D751" s="81"/>
      <c r="E751" s="81"/>
      <c r="F751" s="81"/>
      <c r="G751" s="82"/>
      <c r="H751" s="83"/>
      <c r="I751" s="83"/>
      <c r="J751" s="103"/>
    </row>
    <row r="752" spans="1:10" ht="12.75" customHeight="1" x14ac:dyDescent="0.25">
      <c r="A752" s="101">
        <v>4</v>
      </c>
      <c r="B752" s="84" t="s">
        <v>20</v>
      </c>
      <c r="C752" s="84" t="s">
        <v>21</v>
      </c>
      <c r="D752" s="85" t="s">
        <v>22</v>
      </c>
      <c r="E752" s="85" t="s">
        <v>23</v>
      </c>
      <c r="F752" s="85"/>
      <c r="G752" s="86" t="s">
        <v>24</v>
      </c>
      <c r="H752" s="87" t="s">
        <v>25</v>
      </c>
      <c r="I752" s="87" t="s">
        <v>26</v>
      </c>
      <c r="J752" s="102"/>
    </row>
    <row r="753" spans="1:10" ht="12.75" customHeight="1" x14ac:dyDescent="0.25">
      <c r="A753" s="101"/>
      <c r="B753" s="80">
        <f>Invoice!B4117</f>
        <v>0</v>
      </c>
      <c r="C753" s="88">
        <f>Invoice!E4117</f>
        <v>0</v>
      </c>
      <c r="D753" s="89">
        <f>Invoice!H4117</f>
        <v>0</v>
      </c>
      <c r="E753" s="81">
        <f t="shared" si="125"/>
        <v>0</v>
      </c>
      <c r="F753" s="81"/>
      <c r="G753" s="82">
        <f t="shared" si="126"/>
        <v>0</v>
      </c>
      <c r="H753" s="83">
        <f t="shared" si="127"/>
        <v>0</v>
      </c>
      <c r="I753" s="83" t="e">
        <f t="shared" si="128"/>
        <v>#DIV/0!</v>
      </c>
      <c r="J753" s="103" t="e">
        <f t="shared" si="129"/>
        <v>#DIV/0!</v>
      </c>
    </row>
    <row r="754" spans="1:10" ht="12.75" customHeight="1" x14ac:dyDescent="0.25">
      <c r="A754" s="101"/>
      <c r="D754" s="81"/>
      <c r="E754" s="81">
        <f>(E753*Invoice!I4117)+((E753-(E753*Invoice!I4117))*Invoice!J4117)</f>
        <v>0</v>
      </c>
      <c r="F754" s="81"/>
      <c r="G754" s="90">
        <f>E754/1.11</f>
        <v>0</v>
      </c>
      <c r="H754" s="91">
        <f>G754*11%</f>
        <v>0</v>
      </c>
      <c r="I754" s="91" t="e">
        <f>G754/B753</f>
        <v>#DIV/0!</v>
      </c>
      <c r="J754" s="104" t="e">
        <f>H754/B753</f>
        <v>#DIV/0!</v>
      </c>
    </row>
    <row r="755" spans="1:10" ht="12.75" customHeight="1" x14ac:dyDescent="0.25">
      <c r="A755" s="101"/>
      <c r="D755" s="81" t="s">
        <v>23</v>
      </c>
      <c r="E755" s="81">
        <f>E753-E754</f>
        <v>0</v>
      </c>
      <c r="F755" s="81"/>
      <c r="G755" s="82">
        <f>G753-G754</f>
        <v>0</v>
      </c>
      <c r="H755" s="82">
        <f>H753-H754</f>
        <v>0</v>
      </c>
      <c r="I755" s="82" t="e">
        <f>I753-I754</f>
        <v>#DIV/0!</v>
      </c>
      <c r="J755" s="105" t="e">
        <f>J753-J754</f>
        <v>#DIV/0!</v>
      </c>
    </row>
    <row r="756" spans="1:10" ht="12.75" customHeight="1" x14ac:dyDescent="0.25">
      <c r="A756" s="101"/>
      <c r="D756" s="81"/>
      <c r="E756" s="81"/>
      <c r="F756" s="81"/>
      <c r="G756" s="82"/>
      <c r="H756" s="83">
        <f>G755+H755</f>
        <v>0</v>
      </c>
      <c r="I756" s="83"/>
      <c r="J756" s="103"/>
    </row>
    <row r="757" spans="1:10" ht="12.75" customHeight="1" x14ac:dyDescent="0.25">
      <c r="A757" s="101"/>
      <c r="B757" s="79"/>
      <c r="D757" s="81"/>
      <c r="E757" s="81"/>
      <c r="F757" s="81"/>
      <c r="G757" s="82"/>
      <c r="H757" s="83"/>
      <c r="I757" s="83"/>
      <c r="J757" s="103"/>
    </row>
    <row r="758" spans="1:10" ht="12.75" customHeight="1" x14ac:dyDescent="0.25">
      <c r="A758" s="101">
        <v>5</v>
      </c>
      <c r="B758" s="84" t="s">
        <v>20</v>
      </c>
      <c r="C758" s="84" t="s">
        <v>21</v>
      </c>
      <c r="D758" s="85" t="s">
        <v>22</v>
      </c>
      <c r="E758" s="85" t="s">
        <v>23</v>
      </c>
      <c r="F758" s="85"/>
      <c r="G758" s="86" t="s">
        <v>24</v>
      </c>
      <c r="H758" s="87" t="s">
        <v>25</v>
      </c>
      <c r="I758" s="87" t="s">
        <v>26</v>
      </c>
      <c r="J758" s="102"/>
    </row>
    <row r="759" spans="1:10" ht="12.75" customHeight="1" x14ac:dyDescent="0.25">
      <c r="A759" s="101"/>
      <c r="B759" s="80">
        <f>Invoice!B4118</f>
        <v>0</v>
      </c>
      <c r="C759" s="88">
        <f>Invoice!E4118</f>
        <v>0</v>
      </c>
      <c r="D759" s="89">
        <f>Invoice!H4118</f>
        <v>0</v>
      </c>
      <c r="E759" s="81">
        <f t="shared" si="125"/>
        <v>0</v>
      </c>
      <c r="F759" s="81"/>
      <c r="G759" s="82">
        <f t="shared" si="126"/>
        <v>0</v>
      </c>
      <c r="H759" s="83">
        <f t="shared" si="127"/>
        <v>0</v>
      </c>
      <c r="I759" s="83" t="e">
        <f t="shared" si="128"/>
        <v>#DIV/0!</v>
      </c>
      <c r="J759" s="103" t="e">
        <f t="shared" si="129"/>
        <v>#DIV/0!</v>
      </c>
    </row>
    <row r="760" spans="1:10" ht="12.75" customHeight="1" x14ac:dyDescent="0.25">
      <c r="A760" s="101"/>
      <c r="D760" s="81"/>
      <c r="E760" s="81">
        <f>(E759*Invoice!I4118)+((E759-(E759*Invoice!I4118))*Invoice!J4118)</f>
        <v>0</v>
      </c>
      <c r="F760" s="81"/>
      <c r="G760" s="90">
        <f>E760/1.11</f>
        <v>0</v>
      </c>
      <c r="H760" s="91">
        <f>G760*11%</f>
        <v>0</v>
      </c>
      <c r="I760" s="91" t="e">
        <f>G760/B759</f>
        <v>#DIV/0!</v>
      </c>
      <c r="J760" s="104" t="e">
        <f>H760/B759</f>
        <v>#DIV/0!</v>
      </c>
    </row>
    <row r="761" spans="1:10" ht="12.75" customHeight="1" x14ac:dyDescent="0.25">
      <c r="A761" s="101"/>
      <c r="D761" s="81" t="s">
        <v>23</v>
      </c>
      <c r="E761" s="81">
        <f>E759-E760</f>
        <v>0</v>
      </c>
      <c r="F761" s="81"/>
      <c r="G761" s="82">
        <f>G759-G760</f>
        <v>0</v>
      </c>
      <c r="H761" s="82">
        <f>H759-H760</f>
        <v>0</v>
      </c>
      <c r="I761" s="82" t="e">
        <f>I759-I760</f>
        <v>#DIV/0!</v>
      </c>
      <c r="J761" s="105" t="e">
        <f>J759-J760</f>
        <v>#DIV/0!</v>
      </c>
    </row>
    <row r="762" spans="1:10" ht="12.75" customHeight="1" x14ac:dyDescent="0.25">
      <c r="A762" s="101"/>
      <c r="D762" s="81"/>
      <c r="E762" s="81"/>
      <c r="F762" s="81"/>
      <c r="G762" s="82"/>
      <c r="H762" s="83">
        <f>G761+H761</f>
        <v>0</v>
      </c>
      <c r="I762" s="83"/>
      <c r="J762" s="103"/>
    </row>
    <row r="763" spans="1:10" ht="12.75" customHeight="1" x14ac:dyDescent="0.25">
      <c r="A763" s="101"/>
      <c r="B763" s="79"/>
      <c r="D763" s="81"/>
      <c r="E763" s="81"/>
      <c r="F763" s="81"/>
      <c r="G763" s="82"/>
      <c r="H763" s="83"/>
      <c r="I763" s="83"/>
      <c r="J763" s="103"/>
    </row>
    <row r="764" spans="1:10" ht="12.75" customHeight="1" x14ac:dyDescent="0.25">
      <c r="A764" s="101">
        <v>6</v>
      </c>
      <c r="B764" s="84" t="s">
        <v>20</v>
      </c>
      <c r="C764" s="84" t="s">
        <v>21</v>
      </c>
      <c r="D764" s="85" t="s">
        <v>22</v>
      </c>
      <c r="E764" s="85" t="s">
        <v>23</v>
      </c>
      <c r="F764" s="85"/>
      <c r="G764" s="86" t="s">
        <v>24</v>
      </c>
      <c r="H764" s="87" t="s">
        <v>25</v>
      </c>
      <c r="I764" s="87" t="s">
        <v>26</v>
      </c>
      <c r="J764" s="102"/>
    </row>
    <row r="765" spans="1:10" ht="12.75" customHeight="1" x14ac:dyDescent="0.25">
      <c r="A765" s="101"/>
      <c r="B765" s="80">
        <f>Invoice!B4119</f>
        <v>0</v>
      </c>
      <c r="C765" s="88">
        <f>Invoice!E4119</f>
        <v>0</v>
      </c>
      <c r="D765" s="89">
        <f>Invoice!H4119</f>
        <v>0</v>
      </c>
      <c r="E765" s="81">
        <f t="shared" si="125"/>
        <v>0</v>
      </c>
      <c r="F765" s="81"/>
      <c r="G765" s="82">
        <f t="shared" si="126"/>
        <v>0</v>
      </c>
      <c r="H765" s="83">
        <f t="shared" si="127"/>
        <v>0</v>
      </c>
      <c r="I765" s="83" t="e">
        <f t="shared" si="128"/>
        <v>#DIV/0!</v>
      </c>
      <c r="J765" s="103" t="e">
        <f t="shared" si="129"/>
        <v>#DIV/0!</v>
      </c>
    </row>
    <row r="766" spans="1:10" ht="12.75" customHeight="1" x14ac:dyDescent="0.25">
      <c r="A766" s="101"/>
      <c r="D766" s="81"/>
      <c r="E766" s="81">
        <f>(E765*Invoice!I4119)+((E765-(E765*Invoice!I4119))*Invoice!J4119)</f>
        <v>0</v>
      </c>
      <c r="F766" s="81"/>
      <c r="G766" s="90">
        <f>E766/1.11</f>
        <v>0</v>
      </c>
      <c r="H766" s="91">
        <f>G766*11%</f>
        <v>0</v>
      </c>
      <c r="I766" s="91" t="e">
        <f>G766/B765</f>
        <v>#DIV/0!</v>
      </c>
      <c r="J766" s="104" t="e">
        <f>H766/B765</f>
        <v>#DIV/0!</v>
      </c>
    </row>
    <row r="767" spans="1:10" ht="12.75" customHeight="1" x14ac:dyDescent="0.25">
      <c r="A767" s="101"/>
      <c r="D767" s="81" t="s">
        <v>23</v>
      </c>
      <c r="E767" s="81">
        <f>E765-E766</f>
        <v>0</v>
      </c>
      <c r="F767" s="81"/>
      <c r="G767" s="82">
        <f>G765-G766</f>
        <v>0</v>
      </c>
      <c r="H767" s="82">
        <f>H765-H766</f>
        <v>0</v>
      </c>
      <c r="I767" s="82" t="e">
        <f>I765-I766</f>
        <v>#DIV/0!</v>
      </c>
      <c r="J767" s="105" t="e">
        <f>J765-J766</f>
        <v>#DIV/0!</v>
      </c>
    </row>
    <row r="768" spans="1:10" ht="12.75" customHeight="1" x14ac:dyDescent="0.25">
      <c r="A768" s="101"/>
      <c r="D768" s="81"/>
      <c r="E768" s="81"/>
      <c r="F768" s="81"/>
      <c r="G768" s="82"/>
      <c r="H768" s="83">
        <f>G767+H767</f>
        <v>0</v>
      </c>
      <c r="I768" s="83"/>
      <c r="J768" s="103"/>
    </row>
    <row r="769" spans="1:10" ht="12.75" customHeight="1" x14ac:dyDescent="0.25">
      <c r="A769" s="101"/>
      <c r="B769" s="79"/>
      <c r="D769" s="81"/>
      <c r="E769" s="81"/>
      <c r="F769" s="81"/>
      <c r="G769" s="82"/>
      <c r="H769" s="83"/>
      <c r="I769" s="83"/>
      <c r="J769" s="103"/>
    </row>
    <row r="770" spans="1:10" ht="12.75" customHeight="1" x14ac:dyDescent="0.25">
      <c r="A770" s="101">
        <v>7</v>
      </c>
      <c r="B770" s="84" t="s">
        <v>20</v>
      </c>
      <c r="C770" s="84" t="s">
        <v>21</v>
      </c>
      <c r="D770" s="85" t="s">
        <v>22</v>
      </c>
      <c r="E770" s="85" t="s">
        <v>23</v>
      </c>
      <c r="F770" s="85"/>
      <c r="G770" s="86" t="s">
        <v>24</v>
      </c>
      <c r="H770" s="87" t="s">
        <v>25</v>
      </c>
      <c r="I770" s="87" t="s">
        <v>26</v>
      </c>
      <c r="J770" s="102"/>
    </row>
    <row r="771" spans="1:10" ht="12.75" customHeight="1" x14ac:dyDescent="0.25">
      <c r="A771" s="101"/>
      <c r="B771" s="80">
        <f>Invoice!B4120</f>
        <v>0</v>
      </c>
      <c r="C771" s="88">
        <f>Invoice!E4120</f>
        <v>0</v>
      </c>
      <c r="D771" s="89">
        <f>Invoice!H4120</f>
        <v>0</v>
      </c>
      <c r="E771" s="81">
        <f t="shared" si="125"/>
        <v>0</v>
      </c>
      <c r="F771" s="81"/>
      <c r="G771" s="82">
        <f t="shared" si="126"/>
        <v>0</v>
      </c>
      <c r="H771" s="83">
        <f t="shared" si="127"/>
        <v>0</v>
      </c>
      <c r="I771" s="83" t="e">
        <f t="shared" si="128"/>
        <v>#DIV/0!</v>
      </c>
      <c r="J771" s="103" t="e">
        <f t="shared" si="129"/>
        <v>#DIV/0!</v>
      </c>
    </row>
    <row r="772" spans="1:10" ht="12.75" customHeight="1" x14ac:dyDescent="0.25">
      <c r="A772" s="101"/>
      <c r="D772" s="81"/>
      <c r="E772" s="81">
        <f>(E771*Invoice!I4120)+((E771-(E771*Invoice!I4120))*Invoice!J4120)</f>
        <v>0</v>
      </c>
      <c r="F772" s="81"/>
      <c r="G772" s="90">
        <f>E772/1.11</f>
        <v>0</v>
      </c>
      <c r="H772" s="91">
        <f>G772*11%</f>
        <v>0</v>
      </c>
      <c r="I772" s="91" t="e">
        <f>G772/B771</f>
        <v>#DIV/0!</v>
      </c>
      <c r="J772" s="104" t="e">
        <f>H772/B771</f>
        <v>#DIV/0!</v>
      </c>
    </row>
    <row r="773" spans="1:10" ht="12.75" customHeight="1" x14ac:dyDescent="0.25">
      <c r="A773" s="101"/>
      <c r="D773" s="81" t="s">
        <v>23</v>
      </c>
      <c r="E773" s="81">
        <f>E771-E772</f>
        <v>0</v>
      </c>
      <c r="F773" s="81"/>
      <c r="G773" s="82">
        <f>G771-G772</f>
        <v>0</v>
      </c>
      <c r="H773" s="82">
        <f>H771-H772</f>
        <v>0</v>
      </c>
      <c r="I773" s="82" t="e">
        <f>I771-I772</f>
        <v>#DIV/0!</v>
      </c>
      <c r="J773" s="105" t="e">
        <f>J771-J772</f>
        <v>#DIV/0!</v>
      </c>
    </row>
    <row r="774" spans="1:10" ht="12.75" customHeight="1" x14ac:dyDescent="0.25">
      <c r="A774" s="101"/>
      <c r="D774" s="81"/>
      <c r="E774" s="81"/>
      <c r="F774" s="81"/>
      <c r="G774" s="82"/>
      <c r="H774" s="83">
        <f>G773+H773</f>
        <v>0</v>
      </c>
      <c r="I774" s="83"/>
      <c r="J774" s="103"/>
    </row>
    <row r="775" spans="1:10" ht="12.75" customHeight="1" x14ac:dyDescent="0.25">
      <c r="A775" s="101"/>
      <c r="B775" s="79"/>
      <c r="D775" s="81"/>
      <c r="E775" s="81"/>
      <c r="F775" s="81"/>
      <c r="G775" s="82"/>
      <c r="H775" s="83"/>
      <c r="I775" s="83"/>
      <c r="J775" s="103"/>
    </row>
    <row r="776" spans="1:10" ht="12.75" customHeight="1" x14ac:dyDescent="0.25">
      <c r="A776" s="101">
        <v>8</v>
      </c>
      <c r="B776" s="84" t="s">
        <v>20</v>
      </c>
      <c r="C776" s="84" t="s">
        <v>21</v>
      </c>
      <c r="D776" s="85" t="s">
        <v>22</v>
      </c>
      <c r="E776" s="85" t="s">
        <v>23</v>
      </c>
      <c r="F776" s="85"/>
      <c r="G776" s="86" t="s">
        <v>24</v>
      </c>
      <c r="H776" s="87" t="s">
        <v>25</v>
      </c>
      <c r="I776" s="87" t="s">
        <v>26</v>
      </c>
      <c r="J776" s="102"/>
    </row>
    <row r="777" spans="1:10" ht="12.75" customHeight="1" x14ac:dyDescent="0.25">
      <c r="A777" s="101"/>
      <c r="B777" s="80">
        <f>Invoice!B4121</f>
        <v>0</v>
      </c>
      <c r="C777" s="88">
        <f>Invoice!E4121</f>
        <v>0</v>
      </c>
      <c r="D777" s="89">
        <f>Invoice!H4121</f>
        <v>0</v>
      </c>
      <c r="E777" s="81">
        <f t="shared" si="125"/>
        <v>0</v>
      </c>
      <c r="F777" s="81"/>
      <c r="G777" s="82">
        <f t="shared" si="126"/>
        <v>0</v>
      </c>
      <c r="H777" s="83">
        <f t="shared" si="127"/>
        <v>0</v>
      </c>
      <c r="I777" s="83" t="e">
        <f t="shared" si="128"/>
        <v>#DIV/0!</v>
      </c>
      <c r="J777" s="103" t="e">
        <f t="shared" si="129"/>
        <v>#DIV/0!</v>
      </c>
    </row>
    <row r="778" spans="1:10" ht="12.75" customHeight="1" x14ac:dyDescent="0.25">
      <c r="A778" s="101"/>
      <c r="D778" s="81"/>
      <c r="E778" s="81">
        <f>(E777*Invoice!I4121)+((E777-(E777*Invoice!I4121))*Invoice!J4121)</f>
        <v>0</v>
      </c>
      <c r="F778" s="81"/>
      <c r="G778" s="90">
        <f>E778/1.11</f>
        <v>0</v>
      </c>
      <c r="H778" s="91">
        <f>G778*11%</f>
        <v>0</v>
      </c>
      <c r="I778" s="91" t="e">
        <f>G778/B777</f>
        <v>#DIV/0!</v>
      </c>
      <c r="J778" s="104" t="e">
        <f>H778/B777</f>
        <v>#DIV/0!</v>
      </c>
    </row>
    <row r="779" spans="1:10" ht="12.75" customHeight="1" x14ac:dyDescent="0.25">
      <c r="A779" s="101"/>
      <c r="D779" s="81" t="s">
        <v>23</v>
      </c>
      <c r="E779" s="81">
        <f>E777-E778</f>
        <v>0</v>
      </c>
      <c r="F779" s="81"/>
      <c r="G779" s="82">
        <f>G777-G778</f>
        <v>0</v>
      </c>
      <c r="H779" s="82">
        <f>H777-H778</f>
        <v>0</v>
      </c>
      <c r="I779" s="82" t="e">
        <f>I777-I778</f>
        <v>#DIV/0!</v>
      </c>
      <c r="J779" s="105" t="e">
        <f>J777-J778</f>
        <v>#DIV/0!</v>
      </c>
    </row>
    <row r="780" spans="1:10" ht="12.75" customHeight="1" x14ac:dyDescent="0.25">
      <c r="A780" s="101"/>
      <c r="D780" s="81"/>
      <c r="E780" s="81"/>
      <c r="F780" s="81"/>
      <c r="G780" s="82"/>
      <c r="H780" s="83">
        <f>G779+H779</f>
        <v>0</v>
      </c>
      <c r="I780" s="83"/>
      <c r="J780" s="103"/>
    </row>
    <row r="781" spans="1:10" ht="12.75" customHeight="1" x14ac:dyDescent="0.25">
      <c r="A781" s="101"/>
      <c r="B781" s="79"/>
      <c r="D781" s="81"/>
      <c r="E781" s="81"/>
      <c r="F781" s="81"/>
      <c r="G781" s="82"/>
      <c r="H781" s="83"/>
      <c r="I781" s="83"/>
      <c r="J781" s="103"/>
    </row>
    <row r="782" spans="1:10" ht="12.75" customHeight="1" x14ac:dyDescent="0.25">
      <c r="A782" s="101">
        <v>9</v>
      </c>
      <c r="B782" s="84" t="s">
        <v>20</v>
      </c>
      <c r="C782" s="84" t="s">
        <v>21</v>
      </c>
      <c r="D782" s="85" t="s">
        <v>22</v>
      </c>
      <c r="E782" s="85" t="s">
        <v>23</v>
      </c>
      <c r="F782" s="85"/>
      <c r="G782" s="86" t="s">
        <v>24</v>
      </c>
      <c r="H782" s="87" t="s">
        <v>25</v>
      </c>
      <c r="I782" s="87" t="s">
        <v>26</v>
      </c>
      <c r="J782" s="102"/>
    </row>
    <row r="783" spans="1:10" ht="12.75" customHeight="1" x14ac:dyDescent="0.25">
      <c r="A783" s="101"/>
      <c r="B783" s="80">
        <f>Invoice!B4122</f>
        <v>0</v>
      </c>
      <c r="C783" s="88">
        <f>Invoice!E4122</f>
        <v>0</v>
      </c>
      <c r="D783" s="89">
        <f>Invoice!H4122</f>
        <v>0</v>
      </c>
      <c r="E783" s="81">
        <f t="shared" si="125"/>
        <v>0</v>
      </c>
      <c r="F783" s="81"/>
      <c r="G783" s="82">
        <f t="shared" si="126"/>
        <v>0</v>
      </c>
      <c r="H783" s="83">
        <f t="shared" si="127"/>
        <v>0</v>
      </c>
      <c r="I783" s="83" t="e">
        <f t="shared" si="128"/>
        <v>#DIV/0!</v>
      </c>
      <c r="J783" s="103" t="e">
        <f t="shared" si="129"/>
        <v>#DIV/0!</v>
      </c>
    </row>
    <row r="784" spans="1:10" ht="12.75" customHeight="1" x14ac:dyDescent="0.25">
      <c r="A784" s="101"/>
      <c r="D784" s="81"/>
      <c r="E784" s="81">
        <f>(E783*Invoice!I4122)+((E783-(E783*Invoice!I4122))*Invoice!J4122)</f>
        <v>0</v>
      </c>
      <c r="F784" s="81"/>
      <c r="G784" s="90">
        <f>E784/1.11</f>
        <v>0</v>
      </c>
      <c r="H784" s="91">
        <f>G784*11%</f>
        <v>0</v>
      </c>
      <c r="I784" s="91" t="e">
        <f>G784/B783</f>
        <v>#DIV/0!</v>
      </c>
      <c r="J784" s="104" t="e">
        <f>H784/B783</f>
        <v>#DIV/0!</v>
      </c>
    </row>
    <row r="785" spans="1:10" ht="12.75" customHeight="1" x14ac:dyDescent="0.25">
      <c r="A785" s="101"/>
      <c r="D785" s="81" t="s">
        <v>23</v>
      </c>
      <c r="E785" s="81">
        <f>E783-E784</f>
        <v>0</v>
      </c>
      <c r="F785" s="81"/>
      <c r="G785" s="82">
        <f>G783-G784</f>
        <v>0</v>
      </c>
      <c r="H785" s="82">
        <f>H783-H784</f>
        <v>0</v>
      </c>
      <c r="I785" s="82" t="e">
        <f>I783-I784</f>
        <v>#DIV/0!</v>
      </c>
      <c r="J785" s="105" t="e">
        <f>J783-J784</f>
        <v>#DIV/0!</v>
      </c>
    </row>
    <row r="786" spans="1:10" ht="12.75" customHeight="1" x14ac:dyDescent="0.25">
      <c r="A786" s="101"/>
      <c r="D786" s="81"/>
      <c r="E786" s="81"/>
      <c r="F786" s="81"/>
      <c r="G786" s="82"/>
      <c r="H786" s="83">
        <f>G785+H785</f>
        <v>0</v>
      </c>
      <c r="I786" s="83"/>
      <c r="J786" s="103"/>
    </row>
    <row r="787" spans="1:10" ht="12.75" customHeight="1" x14ac:dyDescent="0.25">
      <c r="A787" s="101"/>
      <c r="B787" s="79"/>
      <c r="D787" s="81"/>
      <c r="E787" s="81"/>
      <c r="F787" s="81"/>
      <c r="G787" s="82"/>
      <c r="H787" s="83"/>
      <c r="I787" s="83"/>
      <c r="J787" s="103"/>
    </row>
    <row r="788" spans="1:10" ht="12.75" customHeight="1" x14ac:dyDescent="0.25">
      <c r="A788" s="101">
        <v>10</v>
      </c>
      <c r="B788" s="84" t="s">
        <v>20</v>
      </c>
      <c r="C788" s="84" t="s">
        <v>21</v>
      </c>
      <c r="D788" s="85" t="s">
        <v>22</v>
      </c>
      <c r="E788" s="85" t="s">
        <v>23</v>
      </c>
      <c r="F788" s="85"/>
      <c r="G788" s="86" t="s">
        <v>24</v>
      </c>
      <c r="H788" s="87" t="s">
        <v>25</v>
      </c>
      <c r="I788" s="87" t="s">
        <v>26</v>
      </c>
      <c r="J788" s="102"/>
    </row>
    <row r="789" spans="1:10" ht="12.75" customHeight="1" x14ac:dyDescent="0.25">
      <c r="A789" s="101"/>
      <c r="B789" s="80">
        <f>Invoice!B4123</f>
        <v>0</v>
      </c>
      <c r="C789" s="88">
        <f>Invoice!E4123</f>
        <v>0</v>
      </c>
      <c r="D789" s="89">
        <f>Invoice!H4123</f>
        <v>0</v>
      </c>
      <c r="E789" s="81">
        <f t="shared" si="125"/>
        <v>0</v>
      </c>
      <c r="F789" s="81"/>
      <c r="G789" s="82">
        <f t="shared" si="126"/>
        <v>0</v>
      </c>
      <c r="H789" s="83">
        <f t="shared" si="127"/>
        <v>0</v>
      </c>
      <c r="I789" s="83" t="e">
        <f t="shared" si="128"/>
        <v>#DIV/0!</v>
      </c>
      <c r="J789" s="103" t="e">
        <f t="shared" si="129"/>
        <v>#DIV/0!</v>
      </c>
    </row>
    <row r="790" spans="1:10" ht="12.75" customHeight="1" x14ac:dyDescent="0.25">
      <c r="A790" s="101"/>
      <c r="D790" s="81"/>
      <c r="E790" s="81">
        <f>(E789*Invoice!I4123)+((E789-(E789*Invoice!I4123))*Invoice!J4123)</f>
        <v>0</v>
      </c>
      <c r="F790" s="81"/>
      <c r="G790" s="90">
        <f>E790/1.11</f>
        <v>0</v>
      </c>
      <c r="H790" s="91">
        <f>G790*11%</f>
        <v>0</v>
      </c>
      <c r="I790" s="91" t="e">
        <f>G790/B789</f>
        <v>#DIV/0!</v>
      </c>
      <c r="J790" s="104" t="e">
        <f>H790/B789</f>
        <v>#DIV/0!</v>
      </c>
    </row>
    <row r="791" spans="1:10" ht="12.75" customHeight="1" x14ac:dyDescent="0.25">
      <c r="A791" s="101"/>
      <c r="D791" s="81" t="s">
        <v>23</v>
      </c>
      <c r="E791" s="81">
        <f>E789-E790</f>
        <v>0</v>
      </c>
      <c r="F791" s="81"/>
      <c r="G791" s="82">
        <f>G789-G790</f>
        <v>0</v>
      </c>
      <c r="H791" s="82">
        <f>H789-H790</f>
        <v>0</v>
      </c>
      <c r="I791" s="82" t="e">
        <f>I789-I790</f>
        <v>#DIV/0!</v>
      </c>
      <c r="J791" s="105" t="e">
        <f>J789-J790</f>
        <v>#DIV/0!</v>
      </c>
    </row>
    <row r="792" spans="1:10" ht="12.75" customHeight="1" x14ac:dyDescent="0.25">
      <c r="A792" s="101"/>
      <c r="D792" s="81"/>
      <c r="E792" s="81"/>
      <c r="F792" s="81"/>
      <c r="G792" s="82"/>
      <c r="H792" s="83">
        <f>G791+H791</f>
        <v>0</v>
      </c>
      <c r="I792" s="83"/>
      <c r="J792" s="103"/>
    </row>
    <row r="793" spans="1:10" ht="12.75" customHeight="1" x14ac:dyDescent="0.25">
      <c r="A793" s="101"/>
      <c r="B793" s="79"/>
      <c r="D793" s="81"/>
      <c r="E793" s="81"/>
      <c r="F793" s="81"/>
      <c r="G793" s="82"/>
      <c r="H793" s="83"/>
      <c r="I793" s="83"/>
      <c r="J793" s="103"/>
    </row>
    <row r="794" spans="1:10" ht="12.75" customHeight="1" x14ac:dyDescent="0.25">
      <c r="A794" s="101">
        <v>11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Invoice!B4124</f>
        <v>0</v>
      </c>
      <c r="C795" s="88">
        <f>Invoice!E4124</f>
        <v>0</v>
      </c>
      <c r="D795" s="89">
        <f>Invoice!H4124</f>
        <v>0</v>
      </c>
      <c r="E795" s="81">
        <f t="shared" si="125"/>
        <v>0</v>
      </c>
      <c r="F795" s="81"/>
      <c r="G795" s="82">
        <f t="shared" si="126"/>
        <v>0</v>
      </c>
      <c r="H795" s="83">
        <f t="shared" si="127"/>
        <v>0</v>
      </c>
      <c r="I795" s="83" t="e">
        <f t="shared" si="128"/>
        <v>#DIV/0!</v>
      </c>
      <c r="J795" s="103" t="e">
        <f t="shared" si="129"/>
        <v>#DIV/0!</v>
      </c>
    </row>
    <row r="796" spans="1:10" ht="12.75" customHeight="1" x14ac:dyDescent="0.25">
      <c r="A796" s="101"/>
      <c r="D796" s="81"/>
      <c r="E796" s="81">
        <f>(E795*Invoice!I4124)+((E795-(E795*Invoice!I4124))*Invoice!J4124)</f>
        <v>0</v>
      </c>
      <c r="F796" s="81"/>
      <c r="G796" s="90">
        <f>E796/1.11</f>
        <v>0</v>
      </c>
      <c r="H796" s="91">
        <f>G796*11%</f>
        <v>0</v>
      </c>
      <c r="I796" s="91" t="e">
        <f>G796/B795</f>
        <v>#DIV/0!</v>
      </c>
      <c r="J796" s="104" t="e">
        <f>H796/B795</f>
        <v>#DIV/0!</v>
      </c>
    </row>
    <row r="797" spans="1:10" ht="12.75" customHeight="1" x14ac:dyDescent="0.25">
      <c r="A797" s="101"/>
      <c r="D797" s="81" t="s">
        <v>23</v>
      </c>
      <c r="E797" s="81">
        <f>E795-E796</f>
        <v>0</v>
      </c>
      <c r="F797" s="81"/>
      <c r="G797" s="82">
        <f>G795-G796</f>
        <v>0</v>
      </c>
      <c r="H797" s="82">
        <f>H795-H796</f>
        <v>0</v>
      </c>
      <c r="I797" s="82" t="e">
        <f>I795-I796</f>
        <v>#DIV/0!</v>
      </c>
      <c r="J797" s="105" t="e">
        <f>J795-J796</f>
        <v>#DIV/0!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0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1">
        <v>12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2"/>
    </row>
    <row r="801" spans="1:10" ht="12.75" customHeight="1" x14ac:dyDescent="0.25">
      <c r="A801" s="101"/>
      <c r="B801" s="80">
        <f>Invoice!B4125</f>
        <v>0</v>
      </c>
      <c r="C801" s="88">
        <f>Invoice!E4125</f>
        <v>0</v>
      </c>
      <c r="D801" s="89">
        <f>Invoice!H4125</f>
        <v>0</v>
      </c>
      <c r="E801" s="81">
        <f t="shared" si="125"/>
        <v>0</v>
      </c>
      <c r="F801" s="81"/>
      <c r="G801" s="82">
        <f t="shared" si="126"/>
        <v>0</v>
      </c>
      <c r="H801" s="83">
        <f t="shared" si="127"/>
        <v>0</v>
      </c>
      <c r="I801" s="83" t="e">
        <f t="shared" si="128"/>
        <v>#DIV/0!</v>
      </c>
      <c r="J801" s="103" t="e">
        <f t="shared" si="129"/>
        <v>#DIV/0!</v>
      </c>
    </row>
    <row r="802" spans="1:10" ht="12.75" customHeight="1" x14ac:dyDescent="0.25">
      <c r="A802" s="101"/>
      <c r="D802" s="81"/>
      <c r="E802" s="81">
        <f>(E801*Invoice!I4125)+((E801-(E801*Invoice!I4125))*Invoice!J4125)</f>
        <v>0</v>
      </c>
      <c r="F802" s="81"/>
      <c r="G802" s="90">
        <f>E802/1.11</f>
        <v>0</v>
      </c>
      <c r="H802" s="91">
        <f>G802*11%</f>
        <v>0</v>
      </c>
      <c r="I802" s="91" t="e">
        <f>G802/B801</f>
        <v>#DIV/0!</v>
      </c>
      <c r="J802" s="104" t="e">
        <f>H802/B801</f>
        <v>#DIV/0!</v>
      </c>
    </row>
    <row r="803" spans="1:10" ht="12.75" customHeight="1" x14ac:dyDescent="0.25">
      <c r="A803" s="101"/>
      <c r="D803" s="81" t="s">
        <v>23</v>
      </c>
      <c r="E803" s="81">
        <f>E801-E802</f>
        <v>0</v>
      </c>
      <c r="F803" s="81"/>
      <c r="G803" s="82">
        <f>G801-G802</f>
        <v>0</v>
      </c>
      <c r="H803" s="82">
        <f>H801-H802</f>
        <v>0</v>
      </c>
      <c r="I803" s="82" t="e">
        <f>I801-I802</f>
        <v>#DIV/0!</v>
      </c>
      <c r="J803" s="105" t="e">
        <f>J801-J802</f>
        <v>#DIV/0!</v>
      </c>
    </row>
    <row r="804" spans="1:10" ht="12.75" customHeight="1" x14ac:dyDescent="0.25">
      <c r="A804" s="101"/>
      <c r="D804" s="81"/>
      <c r="E804" s="81"/>
      <c r="F804" s="81"/>
      <c r="G804" s="82"/>
      <c r="H804" s="83">
        <f>G803+H803</f>
        <v>0</v>
      </c>
      <c r="I804" s="83"/>
      <c r="J804" s="103"/>
    </row>
    <row r="805" spans="1:10" ht="12.75" customHeight="1" x14ac:dyDescent="0.25">
      <c r="A805" s="101"/>
      <c r="B805" s="79"/>
      <c r="D805" s="81"/>
      <c r="E805" s="81"/>
      <c r="F805" s="81"/>
      <c r="G805" s="82"/>
      <c r="H805" s="83"/>
      <c r="I805" s="83"/>
      <c r="J805" s="103"/>
    </row>
    <row r="806" spans="1:10" ht="12.75" customHeight="1" x14ac:dyDescent="0.25">
      <c r="A806" s="101">
        <v>13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2"/>
    </row>
    <row r="807" spans="1:10" ht="12.75" customHeight="1" x14ac:dyDescent="0.25">
      <c r="A807" s="101"/>
      <c r="B807" s="80">
        <f>Invoice!B4126</f>
        <v>0</v>
      </c>
      <c r="C807" s="88">
        <f>Invoice!E4126</f>
        <v>0</v>
      </c>
      <c r="D807" s="89">
        <f>Invoice!H4126</f>
        <v>0</v>
      </c>
      <c r="E807" s="81">
        <f t="shared" si="125"/>
        <v>0</v>
      </c>
      <c r="F807" s="81"/>
      <c r="G807" s="82">
        <f t="shared" si="126"/>
        <v>0</v>
      </c>
      <c r="H807" s="83">
        <f t="shared" si="127"/>
        <v>0</v>
      </c>
      <c r="I807" s="83" t="e">
        <f t="shared" si="128"/>
        <v>#DIV/0!</v>
      </c>
      <c r="J807" s="103" t="e">
        <f t="shared" si="129"/>
        <v>#DIV/0!</v>
      </c>
    </row>
    <row r="808" spans="1:10" ht="12.75" customHeight="1" x14ac:dyDescent="0.25">
      <c r="A808" s="101"/>
      <c r="D808" s="81"/>
      <c r="E808" s="81">
        <f>(E807*Invoice!I4126)+((E807-(E807*Invoice!I4126))*Invoice!J4126)</f>
        <v>0</v>
      </c>
      <c r="F808" s="81"/>
      <c r="G808" s="90">
        <f>E808/1.11</f>
        <v>0</v>
      </c>
      <c r="H808" s="91">
        <f>G808*11%</f>
        <v>0</v>
      </c>
      <c r="I808" s="91" t="e">
        <f>G808/B807</f>
        <v>#DIV/0!</v>
      </c>
      <c r="J808" s="104" t="e">
        <f>H808/B807</f>
        <v>#DIV/0!</v>
      </c>
    </row>
    <row r="809" spans="1:10" ht="12.75" customHeight="1" x14ac:dyDescent="0.25">
      <c r="A809" s="101"/>
      <c r="D809" s="81" t="s">
        <v>23</v>
      </c>
      <c r="E809" s="81">
        <f>E807-E808</f>
        <v>0</v>
      </c>
      <c r="F809" s="81"/>
      <c r="G809" s="82">
        <f>G807-G808</f>
        <v>0</v>
      </c>
      <c r="H809" s="82">
        <f>H807-H808</f>
        <v>0</v>
      </c>
      <c r="I809" s="82" t="e">
        <f>I807-I808</f>
        <v>#DIV/0!</v>
      </c>
      <c r="J809" s="105" t="e">
        <f>J807-J808</f>
        <v>#DIV/0!</v>
      </c>
    </row>
    <row r="810" spans="1:10" ht="12.75" customHeight="1" x14ac:dyDescent="0.25">
      <c r="A810" s="101"/>
      <c r="D810" s="81"/>
      <c r="E810" s="81"/>
      <c r="F810" s="81"/>
      <c r="G810" s="82"/>
      <c r="H810" s="83">
        <f>G809+H809</f>
        <v>0</v>
      </c>
      <c r="I810" s="83"/>
      <c r="J810" s="103"/>
    </row>
    <row r="811" spans="1:10" ht="12.75" customHeight="1" x14ac:dyDescent="0.25">
      <c r="A811" s="101"/>
      <c r="B811" s="79"/>
      <c r="D811" s="81"/>
      <c r="E811" s="81"/>
      <c r="F811" s="81"/>
      <c r="G811" s="82"/>
      <c r="H811" s="83"/>
      <c r="I811" s="83"/>
      <c r="J811" s="103"/>
    </row>
    <row r="812" spans="1:10" ht="12.75" customHeight="1" x14ac:dyDescent="0.25">
      <c r="A812" s="101">
        <v>14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2"/>
    </row>
    <row r="813" spans="1:10" ht="12.75" customHeight="1" x14ac:dyDescent="0.25">
      <c r="A813" s="101"/>
      <c r="B813" s="80">
        <f>Invoice!B4127</f>
        <v>0</v>
      </c>
      <c r="C813" s="88">
        <f>Invoice!E4127</f>
        <v>0</v>
      </c>
      <c r="D813" s="89">
        <f>Invoice!H4127</f>
        <v>0</v>
      </c>
      <c r="E813" s="81">
        <f t="shared" si="125"/>
        <v>0</v>
      </c>
      <c r="F813" s="81"/>
      <c r="G813" s="82">
        <f t="shared" si="126"/>
        <v>0</v>
      </c>
      <c r="H813" s="83">
        <f t="shared" si="127"/>
        <v>0</v>
      </c>
      <c r="I813" s="83" t="e">
        <f t="shared" si="128"/>
        <v>#DIV/0!</v>
      </c>
      <c r="J813" s="103" t="e">
        <f t="shared" si="129"/>
        <v>#DIV/0!</v>
      </c>
    </row>
    <row r="814" spans="1:10" ht="12.75" customHeight="1" x14ac:dyDescent="0.25">
      <c r="A814" s="101"/>
      <c r="D814" s="81"/>
      <c r="E814" s="81">
        <f>(E813*Invoice!I4127)+((E813-(E813*Invoice!I4127))*Invoice!J4127)</f>
        <v>0</v>
      </c>
      <c r="F814" s="81"/>
      <c r="G814" s="90">
        <f>E814/1.11</f>
        <v>0</v>
      </c>
      <c r="H814" s="91">
        <f>G814*11%</f>
        <v>0</v>
      </c>
      <c r="I814" s="91" t="e">
        <f>G814/B813</f>
        <v>#DIV/0!</v>
      </c>
      <c r="J814" s="104" t="e">
        <f>H814/B813</f>
        <v>#DIV/0!</v>
      </c>
    </row>
    <row r="815" spans="1:10" ht="12.75" customHeight="1" x14ac:dyDescent="0.25">
      <c r="A815" s="101"/>
      <c r="D815" s="81" t="s">
        <v>23</v>
      </c>
      <c r="E815" s="81">
        <f>E813-E814</f>
        <v>0</v>
      </c>
      <c r="F815" s="81"/>
      <c r="G815" s="82">
        <f>G813-G814</f>
        <v>0</v>
      </c>
      <c r="H815" s="82">
        <f>H813-H814</f>
        <v>0</v>
      </c>
      <c r="I815" s="82" t="e">
        <f>I813-I814</f>
        <v>#DIV/0!</v>
      </c>
      <c r="J815" s="105" t="e">
        <f>J813-J814</f>
        <v>#DIV/0!</v>
      </c>
    </row>
    <row r="816" spans="1:10" ht="12.75" customHeight="1" x14ac:dyDescent="0.25">
      <c r="A816" s="101"/>
      <c r="D816" s="81"/>
      <c r="E816" s="81"/>
      <c r="F816" s="81"/>
      <c r="G816" s="82"/>
      <c r="H816" s="83">
        <f>G815+H815</f>
        <v>0</v>
      </c>
      <c r="I816" s="83"/>
      <c r="J816" s="103"/>
    </row>
    <row r="817" spans="1:10" ht="12.75" customHeight="1" x14ac:dyDescent="0.25">
      <c r="A817" s="101"/>
      <c r="B817" s="79"/>
      <c r="D817" s="81"/>
      <c r="E817" s="81"/>
      <c r="F817" s="81"/>
      <c r="G817" s="82"/>
      <c r="H817" s="83"/>
      <c r="I817" s="83"/>
      <c r="J817" s="103"/>
    </row>
    <row r="818" spans="1:10" ht="12.75" customHeight="1" x14ac:dyDescent="0.25">
      <c r="A818" s="101">
        <v>15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Invoice!B4128</f>
        <v>0</v>
      </c>
      <c r="C819" s="88">
        <f>Invoice!E4128</f>
        <v>0</v>
      </c>
      <c r="D819" s="89">
        <f>Invoice!H4128</f>
        <v>0</v>
      </c>
      <c r="E819" s="81">
        <f t="shared" si="125"/>
        <v>0</v>
      </c>
      <c r="F819" s="81"/>
      <c r="G819" s="82">
        <f t="shared" si="126"/>
        <v>0</v>
      </c>
      <c r="H819" s="83">
        <f t="shared" si="127"/>
        <v>0</v>
      </c>
      <c r="I819" s="83" t="e">
        <f t="shared" si="128"/>
        <v>#DIV/0!</v>
      </c>
      <c r="J819" s="103" t="e">
        <f t="shared" si="129"/>
        <v>#DIV/0!</v>
      </c>
    </row>
    <row r="820" spans="1:10" ht="12.75" customHeight="1" x14ac:dyDescent="0.25">
      <c r="A820" s="101"/>
      <c r="D820" s="81"/>
      <c r="E820" s="81">
        <f>(E819*Invoice!I4128)+((E819-(E819*Invoice!I4128))*Invoice!J4128)</f>
        <v>0</v>
      </c>
      <c r="F820" s="81"/>
      <c r="G820" s="90">
        <f>E820/1.11</f>
        <v>0</v>
      </c>
      <c r="H820" s="91">
        <f>G820*11%</f>
        <v>0</v>
      </c>
      <c r="I820" s="91" t="e">
        <f>G820/B819</f>
        <v>#DIV/0!</v>
      </c>
      <c r="J820" s="104" t="e">
        <f>H820/B819</f>
        <v>#DIV/0!</v>
      </c>
    </row>
    <row r="821" spans="1:10" ht="12.75" customHeight="1" x14ac:dyDescent="0.25">
      <c r="A821" s="101"/>
      <c r="D821" s="81" t="s">
        <v>23</v>
      </c>
      <c r="E821" s="81">
        <f>E819-E820</f>
        <v>0</v>
      </c>
      <c r="F821" s="81"/>
      <c r="G821" s="82">
        <f>G819-G820</f>
        <v>0</v>
      </c>
      <c r="H821" s="82">
        <f>H819-H820</f>
        <v>0</v>
      </c>
      <c r="I821" s="82" t="e">
        <f>I819-I820</f>
        <v>#DIV/0!</v>
      </c>
      <c r="J821" s="105" t="e">
        <f>J819-J820</f>
        <v>#DIV/0!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0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16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Invoice!B4129</f>
        <v>0</v>
      </c>
      <c r="C825" s="88">
        <f>Invoice!E4129</f>
        <v>0</v>
      </c>
      <c r="D825" s="89">
        <f>Invoice!H4129</f>
        <v>0</v>
      </c>
      <c r="E825" s="81">
        <f t="shared" si="125"/>
        <v>0</v>
      </c>
      <c r="F825" s="81"/>
      <c r="G825" s="82">
        <f t="shared" si="126"/>
        <v>0</v>
      </c>
      <c r="H825" s="83">
        <f t="shared" si="127"/>
        <v>0</v>
      </c>
      <c r="I825" s="83" t="e">
        <f t="shared" si="128"/>
        <v>#DIV/0!</v>
      </c>
      <c r="J825" s="103" t="e">
        <f t="shared" si="129"/>
        <v>#DIV/0!</v>
      </c>
    </row>
    <row r="826" spans="1:10" ht="12.75" customHeight="1" x14ac:dyDescent="0.25">
      <c r="A826" s="101"/>
      <c r="D826" s="81"/>
      <c r="E826" s="81">
        <f>(E825*Invoice!I4129)+((E825-(E825*Invoice!I4129))*Invoice!J4129)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4" t="e">
        <f>H826/B825</f>
        <v>#DIV/0!</v>
      </c>
    </row>
    <row r="827" spans="1:10" ht="12.75" customHeight="1" x14ac:dyDescent="0.25">
      <c r="A827" s="101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5" t="e">
        <f>J825-J826</f>
        <v>#DIV/0!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0</v>
      </c>
      <c r="I828" s="83"/>
      <c r="J828" s="103"/>
    </row>
    <row r="829" spans="1:10" ht="12.75" customHeight="1" x14ac:dyDescent="0.25">
      <c r="A829" s="101"/>
      <c r="C829" s="88"/>
      <c r="D829" s="89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6"/>
      <c r="B830" s="107"/>
      <c r="C830" s="107"/>
      <c r="D830" s="107"/>
      <c r="E830" s="107"/>
      <c r="F830" s="107"/>
      <c r="G830" s="108">
        <f>G737+G743+G749+G755+G761+G767+G773+G779+G785+G791+G797+G803+G809+G815+G821+G827</f>
        <v>1668648.6486486485</v>
      </c>
      <c r="H830" s="108">
        <f>H737+H743+H749+H755+H761+H767+H773+H779+H785+H791+H797+H803+H809+H815+H821+H827</f>
        <v>183551.3513513513</v>
      </c>
      <c r="I830" s="107"/>
      <c r="J830" s="109">
        <f>H738+H744+H750+H756+H762+H768+H774+H780+H786+H792+H798+H804+H810+H816+H822+H828</f>
        <v>1852199.9999999998</v>
      </c>
    </row>
    <row r="832" spans="1:10" ht="12.75" customHeight="1" x14ac:dyDescent="0.25">
      <c r="A832" s="94" t="s">
        <v>1</v>
      </c>
      <c r="B832" s="95">
        <f>Invoice!E4220</f>
        <v>23070038</v>
      </c>
      <c r="C832" s="96"/>
      <c r="D832" s="97"/>
      <c r="E832" s="97"/>
      <c r="F832" s="97"/>
      <c r="G832" s="98"/>
      <c r="H832" s="99"/>
      <c r="I832" s="99"/>
      <c r="J832" s="100"/>
    </row>
    <row r="833" spans="1:10" ht="12.75" customHeight="1" x14ac:dyDescent="0.25">
      <c r="A833" s="101">
        <v>1</v>
      </c>
      <c r="B833" s="84" t="s">
        <v>20</v>
      </c>
      <c r="C833" s="84" t="s">
        <v>21</v>
      </c>
      <c r="D833" s="85" t="s">
        <v>22</v>
      </c>
      <c r="E833" s="85" t="s">
        <v>23</v>
      </c>
      <c r="F833" s="85"/>
      <c r="G833" s="86" t="s">
        <v>24</v>
      </c>
      <c r="H833" s="87" t="s">
        <v>25</v>
      </c>
      <c r="I833" s="87" t="s">
        <v>26</v>
      </c>
      <c r="J833" s="102"/>
    </row>
    <row r="834" spans="1:10" ht="12.75" customHeight="1" x14ac:dyDescent="0.25">
      <c r="A834" s="101"/>
      <c r="B834" s="80">
        <f>Invoice!B4228</f>
        <v>5</v>
      </c>
      <c r="C834" s="88" t="str">
        <f>Invoice!E4228</f>
        <v>PENSIL WARNA KENKO CP-12F CLASSIC (PANJANG)</v>
      </c>
      <c r="D834" s="89">
        <f>Invoice!H4228</f>
        <v>124200</v>
      </c>
      <c r="E834" s="81">
        <f>D834*B834</f>
        <v>621000</v>
      </c>
      <c r="F834" s="81"/>
      <c r="G834" s="82">
        <f>E834/1.11</f>
        <v>559459.45945945941</v>
      </c>
      <c r="H834" s="83">
        <f>G834*11%</f>
        <v>61540.540540540533</v>
      </c>
      <c r="I834" s="83">
        <f>G834/B834</f>
        <v>111891.89189189188</v>
      </c>
      <c r="J834" s="103">
        <f>H834/B834</f>
        <v>12308.108108108107</v>
      </c>
    </row>
    <row r="835" spans="1:10" ht="12.75" customHeight="1" x14ac:dyDescent="0.25">
      <c r="A835" s="101"/>
      <c r="D835" s="81"/>
      <c r="E835" s="81">
        <f>(E834*Invoice!I4228)+((E834-(E834*Invoice!I4228))*Invoice!J4228)</f>
        <v>77625</v>
      </c>
      <c r="F835" s="81"/>
      <c r="G835" s="90">
        <f>E835/1.11</f>
        <v>69932.432432432426</v>
      </c>
      <c r="H835" s="91">
        <f>G835*11%</f>
        <v>7692.5675675675666</v>
      </c>
      <c r="I835" s="91">
        <f>G835/B834</f>
        <v>13986.486486486485</v>
      </c>
      <c r="J835" s="104">
        <f>H835/B834</f>
        <v>1538.5135135135133</v>
      </c>
    </row>
    <row r="836" spans="1:10" ht="12.75" customHeight="1" x14ac:dyDescent="0.25">
      <c r="A836" s="101"/>
      <c r="D836" s="81" t="s">
        <v>23</v>
      </c>
      <c r="E836" s="81">
        <f>E834-E835</f>
        <v>543375</v>
      </c>
      <c r="F836" s="81"/>
      <c r="G836" s="82">
        <f>G834-G835</f>
        <v>489527.02702702698</v>
      </c>
      <c r="H836" s="82">
        <f>H834-H835</f>
        <v>53847.972972972966</v>
      </c>
      <c r="I836" s="82">
        <f>I834-I835</f>
        <v>97905.4054054054</v>
      </c>
      <c r="J836" s="105">
        <f>J834-J835</f>
        <v>10769.594594594593</v>
      </c>
    </row>
    <row r="837" spans="1:10" ht="12.75" customHeight="1" x14ac:dyDescent="0.25">
      <c r="A837" s="101"/>
      <c r="D837" s="81"/>
      <c r="E837" s="81"/>
      <c r="F837" s="81"/>
      <c r="G837" s="82"/>
      <c r="H837" s="83">
        <f>G836+H836</f>
        <v>543375</v>
      </c>
      <c r="I837" s="83"/>
      <c r="J837" s="103"/>
    </row>
    <row r="838" spans="1:10" ht="12.75" customHeight="1" x14ac:dyDescent="0.25">
      <c r="A838" s="101"/>
      <c r="B838" s="79"/>
      <c r="D838" s="81"/>
      <c r="E838" s="81"/>
      <c r="F838" s="81"/>
      <c r="G838" s="82"/>
      <c r="H838" s="83"/>
      <c r="I838" s="83"/>
      <c r="J838" s="103"/>
    </row>
    <row r="839" spans="1:10" ht="12.75" customHeight="1" x14ac:dyDescent="0.25">
      <c r="A839" s="101">
        <v>2</v>
      </c>
      <c r="B839" s="84" t="s">
        <v>20</v>
      </c>
      <c r="C839" s="84" t="s">
        <v>21</v>
      </c>
      <c r="D839" s="85" t="s">
        <v>22</v>
      </c>
      <c r="E839" s="85" t="s">
        <v>23</v>
      </c>
      <c r="F839" s="85"/>
      <c r="G839" s="86" t="s">
        <v>24</v>
      </c>
      <c r="H839" s="87" t="s">
        <v>25</v>
      </c>
      <c r="I839" s="87" t="s">
        <v>26</v>
      </c>
      <c r="J839" s="102"/>
    </row>
    <row r="840" spans="1:10" ht="12.75" customHeight="1" x14ac:dyDescent="0.25">
      <c r="A840" s="101"/>
      <c r="B840" s="80">
        <f>Invoice!B4229</f>
        <v>5</v>
      </c>
      <c r="C840" s="88" t="str">
        <f>Invoice!E4229</f>
        <v>DATE STAMP KENKO D-4 (Cap Tanggal 4 Mm)</v>
      </c>
      <c r="D840" s="89">
        <f>Invoice!H4229</f>
        <v>74400</v>
      </c>
      <c r="E840" s="81">
        <f t="shared" ref="E840:E924" si="130">D840*B840</f>
        <v>372000</v>
      </c>
      <c r="F840" s="81"/>
      <c r="G840" s="82">
        <f t="shared" ref="G840:G924" si="131">E840/1.11</f>
        <v>335135.13513513509</v>
      </c>
      <c r="H840" s="83">
        <f t="shared" ref="H840:H924" si="132">G840*11%</f>
        <v>36864.86486486486</v>
      </c>
      <c r="I840" s="83">
        <f t="shared" ref="I840:I924" si="133">G840/B840</f>
        <v>67027.027027027012</v>
      </c>
      <c r="J840" s="103">
        <f t="shared" ref="J840:J924" si="134">H840/B840</f>
        <v>7372.9729729729715</v>
      </c>
    </row>
    <row r="841" spans="1:10" ht="12.75" customHeight="1" x14ac:dyDescent="0.25">
      <c r="A841" s="101"/>
      <c r="D841" s="81"/>
      <c r="E841" s="81">
        <f>(E840*Invoice!I4229)+((E840-(E840*Invoice!I4229))*Invoice!J4229)</f>
        <v>46500</v>
      </c>
      <c r="F841" s="81"/>
      <c r="G841" s="90">
        <f>E841/1.11</f>
        <v>41891.891891891886</v>
      </c>
      <c r="H841" s="91">
        <f>G841*11%</f>
        <v>4608.1081081081074</v>
      </c>
      <c r="I841" s="91">
        <f>G841/B840</f>
        <v>8378.3783783783765</v>
      </c>
      <c r="J841" s="104">
        <f>H841/B840</f>
        <v>921.62162162162144</v>
      </c>
    </row>
    <row r="842" spans="1:10" ht="12.75" customHeight="1" x14ac:dyDescent="0.25">
      <c r="A842" s="101"/>
      <c r="D842" s="81" t="s">
        <v>23</v>
      </c>
      <c r="E842" s="81">
        <f>E840-E841</f>
        <v>325500</v>
      </c>
      <c r="F842" s="81"/>
      <c r="G842" s="82">
        <f>G840-G841</f>
        <v>293243.2432432432</v>
      </c>
      <c r="H842" s="82">
        <f>H840-H841</f>
        <v>32256.756756756753</v>
      </c>
      <c r="I842" s="82">
        <f>I840-I841</f>
        <v>58648.648648648639</v>
      </c>
      <c r="J842" s="105">
        <f>J840-J841</f>
        <v>6451.3513513513499</v>
      </c>
    </row>
    <row r="843" spans="1:10" ht="12.75" customHeight="1" x14ac:dyDescent="0.25">
      <c r="A843" s="101"/>
      <c r="D843" s="81"/>
      <c r="E843" s="81"/>
      <c r="F843" s="81"/>
      <c r="G843" s="82"/>
      <c r="H843" s="83">
        <f>G842+H842</f>
        <v>325499.99999999994</v>
      </c>
      <c r="I843" s="83"/>
      <c r="J843" s="103"/>
    </row>
    <row r="844" spans="1:10" ht="12.75" customHeight="1" x14ac:dyDescent="0.25">
      <c r="A844" s="101"/>
      <c r="B844" s="79"/>
      <c r="D844" s="81"/>
      <c r="E844" s="81"/>
      <c r="F844" s="81"/>
      <c r="G844" s="82"/>
      <c r="H844" s="83"/>
      <c r="I844" s="83"/>
      <c r="J844" s="103"/>
    </row>
    <row r="845" spans="1:10" ht="12.75" customHeight="1" x14ac:dyDescent="0.25">
      <c r="A845" s="101">
        <v>3</v>
      </c>
      <c r="B845" s="84" t="s">
        <v>20</v>
      </c>
      <c r="C845" s="84" t="s">
        <v>21</v>
      </c>
      <c r="D845" s="85" t="s">
        <v>22</v>
      </c>
      <c r="E845" s="85" t="s">
        <v>23</v>
      </c>
      <c r="F845" s="85"/>
      <c r="G845" s="86" t="s">
        <v>24</v>
      </c>
      <c r="H845" s="87" t="s">
        <v>25</v>
      </c>
      <c r="I845" s="87" t="s">
        <v>26</v>
      </c>
      <c r="J845" s="102"/>
    </row>
    <row r="846" spans="1:10" ht="12.75" customHeight="1" x14ac:dyDescent="0.25">
      <c r="A846" s="101"/>
      <c r="B846" s="80">
        <f>Invoice!B4230</f>
        <v>0</v>
      </c>
      <c r="C846" s="88">
        <f>Invoice!E4230</f>
        <v>0</v>
      </c>
      <c r="D846" s="89">
        <f>Invoice!H4230</f>
        <v>0</v>
      </c>
      <c r="E846" s="81">
        <f t="shared" si="130"/>
        <v>0</v>
      </c>
      <c r="F846" s="81"/>
      <c r="G846" s="82">
        <f t="shared" si="131"/>
        <v>0</v>
      </c>
      <c r="H846" s="83">
        <f t="shared" si="132"/>
        <v>0</v>
      </c>
      <c r="I846" s="83" t="e">
        <f t="shared" si="133"/>
        <v>#DIV/0!</v>
      </c>
      <c r="J846" s="103" t="e">
        <f t="shared" si="134"/>
        <v>#DIV/0!</v>
      </c>
    </row>
    <row r="847" spans="1:10" ht="12.75" customHeight="1" x14ac:dyDescent="0.25">
      <c r="A847" s="101"/>
      <c r="D847" s="81"/>
      <c r="E847" s="81">
        <f>(E846*Invoice!I4230)+((E846-(E846*Invoice!I4230))*Invoice!J4230)</f>
        <v>0</v>
      </c>
      <c r="F847" s="81"/>
      <c r="G847" s="90">
        <f>E847/1.11</f>
        <v>0</v>
      </c>
      <c r="H847" s="91">
        <f>G847*11%</f>
        <v>0</v>
      </c>
      <c r="I847" s="91" t="e">
        <f>G847/B846</f>
        <v>#DIV/0!</v>
      </c>
      <c r="J847" s="104" t="e">
        <f>H847/B846</f>
        <v>#DIV/0!</v>
      </c>
    </row>
    <row r="848" spans="1:10" ht="12.75" customHeight="1" x14ac:dyDescent="0.25">
      <c r="A848" s="101"/>
      <c r="D848" s="81" t="s">
        <v>23</v>
      </c>
      <c r="E848" s="81">
        <f>E846-E847</f>
        <v>0</v>
      </c>
      <c r="F848" s="81"/>
      <c r="G848" s="82">
        <f>G846-G847</f>
        <v>0</v>
      </c>
      <c r="H848" s="82">
        <f>H846-H847</f>
        <v>0</v>
      </c>
      <c r="I848" s="82" t="e">
        <f>I846-I847</f>
        <v>#DIV/0!</v>
      </c>
      <c r="J848" s="105" t="e">
        <f>J846-J847</f>
        <v>#DIV/0!</v>
      </c>
    </row>
    <row r="849" spans="1:10" ht="12.75" customHeight="1" x14ac:dyDescent="0.25">
      <c r="A849" s="101"/>
      <c r="D849" s="81"/>
      <c r="E849" s="81"/>
      <c r="F849" s="81"/>
      <c r="G849" s="82"/>
      <c r="H849" s="83">
        <f>G848+H848</f>
        <v>0</v>
      </c>
      <c r="I849" s="83"/>
      <c r="J849" s="103"/>
    </row>
    <row r="850" spans="1:10" ht="12.75" customHeight="1" x14ac:dyDescent="0.25">
      <c r="A850" s="101"/>
      <c r="B850" s="79"/>
      <c r="D850" s="81"/>
      <c r="E850" s="81"/>
      <c r="F850" s="81"/>
      <c r="G850" s="82"/>
      <c r="H850" s="83"/>
      <c r="I850" s="83"/>
      <c r="J850" s="103"/>
    </row>
    <row r="851" spans="1:10" ht="12.75" customHeight="1" x14ac:dyDescent="0.25">
      <c r="A851" s="101">
        <v>4</v>
      </c>
      <c r="B851" s="84" t="s">
        <v>20</v>
      </c>
      <c r="C851" s="84" t="s">
        <v>21</v>
      </c>
      <c r="D851" s="85" t="s">
        <v>22</v>
      </c>
      <c r="E851" s="85" t="s">
        <v>23</v>
      </c>
      <c r="F851" s="85"/>
      <c r="G851" s="86" t="s">
        <v>24</v>
      </c>
      <c r="H851" s="87" t="s">
        <v>25</v>
      </c>
      <c r="I851" s="87" t="s">
        <v>26</v>
      </c>
      <c r="J851" s="102"/>
    </row>
    <row r="852" spans="1:10" ht="12.75" customHeight="1" x14ac:dyDescent="0.25">
      <c r="A852" s="101"/>
      <c r="B852" s="80">
        <f>Invoice!B4231</f>
        <v>0</v>
      </c>
      <c r="C852" s="88">
        <f>Invoice!E4231</f>
        <v>0</v>
      </c>
      <c r="D852" s="89">
        <f>Invoice!H4231</f>
        <v>0</v>
      </c>
      <c r="E852" s="81">
        <f t="shared" si="130"/>
        <v>0</v>
      </c>
      <c r="F852" s="81"/>
      <c r="G852" s="82">
        <f t="shared" si="131"/>
        <v>0</v>
      </c>
      <c r="H852" s="83">
        <f t="shared" si="132"/>
        <v>0</v>
      </c>
      <c r="I852" s="83" t="e">
        <f t="shared" si="133"/>
        <v>#DIV/0!</v>
      </c>
      <c r="J852" s="103" t="e">
        <f t="shared" si="134"/>
        <v>#DIV/0!</v>
      </c>
    </row>
    <row r="853" spans="1:10" ht="12.75" customHeight="1" x14ac:dyDescent="0.25">
      <c r="A853" s="101"/>
      <c r="D853" s="81"/>
      <c r="E853" s="81">
        <f>(E852*Invoice!I4231)+((E852-(E852*Invoice!I4231))*Invoice!J4231)</f>
        <v>0</v>
      </c>
      <c r="F853" s="81"/>
      <c r="G853" s="90">
        <f>E853/1.11</f>
        <v>0</v>
      </c>
      <c r="H853" s="91">
        <f>G853*11%</f>
        <v>0</v>
      </c>
      <c r="I853" s="91" t="e">
        <f>G853/B852</f>
        <v>#DIV/0!</v>
      </c>
      <c r="J853" s="104" t="e">
        <f>H853/B852</f>
        <v>#DIV/0!</v>
      </c>
    </row>
    <row r="854" spans="1:10" ht="12.75" customHeight="1" x14ac:dyDescent="0.25">
      <c r="A854" s="101"/>
      <c r="D854" s="81" t="s">
        <v>23</v>
      </c>
      <c r="E854" s="81">
        <f>E852-E853</f>
        <v>0</v>
      </c>
      <c r="F854" s="81"/>
      <c r="G854" s="82">
        <f>G852-G853</f>
        <v>0</v>
      </c>
      <c r="H854" s="82">
        <f>H852-H853</f>
        <v>0</v>
      </c>
      <c r="I854" s="82" t="e">
        <f>I852-I853</f>
        <v>#DIV/0!</v>
      </c>
      <c r="J854" s="105" t="e">
        <f>J852-J853</f>
        <v>#DIV/0!</v>
      </c>
    </row>
    <row r="855" spans="1:10" ht="12.75" customHeight="1" x14ac:dyDescent="0.25">
      <c r="A855" s="101"/>
      <c r="D855" s="81"/>
      <c r="E855" s="81"/>
      <c r="F855" s="81"/>
      <c r="G855" s="82"/>
      <c r="H855" s="83">
        <f>G854+H854</f>
        <v>0</v>
      </c>
      <c r="I855" s="83"/>
      <c r="J855" s="103"/>
    </row>
    <row r="856" spans="1:10" ht="12.75" customHeight="1" x14ac:dyDescent="0.25">
      <c r="A856" s="101"/>
      <c r="B856" s="79"/>
      <c r="D856" s="81"/>
      <c r="E856" s="81"/>
      <c r="F856" s="81"/>
      <c r="G856" s="82"/>
      <c r="H856" s="83"/>
      <c r="I856" s="83"/>
      <c r="J856" s="103"/>
    </row>
    <row r="857" spans="1:10" ht="12.75" customHeight="1" x14ac:dyDescent="0.25">
      <c r="A857" s="101">
        <v>5</v>
      </c>
      <c r="B857" s="84" t="s">
        <v>20</v>
      </c>
      <c r="C857" s="84" t="s">
        <v>21</v>
      </c>
      <c r="D857" s="85" t="s">
        <v>22</v>
      </c>
      <c r="E857" s="85" t="s">
        <v>23</v>
      </c>
      <c r="F857" s="85"/>
      <c r="G857" s="86" t="s">
        <v>24</v>
      </c>
      <c r="H857" s="87" t="s">
        <v>25</v>
      </c>
      <c r="I857" s="87" t="s">
        <v>26</v>
      </c>
      <c r="J857" s="102"/>
    </row>
    <row r="858" spans="1:10" ht="12.75" customHeight="1" x14ac:dyDescent="0.25">
      <c r="A858" s="101"/>
      <c r="B858" s="80">
        <f>Invoice!B4232</f>
        <v>0</v>
      </c>
      <c r="C858" s="88">
        <f>Invoice!E4232</f>
        <v>0</v>
      </c>
      <c r="D858" s="89">
        <f>Invoice!H4232</f>
        <v>0</v>
      </c>
      <c r="E858" s="81">
        <f t="shared" si="130"/>
        <v>0</v>
      </c>
      <c r="F858" s="81"/>
      <c r="G858" s="82">
        <f t="shared" si="131"/>
        <v>0</v>
      </c>
      <c r="H858" s="83">
        <f t="shared" si="132"/>
        <v>0</v>
      </c>
      <c r="I858" s="83" t="e">
        <f t="shared" si="133"/>
        <v>#DIV/0!</v>
      </c>
      <c r="J858" s="103" t="e">
        <f t="shared" si="134"/>
        <v>#DIV/0!</v>
      </c>
    </row>
    <row r="859" spans="1:10" ht="12.75" customHeight="1" x14ac:dyDescent="0.25">
      <c r="A859" s="101"/>
      <c r="D859" s="81"/>
      <c r="E859" s="81">
        <f>(E858*Invoice!I4232)+((E858-(E858*Invoice!I4232))*Invoice!J4232)</f>
        <v>0</v>
      </c>
      <c r="F859" s="81"/>
      <c r="G859" s="90">
        <f>E859/1.11</f>
        <v>0</v>
      </c>
      <c r="H859" s="91">
        <f>G859*11%</f>
        <v>0</v>
      </c>
      <c r="I859" s="91" t="e">
        <f>G859/B858</f>
        <v>#DIV/0!</v>
      </c>
      <c r="J859" s="104" t="e">
        <f>H859/B858</f>
        <v>#DIV/0!</v>
      </c>
    </row>
    <row r="860" spans="1:10" ht="12.75" customHeight="1" x14ac:dyDescent="0.25">
      <c r="A860" s="101"/>
      <c r="D860" s="81" t="s">
        <v>23</v>
      </c>
      <c r="E860" s="81">
        <f>E858-E859</f>
        <v>0</v>
      </c>
      <c r="F860" s="81"/>
      <c r="G860" s="82">
        <f>G858-G859</f>
        <v>0</v>
      </c>
      <c r="H860" s="82">
        <f>H858-H859</f>
        <v>0</v>
      </c>
      <c r="I860" s="82" t="e">
        <f>I858-I859</f>
        <v>#DIV/0!</v>
      </c>
      <c r="J860" s="105" t="e">
        <f>J858-J859</f>
        <v>#DIV/0!</v>
      </c>
    </row>
    <row r="861" spans="1:10" ht="12.75" customHeight="1" x14ac:dyDescent="0.25">
      <c r="A861" s="101"/>
      <c r="D861" s="81"/>
      <c r="E861" s="81"/>
      <c r="F861" s="81"/>
      <c r="G861" s="82"/>
      <c r="H861" s="83">
        <f>G860+H860</f>
        <v>0</v>
      </c>
      <c r="I861" s="83"/>
      <c r="J861" s="103"/>
    </row>
    <row r="862" spans="1:10" ht="12.75" customHeight="1" x14ac:dyDescent="0.25">
      <c r="A862" s="101"/>
      <c r="B862" s="79"/>
      <c r="D862" s="81"/>
      <c r="E862" s="81"/>
      <c r="F862" s="81"/>
      <c r="G862" s="82"/>
      <c r="H862" s="83"/>
      <c r="I862" s="83"/>
      <c r="J862" s="103"/>
    </row>
    <row r="863" spans="1:10" ht="12.75" customHeight="1" x14ac:dyDescent="0.25">
      <c r="A863" s="101">
        <v>6</v>
      </c>
      <c r="B863" s="84" t="s">
        <v>20</v>
      </c>
      <c r="C863" s="84" t="s">
        <v>21</v>
      </c>
      <c r="D863" s="85" t="s">
        <v>22</v>
      </c>
      <c r="E863" s="85" t="s">
        <v>23</v>
      </c>
      <c r="F863" s="85"/>
      <c r="G863" s="86" t="s">
        <v>24</v>
      </c>
      <c r="H863" s="87" t="s">
        <v>25</v>
      </c>
      <c r="I863" s="87" t="s">
        <v>26</v>
      </c>
      <c r="J863" s="102"/>
    </row>
    <row r="864" spans="1:10" ht="12.75" customHeight="1" x14ac:dyDescent="0.25">
      <c r="A864" s="101"/>
      <c r="B864" s="80">
        <f>Invoice!B4233</f>
        <v>0</v>
      </c>
      <c r="C864" s="88">
        <f>Invoice!E4233</f>
        <v>0</v>
      </c>
      <c r="D864" s="89">
        <f>Invoice!H4233</f>
        <v>0</v>
      </c>
      <c r="E864" s="81">
        <f t="shared" si="130"/>
        <v>0</v>
      </c>
      <c r="F864" s="81"/>
      <c r="G864" s="82">
        <f t="shared" si="131"/>
        <v>0</v>
      </c>
      <c r="H864" s="83">
        <f t="shared" si="132"/>
        <v>0</v>
      </c>
      <c r="I864" s="83" t="e">
        <f t="shared" si="133"/>
        <v>#DIV/0!</v>
      </c>
      <c r="J864" s="103" t="e">
        <f t="shared" si="134"/>
        <v>#DIV/0!</v>
      </c>
    </row>
    <row r="865" spans="1:10" ht="12.75" customHeight="1" x14ac:dyDescent="0.25">
      <c r="A865" s="101"/>
      <c r="D865" s="81"/>
      <c r="E865" s="81">
        <f>(E864*Invoice!I4233)+((E864-(E864*Invoice!I4233))*Invoice!J4233)</f>
        <v>0</v>
      </c>
      <c r="F865" s="81"/>
      <c r="G865" s="90">
        <f>E865/1.11</f>
        <v>0</v>
      </c>
      <c r="H865" s="91">
        <f>G865*11%</f>
        <v>0</v>
      </c>
      <c r="I865" s="91" t="e">
        <f>G865/B864</f>
        <v>#DIV/0!</v>
      </c>
      <c r="J865" s="104" t="e">
        <f>H865/B864</f>
        <v>#DIV/0!</v>
      </c>
    </row>
    <row r="866" spans="1:10" ht="12.75" customHeight="1" x14ac:dyDescent="0.25">
      <c r="A866" s="101"/>
      <c r="D866" s="81" t="s">
        <v>23</v>
      </c>
      <c r="E866" s="81">
        <f>E864-E865</f>
        <v>0</v>
      </c>
      <c r="F866" s="81"/>
      <c r="G866" s="82">
        <f>G864-G865</f>
        <v>0</v>
      </c>
      <c r="H866" s="82">
        <f>H864-H865</f>
        <v>0</v>
      </c>
      <c r="I866" s="82" t="e">
        <f>I864-I865</f>
        <v>#DIV/0!</v>
      </c>
      <c r="J866" s="105" t="e">
        <f>J864-J865</f>
        <v>#DIV/0!</v>
      </c>
    </row>
    <row r="867" spans="1:10" ht="12.75" customHeight="1" x14ac:dyDescent="0.25">
      <c r="A867" s="101"/>
      <c r="D867" s="81"/>
      <c r="E867" s="81"/>
      <c r="F867" s="81"/>
      <c r="G867" s="82"/>
      <c r="H867" s="83">
        <f>G866+H866</f>
        <v>0</v>
      </c>
      <c r="I867" s="83"/>
      <c r="J867" s="103"/>
    </row>
    <row r="868" spans="1:10" ht="12.75" customHeight="1" x14ac:dyDescent="0.25">
      <c r="A868" s="101"/>
      <c r="B868" s="79"/>
      <c r="D868" s="81"/>
      <c r="E868" s="81"/>
      <c r="F868" s="81"/>
      <c r="G868" s="82"/>
      <c r="H868" s="83"/>
      <c r="I868" s="83"/>
      <c r="J868" s="103"/>
    </row>
    <row r="869" spans="1:10" ht="12.75" customHeight="1" x14ac:dyDescent="0.25">
      <c r="A869" s="101">
        <v>7</v>
      </c>
      <c r="B869" s="84" t="s">
        <v>20</v>
      </c>
      <c r="C869" s="84" t="s">
        <v>21</v>
      </c>
      <c r="D869" s="85" t="s">
        <v>22</v>
      </c>
      <c r="E869" s="85" t="s">
        <v>23</v>
      </c>
      <c r="F869" s="85"/>
      <c r="G869" s="86" t="s">
        <v>24</v>
      </c>
      <c r="H869" s="87" t="s">
        <v>25</v>
      </c>
      <c r="I869" s="87" t="s">
        <v>26</v>
      </c>
      <c r="J869" s="102"/>
    </row>
    <row r="870" spans="1:10" ht="12.75" customHeight="1" x14ac:dyDescent="0.25">
      <c r="A870" s="101"/>
      <c r="B870" s="80">
        <f>Invoice!B4234</f>
        <v>0</v>
      </c>
      <c r="C870" s="88">
        <f>Invoice!E4234</f>
        <v>0</v>
      </c>
      <c r="D870" s="89">
        <f>Invoice!H4234</f>
        <v>0</v>
      </c>
      <c r="E870" s="81">
        <f t="shared" si="130"/>
        <v>0</v>
      </c>
      <c r="F870" s="81"/>
      <c r="G870" s="82">
        <f t="shared" si="131"/>
        <v>0</v>
      </c>
      <c r="H870" s="83">
        <f t="shared" si="132"/>
        <v>0</v>
      </c>
      <c r="I870" s="83" t="e">
        <f t="shared" si="133"/>
        <v>#DIV/0!</v>
      </c>
      <c r="J870" s="103" t="e">
        <f t="shared" si="134"/>
        <v>#DIV/0!</v>
      </c>
    </row>
    <row r="871" spans="1:10" ht="12.75" customHeight="1" x14ac:dyDescent="0.25">
      <c r="A871" s="101"/>
      <c r="D871" s="81"/>
      <c r="E871" s="81">
        <f>(E870*Invoice!I4234)+((E870-(E870*Invoice!I4234))*Invoice!J4234)</f>
        <v>0</v>
      </c>
      <c r="F871" s="81"/>
      <c r="G871" s="90">
        <f>E871/1.11</f>
        <v>0</v>
      </c>
      <c r="H871" s="91">
        <f>G871*11%</f>
        <v>0</v>
      </c>
      <c r="I871" s="91" t="e">
        <f>G871/B870</f>
        <v>#DIV/0!</v>
      </c>
      <c r="J871" s="104" t="e">
        <f>H871/B870</f>
        <v>#DIV/0!</v>
      </c>
    </row>
    <row r="872" spans="1:10" ht="12.75" customHeight="1" x14ac:dyDescent="0.25">
      <c r="A872" s="101"/>
      <c r="D872" s="81" t="s">
        <v>23</v>
      </c>
      <c r="E872" s="81">
        <f>E870-E871</f>
        <v>0</v>
      </c>
      <c r="F872" s="81"/>
      <c r="G872" s="82">
        <f>G870-G871</f>
        <v>0</v>
      </c>
      <c r="H872" s="82">
        <f>H870-H871</f>
        <v>0</v>
      </c>
      <c r="I872" s="82" t="e">
        <f>I870-I871</f>
        <v>#DIV/0!</v>
      </c>
      <c r="J872" s="105" t="e">
        <f>J870-J871</f>
        <v>#DIV/0!</v>
      </c>
    </row>
    <row r="873" spans="1:10" ht="12.75" customHeight="1" x14ac:dyDescent="0.25">
      <c r="A873" s="101"/>
      <c r="D873" s="81"/>
      <c r="E873" s="81"/>
      <c r="F873" s="81"/>
      <c r="G873" s="82"/>
      <c r="H873" s="83">
        <f>G872+H872</f>
        <v>0</v>
      </c>
      <c r="I873" s="83"/>
      <c r="J873" s="103"/>
    </row>
    <row r="874" spans="1:10" ht="12.75" customHeight="1" x14ac:dyDescent="0.25">
      <c r="A874" s="101"/>
      <c r="B874" s="79"/>
      <c r="D874" s="81"/>
      <c r="E874" s="81"/>
      <c r="F874" s="81"/>
      <c r="G874" s="82"/>
      <c r="H874" s="83"/>
      <c r="I874" s="83"/>
      <c r="J874" s="103"/>
    </row>
    <row r="875" spans="1:10" ht="12.75" customHeight="1" x14ac:dyDescent="0.25">
      <c r="A875" s="101">
        <v>8</v>
      </c>
      <c r="B875" s="84" t="s">
        <v>20</v>
      </c>
      <c r="C875" s="84" t="s">
        <v>21</v>
      </c>
      <c r="D875" s="85" t="s">
        <v>22</v>
      </c>
      <c r="E875" s="85" t="s">
        <v>23</v>
      </c>
      <c r="F875" s="85"/>
      <c r="G875" s="86" t="s">
        <v>24</v>
      </c>
      <c r="H875" s="87" t="s">
        <v>25</v>
      </c>
      <c r="I875" s="87" t="s">
        <v>26</v>
      </c>
      <c r="J875" s="102"/>
    </row>
    <row r="876" spans="1:10" ht="12.75" customHeight="1" x14ac:dyDescent="0.25">
      <c r="A876" s="101"/>
      <c r="B876" s="80">
        <f>Invoice!B4235</f>
        <v>0</v>
      </c>
      <c r="C876" s="88">
        <f>Invoice!E4235</f>
        <v>0</v>
      </c>
      <c r="D876" s="89">
        <f>Invoice!H4235</f>
        <v>0</v>
      </c>
      <c r="E876" s="81">
        <f t="shared" si="130"/>
        <v>0</v>
      </c>
      <c r="F876" s="81"/>
      <c r="G876" s="82">
        <f t="shared" si="131"/>
        <v>0</v>
      </c>
      <c r="H876" s="83">
        <f t="shared" si="132"/>
        <v>0</v>
      </c>
      <c r="I876" s="83" t="e">
        <f t="shared" si="133"/>
        <v>#DIV/0!</v>
      </c>
      <c r="J876" s="103" t="e">
        <f t="shared" si="134"/>
        <v>#DIV/0!</v>
      </c>
    </row>
    <row r="877" spans="1:10" ht="12.75" customHeight="1" x14ac:dyDescent="0.25">
      <c r="A877" s="101"/>
      <c r="D877" s="81"/>
      <c r="E877" s="81">
        <f>(E876*Invoice!I4235)+((E876-(E876*Invoice!I4235))*Invoice!J4235)</f>
        <v>0</v>
      </c>
      <c r="F877" s="81"/>
      <c r="G877" s="90">
        <f>E877/1.11</f>
        <v>0</v>
      </c>
      <c r="H877" s="91">
        <f>G877*11%</f>
        <v>0</v>
      </c>
      <c r="I877" s="91" t="e">
        <f>G877/B876</f>
        <v>#DIV/0!</v>
      </c>
      <c r="J877" s="104" t="e">
        <f>H877/B876</f>
        <v>#DIV/0!</v>
      </c>
    </row>
    <row r="878" spans="1:10" ht="12.75" customHeight="1" x14ac:dyDescent="0.25">
      <c r="A878" s="101"/>
      <c r="D878" s="81" t="s">
        <v>23</v>
      </c>
      <c r="E878" s="81">
        <f>E876-E877</f>
        <v>0</v>
      </c>
      <c r="F878" s="81"/>
      <c r="G878" s="82">
        <f>G876-G877</f>
        <v>0</v>
      </c>
      <c r="H878" s="82">
        <f>H876-H877</f>
        <v>0</v>
      </c>
      <c r="I878" s="82" t="e">
        <f>I876-I877</f>
        <v>#DIV/0!</v>
      </c>
      <c r="J878" s="105" t="e">
        <f>J876-J877</f>
        <v>#DIV/0!</v>
      </c>
    </row>
    <row r="879" spans="1:10" ht="12.75" customHeight="1" x14ac:dyDescent="0.25">
      <c r="A879" s="101"/>
      <c r="D879" s="81"/>
      <c r="E879" s="81"/>
      <c r="F879" s="81"/>
      <c r="G879" s="82"/>
      <c r="H879" s="83">
        <f>G878+H878</f>
        <v>0</v>
      </c>
      <c r="I879" s="83"/>
      <c r="J879" s="103"/>
    </row>
    <row r="880" spans="1:10" ht="12.75" customHeight="1" x14ac:dyDescent="0.25">
      <c r="A880" s="101"/>
      <c r="B880" s="79"/>
      <c r="D880" s="81"/>
      <c r="E880" s="81"/>
      <c r="F880" s="81"/>
      <c r="G880" s="82"/>
      <c r="H880" s="83"/>
      <c r="I880" s="83"/>
      <c r="J880" s="103"/>
    </row>
    <row r="881" spans="1:10" ht="12.75" customHeight="1" x14ac:dyDescent="0.25">
      <c r="A881" s="101">
        <v>9</v>
      </c>
      <c r="B881" s="84" t="s">
        <v>20</v>
      </c>
      <c r="C881" s="84" t="s">
        <v>21</v>
      </c>
      <c r="D881" s="85" t="s">
        <v>22</v>
      </c>
      <c r="E881" s="85" t="s">
        <v>23</v>
      </c>
      <c r="F881" s="85"/>
      <c r="G881" s="86" t="s">
        <v>24</v>
      </c>
      <c r="H881" s="87" t="s">
        <v>25</v>
      </c>
      <c r="I881" s="87" t="s">
        <v>26</v>
      </c>
      <c r="J881" s="102"/>
    </row>
    <row r="882" spans="1:10" ht="12.75" customHeight="1" x14ac:dyDescent="0.25">
      <c r="A882" s="101"/>
      <c r="B882" s="80">
        <f>Invoice!B4236</f>
        <v>0</v>
      </c>
      <c r="C882" s="88">
        <f>Invoice!E4236</f>
        <v>0</v>
      </c>
      <c r="D882" s="89">
        <f>Invoice!H4236</f>
        <v>0</v>
      </c>
      <c r="E882" s="81">
        <f t="shared" si="130"/>
        <v>0</v>
      </c>
      <c r="F882" s="81"/>
      <c r="G882" s="82">
        <f t="shared" si="131"/>
        <v>0</v>
      </c>
      <c r="H882" s="83">
        <f t="shared" si="132"/>
        <v>0</v>
      </c>
      <c r="I882" s="83" t="e">
        <f t="shared" si="133"/>
        <v>#DIV/0!</v>
      </c>
      <c r="J882" s="103" t="e">
        <f t="shared" si="134"/>
        <v>#DIV/0!</v>
      </c>
    </row>
    <row r="883" spans="1:10" ht="12.75" customHeight="1" x14ac:dyDescent="0.25">
      <c r="A883" s="101"/>
      <c r="D883" s="81"/>
      <c r="E883" s="81">
        <f>(E882*Invoice!I4236)+((E882-(E882*Invoice!I4236))*Invoice!J4236)</f>
        <v>0</v>
      </c>
      <c r="F883" s="81"/>
      <c r="G883" s="90">
        <f>E883/1.11</f>
        <v>0</v>
      </c>
      <c r="H883" s="91">
        <f>G883*11%</f>
        <v>0</v>
      </c>
      <c r="I883" s="91" t="e">
        <f>G883/B882</f>
        <v>#DIV/0!</v>
      </c>
      <c r="J883" s="104" t="e">
        <f>H883/B882</f>
        <v>#DIV/0!</v>
      </c>
    </row>
    <row r="884" spans="1:10" ht="12.75" customHeight="1" x14ac:dyDescent="0.25">
      <c r="A884" s="101"/>
      <c r="D884" s="81" t="s">
        <v>23</v>
      </c>
      <c r="E884" s="81">
        <f>E882-E883</f>
        <v>0</v>
      </c>
      <c r="F884" s="81"/>
      <c r="G884" s="82">
        <f>G882-G883</f>
        <v>0</v>
      </c>
      <c r="H884" s="82">
        <f>H882-H883</f>
        <v>0</v>
      </c>
      <c r="I884" s="82" t="e">
        <f>I882-I883</f>
        <v>#DIV/0!</v>
      </c>
      <c r="J884" s="105" t="e">
        <f>J882-J883</f>
        <v>#DIV/0!</v>
      </c>
    </row>
    <row r="885" spans="1:10" ht="12.75" customHeight="1" x14ac:dyDescent="0.25">
      <c r="A885" s="101"/>
      <c r="D885" s="81"/>
      <c r="E885" s="81"/>
      <c r="F885" s="81"/>
      <c r="G885" s="82"/>
      <c r="H885" s="83">
        <f>G884+H884</f>
        <v>0</v>
      </c>
      <c r="I885" s="83"/>
      <c r="J885" s="103"/>
    </row>
    <row r="886" spans="1:10" ht="12.75" customHeight="1" x14ac:dyDescent="0.25">
      <c r="A886" s="101"/>
      <c r="B886" s="79"/>
      <c r="D886" s="81"/>
      <c r="E886" s="81"/>
      <c r="F886" s="81"/>
      <c r="G886" s="82"/>
      <c r="H886" s="83"/>
      <c r="I886" s="83"/>
      <c r="J886" s="103"/>
    </row>
    <row r="887" spans="1:10" ht="12.75" customHeight="1" x14ac:dyDescent="0.25">
      <c r="A887" s="101">
        <v>10</v>
      </c>
      <c r="B887" s="84" t="s">
        <v>20</v>
      </c>
      <c r="C887" s="84" t="s">
        <v>21</v>
      </c>
      <c r="D887" s="85" t="s">
        <v>22</v>
      </c>
      <c r="E887" s="85" t="s">
        <v>23</v>
      </c>
      <c r="F887" s="85"/>
      <c r="G887" s="86" t="s">
        <v>24</v>
      </c>
      <c r="H887" s="87" t="s">
        <v>25</v>
      </c>
      <c r="I887" s="87" t="s">
        <v>26</v>
      </c>
      <c r="J887" s="102"/>
    </row>
    <row r="888" spans="1:10" ht="12.75" customHeight="1" x14ac:dyDescent="0.25">
      <c r="A888" s="101"/>
      <c r="B888" s="80">
        <f>Invoice!B4237</f>
        <v>0</v>
      </c>
      <c r="C888" s="88">
        <f>Invoice!E4237</f>
        <v>0</v>
      </c>
      <c r="D888" s="89">
        <f>Invoice!H4237</f>
        <v>0</v>
      </c>
      <c r="E888" s="81">
        <f t="shared" si="130"/>
        <v>0</v>
      </c>
      <c r="F888" s="81"/>
      <c r="G888" s="82">
        <f t="shared" si="131"/>
        <v>0</v>
      </c>
      <c r="H888" s="83">
        <f t="shared" si="132"/>
        <v>0</v>
      </c>
      <c r="I888" s="83" t="e">
        <f t="shared" si="133"/>
        <v>#DIV/0!</v>
      </c>
      <c r="J888" s="103" t="e">
        <f t="shared" si="134"/>
        <v>#DIV/0!</v>
      </c>
    </row>
    <row r="889" spans="1:10" ht="12.75" customHeight="1" x14ac:dyDescent="0.25">
      <c r="A889" s="101"/>
      <c r="D889" s="81"/>
      <c r="E889" s="81">
        <f>(E888*Invoice!I4237)+((E888-(E888*Invoice!I4237))*Invoice!J4237)</f>
        <v>0</v>
      </c>
      <c r="F889" s="81"/>
      <c r="G889" s="90">
        <f>E889/1.11</f>
        <v>0</v>
      </c>
      <c r="H889" s="91">
        <f>G889*11%</f>
        <v>0</v>
      </c>
      <c r="I889" s="91" t="e">
        <f>G889/B888</f>
        <v>#DIV/0!</v>
      </c>
      <c r="J889" s="104" t="e">
        <f>H889/B888</f>
        <v>#DIV/0!</v>
      </c>
    </row>
    <row r="890" spans="1:10" ht="12.75" customHeight="1" x14ac:dyDescent="0.25">
      <c r="A890" s="101"/>
      <c r="D890" s="81" t="s">
        <v>23</v>
      </c>
      <c r="E890" s="81">
        <f>E888-E889</f>
        <v>0</v>
      </c>
      <c r="F890" s="81"/>
      <c r="G890" s="82">
        <f>G888-G889</f>
        <v>0</v>
      </c>
      <c r="H890" s="82">
        <f>H888-H889</f>
        <v>0</v>
      </c>
      <c r="I890" s="82" t="e">
        <f>I888-I889</f>
        <v>#DIV/0!</v>
      </c>
      <c r="J890" s="105" t="e">
        <f>J888-J889</f>
        <v>#DIV/0!</v>
      </c>
    </row>
    <row r="891" spans="1:10" ht="12.75" customHeight="1" x14ac:dyDescent="0.25">
      <c r="A891" s="101"/>
      <c r="D891" s="81"/>
      <c r="E891" s="81"/>
      <c r="F891" s="81"/>
      <c r="G891" s="82"/>
      <c r="H891" s="83">
        <f>G890+H890</f>
        <v>0</v>
      </c>
      <c r="I891" s="83"/>
      <c r="J891" s="103"/>
    </row>
    <row r="892" spans="1:10" ht="12.75" customHeight="1" x14ac:dyDescent="0.25">
      <c r="A892" s="101"/>
      <c r="B892" s="79"/>
      <c r="D892" s="81"/>
      <c r="E892" s="81"/>
      <c r="F892" s="81"/>
      <c r="G892" s="82"/>
      <c r="H892" s="83"/>
      <c r="I892" s="83"/>
      <c r="J892" s="103"/>
    </row>
    <row r="893" spans="1:10" ht="12.75" customHeight="1" x14ac:dyDescent="0.25">
      <c r="A893" s="101">
        <v>11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Invoice!B4238</f>
        <v>0</v>
      </c>
      <c r="C894" s="88">
        <f>Invoice!E4238</f>
        <v>0</v>
      </c>
      <c r="D894" s="89">
        <f>Invoice!H4238</f>
        <v>0</v>
      </c>
      <c r="E894" s="81">
        <f t="shared" si="130"/>
        <v>0</v>
      </c>
      <c r="F894" s="81"/>
      <c r="G894" s="82">
        <f t="shared" si="131"/>
        <v>0</v>
      </c>
      <c r="H894" s="83">
        <f t="shared" si="132"/>
        <v>0</v>
      </c>
      <c r="I894" s="83" t="e">
        <f t="shared" si="133"/>
        <v>#DIV/0!</v>
      </c>
      <c r="J894" s="103" t="e">
        <f t="shared" si="134"/>
        <v>#DIV/0!</v>
      </c>
    </row>
    <row r="895" spans="1:10" ht="12.75" customHeight="1" x14ac:dyDescent="0.25">
      <c r="A895" s="101"/>
      <c r="D895" s="81"/>
      <c r="E895" s="81">
        <f>(E894*Invoice!I4238)+((E894-(E894*Invoice!I4238))*Invoice!J4238)</f>
        <v>0</v>
      </c>
      <c r="F895" s="81"/>
      <c r="G895" s="90">
        <f>E895/1.11</f>
        <v>0</v>
      </c>
      <c r="H895" s="91">
        <f>G895*11%</f>
        <v>0</v>
      </c>
      <c r="I895" s="91" t="e">
        <f>G895/B894</f>
        <v>#DIV/0!</v>
      </c>
      <c r="J895" s="104" t="e">
        <f>H895/B894</f>
        <v>#DIV/0!</v>
      </c>
    </row>
    <row r="896" spans="1:10" ht="12.75" customHeight="1" x14ac:dyDescent="0.25">
      <c r="A896" s="101"/>
      <c r="D896" s="81" t="s">
        <v>23</v>
      </c>
      <c r="E896" s="81">
        <f>E894-E895</f>
        <v>0</v>
      </c>
      <c r="F896" s="81"/>
      <c r="G896" s="82">
        <f>G894-G895</f>
        <v>0</v>
      </c>
      <c r="H896" s="82">
        <f>H894-H895</f>
        <v>0</v>
      </c>
      <c r="I896" s="82" t="e">
        <f>I894-I895</f>
        <v>#DIV/0!</v>
      </c>
      <c r="J896" s="105" t="e">
        <f>J894-J895</f>
        <v>#DIV/0!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0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1">
        <v>12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2"/>
    </row>
    <row r="900" spans="1:10" ht="12.75" customHeight="1" x14ac:dyDescent="0.25">
      <c r="A900" s="101"/>
      <c r="B900" s="80">
        <f>Invoice!B4239</f>
        <v>0</v>
      </c>
      <c r="C900" s="88">
        <f>Invoice!E4239</f>
        <v>0</v>
      </c>
      <c r="D900" s="89">
        <f>Invoice!H4239</f>
        <v>0</v>
      </c>
      <c r="E900" s="81">
        <f t="shared" si="130"/>
        <v>0</v>
      </c>
      <c r="F900" s="81"/>
      <c r="G900" s="82">
        <f t="shared" si="131"/>
        <v>0</v>
      </c>
      <c r="H900" s="83">
        <f t="shared" si="132"/>
        <v>0</v>
      </c>
      <c r="I900" s="83" t="e">
        <f t="shared" si="133"/>
        <v>#DIV/0!</v>
      </c>
      <c r="J900" s="103" t="e">
        <f t="shared" si="134"/>
        <v>#DIV/0!</v>
      </c>
    </row>
    <row r="901" spans="1:10" ht="12.75" customHeight="1" x14ac:dyDescent="0.25">
      <c r="A901" s="101"/>
      <c r="D901" s="81"/>
      <c r="E901" s="81">
        <f>(E900*Invoice!I4239)+((E900-(E900*Invoice!I4239))*Invoice!J4239)</f>
        <v>0</v>
      </c>
      <c r="F901" s="81"/>
      <c r="G901" s="90">
        <f>E901/1.11</f>
        <v>0</v>
      </c>
      <c r="H901" s="91">
        <f>G901*11%</f>
        <v>0</v>
      </c>
      <c r="I901" s="91" t="e">
        <f>G901/B900</f>
        <v>#DIV/0!</v>
      </c>
      <c r="J901" s="104" t="e">
        <f>H901/B900</f>
        <v>#DIV/0!</v>
      </c>
    </row>
    <row r="902" spans="1:10" ht="12.75" customHeight="1" x14ac:dyDescent="0.25">
      <c r="A902" s="101"/>
      <c r="D902" s="81" t="s">
        <v>23</v>
      </c>
      <c r="E902" s="81">
        <f>E900-E901</f>
        <v>0</v>
      </c>
      <c r="F902" s="81"/>
      <c r="G902" s="82">
        <f>G900-G901</f>
        <v>0</v>
      </c>
      <c r="H902" s="82">
        <f>H900-H901</f>
        <v>0</v>
      </c>
      <c r="I902" s="82" t="e">
        <f>I900-I901</f>
        <v>#DIV/0!</v>
      </c>
      <c r="J902" s="105" t="e">
        <f>J900-J901</f>
        <v>#DIV/0!</v>
      </c>
    </row>
    <row r="903" spans="1:10" ht="12.75" customHeight="1" x14ac:dyDescent="0.25">
      <c r="A903" s="101"/>
      <c r="D903" s="81"/>
      <c r="E903" s="81"/>
      <c r="F903" s="81"/>
      <c r="G903" s="82"/>
      <c r="H903" s="83">
        <f>G902+H902</f>
        <v>0</v>
      </c>
      <c r="I903" s="83"/>
      <c r="J903" s="103"/>
    </row>
    <row r="904" spans="1:10" ht="12.75" customHeight="1" x14ac:dyDescent="0.25">
      <c r="A904" s="101"/>
      <c r="B904" s="79"/>
      <c r="D904" s="81"/>
      <c r="E904" s="81"/>
      <c r="F904" s="81"/>
      <c r="G904" s="82"/>
      <c r="H904" s="83"/>
      <c r="I904" s="83"/>
      <c r="J904" s="103"/>
    </row>
    <row r="905" spans="1:10" ht="12.75" customHeight="1" x14ac:dyDescent="0.25">
      <c r="A905" s="101">
        <v>13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2"/>
    </row>
    <row r="906" spans="1:10" ht="12.75" customHeight="1" x14ac:dyDescent="0.25">
      <c r="A906" s="101"/>
      <c r="B906" s="80">
        <f>Invoice!B4240</f>
        <v>0</v>
      </c>
      <c r="C906" s="88">
        <f>Invoice!E4240</f>
        <v>0</v>
      </c>
      <c r="D906" s="89">
        <f>Invoice!H4240</f>
        <v>0</v>
      </c>
      <c r="E906" s="81">
        <f t="shared" si="130"/>
        <v>0</v>
      </c>
      <c r="F906" s="81"/>
      <c r="G906" s="82">
        <f t="shared" si="131"/>
        <v>0</v>
      </c>
      <c r="H906" s="83">
        <f t="shared" si="132"/>
        <v>0</v>
      </c>
      <c r="I906" s="83" t="e">
        <f t="shared" si="133"/>
        <v>#DIV/0!</v>
      </c>
      <c r="J906" s="103" t="e">
        <f t="shared" si="134"/>
        <v>#DIV/0!</v>
      </c>
    </row>
    <row r="907" spans="1:10" ht="12.75" customHeight="1" x14ac:dyDescent="0.25">
      <c r="A907" s="101"/>
      <c r="D907" s="81"/>
      <c r="E907" s="81">
        <f>(E906*Invoice!I4240)+((E906-(E906*Invoice!I4240))*Invoice!J4240)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4" t="e">
        <f>H907/B906</f>
        <v>#DIV/0!</v>
      </c>
    </row>
    <row r="908" spans="1:10" ht="12.75" customHeight="1" x14ac:dyDescent="0.25">
      <c r="A908" s="101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5" t="e">
        <f>J906-J907</f>
        <v>#DIV/0!</v>
      </c>
    </row>
    <row r="909" spans="1:10" ht="12.75" customHeight="1" x14ac:dyDescent="0.25">
      <c r="A909" s="101"/>
      <c r="D909" s="81"/>
      <c r="E909" s="81"/>
      <c r="F909" s="81"/>
      <c r="G909" s="82"/>
      <c r="H909" s="83">
        <f>G908+H908</f>
        <v>0</v>
      </c>
      <c r="I909" s="83"/>
      <c r="J909" s="103"/>
    </row>
    <row r="910" spans="1:10" ht="12.75" customHeight="1" x14ac:dyDescent="0.25">
      <c r="A910" s="101"/>
      <c r="B910" s="79"/>
      <c r="D910" s="81"/>
      <c r="E910" s="81"/>
      <c r="F910" s="81"/>
      <c r="G910" s="82"/>
      <c r="H910" s="83"/>
      <c r="I910" s="83"/>
      <c r="J910" s="103"/>
    </row>
    <row r="911" spans="1:10" ht="12.75" customHeight="1" x14ac:dyDescent="0.25">
      <c r="A911" s="101">
        <v>14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2"/>
    </row>
    <row r="912" spans="1:10" ht="12.75" customHeight="1" x14ac:dyDescent="0.25">
      <c r="A912" s="101"/>
      <c r="B912" s="80">
        <f>Invoice!B4241</f>
        <v>0</v>
      </c>
      <c r="C912" s="88">
        <f>Invoice!E4241</f>
        <v>0</v>
      </c>
      <c r="D912" s="89">
        <f>Invoice!H4241</f>
        <v>0</v>
      </c>
      <c r="E912" s="81">
        <f t="shared" si="130"/>
        <v>0</v>
      </c>
      <c r="F912" s="81"/>
      <c r="G912" s="82">
        <f t="shared" si="131"/>
        <v>0</v>
      </c>
      <c r="H912" s="83">
        <f t="shared" si="132"/>
        <v>0</v>
      </c>
      <c r="I912" s="83" t="e">
        <f t="shared" si="133"/>
        <v>#DIV/0!</v>
      </c>
      <c r="J912" s="103" t="e">
        <f t="shared" si="134"/>
        <v>#DIV/0!</v>
      </c>
    </row>
    <row r="913" spans="1:10" ht="12.75" customHeight="1" x14ac:dyDescent="0.25">
      <c r="A913" s="101"/>
      <c r="D913" s="81"/>
      <c r="E913" s="81">
        <f>(E912*Invoice!I4241)+((E912-(E912*Invoice!I4241))*Invoice!J4241)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4" t="e">
        <f>H913/B912</f>
        <v>#DIV/0!</v>
      </c>
    </row>
    <row r="914" spans="1:10" ht="12.75" customHeight="1" x14ac:dyDescent="0.25">
      <c r="A914" s="101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5" t="e">
        <f>J912-J913</f>
        <v>#DIV/0!</v>
      </c>
    </row>
    <row r="915" spans="1:10" ht="12.75" customHeight="1" x14ac:dyDescent="0.25">
      <c r="A915" s="101"/>
      <c r="D915" s="81"/>
      <c r="E915" s="81"/>
      <c r="F915" s="81"/>
      <c r="G915" s="82"/>
      <c r="H915" s="83">
        <f>G914+H914</f>
        <v>0</v>
      </c>
      <c r="I915" s="83"/>
      <c r="J915" s="103"/>
    </row>
    <row r="916" spans="1:10" ht="12.75" customHeight="1" x14ac:dyDescent="0.25">
      <c r="A916" s="101"/>
      <c r="B916" s="79"/>
      <c r="D916" s="81"/>
      <c r="E916" s="81"/>
      <c r="F916" s="81"/>
      <c r="G916" s="82"/>
      <c r="H916" s="83"/>
      <c r="I916" s="83"/>
      <c r="J916" s="103"/>
    </row>
    <row r="917" spans="1:10" ht="12.75" customHeight="1" x14ac:dyDescent="0.25">
      <c r="A917" s="101">
        <v>15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2"/>
    </row>
    <row r="918" spans="1:10" ht="12.75" customHeight="1" x14ac:dyDescent="0.25">
      <c r="A918" s="101"/>
      <c r="B918" s="80">
        <f>Invoice!B4242</f>
        <v>0</v>
      </c>
      <c r="C918" s="88">
        <f>Invoice!E4242</f>
        <v>0</v>
      </c>
      <c r="D918" s="89">
        <f>Invoice!H4242</f>
        <v>0</v>
      </c>
      <c r="E918" s="81">
        <f t="shared" si="130"/>
        <v>0</v>
      </c>
      <c r="F918" s="81"/>
      <c r="G918" s="82">
        <f t="shared" si="131"/>
        <v>0</v>
      </c>
      <c r="H918" s="83">
        <f t="shared" si="132"/>
        <v>0</v>
      </c>
      <c r="I918" s="83" t="e">
        <f t="shared" si="133"/>
        <v>#DIV/0!</v>
      </c>
      <c r="J918" s="103" t="e">
        <f t="shared" si="134"/>
        <v>#DIV/0!</v>
      </c>
    </row>
    <row r="919" spans="1:10" ht="12.75" customHeight="1" x14ac:dyDescent="0.25">
      <c r="A919" s="101"/>
      <c r="D919" s="81"/>
      <c r="E919" s="81">
        <f>(E918*Invoice!I4242)+((E918-(E918*Invoice!I4242))*Invoice!J4242)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4" t="e">
        <f>H919/B918</f>
        <v>#DIV/0!</v>
      </c>
    </row>
    <row r="920" spans="1:10" ht="12.75" customHeight="1" x14ac:dyDescent="0.25">
      <c r="A920" s="101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5" t="e">
        <f>J918-J919</f>
        <v>#DIV/0!</v>
      </c>
    </row>
    <row r="921" spans="1:10" ht="12.75" customHeight="1" x14ac:dyDescent="0.25">
      <c r="A921" s="101"/>
      <c r="D921" s="81"/>
      <c r="E921" s="81"/>
      <c r="F921" s="81"/>
      <c r="G921" s="82"/>
      <c r="H921" s="83">
        <f>G920+H920</f>
        <v>0</v>
      </c>
      <c r="I921" s="83"/>
      <c r="J921" s="103"/>
    </row>
    <row r="922" spans="1:10" ht="12.75" customHeight="1" x14ac:dyDescent="0.25">
      <c r="A922" s="101"/>
      <c r="B922" s="79"/>
      <c r="D922" s="81"/>
      <c r="E922" s="81"/>
      <c r="F922" s="81"/>
      <c r="G922" s="82"/>
      <c r="H922" s="83"/>
      <c r="I922" s="83"/>
      <c r="J922" s="103"/>
    </row>
    <row r="923" spans="1:10" ht="12.75" customHeight="1" x14ac:dyDescent="0.25">
      <c r="A923" s="101">
        <v>16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2"/>
    </row>
    <row r="924" spans="1:10" ht="12.75" customHeight="1" x14ac:dyDescent="0.25">
      <c r="A924" s="101"/>
      <c r="B924" s="80">
        <f>Invoice!B4243</f>
        <v>0</v>
      </c>
      <c r="C924" s="88">
        <f>Invoice!E4243</f>
        <v>0</v>
      </c>
      <c r="D924" s="89">
        <f>Invoice!H4243</f>
        <v>0</v>
      </c>
      <c r="E924" s="81">
        <f t="shared" si="130"/>
        <v>0</v>
      </c>
      <c r="F924" s="81"/>
      <c r="G924" s="82">
        <f t="shared" si="131"/>
        <v>0</v>
      </c>
      <c r="H924" s="83">
        <f t="shared" si="132"/>
        <v>0</v>
      </c>
      <c r="I924" s="83" t="e">
        <f t="shared" si="133"/>
        <v>#DIV/0!</v>
      </c>
      <c r="J924" s="103" t="e">
        <f t="shared" si="134"/>
        <v>#DIV/0!</v>
      </c>
    </row>
    <row r="925" spans="1:10" ht="12.75" customHeight="1" x14ac:dyDescent="0.25">
      <c r="A925" s="101"/>
      <c r="D925" s="81"/>
      <c r="E925" s="81">
        <f>(E924*Invoice!I4243)+((E924-(E924*Invoice!I4243))*Invoice!J4243)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4" t="e">
        <f>H925/B924</f>
        <v>#DIV/0!</v>
      </c>
    </row>
    <row r="926" spans="1:10" ht="12.75" customHeight="1" x14ac:dyDescent="0.25">
      <c r="A926" s="101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5" t="e">
        <f>J924-J925</f>
        <v>#DIV/0!</v>
      </c>
    </row>
    <row r="927" spans="1:10" ht="12.75" customHeight="1" x14ac:dyDescent="0.25">
      <c r="A927" s="101"/>
      <c r="D927" s="81"/>
      <c r="E927" s="81"/>
      <c r="F927" s="81"/>
      <c r="G927" s="82"/>
      <c r="H927" s="83">
        <f>G926+H926</f>
        <v>0</v>
      </c>
      <c r="I927" s="83"/>
      <c r="J927" s="103"/>
    </row>
    <row r="928" spans="1:10" ht="12.75" customHeight="1" x14ac:dyDescent="0.25">
      <c r="A928" s="101"/>
      <c r="C928" s="88"/>
      <c r="D928" s="89"/>
      <c r="E928" s="81"/>
      <c r="F928" s="81"/>
      <c r="G928" s="82"/>
      <c r="H928" s="83"/>
      <c r="I928" s="83"/>
      <c r="J928" s="103"/>
    </row>
    <row r="929" spans="1:10" ht="12.75" customHeight="1" x14ac:dyDescent="0.25">
      <c r="A929" s="106"/>
      <c r="B929" s="107"/>
      <c r="C929" s="107"/>
      <c r="D929" s="107"/>
      <c r="E929" s="107"/>
      <c r="F929" s="107"/>
      <c r="G929" s="108">
        <f>G836+G842+G848+G854+G860+G866+G872+G878+G884+G890+G896+G902+G908+G914+G920+G926</f>
        <v>782770.27027027018</v>
      </c>
      <c r="H929" s="108">
        <f>H836+H842+H848+H854+H860+H866+H872+H878+H884+H890+H896+H902+H908+H914+H920+H926</f>
        <v>86104.729729729719</v>
      </c>
      <c r="I929" s="107"/>
      <c r="J929" s="109">
        <f>H837+H843+H849+H855+H861+H867+H873+H879+H885+H891+H897+H903+H909+H915+H921+H927</f>
        <v>868875</v>
      </c>
    </row>
    <row r="931" spans="1:10" ht="12.75" customHeight="1" x14ac:dyDescent="0.25">
      <c r="A931" s="94" t="s">
        <v>1</v>
      </c>
      <c r="B931" s="95">
        <f>Invoice!E4334</f>
        <v>23070039</v>
      </c>
      <c r="C931" s="96"/>
      <c r="D931" s="97"/>
      <c r="E931" s="97"/>
      <c r="F931" s="97"/>
      <c r="G931" s="98"/>
      <c r="H931" s="99"/>
      <c r="I931" s="99"/>
      <c r="J931" s="100"/>
    </row>
    <row r="932" spans="1:10" ht="12.75" customHeight="1" x14ac:dyDescent="0.25">
      <c r="A932" s="101">
        <v>1</v>
      </c>
      <c r="B932" s="84" t="s">
        <v>20</v>
      </c>
      <c r="C932" s="84" t="s">
        <v>21</v>
      </c>
      <c r="D932" s="85" t="s">
        <v>22</v>
      </c>
      <c r="E932" s="85" t="s">
        <v>23</v>
      </c>
      <c r="F932" s="85"/>
      <c r="G932" s="86" t="s">
        <v>24</v>
      </c>
      <c r="H932" s="87" t="s">
        <v>25</v>
      </c>
      <c r="I932" s="87" t="s">
        <v>26</v>
      </c>
      <c r="J932" s="102"/>
    </row>
    <row r="933" spans="1:10" ht="12.75" customHeight="1" x14ac:dyDescent="0.25">
      <c r="A933" s="101"/>
      <c r="B933" s="80">
        <f>Invoice!B4342</f>
        <v>5</v>
      </c>
      <c r="C933" s="88" t="str">
        <f>Invoice!E4342</f>
        <v>CORRECTION FLUID KENKO KE-01</v>
      </c>
      <c r="D933" s="89">
        <f>Invoice!H4342</f>
        <v>54300</v>
      </c>
      <c r="E933" s="81">
        <f>D933*B933</f>
        <v>271500</v>
      </c>
      <c r="F933" s="81"/>
      <c r="G933" s="82">
        <f>E933/1.11</f>
        <v>244594.59459459459</v>
      </c>
      <c r="H933" s="83">
        <f>G933*11%</f>
        <v>26905.405405405403</v>
      </c>
      <c r="I933" s="83">
        <f>G933/B933</f>
        <v>48918.91891891892</v>
      </c>
      <c r="J933" s="103">
        <f>H933/B933</f>
        <v>5381.0810810810808</v>
      </c>
    </row>
    <row r="934" spans="1:10" ht="12.75" customHeight="1" x14ac:dyDescent="0.25">
      <c r="A934" s="101"/>
      <c r="D934" s="81"/>
      <c r="E934" s="81">
        <f>(E933*Invoice!I4342)+((E933-(E933*Invoice!I4342))*Invoice!J4342)</f>
        <v>27150</v>
      </c>
      <c r="F934" s="81"/>
      <c r="G934" s="90">
        <f>E934/1.11</f>
        <v>24459.459459459456</v>
      </c>
      <c r="H934" s="91">
        <f>G934*11%</f>
        <v>2690.5405405405404</v>
      </c>
      <c r="I934" s="91">
        <f>G934/B933</f>
        <v>4891.8918918918916</v>
      </c>
      <c r="J934" s="104">
        <f>H934/B933</f>
        <v>538.10810810810813</v>
      </c>
    </row>
    <row r="935" spans="1:10" ht="12.75" customHeight="1" x14ac:dyDescent="0.25">
      <c r="A935" s="101"/>
      <c r="D935" s="81" t="s">
        <v>23</v>
      </c>
      <c r="E935" s="81">
        <f>E933-E934</f>
        <v>244350</v>
      </c>
      <c r="F935" s="81"/>
      <c r="G935" s="82">
        <f>G933-G934</f>
        <v>220135.13513513512</v>
      </c>
      <c r="H935" s="82">
        <f>H933-H934</f>
        <v>24214.864864864863</v>
      </c>
      <c r="I935" s="82">
        <f>I933-I934</f>
        <v>44027.027027027027</v>
      </c>
      <c r="J935" s="105">
        <f>J933-J934</f>
        <v>4842.9729729729725</v>
      </c>
    </row>
    <row r="936" spans="1:10" ht="12.75" customHeight="1" x14ac:dyDescent="0.25">
      <c r="A936" s="101"/>
      <c r="D936" s="81"/>
      <c r="E936" s="81"/>
      <c r="F936" s="81"/>
      <c r="G936" s="82"/>
      <c r="H936" s="83">
        <f>G935+H935</f>
        <v>244349.99999999997</v>
      </c>
      <c r="I936" s="83"/>
      <c r="J936" s="103"/>
    </row>
    <row r="937" spans="1:10" ht="12.75" customHeight="1" x14ac:dyDescent="0.25">
      <c r="A937" s="101"/>
      <c r="B937" s="79"/>
      <c r="D937" s="81"/>
      <c r="E937" s="81"/>
      <c r="F937" s="81"/>
      <c r="G937" s="82"/>
      <c r="H937" s="83"/>
      <c r="I937" s="83"/>
      <c r="J937" s="103"/>
    </row>
    <row r="938" spans="1:10" ht="12.75" customHeight="1" x14ac:dyDescent="0.25">
      <c r="A938" s="101">
        <v>2</v>
      </c>
      <c r="B938" s="84" t="s">
        <v>20</v>
      </c>
      <c r="C938" s="84" t="s">
        <v>21</v>
      </c>
      <c r="D938" s="85" t="s">
        <v>22</v>
      </c>
      <c r="E938" s="85" t="s">
        <v>23</v>
      </c>
      <c r="F938" s="85"/>
      <c r="G938" s="86" t="s">
        <v>24</v>
      </c>
      <c r="H938" s="87" t="s">
        <v>25</v>
      </c>
      <c r="I938" s="87" t="s">
        <v>26</v>
      </c>
      <c r="J938" s="102"/>
    </row>
    <row r="939" spans="1:10" ht="12.75" customHeight="1" x14ac:dyDescent="0.25">
      <c r="A939" s="101"/>
      <c r="B939" s="80">
        <f>Invoice!B4343</f>
        <v>0</v>
      </c>
      <c r="C939" s="88">
        <f>Invoice!E4343</f>
        <v>0</v>
      </c>
      <c r="D939" s="89">
        <f>Invoice!H4343</f>
        <v>0</v>
      </c>
      <c r="E939" s="81">
        <f t="shared" ref="E939:E1023" si="135">D939*B939</f>
        <v>0</v>
      </c>
      <c r="F939" s="81"/>
      <c r="G939" s="82">
        <f t="shared" ref="G939:G1023" si="136">E939/1.11</f>
        <v>0</v>
      </c>
      <c r="H939" s="83">
        <f t="shared" ref="H939:H1023" si="137">G939*11%</f>
        <v>0</v>
      </c>
      <c r="I939" s="83" t="e">
        <f t="shared" ref="I939:I1023" si="138">G939/B939</f>
        <v>#DIV/0!</v>
      </c>
      <c r="J939" s="103" t="e">
        <f t="shared" ref="J939:J1023" si="139">H939/B939</f>
        <v>#DIV/0!</v>
      </c>
    </row>
    <row r="940" spans="1:10" ht="12.75" customHeight="1" x14ac:dyDescent="0.25">
      <c r="A940" s="101"/>
      <c r="D940" s="81"/>
      <c r="E940" s="81">
        <f>(E939*Invoice!I4343)+((E939-(E939*Invoice!I4343))*Invoice!J4343)</f>
        <v>0</v>
      </c>
      <c r="F940" s="81"/>
      <c r="G940" s="90">
        <f>E940/1.11</f>
        <v>0</v>
      </c>
      <c r="H940" s="91">
        <f>G940*11%</f>
        <v>0</v>
      </c>
      <c r="I940" s="91" t="e">
        <f>G940/B939</f>
        <v>#DIV/0!</v>
      </c>
      <c r="J940" s="104" t="e">
        <f>H940/B939</f>
        <v>#DIV/0!</v>
      </c>
    </row>
    <row r="941" spans="1:10" ht="12.75" customHeight="1" x14ac:dyDescent="0.25">
      <c r="A941" s="101"/>
      <c r="D941" s="81" t="s">
        <v>23</v>
      </c>
      <c r="E941" s="81">
        <f>E939-E940</f>
        <v>0</v>
      </c>
      <c r="F941" s="81"/>
      <c r="G941" s="82">
        <f>G939-G940</f>
        <v>0</v>
      </c>
      <c r="H941" s="82">
        <f>H939-H940</f>
        <v>0</v>
      </c>
      <c r="I941" s="82" t="e">
        <f>I939-I940</f>
        <v>#DIV/0!</v>
      </c>
      <c r="J941" s="105" t="e">
        <f>J939-J940</f>
        <v>#DIV/0!</v>
      </c>
    </row>
    <row r="942" spans="1:10" ht="12.75" customHeight="1" x14ac:dyDescent="0.25">
      <c r="A942" s="101"/>
      <c r="D942" s="81"/>
      <c r="E942" s="81"/>
      <c r="F942" s="81"/>
      <c r="G942" s="82"/>
      <c r="H942" s="83">
        <f>G941+H941</f>
        <v>0</v>
      </c>
      <c r="I942" s="83"/>
      <c r="J942" s="103"/>
    </row>
    <row r="943" spans="1:10" ht="12.75" customHeight="1" x14ac:dyDescent="0.25">
      <c r="A943" s="101"/>
      <c r="B943" s="79"/>
      <c r="D943" s="81"/>
      <c r="E943" s="81"/>
      <c r="F943" s="81"/>
      <c r="G943" s="82"/>
      <c r="H943" s="83"/>
      <c r="I943" s="83"/>
      <c r="J943" s="103"/>
    </row>
    <row r="944" spans="1:10" ht="12.75" customHeight="1" x14ac:dyDescent="0.25">
      <c r="A944" s="101">
        <v>3</v>
      </c>
      <c r="B944" s="84" t="s">
        <v>20</v>
      </c>
      <c r="C944" s="84" t="s">
        <v>21</v>
      </c>
      <c r="D944" s="85" t="s">
        <v>22</v>
      </c>
      <c r="E944" s="85" t="s">
        <v>23</v>
      </c>
      <c r="F944" s="85"/>
      <c r="G944" s="86" t="s">
        <v>24</v>
      </c>
      <c r="H944" s="87" t="s">
        <v>25</v>
      </c>
      <c r="I944" s="87" t="s">
        <v>26</v>
      </c>
      <c r="J944" s="102"/>
    </row>
    <row r="945" spans="1:10" ht="12.75" customHeight="1" x14ac:dyDescent="0.25">
      <c r="A945" s="101"/>
      <c r="B945" s="80">
        <f>Invoice!B4344</f>
        <v>0</v>
      </c>
      <c r="C945" s="88">
        <f>Invoice!E4344</f>
        <v>0</v>
      </c>
      <c r="D945" s="89">
        <f>Invoice!H4344</f>
        <v>0</v>
      </c>
      <c r="E945" s="81">
        <f t="shared" si="135"/>
        <v>0</v>
      </c>
      <c r="F945" s="81"/>
      <c r="G945" s="82">
        <f t="shared" si="136"/>
        <v>0</v>
      </c>
      <c r="H945" s="83">
        <f t="shared" si="137"/>
        <v>0</v>
      </c>
      <c r="I945" s="83" t="e">
        <f t="shared" si="138"/>
        <v>#DIV/0!</v>
      </c>
      <c r="J945" s="103" t="e">
        <f t="shared" si="139"/>
        <v>#DIV/0!</v>
      </c>
    </row>
    <row r="946" spans="1:10" ht="12.75" customHeight="1" x14ac:dyDescent="0.25">
      <c r="A946" s="101"/>
      <c r="D946" s="81"/>
      <c r="E946" s="81">
        <f>(E945*Invoice!I4344)+((E945-(E945*Invoice!I4344))*Invoice!J4344)</f>
        <v>0</v>
      </c>
      <c r="F946" s="81"/>
      <c r="G946" s="90">
        <f>E946/1.11</f>
        <v>0</v>
      </c>
      <c r="H946" s="91">
        <f>G946*11%</f>
        <v>0</v>
      </c>
      <c r="I946" s="91" t="e">
        <f>G946/B945</f>
        <v>#DIV/0!</v>
      </c>
      <c r="J946" s="104" t="e">
        <f>H946/B945</f>
        <v>#DIV/0!</v>
      </c>
    </row>
    <row r="947" spans="1:10" ht="12.75" customHeight="1" x14ac:dyDescent="0.25">
      <c r="A947" s="101"/>
      <c r="D947" s="81" t="s">
        <v>23</v>
      </c>
      <c r="E947" s="81">
        <f>E945-E946</f>
        <v>0</v>
      </c>
      <c r="F947" s="81"/>
      <c r="G947" s="82">
        <f>G945-G946</f>
        <v>0</v>
      </c>
      <c r="H947" s="82">
        <f>H945-H946</f>
        <v>0</v>
      </c>
      <c r="I947" s="82" t="e">
        <f>I945-I946</f>
        <v>#DIV/0!</v>
      </c>
      <c r="J947" s="105" t="e">
        <f>J945-J946</f>
        <v>#DIV/0!</v>
      </c>
    </row>
    <row r="948" spans="1:10" ht="12.75" customHeight="1" x14ac:dyDescent="0.25">
      <c r="A948" s="101"/>
      <c r="D948" s="81"/>
      <c r="E948" s="81"/>
      <c r="F948" s="81"/>
      <c r="G948" s="82"/>
      <c r="H948" s="83">
        <f>G947+H947</f>
        <v>0</v>
      </c>
      <c r="I948" s="83"/>
      <c r="J948" s="103"/>
    </row>
    <row r="949" spans="1:10" ht="12.75" customHeight="1" x14ac:dyDescent="0.25">
      <c r="A949" s="101"/>
      <c r="B949" s="79"/>
      <c r="D949" s="81"/>
      <c r="E949" s="81"/>
      <c r="F949" s="81"/>
      <c r="G949" s="82"/>
      <c r="H949" s="83"/>
      <c r="I949" s="83"/>
      <c r="J949" s="103"/>
    </row>
    <row r="950" spans="1:10" ht="12.75" customHeight="1" x14ac:dyDescent="0.25">
      <c r="A950" s="101">
        <v>4</v>
      </c>
      <c r="B950" s="84" t="s">
        <v>20</v>
      </c>
      <c r="C950" s="84" t="s">
        <v>21</v>
      </c>
      <c r="D950" s="85" t="s">
        <v>22</v>
      </c>
      <c r="E950" s="85" t="s">
        <v>23</v>
      </c>
      <c r="F950" s="85"/>
      <c r="G950" s="86" t="s">
        <v>24</v>
      </c>
      <c r="H950" s="87" t="s">
        <v>25</v>
      </c>
      <c r="I950" s="87" t="s">
        <v>26</v>
      </c>
      <c r="J950" s="102"/>
    </row>
    <row r="951" spans="1:10" ht="12.75" customHeight="1" x14ac:dyDescent="0.25">
      <c r="A951" s="101"/>
      <c r="B951" s="80">
        <f>Invoice!B4345</f>
        <v>0</v>
      </c>
      <c r="C951" s="88">
        <f>Invoice!E4345</f>
        <v>0</v>
      </c>
      <c r="D951" s="89">
        <f>Invoice!H4345</f>
        <v>0</v>
      </c>
      <c r="E951" s="81">
        <f t="shared" si="135"/>
        <v>0</v>
      </c>
      <c r="F951" s="81"/>
      <c r="G951" s="82">
        <f t="shared" si="136"/>
        <v>0</v>
      </c>
      <c r="H951" s="83">
        <f t="shared" si="137"/>
        <v>0</v>
      </c>
      <c r="I951" s="83" t="e">
        <f t="shared" si="138"/>
        <v>#DIV/0!</v>
      </c>
      <c r="J951" s="103" t="e">
        <f t="shared" si="139"/>
        <v>#DIV/0!</v>
      </c>
    </row>
    <row r="952" spans="1:10" ht="12.75" customHeight="1" x14ac:dyDescent="0.25">
      <c r="A952" s="101"/>
      <c r="D952" s="81"/>
      <c r="E952" s="81">
        <f>(E951*Invoice!I4345)+((E951-(E951*Invoice!I4345))*Invoice!J4345)</f>
        <v>0</v>
      </c>
      <c r="F952" s="81"/>
      <c r="G952" s="90">
        <f>E952/1.11</f>
        <v>0</v>
      </c>
      <c r="H952" s="91">
        <f>G952*11%</f>
        <v>0</v>
      </c>
      <c r="I952" s="91" t="e">
        <f>G952/B951</f>
        <v>#DIV/0!</v>
      </c>
      <c r="J952" s="104" t="e">
        <f>H952/B951</f>
        <v>#DIV/0!</v>
      </c>
    </row>
    <row r="953" spans="1:10" ht="12.75" customHeight="1" x14ac:dyDescent="0.25">
      <c r="A953" s="101"/>
      <c r="D953" s="81" t="s">
        <v>23</v>
      </c>
      <c r="E953" s="81">
        <f>E951-E952</f>
        <v>0</v>
      </c>
      <c r="F953" s="81"/>
      <c r="G953" s="82">
        <f>G951-G952</f>
        <v>0</v>
      </c>
      <c r="H953" s="82">
        <f>H951-H952</f>
        <v>0</v>
      </c>
      <c r="I953" s="82" t="e">
        <f>I951-I952</f>
        <v>#DIV/0!</v>
      </c>
      <c r="J953" s="105" t="e">
        <f>J951-J952</f>
        <v>#DIV/0!</v>
      </c>
    </row>
    <row r="954" spans="1:10" ht="12.75" customHeight="1" x14ac:dyDescent="0.25">
      <c r="A954" s="101"/>
      <c r="D954" s="81"/>
      <c r="E954" s="81"/>
      <c r="F954" s="81"/>
      <c r="G954" s="82"/>
      <c r="H954" s="83">
        <f>G953+H953</f>
        <v>0</v>
      </c>
      <c r="I954" s="83"/>
      <c r="J954" s="103"/>
    </row>
    <row r="955" spans="1:10" ht="12.75" customHeight="1" x14ac:dyDescent="0.25">
      <c r="A955" s="101"/>
      <c r="B955" s="79"/>
      <c r="D955" s="81"/>
      <c r="E955" s="81"/>
      <c r="F955" s="81"/>
      <c r="G955" s="82"/>
      <c r="H955" s="83"/>
      <c r="I955" s="83"/>
      <c r="J955" s="103"/>
    </row>
    <row r="956" spans="1:10" ht="12.75" customHeight="1" x14ac:dyDescent="0.25">
      <c r="A956" s="101">
        <v>5</v>
      </c>
      <c r="B956" s="84" t="s">
        <v>20</v>
      </c>
      <c r="C956" s="84" t="s">
        <v>21</v>
      </c>
      <c r="D956" s="85" t="s">
        <v>22</v>
      </c>
      <c r="E956" s="85" t="s">
        <v>23</v>
      </c>
      <c r="F956" s="85"/>
      <c r="G956" s="86" t="s">
        <v>24</v>
      </c>
      <c r="H956" s="87" t="s">
        <v>25</v>
      </c>
      <c r="I956" s="87" t="s">
        <v>26</v>
      </c>
      <c r="J956" s="102"/>
    </row>
    <row r="957" spans="1:10" ht="12.75" customHeight="1" x14ac:dyDescent="0.25">
      <c r="A957" s="101"/>
      <c r="B957" s="80">
        <f>Invoice!B4346</f>
        <v>0</v>
      </c>
      <c r="C957" s="88">
        <f>Invoice!E4346</f>
        <v>0</v>
      </c>
      <c r="D957" s="89">
        <f>Invoice!H4346</f>
        <v>0</v>
      </c>
      <c r="E957" s="81">
        <f t="shared" si="135"/>
        <v>0</v>
      </c>
      <c r="F957" s="81"/>
      <c r="G957" s="82">
        <f t="shared" si="136"/>
        <v>0</v>
      </c>
      <c r="H957" s="83">
        <f t="shared" si="137"/>
        <v>0</v>
      </c>
      <c r="I957" s="83" t="e">
        <f t="shared" si="138"/>
        <v>#DIV/0!</v>
      </c>
      <c r="J957" s="103" t="e">
        <f t="shared" si="139"/>
        <v>#DIV/0!</v>
      </c>
    </row>
    <row r="958" spans="1:10" ht="12.75" customHeight="1" x14ac:dyDescent="0.25">
      <c r="A958" s="101"/>
      <c r="D958" s="81"/>
      <c r="E958" s="81">
        <f>(E957*Invoice!I4346)+((E957-(E957*Invoice!I4346))*Invoice!J4346)</f>
        <v>0</v>
      </c>
      <c r="F958" s="81"/>
      <c r="G958" s="90">
        <f>E958/1.11</f>
        <v>0</v>
      </c>
      <c r="H958" s="91">
        <f>G958*11%</f>
        <v>0</v>
      </c>
      <c r="I958" s="91" t="e">
        <f>G958/B957</f>
        <v>#DIV/0!</v>
      </c>
      <c r="J958" s="104" t="e">
        <f>H958/B957</f>
        <v>#DIV/0!</v>
      </c>
    </row>
    <row r="959" spans="1:10" ht="12.75" customHeight="1" x14ac:dyDescent="0.25">
      <c r="A959" s="101"/>
      <c r="D959" s="81" t="s">
        <v>23</v>
      </c>
      <c r="E959" s="81">
        <f>E957-E958</f>
        <v>0</v>
      </c>
      <c r="F959" s="81"/>
      <c r="G959" s="82">
        <f>G957-G958</f>
        <v>0</v>
      </c>
      <c r="H959" s="82">
        <f>H957-H958</f>
        <v>0</v>
      </c>
      <c r="I959" s="82" t="e">
        <f>I957-I958</f>
        <v>#DIV/0!</v>
      </c>
      <c r="J959" s="105" t="e">
        <f>J957-J958</f>
        <v>#DIV/0!</v>
      </c>
    </row>
    <row r="960" spans="1:10" ht="12.75" customHeight="1" x14ac:dyDescent="0.25">
      <c r="A960" s="101"/>
      <c r="D960" s="81"/>
      <c r="E960" s="81"/>
      <c r="F960" s="81"/>
      <c r="G960" s="82"/>
      <c r="H960" s="83">
        <f>G959+H959</f>
        <v>0</v>
      </c>
      <c r="I960" s="83"/>
      <c r="J960" s="103"/>
    </row>
    <row r="961" spans="1:10" ht="12.75" customHeight="1" x14ac:dyDescent="0.25">
      <c r="A961" s="101"/>
      <c r="B961" s="79"/>
      <c r="D961" s="81"/>
      <c r="E961" s="81"/>
      <c r="F961" s="81"/>
      <c r="G961" s="82"/>
      <c r="H961" s="83"/>
      <c r="I961" s="83"/>
      <c r="J961" s="103"/>
    </row>
    <row r="962" spans="1:10" ht="12.75" customHeight="1" x14ac:dyDescent="0.25">
      <c r="A962" s="101">
        <v>6</v>
      </c>
      <c r="B962" s="84" t="s">
        <v>20</v>
      </c>
      <c r="C962" s="84" t="s">
        <v>21</v>
      </c>
      <c r="D962" s="85" t="s">
        <v>22</v>
      </c>
      <c r="E962" s="85" t="s">
        <v>23</v>
      </c>
      <c r="F962" s="85"/>
      <c r="G962" s="86" t="s">
        <v>24</v>
      </c>
      <c r="H962" s="87" t="s">
        <v>25</v>
      </c>
      <c r="I962" s="87" t="s">
        <v>26</v>
      </c>
      <c r="J962" s="102"/>
    </row>
    <row r="963" spans="1:10" ht="12.75" customHeight="1" x14ac:dyDescent="0.25">
      <c r="A963" s="101"/>
      <c r="B963" s="80">
        <f>Invoice!B4347</f>
        <v>0</v>
      </c>
      <c r="C963" s="88">
        <f>Invoice!E4347</f>
        <v>0</v>
      </c>
      <c r="D963" s="89">
        <f>Invoice!H4347</f>
        <v>0</v>
      </c>
      <c r="E963" s="81">
        <f t="shared" si="135"/>
        <v>0</v>
      </c>
      <c r="F963" s="81"/>
      <c r="G963" s="82">
        <f t="shared" si="136"/>
        <v>0</v>
      </c>
      <c r="H963" s="83">
        <f t="shared" si="137"/>
        <v>0</v>
      </c>
      <c r="I963" s="83" t="e">
        <f t="shared" si="138"/>
        <v>#DIV/0!</v>
      </c>
      <c r="J963" s="103" t="e">
        <f t="shared" si="139"/>
        <v>#DIV/0!</v>
      </c>
    </row>
    <row r="964" spans="1:10" ht="12.75" customHeight="1" x14ac:dyDescent="0.25">
      <c r="A964" s="101"/>
      <c r="D964" s="81"/>
      <c r="E964" s="81">
        <f>(E963*Invoice!I4347)+((E963-(E963*Invoice!I4347))*Invoice!J4347)</f>
        <v>0</v>
      </c>
      <c r="F964" s="81"/>
      <c r="G964" s="90">
        <f>E964/1.11</f>
        <v>0</v>
      </c>
      <c r="H964" s="91">
        <f>G964*11%</f>
        <v>0</v>
      </c>
      <c r="I964" s="91" t="e">
        <f>G964/B963</f>
        <v>#DIV/0!</v>
      </c>
      <c r="J964" s="104" t="e">
        <f>H964/B963</f>
        <v>#DIV/0!</v>
      </c>
    </row>
    <row r="965" spans="1:10" ht="12.75" customHeight="1" x14ac:dyDescent="0.25">
      <c r="A965" s="101"/>
      <c r="D965" s="81" t="s">
        <v>23</v>
      </c>
      <c r="E965" s="81">
        <f>E963-E964</f>
        <v>0</v>
      </c>
      <c r="F965" s="81"/>
      <c r="G965" s="82">
        <f>G963-G964</f>
        <v>0</v>
      </c>
      <c r="H965" s="82">
        <f>H963-H964</f>
        <v>0</v>
      </c>
      <c r="I965" s="82" t="e">
        <f>I963-I964</f>
        <v>#DIV/0!</v>
      </c>
      <c r="J965" s="105" t="e">
        <f>J963-J964</f>
        <v>#DIV/0!</v>
      </c>
    </row>
    <row r="966" spans="1:10" ht="12.75" customHeight="1" x14ac:dyDescent="0.25">
      <c r="A966" s="101"/>
      <c r="D966" s="81"/>
      <c r="E966" s="81"/>
      <c r="F966" s="81"/>
      <c r="G966" s="82"/>
      <c r="H966" s="83">
        <f>G965+H965</f>
        <v>0</v>
      </c>
      <c r="I966" s="83"/>
      <c r="J966" s="103"/>
    </row>
    <row r="967" spans="1:10" ht="12.75" customHeight="1" x14ac:dyDescent="0.25">
      <c r="A967" s="101"/>
      <c r="B967" s="79"/>
      <c r="D967" s="81"/>
      <c r="E967" s="81"/>
      <c r="F967" s="81"/>
      <c r="G967" s="82"/>
      <c r="H967" s="83"/>
      <c r="I967" s="83"/>
      <c r="J967" s="103"/>
    </row>
    <row r="968" spans="1:10" ht="12.75" customHeight="1" x14ac:dyDescent="0.25">
      <c r="A968" s="101">
        <v>7</v>
      </c>
      <c r="B968" s="84" t="s">
        <v>20</v>
      </c>
      <c r="C968" s="84" t="s">
        <v>21</v>
      </c>
      <c r="D968" s="85" t="s">
        <v>22</v>
      </c>
      <c r="E968" s="85" t="s">
        <v>23</v>
      </c>
      <c r="F968" s="85"/>
      <c r="G968" s="86" t="s">
        <v>24</v>
      </c>
      <c r="H968" s="87" t="s">
        <v>25</v>
      </c>
      <c r="I968" s="87" t="s">
        <v>26</v>
      </c>
      <c r="J968" s="102"/>
    </row>
    <row r="969" spans="1:10" ht="12.75" customHeight="1" x14ac:dyDescent="0.25">
      <c r="A969" s="101"/>
      <c r="B969" s="80">
        <f>Invoice!B4348</f>
        <v>0</v>
      </c>
      <c r="C969" s="88">
        <f>Invoice!E4348</f>
        <v>0</v>
      </c>
      <c r="D969" s="89">
        <f>Invoice!H4348</f>
        <v>0</v>
      </c>
      <c r="E969" s="81">
        <f t="shared" si="135"/>
        <v>0</v>
      </c>
      <c r="F969" s="81"/>
      <c r="G969" s="82">
        <f t="shared" si="136"/>
        <v>0</v>
      </c>
      <c r="H969" s="83">
        <f t="shared" si="137"/>
        <v>0</v>
      </c>
      <c r="I969" s="83" t="e">
        <f t="shared" si="138"/>
        <v>#DIV/0!</v>
      </c>
      <c r="J969" s="103" t="e">
        <f t="shared" si="139"/>
        <v>#DIV/0!</v>
      </c>
    </row>
    <row r="970" spans="1:10" ht="12.75" customHeight="1" x14ac:dyDescent="0.25">
      <c r="A970" s="101"/>
      <c r="D970" s="81"/>
      <c r="E970" s="81">
        <f>(E969*Invoice!I4348)+((E969-(E969*Invoice!I4348))*Invoice!J4348)</f>
        <v>0</v>
      </c>
      <c r="F970" s="81"/>
      <c r="G970" s="90">
        <f>E970/1.11</f>
        <v>0</v>
      </c>
      <c r="H970" s="91">
        <f>G970*11%</f>
        <v>0</v>
      </c>
      <c r="I970" s="91" t="e">
        <f>G970/B969</f>
        <v>#DIV/0!</v>
      </c>
      <c r="J970" s="104" t="e">
        <f>H970/B969</f>
        <v>#DIV/0!</v>
      </c>
    </row>
    <row r="971" spans="1:10" ht="12.75" customHeight="1" x14ac:dyDescent="0.25">
      <c r="A971" s="101"/>
      <c r="D971" s="81" t="s">
        <v>23</v>
      </c>
      <c r="E971" s="81">
        <f>E969-E970</f>
        <v>0</v>
      </c>
      <c r="F971" s="81"/>
      <c r="G971" s="82">
        <f>G969-G970</f>
        <v>0</v>
      </c>
      <c r="H971" s="82">
        <f>H969-H970</f>
        <v>0</v>
      </c>
      <c r="I971" s="82" t="e">
        <f>I969-I970</f>
        <v>#DIV/0!</v>
      </c>
      <c r="J971" s="105" t="e">
        <f>J969-J970</f>
        <v>#DIV/0!</v>
      </c>
    </row>
    <row r="972" spans="1:10" ht="12.75" customHeight="1" x14ac:dyDescent="0.25">
      <c r="A972" s="101"/>
      <c r="D972" s="81"/>
      <c r="E972" s="81"/>
      <c r="F972" s="81"/>
      <c r="G972" s="82"/>
      <c r="H972" s="83">
        <f>G971+H971</f>
        <v>0</v>
      </c>
      <c r="I972" s="83"/>
      <c r="J972" s="103"/>
    </row>
    <row r="973" spans="1:10" ht="12.75" customHeight="1" x14ac:dyDescent="0.25">
      <c r="A973" s="101"/>
      <c r="B973" s="79"/>
      <c r="D973" s="81"/>
      <c r="E973" s="81"/>
      <c r="F973" s="81"/>
      <c r="G973" s="82"/>
      <c r="H973" s="83"/>
      <c r="I973" s="83"/>
      <c r="J973" s="103"/>
    </row>
    <row r="974" spans="1:10" ht="12.75" customHeight="1" x14ac:dyDescent="0.25">
      <c r="A974" s="101">
        <v>8</v>
      </c>
      <c r="B974" s="84" t="s">
        <v>20</v>
      </c>
      <c r="C974" s="84" t="s">
        <v>21</v>
      </c>
      <c r="D974" s="85" t="s">
        <v>22</v>
      </c>
      <c r="E974" s="85" t="s">
        <v>23</v>
      </c>
      <c r="F974" s="85"/>
      <c r="G974" s="86" t="s">
        <v>24</v>
      </c>
      <c r="H974" s="87" t="s">
        <v>25</v>
      </c>
      <c r="I974" s="87" t="s">
        <v>26</v>
      </c>
      <c r="J974" s="102"/>
    </row>
    <row r="975" spans="1:10" ht="12.75" customHeight="1" x14ac:dyDescent="0.25">
      <c r="A975" s="101"/>
      <c r="B975" s="80">
        <f>Invoice!B4349</f>
        <v>0</v>
      </c>
      <c r="C975" s="88">
        <f>Invoice!E4349</f>
        <v>0</v>
      </c>
      <c r="D975" s="89">
        <f>Invoice!H4349</f>
        <v>0</v>
      </c>
      <c r="E975" s="81">
        <f t="shared" si="135"/>
        <v>0</v>
      </c>
      <c r="F975" s="81"/>
      <c r="G975" s="82">
        <f t="shared" si="136"/>
        <v>0</v>
      </c>
      <c r="H975" s="83">
        <f t="shared" si="137"/>
        <v>0</v>
      </c>
      <c r="I975" s="83" t="e">
        <f t="shared" si="138"/>
        <v>#DIV/0!</v>
      </c>
      <c r="J975" s="103" t="e">
        <f t="shared" si="139"/>
        <v>#DIV/0!</v>
      </c>
    </row>
    <row r="976" spans="1:10" ht="12.75" customHeight="1" x14ac:dyDescent="0.25">
      <c r="A976" s="101"/>
      <c r="D976" s="81"/>
      <c r="E976" s="81">
        <f>(E975*Invoice!I4349)+((E975-(E975*Invoice!I4349))*Invoice!J4349)</f>
        <v>0</v>
      </c>
      <c r="F976" s="81"/>
      <c r="G976" s="90">
        <f>E976/1.11</f>
        <v>0</v>
      </c>
      <c r="H976" s="91">
        <f>G976*11%</f>
        <v>0</v>
      </c>
      <c r="I976" s="91" t="e">
        <f>G976/B975</f>
        <v>#DIV/0!</v>
      </c>
      <c r="J976" s="104" t="e">
        <f>H976/B975</f>
        <v>#DIV/0!</v>
      </c>
    </row>
    <row r="977" spans="1:10" ht="12.75" customHeight="1" x14ac:dyDescent="0.25">
      <c r="A977" s="101"/>
      <c r="D977" s="81" t="s">
        <v>23</v>
      </c>
      <c r="E977" s="81">
        <f>E975-E976</f>
        <v>0</v>
      </c>
      <c r="F977" s="81"/>
      <c r="G977" s="82">
        <f>G975-G976</f>
        <v>0</v>
      </c>
      <c r="H977" s="82">
        <f>H975-H976</f>
        <v>0</v>
      </c>
      <c r="I977" s="82" t="e">
        <f>I975-I976</f>
        <v>#DIV/0!</v>
      </c>
      <c r="J977" s="105" t="e">
        <f>J975-J976</f>
        <v>#DIV/0!</v>
      </c>
    </row>
    <row r="978" spans="1:10" ht="12.75" customHeight="1" x14ac:dyDescent="0.25">
      <c r="A978" s="101"/>
      <c r="D978" s="81"/>
      <c r="E978" s="81"/>
      <c r="F978" s="81"/>
      <c r="G978" s="82"/>
      <c r="H978" s="83">
        <f>G977+H977</f>
        <v>0</v>
      </c>
      <c r="I978" s="83"/>
      <c r="J978" s="103"/>
    </row>
    <row r="979" spans="1:10" ht="12.75" customHeight="1" x14ac:dyDescent="0.25">
      <c r="A979" s="101"/>
      <c r="B979" s="79"/>
      <c r="D979" s="81"/>
      <c r="E979" s="81"/>
      <c r="F979" s="81"/>
      <c r="G979" s="82"/>
      <c r="H979" s="83"/>
      <c r="I979" s="83"/>
      <c r="J979" s="103"/>
    </row>
    <row r="980" spans="1:10" ht="12.75" customHeight="1" x14ac:dyDescent="0.25">
      <c r="A980" s="101">
        <v>9</v>
      </c>
      <c r="B980" s="84" t="s">
        <v>20</v>
      </c>
      <c r="C980" s="84" t="s">
        <v>21</v>
      </c>
      <c r="D980" s="85" t="s">
        <v>22</v>
      </c>
      <c r="E980" s="85" t="s">
        <v>23</v>
      </c>
      <c r="F980" s="85"/>
      <c r="G980" s="86" t="s">
        <v>24</v>
      </c>
      <c r="H980" s="87" t="s">
        <v>25</v>
      </c>
      <c r="I980" s="87" t="s">
        <v>26</v>
      </c>
      <c r="J980" s="102"/>
    </row>
    <row r="981" spans="1:10" ht="12.75" customHeight="1" x14ac:dyDescent="0.25">
      <c r="A981" s="101"/>
      <c r="B981" s="80">
        <f>Invoice!B4350</f>
        <v>0</v>
      </c>
      <c r="C981" s="88">
        <f>Invoice!E4350</f>
        <v>0</v>
      </c>
      <c r="D981" s="89">
        <f>Invoice!H4350</f>
        <v>0</v>
      </c>
      <c r="E981" s="81">
        <f t="shared" si="135"/>
        <v>0</v>
      </c>
      <c r="F981" s="81"/>
      <c r="G981" s="82">
        <f t="shared" si="136"/>
        <v>0</v>
      </c>
      <c r="H981" s="83">
        <f t="shared" si="137"/>
        <v>0</v>
      </c>
      <c r="I981" s="83" t="e">
        <f t="shared" si="138"/>
        <v>#DIV/0!</v>
      </c>
      <c r="J981" s="103" t="e">
        <f t="shared" si="139"/>
        <v>#DIV/0!</v>
      </c>
    </row>
    <row r="982" spans="1:10" ht="12.75" customHeight="1" x14ac:dyDescent="0.25">
      <c r="A982" s="101"/>
      <c r="D982" s="81"/>
      <c r="E982" s="81">
        <f>(E981*Invoice!I4350)+((E981-(E981*Invoice!I4350))*Invoice!J4350)</f>
        <v>0</v>
      </c>
      <c r="F982" s="81"/>
      <c r="G982" s="90">
        <f>E982/1.11</f>
        <v>0</v>
      </c>
      <c r="H982" s="91">
        <f>G982*11%</f>
        <v>0</v>
      </c>
      <c r="I982" s="91" t="e">
        <f>G982/B981</f>
        <v>#DIV/0!</v>
      </c>
      <c r="J982" s="104" t="e">
        <f>H982/B981</f>
        <v>#DIV/0!</v>
      </c>
    </row>
    <row r="983" spans="1:10" ht="12.75" customHeight="1" x14ac:dyDescent="0.25">
      <c r="A983" s="101"/>
      <c r="D983" s="81" t="s">
        <v>23</v>
      </c>
      <c r="E983" s="81">
        <f>E981-E982</f>
        <v>0</v>
      </c>
      <c r="F983" s="81"/>
      <c r="G983" s="82">
        <f>G981-G982</f>
        <v>0</v>
      </c>
      <c r="H983" s="82">
        <f>H981-H982</f>
        <v>0</v>
      </c>
      <c r="I983" s="82" t="e">
        <f>I981-I982</f>
        <v>#DIV/0!</v>
      </c>
      <c r="J983" s="105" t="e">
        <f>J981-J982</f>
        <v>#DIV/0!</v>
      </c>
    </row>
    <row r="984" spans="1:10" ht="12.75" customHeight="1" x14ac:dyDescent="0.25">
      <c r="A984" s="101"/>
      <c r="D984" s="81"/>
      <c r="E984" s="81"/>
      <c r="F984" s="81"/>
      <c r="G984" s="82"/>
      <c r="H984" s="83">
        <f>G983+H983</f>
        <v>0</v>
      </c>
      <c r="I984" s="83"/>
      <c r="J984" s="103"/>
    </row>
    <row r="985" spans="1:10" ht="12.75" customHeight="1" x14ac:dyDescent="0.25">
      <c r="A985" s="101"/>
      <c r="B985" s="79"/>
      <c r="D985" s="81"/>
      <c r="E985" s="81"/>
      <c r="F985" s="81"/>
      <c r="G985" s="82"/>
      <c r="H985" s="83"/>
      <c r="I985" s="83"/>
      <c r="J985" s="103"/>
    </row>
    <row r="986" spans="1:10" ht="12.75" customHeight="1" x14ac:dyDescent="0.25">
      <c r="A986" s="101">
        <v>10</v>
      </c>
      <c r="B986" s="84" t="s">
        <v>20</v>
      </c>
      <c r="C986" s="84" t="s">
        <v>21</v>
      </c>
      <c r="D986" s="85" t="s">
        <v>22</v>
      </c>
      <c r="E986" s="85" t="s">
        <v>23</v>
      </c>
      <c r="F986" s="85"/>
      <c r="G986" s="86" t="s">
        <v>24</v>
      </c>
      <c r="H986" s="87" t="s">
        <v>25</v>
      </c>
      <c r="I986" s="87" t="s">
        <v>26</v>
      </c>
      <c r="J986" s="102"/>
    </row>
    <row r="987" spans="1:10" ht="12.75" customHeight="1" x14ac:dyDescent="0.25">
      <c r="A987" s="101"/>
      <c r="B987" s="80">
        <f>Invoice!B4351</f>
        <v>0</v>
      </c>
      <c r="C987" s="88">
        <f>Invoice!E4351</f>
        <v>0</v>
      </c>
      <c r="D987" s="89">
        <f>Invoice!H4351</f>
        <v>0</v>
      </c>
      <c r="E987" s="81">
        <f t="shared" si="135"/>
        <v>0</v>
      </c>
      <c r="F987" s="81"/>
      <c r="G987" s="82">
        <f t="shared" si="136"/>
        <v>0</v>
      </c>
      <c r="H987" s="83">
        <f t="shared" si="137"/>
        <v>0</v>
      </c>
      <c r="I987" s="83" t="e">
        <f t="shared" si="138"/>
        <v>#DIV/0!</v>
      </c>
      <c r="J987" s="103" t="e">
        <f t="shared" si="139"/>
        <v>#DIV/0!</v>
      </c>
    </row>
    <row r="988" spans="1:10" ht="12.75" customHeight="1" x14ac:dyDescent="0.25">
      <c r="A988" s="101"/>
      <c r="D988" s="81"/>
      <c r="E988" s="81">
        <f>(E987*Invoice!I4351)+((E987-(E987*Invoice!I4351))*Invoice!J4351)</f>
        <v>0</v>
      </c>
      <c r="F988" s="81"/>
      <c r="G988" s="90">
        <f>E988/1.11</f>
        <v>0</v>
      </c>
      <c r="H988" s="91">
        <f>G988*11%</f>
        <v>0</v>
      </c>
      <c r="I988" s="91" t="e">
        <f>G988/B987</f>
        <v>#DIV/0!</v>
      </c>
      <c r="J988" s="104" t="e">
        <f>H988/B987</f>
        <v>#DIV/0!</v>
      </c>
    </row>
    <row r="989" spans="1:10" ht="12.75" customHeight="1" x14ac:dyDescent="0.25">
      <c r="A989" s="101"/>
      <c r="D989" s="81" t="s">
        <v>23</v>
      </c>
      <c r="E989" s="81">
        <f>E987-E988</f>
        <v>0</v>
      </c>
      <c r="F989" s="81"/>
      <c r="G989" s="82">
        <f>G987-G988</f>
        <v>0</v>
      </c>
      <c r="H989" s="82">
        <f>H987-H988</f>
        <v>0</v>
      </c>
      <c r="I989" s="82" t="e">
        <f>I987-I988</f>
        <v>#DIV/0!</v>
      </c>
      <c r="J989" s="105" t="e">
        <f>J987-J988</f>
        <v>#DIV/0!</v>
      </c>
    </row>
    <row r="990" spans="1:10" ht="12.75" customHeight="1" x14ac:dyDescent="0.25">
      <c r="A990" s="101"/>
      <c r="D990" s="81"/>
      <c r="E990" s="81"/>
      <c r="F990" s="81"/>
      <c r="G990" s="82"/>
      <c r="H990" s="83">
        <f>G989+H989</f>
        <v>0</v>
      </c>
      <c r="I990" s="83"/>
      <c r="J990" s="103"/>
    </row>
    <row r="991" spans="1:10" ht="12.75" customHeight="1" x14ac:dyDescent="0.25">
      <c r="A991" s="101"/>
      <c r="B991" s="79"/>
      <c r="D991" s="81"/>
      <c r="E991" s="81"/>
      <c r="F991" s="81"/>
      <c r="G991" s="82"/>
      <c r="H991" s="83"/>
      <c r="I991" s="83"/>
      <c r="J991" s="103"/>
    </row>
    <row r="992" spans="1:10" ht="12.75" customHeight="1" x14ac:dyDescent="0.25">
      <c r="A992" s="101">
        <v>11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2"/>
    </row>
    <row r="993" spans="1:10" ht="12.75" customHeight="1" x14ac:dyDescent="0.25">
      <c r="A993" s="101"/>
      <c r="B993" s="80">
        <f>Invoice!B4352</f>
        <v>0</v>
      </c>
      <c r="C993" s="88">
        <f>Invoice!E4352</f>
        <v>0</v>
      </c>
      <c r="D993" s="89">
        <f>Invoice!H4352</f>
        <v>0</v>
      </c>
      <c r="E993" s="81">
        <f t="shared" si="135"/>
        <v>0</v>
      </c>
      <c r="F993" s="81"/>
      <c r="G993" s="82">
        <f t="shared" si="136"/>
        <v>0</v>
      </c>
      <c r="H993" s="83">
        <f t="shared" si="137"/>
        <v>0</v>
      </c>
      <c r="I993" s="83" t="e">
        <f t="shared" si="138"/>
        <v>#DIV/0!</v>
      </c>
      <c r="J993" s="103" t="e">
        <f t="shared" si="139"/>
        <v>#DIV/0!</v>
      </c>
    </row>
    <row r="994" spans="1:10" ht="12.75" customHeight="1" x14ac:dyDescent="0.25">
      <c r="A994" s="101"/>
      <c r="D994" s="81"/>
      <c r="E994" s="81">
        <f>(E993*Invoice!I4352)+((E993-(E993*Invoice!I4352))*Invoice!J4352)</f>
        <v>0</v>
      </c>
      <c r="F994" s="81"/>
      <c r="G994" s="90">
        <f>E994/1.11</f>
        <v>0</v>
      </c>
      <c r="H994" s="91">
        <f>G994*11%</f>
        <v>0</v>
      </c>
      <c r="I994" s="91" t="e">
        <f>G994/B993</f>
        <v>#DIV/0!</v>
      </c>
      <c r="J994" s="104" t="e">
        <f>H994/B993</f>
        <v>#DIV/0!</v>
      </c>
    </row>
    <row r="995" spans="1:10" ht="12.75" customHeight="1" x14ac:dyDescent="0.25">
      <c r="A995" s="101"/>
      <c r="D995" s="81" t="s">
        <v>23</v>
      </c>
      <c r="E995" s="81">
        <f>E993-E994</f>
        <v>0</v>
      </c>
      <c r="F995" s="81"/>
      <c r="G995" s="82">
        <f>G993-G994</f>
        <v>0</v>
      </c>
      <c r="H995" s="82">
        <f>H993-H994</f>
        <v>0</v>
      </c>
      <c r="I995" s="82" t="e">
        <f>I993-I994</f>
        <v>#DIV/0!</v>
      </c>
      <c r="J995" s="105" t="e">
        <f>J993-J994</f>
        <v>#DIV/0!</v>
      </c>
    </row>
    <row r="996" spans="1:10" ht="12.75" customHeight="1" x14ac:dyDescent="0.25">
      <c r="A996" s="101"/>
      <c r="D996" s="81"/>
      <c r="E996" s="81"/>
      <c r="F996" s="81"/>
      <c r="G996" s="82"/>
      <c r="H996" s="83">
        <f>G995+H995</f>
        <v>0</v>
      </c>
      <c r="I996" s="83"/>
      <c r="J996" s="103"/>
    </row>
    <row r="997" spans="1:10" ht="12.75" customHeight="1" x14ac:dyDescent="0.25">
      <c r="A997" s="101"/>
      <c r="B997" s="79"/>
      <c r="D997" s="81"/>
      <c r="E997" s="81"/>
      <c r="F997" s="81"/>
      <c r="G997" s="82"/>
      <c r="H997" s="83"/>
      <c r="I997" s="83"/>
      <c r="J997" s="103"/>
    </row>
    <row r="998" spans="1:10" ht="12.75" customHeight="1" x14ac:dyDescent="0.25">
      <c r="A998" s="101">
        <v>12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2"/>
    </row>
    <row r="999" spans="1:10" ht="12.75" customHeight="1" x14ac:dyDescent="0.25">
      <c r="A999" s="101"/>
      <c r="B999" s="80">
        <f>Invoice!B4353</f>
        <v>0</v>
      </c>
      <c r="C999" s="88">
        <f>Invoice!E4353</f>
        <v>0</v>
      </c>
      <c r="D999" s="89">
        <f>Invoice!H4353</f>
        <v>0</v>
      </c>
      <c r="E999" s="81">
        <f t="shared" si="135"/>
        <v>0</v>
      </c>
      <c r="F999" s="81"/>
      <c r="G999" s="82">
        <f t="shared" si="136"/>
        <v>0</v>
      </c>
      <c r="H999" s="83">
        <f t="shared" si="137"/>
        <v>0</v>
      </c>
      <c r="I999" s="83" t="e">
        <f t="shared" si="138"/>
        <v>#DIV/0!</v>
      </c>
      <c r="J999" s="103" t="e">
        <f t="shared" si="139"/>
        <v>#DIV/0!</v>
      </c>
    </row>
    <row r="1000" spans="1:10" ht="12.75" customHeight="1" x14ac:dyDescent="0.25">
      <c r="A1000" s="101"/>
      <c r="D1000" s="81"/>
      <c r="E1000" s="81">
        <f>(E999*Invoice!I4353)+((E999-(E999*Invoice!I4353))*Invoice!J4353)</f>
        <v>0</v>
      </c>
      <c r="F1000" s="81"/>
      <c r="G1000" s="90">
        <f>E1000/1.11</f>
        <v>0</v>
      </c>
      <c r="H1000" s="91">
        <f>G1000*11%</f>
        <v>0</v>
      </c>
      <c r="I1000" s="91" t="e">
        <f>G1000/B999</f>
        <v>#DIV/0!</v>
      </c>
      <c r="J1000" s="104" t="e">
        <f>H1000/B999</f>
        <v>#DIV/0!</v>
      </c>
    </row>
    <row r="1001" spans="1:10" ht="12.75" customHeight="1" x14ac:dyDescent="0.25">
      <c r="A1001" s="101"/>
      <c r="D1001" s="81" t="s">
        <v>23</v>
      </c>
      <c r="E1001" s="81">
        <f>E999-E1000</f>
        <v>0</v>
      </c>
      <c r="F1001" s="81"/>
      <c r="G1001" s="82">
        <f>G999-G1000</f>
        <v>0</v>
      </c>
      <c r="H1001" s="82">
        <f>H999-H1000</f>
        <v>0</v>
      </c>
      <c r="I1001" s="82" t="e">
        <f>I999-I1000</f>
        <v>#DIV/0!</v>
      </c>
      <c r="J1001" s="105" t="e">
        <f>J999-J1000</f>
        <v>#DIV/0!</v>
      </c>
    </row>
    <row r="1002" spans="1:10" ht="12.75" customHeight="1" x14ac:dyDescent="0.25">
      <c r="A1002" s="101"/>
      <c r="D1002" s="81"/>
      <c r="E1002" s="81"/>
      <c r="F1002" s="81"/>
      <c r="G1002" s="82"/>
      <c r="H1002" s="83">
        <f>G1001+H1001</f>
        <v>0</v>
      </c>
      <c r="I1002" s="83"/>
      <c r="J1002" s="103"/>
    </row>
    <row r="1003" spans="1:10" ht="12.75" customHeight="1" x14ac:dyDescent="0.25">
      <c r="A1003" s="101"/>
      <c r="B1003" s="79"/>
      <c r="D1003" s="81"/>
      <c r="E1003" s="81"/>
      <c r="F1003" s="81"/>
      <c r="G1003" s="82"/>
      <c r="H1003" s="83"/>
      <c r="I1003" s="83"/>
      <c r="J1003" s="103"/>
    </row>
    <row r="1004" spans="1:10" ht="12.75" customHeight="1" x14ac:dyDescent="0.25">
      <c r="A1004" s="101">
        <v>13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2"/>
    </row>
    <row r="1005" spans="1:10" ht="12.75" customHeight="1" x14ac:dyDescent="0.25">
      <c r="A1005" s="101"/>
      <c r="B1005" s="80">
        <f>Invoice!B4354</f>
        <v>0</v>
      </c>
      <c r="C1005" s="88">
        <f>Invoice!E4354</f>
        <v>0</v>
      </c>
      <c r="D1005" s="89">
        <f>Invoice!H4354</f>
        <v>0</v>
      </c>
      <c r="E1005" s="81">
        <f t="shared" si="135"/>
        <v>0</v>
      </c>
      <c r="F1005" s="81"/>
      <c r="G1005" s="82">
        <f t="shared" si="136"/>
        <v>0</v>
      </c>
      <c r="H1005" s="83">
        <f t="shared" si="137"/>
        <v>0</v>
      </c>
      <c r="I1005" s="83" t="e">
        <f t="shared" si="138"/>
        <v>#DIV/0!</v>
      </c>
      <c r="J1005" s="103" t="e">
        <f t="shared" si="139"/>
        <v>#DIV/0!</v>
      </c>
    </row>
    <row r="1006" spans="1:10" ht="12.75" customHeight="1" x14ac:dyDescent="0.25">
      <c r="A1006" s="101"/>
      <c r="D1006" s="81"/>
      <c r="E1006" s="81">
        <f>(E1005*Invoice!I4354)+((E1005-(E1005*Invoice!I4354))*Invoice!J4354)</f>
        <v>0</v>
      </c>
      <c r="F1006" s="81"/>
      <c r="G1006" s="90">
        <f>E1006/1.11</f>
        <v>0</v>
      </c>
      <c r="H1006" s="91">
        <f>G1006*11%</f>
        <v>0</v>
      </c>
      <c r="I1006" s="91" t="e">
        <f>G1006/B1005</f>
        <v>#DIV/0!</v>
      </c>
      <c r="J1006" s="104" t="e">
        <f>H1006/B1005</f>
        <v>#DIV/0!</v>
      </c>
    </row>
    <row r="1007" spans="1:10" ht="12.75" customHeight="1" x14ac:dyDescent="0.25">
      <c r="A1007" s="101"/>
      <c r="D1007" s="81" t="s">
        <v>23</v>
      </c>
      <c r="E1007" s="81">
        <f>E1005-E1006</f>
        <v>0</v>
      </c>
      <c r="F1007" s="81"/>
      <c r="G1007" s="82">
        <f>G1005-G1006</f>
        <v>0</v>
      </c>
      <c r="H1007" s="82">
        <f>H1005-H1006</f>
        <v>0</v>
      </c>
      <c r="I1007" s="82" t="e">
        <f>I1005-I1006</f>
        <v>#DIV/0!</v>
      </c>
      <c r="J1007" s="105" t="e">
        <f>J1005-J1006</f>
        <v>#DIV/0!</v>
      </c>
    </row>
    <row r="1008" spans="1:10" ht="12.75" customHeight="1" x14ac:dyDescent="0.25">
      <c r="A1008" s="101"/>
      <c r="D1008" s="81"/>
      <c r="E1008" s="81"/>
      <c r="F1008" s="81"/>
      <c r="G1008" s="82"/>
      <c r="H1008" s="83">
        <f>G1007+H1007</f>
        <v>0</v>
      </c>
      <c r="I1008" s="83"/>
      <c r="J1008" s="103"/>
    </row>
    <row r="1009" spans="1:10" ht="12.75" customHeight="1" x14ac:dyDescent="0.25">
      <c r="A1009" s="101"/>
      <c r="B1009" s="79"/>
      <c r="D1009" s="81"/>
      <c r="E1009" s="81"/>
      <c r="F1009" s="81"/>
      <c r="G1009" s="82"/>
      <c r="H1009" s="83"/>
      <c r="I1009" s="83"/>
      <c r="J1009" s="103"/>
    </row>
    <row r="1010" spans="1:10" ht="12.75" customHeight="1" x14ac:dyDescent="0.25">
      <c r="A1010" s="101">
        <v>14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2"/>
    </row>
    <row r="1011" spans="1:10" ht="12.75" customHeight="1" x14ac:dyDescent="0.25">
      <c r="A1011" s="101"/>
      <c r="B1011" s="80">
        <f>Invoice!B4355</f>
        <v>0</v>
      </c>
      <c r="C1011" s="88">
        <f>Invoice!E4355</f>
        <v>0</v>
      </c>
      <c r="D1011" s="89">
        <f>Invoice!H4355</f>
        <v>0</v>
      </c>
      <c r="E1011" s="81">
        <f t="shared" si="135"/>
        <v>0</v>
      </c>
      <c r="F1011" s="81"/>
      <c r="G1011" s="82">
        <f t="shared" si="136"/>
        <v>0</v>
      </c>
      <c r="H1011" s="83">
        <f t="shared" si="137"/>
        <v>0</v>
      </c>
      <c r="I1011" s="83" t="e">
        <f t="shared" si="138"/>
        <v>#DIV/0!</v>
      </c>
      <c r="J1011" s="103" t="e">
        <f t="shared" si="139"/>
        <v>#DIV/0!</v>
      </c>
    </row>
    <row r="1012" spans="1:10" ht="12.75" customHeight="1" x14ac:dyDescent="0.25">
      <c r="A1012" s="101"/>
      <c r="D1012" s="81"/>
      <c r="E1012" s="81">
        <f>(E1011*Invoice!I4355)+((E1011-(E1011*Invoice!I4355))*Invoice!J4355)</f>
        <v>0</v>
      </c>
      <c r="F1012" s="81"/>
      <c r="G1012" s="90">
        <f>E1012/1.11</f>
        <v>0</v>
      </c>
      <c r="H1012" s="91">
        <f>G1012*11%</f>
        <v>0</v>
      </c>
      <c r="I1012" s="91" t="e">
        <f>G1012/B1011</f>
        <v>#DIV/0!</v>
      </c>
      <c r="J1012" s="104" t="e">
        <f>H1012/B1011</f>
        <v>#DIV/0!</v>
      </c>
    </row>
    <row r="1013" spans="1:10" ht="12.75" customHeight="1" x14ac:dyDescent="0.25">
      <c r="A1013" s="101"/>
      <c r="D1013" s="81" t="s">
        <v>23</v>
      </c>
      <c r="E1013" s="81">
        <f>E1011-E1012</f>
        <v>0</v>
      </c>
      <c r="F1013" s="81"/>
      <c r="G1013" s="82">
        <f>G1011-G1012</f>
        <v>0</v>
      </c>
      <c r="H1013" s="82">
        <f>H1011-H1012</f>
        <v>0</v>
      </c>
      <c r="I1013" s="82" t="e">
        <f>I1011-I1012</f>
        <v>#DIV/0!</v>
      </c>
      <c r="J1013" s="105" t="e">
        <f>J1011-J1012</f>
        <v>#DIV/0!</v>
      </c>
    </row>
    <row r="1014" spans="1:10" ht="12.75" customHeight="1" x14ac:dyDescent="0.25">
      <c r="A1014" s="101"/>
      <c r="D1014" s="81"/>
      <c r="E1014" s="81"/>
      <c r="F1014" s="81"/>
      <c r="G1014" s="82"/>
      <c r="H1014" s="83">
        <f>G1013+H1013</f>
        <v>0</v>
      </c>
      <c r="I1014" s="83"/>
      <c r="J1014" s="103"/>
    </row>
    <row r="1015" spans="1:10" ht="12.75" customHeight="1" x14ac:dyDescent="0.25">
      <c r="A1015" s="101"/>
      <c r="B1015" s="79"/>
      <c r="D1015" s="81"/>
      <c r="E1015" s="81"/>
      <c r="F1015" s="81"/>
      <c r="G1015" s="82"/>
      <c r="H1015" s="83"/>
      <c r="I1015" s="83"/>
      <c r="J1015" s="103"/>
    </row>
    <row r="1016" spans="1:10" ht="12.75" customHeight="1" x14ac:dyDescent="0.25">
      <c r="A1016" s="101">
        <v>15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2"/>
    </row>
    <row r="1017" spans="1:10" ht="12.75" customHeight="1" x14ac:dyDescent="0.25">
      <c r="A1017" s="101"/>
      <c r="B1017" s="80">
        <f>Invoice!B4356</f>
        <v>0</v>
      </c>
      <c r="C1017" s="88">
        <f>Invoice!E4356</f>
        <v>0</v>
      </c>
      <c r="D1017" s="89">
        <f>Invoice!H4356</f>
        <v>0</v>
      </c>
      <c r="E1017" s="81">
        <f t="shared" si="135"/>
        <v>0</v>
      </c>
      <c r="F1017" s="81"/>
      <c r="G1017" s="82">
        <f t="shared" si="136"/>
        <v>0</v>
      </c>
      <c r="H1017" s="83">
        <f t="shared" si="137"/>
        <v>0</v>
      </c>
      <c r="I1017" s="83" t="e">
        <f t="shared" si="138"/>
        <v>#DIV/0!</v>
      </c>
      <c r="J1017" s="103" t="e">
        <f t="shared" si="139"/>
        <v>#DIV/0!</v>
      </c>
    </row>
    <row r="1018" spans="1:10" ht="12.75" customHeight="1" x14ac:dyDescent="0.25">
      <c r="A1018" s="101"/>
      <c r="D1018" s="81"/>
      <c r="E1018" s="81">
        <f>(E1017*Invoice!I4356)+((E1017-(E1017*Invoice!I4356))*Invoice!J4356)</f>
        <v>0</v>
      </c>
      <c r="F1018" s="81"/>
      <c r="G1018" s="90">
        <f>E1018/1.11</f>
        <v>0</v>
      </c>
      <c r="H1018" s="91">
        <f>G1018*11%</f>
        <v>0</v>
      </c>
      <c r="I1018" s="91" t="e">
        <f>G1018/B1017</f>
        <v>#DIV/0!</v>
      </c>
      <c r="J1018" s="104" t="e">
        <f>H1018/B1017</f>
        <v>#DIV/0!</v>
      </c>
    </row>
    <row r="1019" spans="1:10" ht="12.75" customHeight="1" x14ac:dyDescent="0.25">
      <c r="A1019" s="101"/>
      <c r="D1019" s="81" t="s">
        <v>23</v>
      </c>
      <c r="E1019" s="81">
        <f>E1017-E1018</f>
        <v>0</v>
      </c>
      <c r="F1019" s="81"/>
      <c r="G1019" s="82">
        <f>G1017-G1018</f>
        <v>0</v>
      </c>
      <c r="H1019" s="82">
        <f>H1017-H1018</f>
        <v>0</v>
      </c>
      <c r="I1019" s="82" t="e">
        <f>I1017-I1018</f>
        <v>#DIV/0!</v>
      </c>
      <c r="J1019" s="105" t="e">
        <f>J1017-J1018</f>
        <v>#DIV/0!</v>
      </c>
    </row>
    <row r="1020" spans="1:10" ht="12.75" customHeight="1" x14ac:dyDescent="0.25">
      <c r="A1020" s="101"/>
      <c r="D1020" s="81"/>
      <c r="E1020" s="81"/>
      <c r="F1020" s="81"/>
      <c r="G1020" s="82"/>
      <c r="H1020" s="83">
        <f>G1019+H1019</f>
        <v>0</v>
      </c>
      <c r="I1020" s="83"/>
      <c r="J1020" s="103"/>
    </row>
    <row r="1021" spans="1:10" ht="12.75" customHeight="1" x14ac:dyDescent="0.25">
      <c r="A1021" s="101"/>
      <c r="B1021" s="79"/>
      <c r="D1021" s="81"/>
      <c r="E1021" s="81"/>
      <c r="F1021" s="81"/>
      <c r="G1021" s="82"/>
      <c r="H1021" s="83"/>
      <c r="I1021" s="83"/>
      <c r="J1021" s="103"/>
    </row>
    <row r="1022" spans="1:10" ht="12.75" customHeight="1" x14ac:dyDescent="0.25">
      <c r="A1022" s="101">
        <v>16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2"/>
    </row>
    <row r="1023" spans="1:10" ht="12.75" customHeight="1" x14ac:dyDescent="0.25">
      <c r="A1023" s="101"/>
      <c r="B1023" s="80">
        <f>Invoice!B4357</f>
        <v>0</v>
      </c>
      <c r="C1023" s="88">
        <f>Invoice!E4357</f>
        <v>0</v>
      </c>
      <c r="D1023" s="89">
        <f>Invoice!H4357</f>
        <v>0</v>
      </c>
      <c r="E1023" s="81">
        <f t="shared" si="135"/>
        <v>0</v>
      </c>
      <c r="F1023" s="81"/>
      <c r="G1023" s="82">
        <f t="shared" si="136"/>
        <v>0</v>
      </c>
      <c r="H1023" s="83">
        <f t="shared" si="137"/>
        <v>0</v>
      </c>
      <c r="I1023" s="83" t="e">
        <f t="shared" si="138"/>
        <v>#DIV/0!</v>
      </c>
      <c r="J1023" s="103" t="e">
        <f t="shared" si="139"/>
        <v>#DIV/0!</v>
      </c>
    </row>
    <row r="1024" spans="1:10" ht="12.75" customHeight="1" x14ac:dyDescent="0.25">
      <c r="A1024" s="101"/>
      <c r="D1024" s="81"/>
      <c r="E1024" s="81">
        <f>(E1023*Invoice!I4357)+((E1023-(E1023*Invoice!I4357))*Invoice!J4357)</f>
        <v>0</v>
      </c>
      <c r="F1024" s="81"/>
      <c r="G1024" s="90">
        <f>E1024/1.11</f>
        <v>0</v>
      </c>
      <c r="H1024" s="91">
        <f>G1024*11%</f>
        <v>0</v>
      </c>
      <c r="I1024" s="91" t="e">
        <f>G1024/B1023</f>
        <v>#DIV/0!</v>
      </c>
      <c r="J1024" s="104" t="e">
        <f>H1024/B1023</f>
        <v>#DIV/0!</v>
      </c>
    </row>
    <row r="1025" spans="1:10" ht="12.75" customHeight="1" x14ac:dyDescent="0.25">
      <c r="A1025" s="101"/>
      <c r="D1025" s="81" t="s">
        <v>23</v>
      </c>
      <c r="E1025" s="81">
        <f>E1023-E1024</f>
        <v>0</v>
      </c>
      <c r="F1025" s="81"/>
      <c r="G1025" s="82">
        <f>G1023-G1024</f>
        <v>0</v>
      </c>
      <c r="H1025" s="82">
        <f>H1023-H1024</f>
        <v>0</v>
      </c>
      <c r="I1025" s="82" t="e">
        <f>I1023-I1024</f>
        <v>#DIV/0!</v>
      </c>
      <c r="J1025" s="105" t="e">
        <f>J1023-J1024</f>
        <v>#DIV/0!</v>
      </c>
    </row>
    <row r="1026" spans="1:10" ht="12.75" customHeight="1" x14ac:dyDescent="0.25">
      <c r="A1026" s="101"/>
      <c r="D1026" s="81"/>
      <c r="E1026" s="81"/>
      <c r="F1026" s="81"/>
      <c r="G1026" s="82"/>
      <c r="H1026" s="83">
        <f>G1025+H1025</f>
        <v>0</v>
      </c>
      <c r="I1026" s="83"/>
      <c r="J1026" s="103"/>
    </row>
    <row r="1027" spans="1:10" ht="12.75" customHeight="1" x14ac:dyDescent="0.25">
      <c r="A1027" s="101"/>
      <c r="C1027" s="88"/>
      <c r="D1027" s="89"/>
      <c r="E1027" s="81"/>
      <c r="F1027" s="81"/>
      <c r="G1027" s="82"/>
      <c r="H1027" s="83"/>
      <c r="I1027" s="83"/>
      <c r="J1027" s="103"/>
    </row>
    <row r="1028" spans="1:10" ht="12.75" customHeight="1" x14ac:dyDescent="0.25">
      <c r="A1028" s="106"/>
      <c r="B1028" s="107"/>
      <c r="C1028" s="107"/>
      <c r="D1028" s="107"/>
      <c r="E1028" s="107"/>
      <c r="F1028" s="107"/>
      <c r="G1028" s="108">
        <f>G935+G941+G947+G953+G959+G965+G971+G977+G983+G989+G995+G1001+G1007+G1013+G1019+G1025</f>
        <v>220135.13513513512</v>
      </c>
      <c r="H1028" s="108">
        <f>H935+H941+H947+H953+H959+H965+H971+H977+H983+H989+H995+H1001+H1007+H1013+H1019+H1025</f>
        <v>24214.864864864863</v>
      </c>
      <c r="I1028" s="107"/>
      <c r="J1028" s="109">
        <f>H936+H942+H948+H954+H960+H966+H972+H978+H984+H990+H996+H1002+H1008+H1014+H1020+H1026</f>
        <v>244349.99999999997</v>
      </c>
    </row>
    <row r="1030" spans="1:10" ht="12.75" customHeight="1" x14ac:dyDescent="0.25">
      <c r="A1030" s="94" t="s">
        <v>1</v>
      </c>
      <c r="B1030" s="95">
        <f>Invoice!E4448</f>
        <v>23070040</v>
      </c>
      <c r="C1030" s="96"/>
      <c r="D1030" s="97"/>
      <c r="E1030" s="97"/>
      <c r="F1030" s="97"/>
      <c r="G1030" s="98"/>
      <c r="H1030" s="99"/>
      <c r="I1030" s="99"/>
      <c r="J1030" s="100"/>
    </row>
    <row r="1031" spans="1:10" ht="12.75" customHeight="1" x14ac:dyDescent="0.25">
      <c r="A1031" s="101">
        <v>1</v>
      </c>
      <c r="B1031" s="84" t="s">
        <v>20</v>
      </c>
      <c r="C1031" s="84" t="s">
        <v>21</v>
      </c>
      <c r="D1031" s="85" t="s">
        <v>22</v>
      </c>
      <c r="E1031" s="85" t="s">
        <v>23</v>
      </c>
      <c r="F1031" s="85"/>
      <c r="G1031" s="86" t="s">
        <v>24</v>
      </c>
      <c r="H1031" s="87" t="s">
        <v>25</v>
      </c>
      <c r="I1031" s="87" t="s">
        <v>26</v>
      </c>
      <c r="J1031" s="102"/>
    </row>
    <row r="1032" spans="1:10" ht="12.75" customHeight="1" x14ac:dyDescent="0.25">
      <c r="A1032" s="101"/>
      <c r="B1032" s="80">
        <f>Invoice!B4456</f>
        <v>1</v>
      </c>
      <c r="C1032" s="88" t="str">
        <f>Invoice!E4456</f>
        <v>CORRECTION TAPE KENKO CT-919 (12M x 5MM)</v>
      </c>
      <c r="D1032" s="89">
        <f>Invoice!H4456</f>
        <v>55800</v>
      </c>
      <c r="E1032" s="81">
        <f>D1032*B1032</f>
        <v>55800</v>
      </c>
      <c r="F1032" s="81"/>
      <c r="G1032" s="82">
        <f>E1032/1.11</f>
        <v>50270.270270270266</v>
      </c>
      <c r="H1032" s="83">
        <f>G1032*11%</f>
        <v>5529.7297297297291</v>
      </c>
      <c r="I1032" s="83">
        <f>G1032/B1032</f>
        <v>50270.270270270266</v>
      </c>
      <c r="J1032" s="103">
        <f>H1032/B1032</f>
        <v>5529.7297297297291</v>
      </c>
    </row>
    <row r="1033" spans="1:10" ht="12.75" customHeight="1" x14ac:dyDescent="0.25">
      <c r="A1033" s="101"/>
      <c r="D1033" s="81"/>
      <c r="E1033" s="81">
        <f>(E1032*Invoice!I4456)+((E1032-(E1032*Invoice!I4456))*Invoice!J4456)</f>
        <v>5580</v>
      </c>
      <c r="F1033" s="81"/>
      <c r="G1033" s="90">
        <f>E1033/1.11</f>
        <v>5027.0270270270266</v>
      </c>
      <c r="H1033" s="91">
        <f>G1033*11%</f>
        <v>552.97297297297291</v>
      </c>
      <c r="I1033" s="91">
        <f>G1033/B1032</f>
        <v>5027.0270270270266</v>
      </c>
      <c r="J1033" s="104">
        <f>H1033/B1032</f>
        <v>552.97297297297291</v>
      </c>
    </row>
    <row r="1034" spans="1:10" ht="12.75" customHeight="1" x14ac:dyDescent="0.25">
      <c r="A1034" s="101"/>
      <c r="D1034" s="81" t="s">
        <v>23</v>
      </c>
      <c r="E1034" s="81">
        <f>E1032-E1033</f>
        <v>50220</v>
      </c>
      <c r="F1034" s="81"/>
      <c r="G1034" s="82">
        <f>G1032-G1033</f>
        <v>45243.24324324324</v>
      </c>
      <c r="H1034" s="82">
        <f>H1032-H1033</f>
        <v>4976.7567567567567</v>
      </c>
      <c r="I1034" s="82">
        <f>I1032-I1033</f>
        <v>45243.24324324324</v>
      </c>
      <c r="J1034" s="105">
        <f>J1032-J1033</f>
        <v>4976.7567567567567</v>
      </c>
    </row>
    <row r="1035" spans="1:10" ht="12.75" customHeight="1" x14ac:dyDescent="0.25">
      <c r="A1035" s="101"/>
      <c r="D1035" s="81"/>
      <c r="E1035" s="81"/>
      <c r="F1035" s="81"/>
      <c r="G1035" s="82"/>
      <c r="H1035" s="83">
        <f>G1034+H1034</f>
        <v>50220</v>
      </c>
      <c r="I1035" s="83"/>
      <c r="J1035" s="103"/>
    </row>
    <row r="1036" spans="1:10" ht="12.75" customHeight="1" x14ac:dyDescent="0.25">
      <c r="A1036" s="101"/>
      <c r="B1036" s="79"/>
      <c r="D1036" s="81"/>
      <c r="E1036" s="81"/>
      <c r="F1036" s="81"/>
      <c r="G1036" s="82"/>
      <c r="H1036" s="83"/>
      <c r="I1036" s="83"/>
      <c r="J1036" s="103"/>
    </row>
    <row r="1037" spans="1:10" ht="12.75" customHeight="1" x14ac:dyDescent="0.25">
      <c r="A1037" s="101">
        <v>2</v>
      </c>
      <c r="B1037" s="84" t="s">
        <v>20</v>
      </c>
      <c r="C1037" s="84" t="s">
        <v>21</v>
      </c>
      <c r="D1037" s="85" t="s">
        <v>22</v>
      </c>
      <c r="E1037" s="85" t="s">
        <v>23</v>
      </c>
      <c r="F1037" s="85"/>
      <c r="G1037" s="86" t="s">
        <v>24</v>
      </c>
      <c r="H1037" s="87" t="s">
        <v>25</v>
      </c>
      <c r="I1037" s="87" t="s">
        <v>26</v>
      </c>
      <c r="J1037" s="102"/>
    </row>
    <row r="1038" spans="1:10" ht="12.75" customHeight="1" x14ac:dyDescent="0.25">
      <c r="A1038" s="101"/>
      <c r="B1038" s="80">
        <f>Invoice!B4457</f>
        <v>3</v>
      </c>
      <c r="C1038" s="88" t="str">
        <f>Invoice!E4457</f>
        <v>CORRECTION FLUID KENKO KE-301</v>
      </c>
      <c r="D1038" s="89">
        <f>Invoice!H4457</f>
        <v>53400</v>
      </c>
      <c r="E1038" s="81">
        <f t="shared" ref="E1038:E1122" si="140">D1038*B1038</f>
        <v>160200</v>
      </c>
      <c r="F1038" s="81"/>
      <c r="G1038" s="82">
        <f t="shared" ref="G1038:G1122" si="141">E1038/1.11</f>
        <v>144324.32432432432</v>
      </c>
      <c r="H1038" s="83">
        <f t="shared" ref="H1038:H1122" si="142">G1038*11%</f>
        <v>15875.675675675675</v>
      </c>
      <c r="I1038" s="83">
        <f t="shared" ref="I1038:I1122" si="143">G1038/B1038</f>
        <v>48108.108108108107</v>
      </c>
      <c r="J1038" s="103">
        <f t="shared" ref="J1038:J1122" si="144">H1038/B1038</f>
        <v>5291.8918918918916</v>
      </c>
    </row>
    <row r="1039" spans="1:10" ht="12.75" customHeight="1" x14ac:dyDescent="0.25">
      <c r="A1039" s="101"/>
      <c r="D1039" s="81"/>
      <c r="E1039" s="81">
        <f>(E1038*Invoice!I4457)+((E1038-(E1038*Invoice!I4457))*Invoice!J4457)</f>
        <v>16020</v>
      </c>
      <c r="F1039" s="81"/>
      <c r="G1039" s="90">
        <f>E1039/1.11</f>
        <v>14432.432432432432</v>
      </c>
      <c r="H1039" s="91">
        <f>G1039*11%</f>
        <v>1587.5675675675675</v>
      </c>
      <c r="I1039" s="91">
        <f>G1039/B1038</f>
        <v>4810.8108108108108</v>
      </c>
      <c r="J1039" s="104">
        <f>H1039/B1038</f>
        <v>529.18918918918916</v>
      </c>
    </row>
    <row r="1040" spans="1:10" ht="12.75" customHeight="1" x14ac:dyDescent="0.25">
      <c r="A1040" s="101"/>
      <c r="D1040" s="81" t="s">
        <v>23</v>
      </c>
      <c r="E1040" s="81">
        <f>E1038-E1039</f>
        <v>144180</v>
      </c>
      <c r="F1040" s="81"/>
      <c r="G1040" s="82">
        <f>G1038-G1039</f>
        <v>129891.89189189189</v>
      </c>
      <c r="H1040" s="82">
        <f>H1038-H1039</f>
        <v>14288.108108108107</v>
      </c>
      <c r="I1040" s="82">
        <f>I1038-I1039</f>
        <v>43297.297297297293</v>
      </c>
      <c r="J1040" s="105">
        <f>J1038-J1039</f>
        <v>4762.7027027027025</v>
      </c>
    </row>
    <row r="1041" spans="1:10" ht="12.75" customHeight="1" x14ac:dyDescent="0.25">
      <c r="A1041" s="101"/>
      <c r="D1041" s="81"/>
      <c r="E1041" s="81"/>
      <c r="F1041" s="81"/>
      <c r="G1041" s="82"/>
      <c r="H1041" s="83">
        <f>G1040+H1040</f>
        <v>144180</v>
      </c>
      <c r="I1041" s="83"/>
      <c r="J1041" s="103"/>
    </row>
    <row r="1042" spans="1:10" ht="12.75" customHeight="1" x14ac:dyDescent="0.25">
      <c r="A1042" s="101"/>
      <c r="B1042" s="79"/>
      <c r="D1042" s="81"/>
      <c r="E1042" s="81"/>
      <c r="F1042" s="81"/>
      <c r="G1042" s="82"/>
      <c r="H1042" s="83"/>
      <c r="I1042" s="83"/>
      <c r="J1042" s="103"/>
    </row>
    <row r="1043" spans="1:10" ht="12.75" customHeight="1" x14ac:dyDescent="0.25">
      <c r="A1043" s="101">
        <v>3</v>
      </c>
      <c r="B1043" s="84" t="s">
        <v>20</v>
      </c>
      <c r="C1043" s="84" t="s">
        <v>21</v>
      </c>
      <c r="D1043" s="85" t="s">
        <v>22</v>
      </c>
      <c r="E1043" s="85" t="s">
        <v>23</v>
      </c>
      <c r="F1043" s="85"/>
      <c r="G1043" s="86" t="s">
        <v>24</v>
      </c>
      <c r="H1043" s="87" t="s">
        <v>25</v>
      </c>
      <c r="I1043" s="87" t="s">
        <v>26</v>
      </c>
      <c r="J1043" s="102"/>
    </row>
    <row r="1044" spans="1:10" ht="12.75" customHeight="1" x14ac:dyDescent="0.25">
      <c r="A1044" s="101"/>
      <c r="B1044" s="80">
        <f>Invoice!B4458</f>
        <v>3</v>
      </c>
      <c r="C1044" s="88" t="str">
        <f>Invoice!E4458</f>
        <v>CORRECTION FLUID KENKO KE-826M</v>
      </c>
      <c r="D1044" s="89">
        <f>Invoice!H4458</f>
        <v>60300</v>
      </c>
      <c r="E1044" s="81">
        <f t="shared" si="140"/>
        <v>180900</v>
      </c>
      <c r="F1044" s="81"/>
      <c r="G1044" s="82">
        <f t="shared" si="141"/>
        <v>162972.97297297296</v>
      </c>
      <c r="H1044" s="83">
        <f t="shared" si="142"/>
        <v>17927.027027027027</v>
      </c>
      <c r="I1044" s="83">
        <f t="shared" si="143"/>
        <v>54324.32432432432</v>
      </c>
      <c r="J1044" s="103">
        <f t="shared" si="144"/>
        <v>5975.6756756756758</v>
      </c>
    </row>
    <row r="1045" spans="1:10" ht="12.75" customHeight="1" x14ac:dyDescent="0.25">
      <c r="A1045" s="101"/>
      <c r="D1045" s="81"/>
      <c r="E1045" s="81">
        <f>(E1044*Invoice!I4458)+((E1044-(E1044*Invoice!I4458))*Invoice!J4458)</f>
        <v>18090</v>
      </c>
      <c r="F1045" s="81"/>
      <c r="G1045" s="90">
        <f>E1045/1.11</f>
        <v>16297.297297297297</v>
      </c>
      <c r="H1045" s="91">
        <f>G1045*11%</f>
        <v>1792.7027027027027</v>
      </c>
      <c r="I1045" s="91">
        <f>G1045/B1044</f>
        <v>5432.4324324324325</v>
      </c>
      <c r="J1045" s="104">
        <f>H1045/B1044</f>
        <v>597.56756756756761</v>
      </c>
    </row>
    <row r="1046" spans="1:10" ht="12.75" customHeight="1" x14ac:dyDescent="0.25">
      <c r="A1046" s="101"/>
      <c r="D1046" s="81" t="s">
        <v>23</v>
      </c>
      <c r="E1046" s="81">
        <f>E1044-E1045</f>
        <v>162810</v>
      </c>
      <c r="F1046" s="81"/>
      <c r="G1046" s="82">
        <f>G1044-G1045</f>
        <v>146675.67567567565</v>
      </c>
      <c r="H1046" s="82">
        <f>H1044-H1045</f>
        <v>16134.324324324323</v>
      </c>
      <c r="I1046" s="82">
        <f>I1044-I1045</f>
        <v>48891.891891891886</v>
      </c>
      <c r="J1046" s="105">
        <f>J1044-J1045</f>
        <v>5378.1081081081084</v>
      </c>
    </row>
    <row r="1047" spans="1:10" ht="12.75" customHeight="1" x14ac:dyDescent="0.25">
      <c r="A1047" s="101"/>
      <c r="D1047" s="81"/>
      <c r="E1047" s="81"/>
      <c r="F1047" s="81"/>
      <c r="G1047" s="82"/>
      <c r="H1047" s="83">
        <f>G1046+H1046</f>
        <v>162809.99999999997</v>
      </c>
      <c r="I1047" s="83"/>
      <c r="J1047" s="103"/>
    </row>
    <row r="1048" spans="1:10" ht="12.75" customHeight="1" x14ac:dyDescent="0.25">
      <c r="A1048" s="101"/>
      <c r="B1048" s="79"/>
      <c r="D1048" s="81"/>
      <c r="E1048" s="81"/>
      <c r="F1048" s="81"/>
      <c r="G1048" s="82"/>
      <c r="H1048" s="83"/>
      <c r="I1048" s="83"/>
      <c r="J1048" s="103"/>
    </row>
    <row r="1049" spans="1:10" ht="12.75" customHeight="1" x14ac:dyDescent="0.25">
      <c r="A1049" s="101">
        <v>4</v>
      </c>
      <c r="B1049" s="84" t="s">
        <v>20</v>
      </c>
      <c r="C1049" s="84" t="s">
        <v>21</v>
      </c>
      <c r="D1049" s="85" t="s">
        <v>22</v>
      </c>
      <c r="E1049" s="85" t="s">
        <v>23</v>
      </c>
      <c r="F1049" s="85"/>
      <c r="G1049" s="86" t="s">
        <v>24</v>
      </c>
      <c r="H1049" s="87" t="s">
        <v>25</v>
      </c>
      <c r="I1049" s="87" t="s">
        <v>26</v>
      </c>
      <c r="J1049" s="102"/>
    </row>
    <row r="1050" spans="1:10" ht="12.75" customHeight="1" x14ac:dyDescent="0.25">
      <c r="A1050" s="101"/>
      <c r="B1050" s="80">
        <f>Invoice!B4459</f>
        <v>1</v>
      </c>
      <c r="C1050" s="88" t="str">
        <f>Invoice!E4459</f>
        <v>STAPLER KENKO HD-10</v>
      </c>
      <c r="D1050" s="89">
        <f>Invoice!H4459</f>
        <v>93000</v>
      </c>
      <c r="E1050" s="81">
        <f t="shared" si="140"/>
        <v>93000</v>
      </c>
      <c r="F1050" s="81"/>
      <c r="G1050" s="82">
        <f t="shared" si="141"/>
        <v>83783.783783783772</v>
      </c>
      <c r="H1050" s="83">
        <f t="shared" si="142"/>
        <v>9216.2162162162149</v>
      </c>
      <c r="I1050" s="83">
        <f t="shared" si="143"/>
        <v>83783.783783783772</v>
      </c>
      <c r="J1050" s="103">
        <f t="shared" si="144"/>
        <v>9216.2162162162149</v>
      </c>
    </row>
    <row r="1051" spans="1:10" ht="12.75" customHeight="1" x14ac:dyDescent="0.25">
      <c r="A1051" s="101"/>
      <c r="D1051" s="81"/>
      <c r="E1051" s="81">
        <f>(E1050*Invoice!I4459)+((E1050-(E1050*Invoice!I4459))*Invoice!J4459)</f>
        <v>9300</v>
      </c>
      <c r="F1051" s="81"/>
      <c r="G1051" s="90">
        <f>E1051/1.11</f>
        <v>8378.3783783783783</v>
      </c>
      <c r="H1051" s="91">
        <f>G1051*11%</f>
        <v>921.62162162162167</v>
      </c>
      <c r="I1051" s="91">
        <f>G1051/B1050</f>
        <v>8378.3783783783783</v>
      </c>
      <c r="J1051" s="104">
        <f>H1051/B1050</f>
        <v>921.62162162162167</v>
      </c>
    </row>
    <row r="1052" spans="1:10" ht="12.75" customHeight="1" x14ac:dyDescent="0.25">
      <c r="A1052" s="101"/>
      <c r="D1052" s="81" t="s">
        <v>23</v>
      </c>
      <c r="E1052" s="81">
        <f>E1050-E1051</f>
        <v>83700</v>
      </c>
      <c r="F1052" s="81"/>
      <c r="G1052" s="82">
        <f>G1050-G1051</f>
        <v>75405.4054054054</v>
      </c>
      <c r="H1052" s="82">
        <f>H1050-H1051</f>
        <v>8294.5945945945932</v>
      </c>
      <c r="I1052" s="82">
        <f>I1050-I1051</f>
        <v>75405.4054054054</v>
      </c>
      <c r="J1052" s="105">
        <f>J1050-J1051</f>
        <v>8294.5945945945932</v>
      </c>
    </row>
    <row r="1053" spans="1:10" ht="12.75" customHeight="1" x14ac:dyDescent="0.25">
      <c r="A1053" s="101"/>
      <c r="D1053" s="81"/>
      <c r="E1053" s="81"/>
      <c r="F1053" s="81"/>
      <c r="G1053" s="82"/>
      <c r="H1053" s="83">
        <f>G1052+H1052</f>
        <v>83700</v>
      </c>
      <c r="I1053" s="83"/>
      <c r="J1053" s="103"/>
    </row>
    <row r="1054" spans="1:10" ht="12.75" customHeight="1" x14ac:dyDescent="0.25">
      <c r="A1054" s="101"/>
      <c r="B1054" s="79"/>
      <c r="D1054" s="81"/>
      <c r="E1054" s="81"/>
      <c r="F1054" s="81"/>
      <c r="G1054" s="82"/>
      <c r="H1054" s="83"/>
      <c r="I1054" s="83"/>
      <c r="J1054" s="103"/>
    </row>
    <row r="1055" spans="1:10" ht="12.75" customHeight="1" x14ac:dyDescent="0.25">
      <c r="A1055" s="101">
        <v>5</v>
      </c>
      <c r="B1055" s="84" t="s">
        <v>20</v>
      </c>
      <c r="C1055" s="84" t="s">
        <v>21</v>
      </c>
      <c r="D1055" s="85" t="s">
        <v>22</v>
      </c>
      <c r="E1055" s="85" t="s">
        <v>23</v>
      </c>
      <c r="F1055" s="85"/>
      <c r="G1055" s="86" t="s">
        <v>24</v>
      </c>
      <c r="H1055" s="87" t="s">
        <v>25</v>
      </c>
      <c r="I1055" s="87" t="s">
        <v>26</v>
      </c>
      <c r="J1055" s="102"/>
    </row>
    <row r="1056" spans="1:10" ht="12.75" customHeight="1" x14ac:dyDescent="0.25">
      <c r="A1056" s="101"/>
      <c r="B1056" s="80">
        <f>Invoice!B4460</f>
        <v>1</v>
      </c>
      <c r="C1056" s="88" t="str">
        <f>Invoice!E4460</f>
        <v>STAPLER KENKO HD-10D</v>
      </c>
      <c r="D1056" s="89">
        <f>Invoice!H4460</f>
        <v>117600</v>
      </c>
      <c r="E1056" s="81">
        <f t="shared" si="140"/>
        <v>117600</v>
      </c>
      <c r="F1056" s="81"/>
      <c r="G1056" s="82">
        <f t="shared" si="141"/>
        <v>105945.94594594593</v>
      </c>
      <c r="H1056" s="83">
        <f t="shared" si="142"/>
        <v>11654.054054054053</v>
      </c>
      <c r="I1056" s="83">
        <f t="shared" si="143"/>
        <v>105945.94594594593</v>
      </c>
      <c r="J1056" s="103">
        <f t="shared" si="144"/>
        <v>11654.054054054053</v>
      </c>
    </row>
    <row r="1057" spans="1:10" ht="12.75" customHeight="1" x14ac:dyDescent="0.25">
      <c r="A1057" s="101"/>
      <c r="D1057" s="81"/>
      <c r="E1057" s="81">
        <f>(E1056*Invoice!I4460)+((E1056-(E1056*Invoice!I4460))*Invoice!J4460)</f>
        <v>11760</v>
      </c>
      <c r="F1057" s="81"/>
      <c r="G1057" s="90">
        <f>E1057/1.11</f>
        <v>10594.594594594593</v>
      </c>
      <c r="H1057" s="91">
        <f>G1057*11%</f>
        <v>1165.4054054054052</v>
      </c>
      <c r="I1057" s="91">
        <f>G1057/B1056</f>
        <v>10594.594594594593</v>
      </c>
      <c r="J1057" s="104">
        <f>H1057/B1056</f>
        <v>1165.4054054054052</v>
      </c>
    </row>
    <row r="1058" spans="1:10" ht="12.75" customHeight="1" x14ac:dyDescent="0.25">
      <c r="A1058" s="101"/>
      <c r="D1058" s="81" t="s">
        <v>23</v>
      </c>
      <c r="E1058" s="81">
        <f>E1056-E1057</f>
        <v>105840</v>
      </c>
      <c r="F1058" s="81"/>
      <c r="G1058" s="82">
        <f>G1056-G1057</f>
        <v>95351.351351351332</v>
      </c>
      <c r="H1058" s="82">
        <f>H1056-H1057</f>
        <v>10488.648648648648</v>
      </c>
      <c r="I1058" s="82">
        <f>I1056-I1057</f>
        <v>95351.351351351332</v>
      </c>
      <c r="J1058" s="105">
        <f>J1056-J1057</f>
        <v>10488.648648648648</v>
      </c>
    </row>
    <row r="1059" spans="1:10" ht="12.75" customHeight="1" x14ac:dyDescent="0.25">
      <c r="A1059" s="101"/>
      <c r="D1059" s="81"/>
      <c r="E1059" s="81"/>
      <c r="F1059" s="81"/>
      <c r="G1059" s="82"/>
      <c r="H1059" s="83">
        <f>G1058+H1058</f>
        <v>105839.99999999999</v>
      </c>
      <c r="I1059" s="83"/>
      <c r="J1059" s="103"/>
    </row>
    <row r="1060" spans="1:10" ht="12.75" customHeight="1" x14ac:dyDescent="0.25">
      <c r="A1060" s="101"/>
      <c r="B1060" s="79"/>
      <c r="D1060" s="81"/>
      <c r="E1060" s="81"/>
      <c r="F1060" s="81"/>
      <c r="G1060" s="82"/>
      <c r="H1060" s="83"/>
      <c r="I1060" s="83"/>
      <c r="J1060" s="103"/>
    </row>
    <row r="1061" spans="1:10" ht="12.75" customHeight="1" x14ac:dyDescent="0.25">
      <c r="A1061" s="101">
        <v>6</v>
      </c>
      <c r="B1061" s="84" t="s">
        <v>20</v>
      </c>
      <c r="C1061" s="84" t="s">
        <v>21</v>
      </c>
      <c r="D1061" s="85" t="s">
        <v>22</v>
      </c>
      <c r="E1061" s="85" t="s">
        <v>23</v>
      </c>
      <c r="F1061" s="85"/>
      <c r="G1061" s="86" t="s">
        <v>24</v>
      </c>
      <c r="H1061" s="87" t="s">
        <v>25</v>
      </c>
      <c r="I1061" s="87" t="s">
        <v>26</v>
      </c>
      <c r="J1061" s="102"/>
    </row>
    <row r="1062" spans="1:10" ht="12.75" customHeight="1" x14ac:dyDescent="0.25">
      <c r="A1062" s="101"/>
      <c r="B1062" s="80">
        <f>Invoice!B4461</f>
        <v>1</v>
      </c>
      <c r="C1062" s="88" t="str">
        <f>Invoice!E4461</f>
        <v>STAPLER SDI 1104</v>
      </c>
      <c r="D1062" s="89">
        <f>Invoice!H4461</f>
        <v>234000</v>
      </c>
      <c r="E1062" s="81">
        <f t="shared" si="140"/>
        <v>234000</v>
      </c>
      <c r="F1062" s="81"/>
      <c r="G1062" s="82">
        <f t="shared" si="141"/>
        <v>210810.8108108108</v>
      </c>
      <c r="H1062" s="83">
        <f t="shared" si="142"/>
        <v>23189.189189189186</v>
      </c>
      <c r="I1062" s="83">
        <f t="shared" si="143"/>
        <v>210810.8108108108</v>
      </c>
      <c r="J1062" s="103">
        <f t="shared" si="144"/>
        <v>23189.189189189186</v>
      </c>
    </row>
    <row r="1063" spans="1:10" ht="12.75" customHeight="1" x14ac:dyDescent="0.25">
      <c r="A1063" s="101"/>
      <c r="D1063" s="81"/>
      <c r="E1063" s="81">
        <f>(E1062*Invoice!I4461)+((E1062-(E1062*Invoice!I4461))*Invoice!J4461)</f>
        <v>23400</v>
      </c>
      <c r="F1063" s="81"/>
      <c r="G1063" s="90">
        <f>E1063/1.11</f>
        <v>21081.08108108108</v>
      </c>
      <c r="H1063" s="91">
        <f>G1063*11%</f>
        <v>2318.9189189189187</v>
      </c>
      <c r="I1063" s="91">
        <f>G1063/B1062</f>
        <v>21081.08108108108</v>
      </c>
      <c r="J1063" s="104">
        <f>H1063/B1062</f>
        <v>2318.9189189189187</v>
      </c>
    </row>
    <row r="1064" spans="1:10" ht="12.75" customHeight="1" x14ac:dyDescent="0.25">
      <c r="A1064" s="101"/>
      <c r="D1064" s="81" t="s">
        <v>23</v>
      </c>
      <c r="E1064" s="81">
        <f>E1062-E1063</f>
        <v>210600</v>
      </c>
      <c r="F1064" s="81"/>
      <c r="G1064" s="82">
        <f>G1062-G1063</f>
        <v>189729.7297297297</v>
      </c>
      <c r="H1064" s="82">
        <f>H1062-H1063</f>
        <v>20870.270270270266</v>
      </c>
      <c r="I1064" s="82">
        <f>I1062-I1063</f>
        <v>189729.7297297297</v>
      </c>
      <c r="J1064" s="105">
        <f>J1062-J1063</f>
        <v>20870.270270270266</v>
      </c>
    </row>
    <row r="1065" spans="1:10" ht="12.75" customHeight="1" x14ac:dyDescent="0.25">
      <c r="A1065" s="101"/>
      <c r="D1065" s="81"/>
      <c r="E1065" s="81"/>
      <c r="F1065" s="81"/>
      <c r="G1065" s="82"/>
      <c r="H1065" s="83">
        <f>G1064+H1064</f>
        <v>210599.99999999997</v>
      </c>
      <c r="I1065" s="83"/>
      <c r="J1065" s="103"/>
    </row>
    <row r="1066" spans="1:10" ht="12.75" customHeight="1" x14ac:dyDescent="0.25">
      <c r="A1066" s="101"/>
      <c r="B1066" s="79"/>
      <c r="D1066" s="81"/>
      <c r="E1066" s="81"/>
      <c r="F1066" s="81"/>
      <c r="G1066" s="82"/>
      <c r="H1066" s="83"/>
      <c r="I1066" s="83"/>
      <c r="J1066" s="103"/>
    </row>
    <row r="1067" spans="1:10" ht="12.75" customHeight="1" x14ac:dyDescent="0.25">
      <c r="A1067" s="101">
        <v>7</v>
      </c>
      <c r="B1067" s="84" t="s">
        <v>20</v>
      </c>
      <c r="C1067" s="84" t="s">
        <v>21</v>
      </c>
      <c r="D1067" s="85" t="s">
        <v>22</v>
      </c>
      <c r="E1067" s="85" t="s">
        <v>23</v>
      </c>
      <c r="F1067" s="85"/>
      <c r="G1067" s="86" t="s">
        <v>24</v>
      </c>
      <c r="H1067" s="87" t="s">
        <v>25</v>
      </c>
      <c r="I1067" s="87" t="s">
        <v>26</v>
      </c>
      <c r="J1067" s="102"/>
    </row>
    <row r="1068" spans="1:10" ht="12.75" customHeight="1" x14ac:dyDescent="0.25">
      <c r="A1068" s="101"/>
      <c r="B1068" s="80">
        <f>Invoice!B4462</f>
        <v>3</v>
      </c>
      <c r="C1068" s="88" t="str">
        <f>Invoice!E4462</f>
        <v>GEL PEN JOYKO GP-265 Q-GEL</v>
      </c>
      <c r="D1068" s="89">
        <f>Invoice!H4462</f>
        <v>28200</v>
      </c>
      <c r="E1068" s="81">
        <f t="shared" si="140"/>
        <v>84600</v>
      </c>
      <c r="F1068" s="81"/>
      <c r="G1068" s="82">
        <f t="shared" si="141"/>
        <v>76216.216216216213</v>
      </c>
      <c r="H1068" s="83">
        <f t="shared" si="142"/>
        <v>8383.7837837837833</v>
      </c>
      <c r="I1068" s="83">
        <f t="shared" si="143"/>
        <v>25405.405405405403</v>
      </c>
      <c r="J1068" s="103">
        <f t="shared" si="144"/>
        <v>2794.5945945945946</v>
      </c>
    </row>
    <row r="1069" spans="1:10" ht="12.75" customHeight="1" x14ac:dyDescent="0.25">
      <c r="A1069" s="101"/>
      <c r="D1069" s="81"/>
      <c r="E1069" s="81">
        <f>(E1068*Invoice!I4462)+((E1068-(E1068*Invoice!I4462))*Invoice!J4462)</f>
        <v>8460</v>
      </c>
      <c r="F1069" s="81"/>
      <c r="G1069" s="90">
        <f>E1069/1.11</f>
        <v>7621.6216216216208</v>
      </c>
      <c r="H1069" s="91">
        <f>G1069*11%</f>
        <v>838.37837837837833</v>
      </c>
      <c r="I1069" s="91">
        <f>G1069/B1068</f>
        <v>2540.5405405405404</v>
      </c>
      <c r="J1069" s="104">
        <f>H1069/B1068</f>
        <v>279.45945945945942</v>
      </c>
    </row>
    <row r="1070" spans="1:10" ht="12.75" customHeight="1" x14ac:dyDescent="0.25">
      <c r="A1070" s="101"/>
      <c r="D1070" s="81" t="s">
        <v>23</v>
      </c>
      <c r="E1070" s="81">
        <f>E1068-E1069</f>
        <v>76140</v>
      </c>
      <c r="F1070" s="81"/>
      <c r="G1070" s="82">
        <f>G1068-G1069</f>
        <v>68594.594594594586</v>
      </c>
      <c r="H1070" s="82">
        <f>H1068-H1069</f>
        <v>7545.405405405405</v>
      </c>
      <c r="I1070" s="82">
        <f>I1068-I1069</f>
        <v>22864.864864864863</v>
      </c>
      <c r="J1070" s="105">
        <f>J1068-J1069</f>
        <v>2515.135135135135</v>
      </c>
    </row>
    <row r="1071" spans="1:10" ht="12.75" customHeight="1" x14ac:dyDescent="0.25">
      <c r="A1071" s="101"/>
      <c r="D1071" s="81"/>
      <c r="E1071" s="81"/>
      <c r="F1071" s="81"/>
      <c r="G1071" s="82"/>
      <c r="H1071" s="83">
        <f>G1070+H1070</f>
        <v>76139.999999999985</v>
      </c>
      <c r="I1071" s="83"/>
      <c r="J1071" s="103"/>
    </row>
    <row r="1072" spans="1:10" ht="12.75" customHeight="1" x14ac:dyDescent="0.25">
      <c r="A1072" s="101"/>
      <c r="B1072" s="79"/>
      <c r="D1072" s="81"/>
      <c r="E1072" s="81"/>
      <c r="F1072" s="81"/>
      <c r="G1072" s="82"/>
      <c r="H1072" s="83"/>
      <c r="I1072" s="83"/>
      <c r="J1072" s="103"/>
    </row>
    <row r="1073" spans="1:10" ht="12.75" customHeight="1" x14ac:dyDescent="0.25">
      <c r="A1073" s="101">
        <v>8</v>
      </c>
      <c r="B1073" s="84" t="s">
        <v>20</v>
      </c>
      <c r="C1073" s="84" t="s">
        <v>21</v>
      </c>
      <c r="D1073" s="85" t="s">
        <v>22</v>
      </c>
      <c r="E1073" s="85" t="s">
        <v>23</v>
      </c>
      <c r="F1073" s="85"/>
      <c r="G1073" s="86" t="s">
        <v>24</v>
      </c>
      <c r="H1073" s="87" t="s">
        <v>25</v>
      </c>
      <c r="I1073" s="87" t="s">
        <v>26</v>
      </c>
      <c r="J1073" s="102"/>
    </row>
    <row r="1074" spans="1:10" ht="12.75" customHeight="1" x14ac:dyDescent="0.25">
      <c r="A1074" s="101"/>
      <c r="B1074" s="80">
        <f>Invoice!B4463</f>
        <v>3</v>
      </c>
      <c r="C1074" s="88" t="str">
        <f>Invoice!E4463</f>
        <v>GEL PEN JOYKO JK-100 KING JELLER</v>
      </c>
      <c r="D1074" s="89">
        <f>Invoice!H4463</f>
        <v>20400</v>
      </c>
      <c r="E1074" s="81">
        <f t="shared" si="140"/>
        <v>61200</v>
      </c>
      <c r="F1074" s="81"/>
      <c r="G1074" s="82">
        <f t="shared" si="141"/>
        <v>55135.135135135133</v>
      </c>
      <c r="H1074" s="83">
        <f t="shared" si="142"/>
        <v>6064.864864864865</v>
      </c>
      <c r="I1074" s="83">
        <f t="shared" si="143"/>
        <v>18378.378378378377</v>
      </c>
      <c r="J1074" s="103">
        <f t="shared" si="144"/>
        <v>2021.6216216216217</v>
      </c>
    </row>
    <row r="1075" spans="1:10" ht="12.75" customHeight="1" x14ac:dyDescent="0.25">
      <c r="A1075" s="101"/>
      <c r="D1075" s="81"/>
      <c r="E1075" s="81">
        <f>(E1074*Invoice!I4463)+((E1074-(E1074*Invoice!I4463))*Invoice!J4463)</f>
        <v>6120</v>
      </c>
      <c r="F1075" s="81"/>
      <c r="G1075" s="90">
        <f>E1075/1.11</f>
        <v>5513.5135135135133</v>
      </c>
      <c r="H1075" s="91">
        <f>G1075*11%</f>
        <v>606.48648648648646</v>
      </c>
      <c r="I1075" s="91">
        <f>G1075/B1074</f>
        <v>1837.8378378378377</v>
      </c>
      <c r="J1075" s="104">
        <f>H1075/B1074</f>
        <v>202.16216216216216</v>
      </c>
    </row>
    <row r="1076" spans="1:10" ht="12.75" customHeight="1" x14ac:dyDescent="0.25">
      <c r="A1076" s="101"/>
      <c r="D1076" s="81" t="s">
        <v>23</v>
      </c>
      <c r="E1076" s="81">
        <f>E1074-E1075</f>
        <v>55080</v>
      </c>
      <c r="F1076" s="81"/>
      <c r="G1076" s="82">
        <f>G1074-G1075</f>
        <v>49621.62162162162</v>
      </c>
      <c r="H1076" s="82">
        <f>H1074-H1075</f>
        <v>5458.3783783783783</v>
      </c>
      <c r="I1076" s="82">
        <f>I1074-I1075</f>
        <v>16540.54054054054</v>
      </c>
      <c r="J1076" s="105">
        <f>J1074-J1075</f>
        <v>1819.4594594594596</v>
      </c>
    </row>
    <row r="1077" spans="1:10" ht="12.75" customHeight="1" x14ac:dyDescent="0.25">
      <c r="A1077" s="101"/>
      <c r="D1077" s="81"/>
      <c r="E1077" s="81"/>
      <c r="F1077" s="81"/>
      <c r="G1077" s="82"/>
      <c r="H1077" s="83">
        <f>G1076+H1076</f>
        <v>55080</v>
      </c>
      <c r="I1077" s="83"/>
      <c r="J1077" s="103"/>
    </row>
    <row r="1078" spans="1:10" ht="12.75" customHeight="1" x14ac:dyDescent="0.25">
      <c r="A1078" s="101"/>
      <c r="B1078" s="79"/>
      <c r="D1078" s="81"/>
      <c r="E1078" s="81"/>
      <c r="F1078" s="81"/>
      <c r="G1078" s="82"/>
      <c r="H1078" s="83"/>
      <c r="I1078" s="83"/>
      <c r="J1078" s="103"/>
    </row>
    <row r="1079" spans="1:10" ht="12.75" customHeight="1" x14ac:dyDescent="0.25">
      <c r="A1079" s="101">
        <v>9</v>
      </c>
      <c r="B1079" s="84" t="s">
        <v>20</v>
      </c>
      <c r="C1079" s="84" t="s">
        <v>21</v>
      </c>
      <c r="D1079" s="85" t="s">
        <v>22</v>
      </c>
      <c r="E1079" s="85" t="s">
        <v>23</v>
      </c>
      <c r="F1079" s="85"/>
      <c r="G1079" s="86" t="s">
        <v>24</v>
      </c>
      <c r="H1079" s="87" t="s">
        <v>25</v>
      </c>
      <c r="I1079" s="87" t="s">
        <v>26</v>
      </c>
      <c r="J1079" s="102"/>
    </row>
    <row r="1080" spans="1:10" ht="12.75" customHeight="1" x14ac:dyDescent="0.25">
      <c r="A1080" s="101"/>
      <c r="B1080" s="80">
        <f>Invoice!B4464</f>
        <v>3</v>
      </c>
      <c r="C1080" s="88" t="str">
        <f>Invoice!E4464</f>
        <v>GEL PEN JOYKO GP-243 WHIZ GEL HITAM</v>
      </c>
      <c r="D1080" s="89">
        <f>Invoice!H4464</f>
        <v>24600</v>
      </c>
      <c r="E1080" s="81">
        <f t="shared" si="140"/>
        <v>73800</v>
      </c>
      <c r="F1080" s="81"/>
      <c r="G1080" s="82">
        <f t="shared" si="141"/>
        <v>66486.486486486479</v>
      </c>
      <c r="H1080" s="83">
        <f t="shared" si="142"/>
        <v>7313.5135135135124</v>
      </c>
      <c r="I1080" s="83">
        <f t="shared" si="143"/>
        <v>22162.16216216216</v>
      </c>
      <c r="J1080" s="103">
        <f t="shared" si="144"/>
        <v>2437.8378378378375</v>
      </c>
    </row>
    <row r="1081" spans="1:10" ht="12.75" customHeight="1" x14ac:dyDescent="0.25">
      <c r="A1081" s="101"/>
      <c r="D1081" s="81"/>
      <c r="E1081" s="81">
        <f>(E1080*Invoice!I4464)+((E1080-(E1080*Invoice!I4464))*Invoice!J4464)</f>
        <v>7380</v>
      </c>
      <c r="F1081" s="81"/>
      <c r="G1081" s="90">
        <f>E1081/1.11</f>
        <v>6648.6486486486483</v>
      </c>
      <c r="H1081" s="91">
        <f>G1081*11%</f>
        <v>731.35135135135135</v>
      </c>
      <c r="I1081" s="91">
        <f>G1081/B1080</f>
        <v>2216.2162162162163</v>
      </c>
      <c r="J1081" s="104">
        <f>H1081/B1080</f>
        <v>243.78378378378378</v>
      </c>
    </row>
    <row r="1082" spans="1:10" ht="12.75" customHeight="1" x14ac:dyDescent="0.25">
      <c r="A1082" s="101"/>
      <c r="D1082" s="81" t="s">
        <v>23</v>
      </c>
      <c r="E1082" s="81">
        <f>E1080-E1081</f>
        <v>66420</v>
      </c>
      <c r="F1082" s="81"/>
      <c r="G1082" s="82">
        <f>G1080-G1081</f>
        <v>59837.837837837833</v>
      </c>
      <c r="H1082" s="82">
        <f>H1080-H1081</f>
        <v>6582.1621621621607</v>
      </c>
      <c r="I1082" s="82">
        <f>I1080-I1081</f>
        <v>19945.945945945943</v>
      </c>
      <c r="J1082" s="105">
        <f>J1080-J1081</f>
        <v>2194.0540540540537</v>
      </c>
    </row>
    <row r="1083" spans="1:10" ht="12.75" customHeight="1" x14ac:dyDescent="0.25">
      <c r="A1083" s="101"/>
      <c r="D1083" s="81"/>
      <c r="E1083" s="81"/>
      <c r="F1083" s="81"/>
      <c r="G1083" s="82"/>
      <c r="H1083" s="83">
        <f>G1082+H1082</f>
        <v>66420</v>
      </c>
      <c r="I1083" s="83"/>
      <c r="J1083" s="103"/>
    </row>
    <row r="1084" spans="1:10" ht="12.75" customHeight="1" x14ac:dyDescent="0.25">
      <c r="A1084" s="101"/>
      <c r="B1084" s="79"/>
      <c r="D1084" s="81"/>
      <c r="E1084" s="81"/>
      <c r="F1084" s="81"/>
      <c r="G1084" s="82"/>
      <c r="H1084" s="83"/>
      <c r="I1084" s="83"/>
      <c r="J1084" s="103"/>
    </row>
    <row r="1085" spans="1:10" ht="12.75" customHeight="1" x14ac:dyDescent="0.25">
      <c r="A1085" s="101">
        <v>10</v>
      </c>
      <c r="B1085" s="84" t="s">
        <v>20</v>
      </c>
      <c r="C1085" s="84" t="s">
        <v>21</v>
      </c>
      <c r="D1085" s="85" t="s">
        <v>22</v>
      </c>
      <c r="E1085" s="85" t="s">
        <v>23</v>
      </c>
      <c r="F1085" s="85"/>
      <c r="G1085" s="86" t="s">
        <v>24</v>
      </c>
      <c r="H1085" s="87" t="s">
        <v>25</v>
      </c>
      <c r="I1085" s="87" t="s">
        <v>26</v>
      </c>
      <c r="J1085" s="102"/>
    </row>
    <row r="1086" spans="1:10" ht="12.75" customHeight="1" x14ac:dyDescent="0.25">
      <c r="A1086" s="101"/>
      <c r="B1086" s="80">
        <f>Invoice!B4465</f>
        <v>12</v>
      </c>
      <c r="C1086" s="88" t="str">
        <f>Invoice!E4465</f>
        <v>BALLPEN JOYKO BP-349-12 VOKUS TRANS HITAM</v>
      </c>
      <c r="D1086" s="89">
        <f>Invoice!H4465</f>
        <v>13200</v>
      </c>
      <c r="E1086" s="81">
        <f t="shared" si="140"/>
        <v>158400</v>
      </c>
      <c r="F1086" s="81"/>
      <c r="G1086" s="82">
        <f t="shared" si="141"/>
        <v>142702.70270270269</v>
      </c>
      <c r="H1086" s="83">
        <f t="shared" si="142"/>
        <v>15697.297297297297</v>
      </c>
      <c r="I1086" s="83">
        <f t="shared" si="143"/>
        <v>11891.891891891892</v>
      </c>
      <c r="J1086" s="103">
        <f t="shared" si="144"/>
        <v>1308.1081081081081</v>
      </c>
    </row>
    <row r="1087" spans="1:10" ht="12.75" customHeight="1" x14ac:dyDescent="0.25">
      <c r="A1087" s="101"/>
      <c r="D1087" s="81"/>
      <c r="E1087" s="81">
        <f>(E1086*Invoice!I4465)+((E1086-(E1086*Invoice!I4465))*Invoice!J4465)</f>
        <v>15840</v>
      </c>
      <c r="F1087" s="81"/>
      <c r="G1087" s="90">
        <f>E1087/1.11</f>
        <v>14270.270270270268</v>
      </c>
      <c r="H1087" s="91">
        <f>G1087*11%</f>
        <v>1569.7297297297296</v>
      </c>
      <c r="I1087" s="91">
        <f>G1087/B1086</f>
        <v>1189.1891891891889</v>
      </c>
      <c r="J1087" s="104">
        <f>H1087/B1086</f>
        <v>130.81081081081081</v>
      </c>
    </row>
    <row r="1088" spans="1:10" ht="12.75" customHeight="1" x14ac:dyDescent="0.25">
      <c r="A1088" s="101"/>
      <c r="D1088" s="81" t="s">
        <v>23</v>
      </c>
      <c r="E1088" s="81">
        <f>E1086-E1087</f>
        <v>142560</v>
      </c>
      <c r="F1088" s="81"/>
      <c r="G1088" s="82">
        <f>G1086-G1087</f>
        <v>128432.43243243243</v>
      </c>
      <c r="H1088" s="82">
        <f>H1086-H1087</f>
        <v>14127.567567567567</v>
      </c>
      <c r="I1088" s="82">
        <f>I1086-I1087</f>
        <v>10702.702702702703</v>
      </c>
      <c r="J1088" s="105">
        <f>J1086-J1087</f>
        <v>1177.2972972972973</v>
      </c>
    </row>
    <row r="1089" spans="1:10" ht="12.75" customHeight="1" x14ac:dyDescent="0.25">
      <c r="A1089" s="101"/>
      <c r="D1089" s="81"/>
      <c r="E1089" s="81"/>
      <c r="F1089" s="81"/>
      <c r="G1089" s="82"/>
      <c r="H1089" s="83">
        <f>G1088+H1088</f>
        <v>142560</v>
      </c>
      <c r="I1089" s="83"/>
      <c r="J1089" s="103"/>
    </row>
    <row r="1090" spans="1:10" ht="12.75" customHeight="1" x14ac:dyDescent="0.25">
      <c r="A1090" s="101"/>
      <c r="B1090" s="79"/>
      <c r="D1090" s="81"/>
      <c r="E1090" s="81"/>
      <c r="F1090" s="81"/>
      <c r="G1090" s="82"/>
      <c r="H1090" s="83"/>
      <c r="I1090" s="83"/>
      <c r="J1090" s="103"/>
    </row>
    <row r="1091" spans="1:10" ht="12.75" customHeight="1" x14ac:dyDescent="0.25">
      <c r="A1091" s="101">
        <v>11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2"/>
    </row>
    <row r="1092" spans="1:10" ht="12.75" customHeight="1" x14ac:dyDescent="0.25">
      <c r="A1092" s="101"/>
      <c r="B1092" s="80">
        <f>Invoice!B4466</f>
        <v>1</v>
      </c>
      <c r="C1092" s="88" t="str">
        <f>Invoice!E4466</f>
        <v>GUNTING KENKO SC-848N</v>
      </c>
      <c r="D1092" s="89">
        <f>Invoice!H4466</f>
        <v>118800</v>
      </c>
      <c r="E1092" s="81">
        <f t="shared" si="140"/>
        <v>118800</v>
      </c>
      <c r="F1092" s="81"/>
      <c r="G1092" s="82">
        <f t="shared" si="141"/>
        <v>107027.02702702701</v>
      </c>
      <c r="H1092" s="83">
        <f t="shared" si="142"/>
        <v>11772.972972972972</v>
      </c>
      <c r="I1092" s="83">
        <f t="shared" si="143"/>
        <v>107027.02702702701</v>
      </c>
      <c r="J1092" s="103">
        <f t="shared" si="144"/>
        <v>11772.972972972972</v>
      </c>
    </row>
    <row r="1093" spans="1:10" ht="12.75" customHeight="1" x14ac:dyDescent="0.25">
      <c r="A1093" s="101"/>
      <c r="D1093" s="81"/>
      <c r="E1093" s="81">
        <f>(E1092*Invoice!I4466)+((E1092-(E1092*Invoice!I4466))*Invoice!J4466)</f>
        <v>11880</v>
      </c>
      <c r="F1093" s="81"/>
      <c r="G1093" s="90">
        <f>E1093/1.11</f>
        <v>10702.702702702702</v>
      </c>
      <c r="H1093" s="91">
        <f>G1093*11%</f>
        <v>1177.2972972972973</v>
      </c>
      <c r="I1093" s="91">
        <f>G1093/B1092</f>
        <v>10702.702702702702</v>
      </c>
      <c r="J1093" s="104">
        <f>H1093/B1092</f>
        <v>1177.2972972972973</v>
      </c>
    </row>
    <row r="1094" spans="1:10" ht="12.75" customHeight="1" x14ac:dyDescent="0.25">
      <c r="A1094" s="101"/>
      <c r="D1094" s="81" t="s">
        <v>23</v>
      </c>
      <c r="E1094" s="81">
        <f>E1092-E1093</f>
        <v>106920</v>
      </c>
      <c r="F1094" s="81"/>
      <c r="G1094" s="82">
        <f>G1092-G1093</f>
        <v>96324.324324324305</v>
      </c>
      <c r="H1094" s="82">
        <f>H1092-H1093</f>
        <v>10595.675675675675</v>
      </c>
      <c r="I1094" s="82">
        <f>I1092-I1093</f>
        <v>96324.324324324305</v>
      </c>
      <c r="J1094" s="105">
        <f>J1092-J1093</f>
        <v>10595.675675675675</v>
      </c>
    </row>
    <row r="1095" spans="1:10" ht="12.75" customHeight="1" x14ac:dyDescent="0.25">
      <c r="A1095" s="101"/>
      <c r="D1095" s="81"/>
      <c r="E1095" s="81"/>
      <c r="F1095" s="81"/>
      <c r="G1095" s="82"/>
      <c r="H1095" s="83">
        <f>G1094+H1094</f>
        <v>106919.99999999999</v>
      </c>
      <c r="I1095" s="83"/>
      <c r="J1095" s="103"/>
    </row>
    <row r="1096" spans="1:10" ht="12.75" customHeight="1" x14ac:dyDescent="0.25">
      <c r="A1096" s="101"/>
      <c r="B1096" s="79"/>
      <c r="D1096" s="81"/>
      <c r="E1096" s="81"/>
      <c r="F1096" s="81"/>
      <c r="G1096" s="82"/>
      <c r="H1096" s="83"/>
      <c r="I1096" s="83"/>
      <c r="J1096" s="103"/>
    </row>
    <row r="1097" spans="1:10" ht="12.75" customHeight="1" x14ac:dyDescent="0.25">
      <c r="A1097" s="101">
        <v>12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2"/>
    </row>
    <row r="1098" spans="1:10" ht="12.75" customHeight="1" x14ac:dyDescent="0.25">
      <c r="A1098" s="101"/>
      <c r="B1098" s="80">
        <f>Invoice!B4467</f>
        <v>2</v>
      </c>
      <c r="C1098" s="88" t="str">
        <f>Invoice!E4467</f>
        <v>PENSIL WARNA JOYKO CP-12PB (PANJANG)</v>
      </c>
      <c r="D1098" s="89">
        <f>Invoice!H4467</f>
        <v>127200</v>
      </c>
      <c r="E1098" s="81">
        <f t="shared" si="140"/>
        <v>254400</v>
      </c>
      <c r="F1098" s="81"/>
      <c r="G1098" s="82">
        <f t="shared" si="141"/>
        <v>229189.18918918917</v>
      </c>
      <c r="H1098" s="83">
        <f t="shared" si="142"/>
        <v>25210.81081081081</v>
      </c>
      <c r="I1098" s="83">
        <f t="shared" si="143"/>
        <v>114594.59459459459</v>
      </c>
      <c r="J1098" s="103">
        <f t="shared" si="144"/>
        <v>12605.405405405405</v>
      </c>
    </row>
    <row r="1099" spans="1:10" ht="12.75" customHeight="1" x14ac:dyDescent="0.25">
      <c r="A1099" s="101"/>
      <c r="D1099" s="81"/>
      <c r="E1099" s="81">
        <f>(E1098*Invoice!I4467)+((E1098-(E1098*Invoice!I4467))*Invoice!J4467)</f>
        <v>25440</v>
      </c>
      <c r="F1099" s="81"/>
      <c r="G1099" s="90">
        <f>E1099/1.11</f>
        <v>22918.918918918916</v>
      </c>
      <c r="H1099" s="91">
        <f>G1099*11%</f>
        <v>2521.0810810810808</v>
      </c>
      <c r="I1099" s="91">
        <f>G1099/B1098</f>
        <v>11459.459459459458</v>
      </c>
      <c r="J1099" s="104">
        <f>H1099/B1098</f>
        <v>1260.5405405405404</v>
      </c>
    </row>
    <row r="1100" spans="1:10" ht="12.75" customHeight="1" x14ac:dyDescent="0.25">
      <c r="A1100" s="101"/>
      <c r="D1100" s="81" t="s">
        <v>23</v>
      </c>
      <c r="E1100" s="81">
        <f>E1098-E1099</f>
        <v>228960</v>
      </c>
      <c r="F1100" s="81"/>
      <c r="G1100" s="82">
        <f>G1098-G1099</f>
        <v>206270.27027027027</v>
      </c>
      <c r="H1100" s="82">
        <f>H1098-H1099</f>
        <v>22689.72972972973</v>
      </c>
      <c r="I1100" s="82">
        <f>I1098-I1099</f>
        <v>103135.13513513513</v>
      </c>
      <c r="J1100" s="105">
        <f>J1098-J1099</f>
        <v>11344.864864864865</v>
      </c>
    </row>
    <row r="1101" spans="1:10" ht="12.75" customHeight="1" x14ac:dyDescent="0.25">
      <c r="A1101" s="101"/>
      <c r="D1101" s="81"/>
      <c r="E1101" s="81"/>
      <c r="F1101" s="81"/>
      <c r="G1101" s="82"/>
      <c r="H1101" s="83">
        <f>G1100+H1100</f>
        <v>228960</v>
      </c>
      <c r="I1101" s="83"/>
      <c r="J1101" s="103"/>
    </row>
    <row r="1102" spans="1:10" ht="12.75" customHeight="1" x14ac:dyDescent="0.25">
      <c r="A1102" s="101"/>
      <c r="B1102" s="79"/>
      <c r="D1102" s="81"/>
      <c r="E1102" s="81"/>
      <c r="F1102" s="81"/>
      <c r="G1102" s="82"/>
      <c r="H1102" s="83"/>
      <c r="I1102" s="83"/>
      <c r="J1102" s="103"/>
    </row>
    <row r="1103" spans="1:10" ht="12.75" customHeight="1" x14ac:dyDescent="0.25">
      <c r="A1103" s="101">
        <v>13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2"/>
    </row>
    <row r="1104" spans="1:10" ht="12.75" customHeight="1" x14ac:dyDescent="0.25">
      <c r="A1104" s="101"/>
      <c r="B1104" s="80">
        <f>Invoice!B4468</f>
        <v>2</v>
      </c>
      <c r="C1104" s="88" t="str">
        <f>Invoice!E4468</f>
        <v>PENSIL WARNA KENKO CP-12F CLASSIC (PANJANG)</v>
      </c>
      <c r="D1104" s="89">
        <f>Invoice!H4468</f>
        <v>124200</v>
      </c>
      <c r="E1104" s="81">
        <f t="shared" si="140"/>
        <v>248400</v>
      </c>
      <c r="F1104" s="81"/>
      <c r="G1104" s="82">
        <f t="shared" si="141"/>
        <v>223783.78378378376</v>
      </c>
      <c r="H1104" s="83">
        <f t="shared" si="142"/>
        <v>24616.216216216213</v>
      </c>
      <c r="I1104" s="83">
        <f t="shared" si="143"/>
        <v>111891.89189189188</v>
      </c>
      <c r="J1104" s="103">
        <f t="shared" si="144"/>
        <v>12308.108108108107</v>
      </c>
    </row>
    <row r="1105" spans="1:10" ht="12.75" customHeight="1" x14ac:dyDescent="0.25">
      <c r="A1105" s="101"/>
      <c r="D1105" s="81"/>
      <c r="E1105" s="81">
        <f>(E1104*Invoice!I4468)+((E1104-(E1104*Invoice!I4468))*Invoice!J4468)</f>
        <v>24840</v>
      </c>
      <c r="F1105" s="81"/>
      <c r="G1105" s="90">
        <f>E1105/1.11</f>
        <v>22378.378378378377</v>
      </c>
      <c r="H1105" s="91">
        <f>G1105*11%</f>
        <v>2461.6216216216212</v>
      </c>
      <c r="I1105" s="91">
        <f>G1105/B1104</f>
        <v>11189.189189189188</v>
      </c>
      <c r="J1105" s="104">
        <f>H1105/B1104</f>
        <v>1230.8108108108106</v>
      </c>
    </row>
    <row r="1106" spans="1:10" ht="12.75" customHeight="1" x14ac:dyDescent="0.25">
      <c r="A1106" s="101"/>
      <c r="D1106" s="81" t="s">
        <v>23</v>
      </c>
      <c r="E1106" s="81">
        <f>E1104-E1105</f>
        <v>223560</v>
      </c>
      <c r="F1106" s="81"/>
      <c r="G1106" s="82">
        <f>G1104-G1105</f>
        <v>201405.40540540538</v>
      </c>
      <c r="H1106" s="82">
        <f>H1104-H1105</f>
        <v>22154.594594594593</v>
      </c>
      <c r="I1106" s="82">
        <f>I1104-I1105</f>
        <v>100702.70270270269</v>
      </c>
      <c r="J1106" s="105">
        <f>J1104-J1105</f>
        <v>11077.297297297297</v>
      </c>
    </row>
    <row r="1107" spans="1:10" ht="12.75" customHeight="1" x14ac:dyDescent="0.25">
      <c r="A1107" s="101"/>
      <c r="D1107" s="81"/>
      <c r="E1107" s="81"/>
      <c r="F1107" s="81"/>
      <c r="G1107" s="82"/>
      <c r="H1107" s="83">
        <f>G1106+H1106</f>
        <v>223559.99999999997</v>
      </c>
      <c r="I1107" s="83"/>
      <c r="J1107" s="103"/>
    </row>
    <row r="1108" spans="1:10" ht="12.75" customHeight="1" x14ac:dyDescent="0.25">
      <c r="A1108" s="101"/>
      <c r="B1108" s="79"/>
      <c r="D1108" s="81"/>
      <c r="E1108" s="81"/>
      <c r="F1108" s="81"/>
      <c r="G1108" s="82"/>
      <c r="H1108" s="83"/>
      <c r="I1108" s="83"/>
      <c r="J1108" s="103"/>
    </row>
    <row r="1109" spans="1:10" ht="12.75" customHeight="1" x14ac:dyDescent="0.25">
      <c r="A1109" s="101">
        <v>14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2"/>
    </row>
    <row r="1110" spans="1:10" ht="12.75" customHeight="1" x14ac:dyDescent="0.25">
      <c r="A1110" s="101"/>
      <c r="B1110" s="80">
        <f>Invoice!B4469</f>
        <v>2</v>
      </c>
      <c r="C1110" s="88" t="str">
        <f>Invoice!E4469</f>
        <v>ISI CUTTER 9 MM KENKO A-100 (KECIL)</v>
      </c>
      <c r="D1110" s="89">
        <f>Invoice!H4469</f>
        <v>32400</v>
      </c>
      <c r="E1110" s="81">
        <f t="shared" si="140"/>
        <v>64800</v>
      </c>
      <c r="F1110" s="81"/>
      <c r="G1110" s="82">
        <f t="shared" si="141"/>
        <v>58378.378378378373</v>
      </c>
      <c r="H1110" s="83">
        <f t="shared" si="142"/>
        <v>6421.6216216216208</v>
      </c>
      <c r="I1110" s="83">
        <f t="shared" si="143"/>
        <v>29189.189189189186</v>
      </c>
      <c r="J1110" s="103">
        <f t="shared" si="144"/>
        <v>3210.8108108108104</v>
      </c>
    </row>
    <row r="1111" spans="1:10" ht="12.75" customHeight="1" x14ac:dyDescent="0.25">
      <c r="A1111" s="101"/>
      <c r="D1111" s="81"/>
      <c r="E1111" s="81">
        <f>(E1110*Invoice!I4469)+((E1110-(E1110*Invoice!I4469))*Invoice!J4469)</f>
        <v>6480</v>
      </c>
      <c r="F1111" s="81"/>
      <c r="G1111" s="90">
        <f>E1111/1.11</f>
        <v>5837.8378378378375</v>
      </c>
      <c r="H1111" s="91">
        <f>G1111*11%</f>
        <v>642.16216216216208</v>
      </c>
      <c r="I1111" s="91">
        <f>G1111/B1110</f>
        <v>2918.9189189189187</v>
      </c>
      <c r="J1111" s="104">
        <f>H1111/B1110</f>
        <v>321.08108108108104</v>
      </c>
    </row>
    <row r="1112" spans="1:10" ht="12.75" customHeight="1" x14ac:dyDescent="0.25">
      <c r="A1112" s="101"/>
      <c r="D1112" s="81" t="s">
        <v>23</v>
      </c>
      <c r="E1112" s="81">
        <f>E1110-E1111</f>
        <v>58320</v>
      </c>
      <c r="F1112" s="81"/>
      <c r="G1112" s="82">
        <f>G1110-G1111</f>
        <v>52540.540540540533</v>
      </c>
      <c r="H1112" s="82">
        <f>H1110-H1111</f>
        <v>5779.4594594594582</v>
      </c>
      <c r="I1112" s="82">
        <f>I1110-I1111</f>
        <v>26270.270270270266</v>
      </c>
      <c r="J1112" s="105">
        <f>J1110-J1111</f>
        <v>2889.7297297297291</v>
      </c>
    </row>
    <row r="1113" spans="1:10" ht="12.75" customHeight="1" x14ac:dyDescent="0.25">
      <c r="A1113" s="101"/>
      <c r="D1113" s="81"/>
      <c r="E1113" s="81"/>
      <c r="F1113" s="81"/>
      <c r="G1113" s="82"/>
      <c r="H1113" s="83">
        <f>G1112+H1112</f>
        <v>58319.999999999993</v>
      </c>
      <c r="I1113" s="83"/>
      <c r="J1113" s="103"/>
    </row>
    <row r="1114" spans="1:10" ht="12.75" customHeight="1" x14ac:dyDescent="0.25">
      <c r="A1114" s="101"/>
      <c r="B1114" s="79"/>
      <c r="D1114" s="81"/>
      <c r="E1114" s="81"/>
      <c r="F1114" s="81"/>
      <c r="G1114" s="82"/>
      <c r="H1114" s="83"/>
      <c r="I1114" s="83"/>
      <c r="J1114" s="103"/>
    </row>
    <row r="1115" spans="1:10" ht="12.75" customHeight="1" x14ac:dyDescent="0.25">
      <c r="A1115" s="101">
        <v>15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2"/>
    </row>
    <row r="1116" spans="1:10" ht="12.75" customHeight="1" x14ac:dyDescent="0.25">
      <c r="A1116" s="101"/>
      <c r="B1116" s="80">
        <f>Invoice!B4470</f>
        <v>2</v>
      </c>
      <c r="C1116" s="88" t="str">
        <f>Invoice!E4470</f>
        <v>ISI CUTTER 18 MM KENKO L-150 (BESAR)</v>
      </c>
      <c r="D1116" s="89">
        <f>Invoice!H4470</f>
        <v>64800</v>
      </c>
      <c r="E1116" s="81">
        <f t="shared" si="140"/>
        <v>129600</v>
      </c>
      <c r="F1116" s="81"/>
      <c r="G1116" s="82">
        <f t="shared" si="141"/>
        <v>116756.75675675675</v>
      </c>
      <c r="H1116" s="83">
        <f t="shared" si="142"/>
        <v>12843.243243243242</v>
      </c>
      <c r="I1116" s="83">
        <f t="shared" si="143"/>
        <v>58378.378378378373</v>
      </c>
      <c r="J1116" s="103">
        <f t="shared" si="144"/>
        <v>6421.6216216216208</v>
      </c>
    </row>
    <row r="1117" spans="1:10" ht="12.75" customHeight="1" x14ac:dyDescent="0.25">
      <c r="A1117" s="101"/>
      <c r="D1117" s="81"/>
      <c r="E1117" s="81">
        <f>(E1116*Invoice!I4470)+((E1116-(E1116*Invoice!I4470))*Invoice!J4470)</f>
        <v>12960</v>
      </c>
      <c r="F1117" s="81"/>
      <c r="G1117" s="90">
        <f>E1117/1.11</f>
        <v>11675.675675675675</v>
      </c>
      <c r="H1117" s="91">
        <f>G1117*11%</f>
        <v>1284.3243243243242</v>
      </c>
      <c r="I1117" s="91">
        <f>G1117/B1116</f>
        <v>5837.8378378378375</v>
      </c>
      <c r="J1117" s="104">
        <f>H1117/B1116</f>
        <v>642.16216216216208</v>
      </c>
    </row>
    <row r="1118" spans="1:10" ht="12.75" customHeight="1" x14ac:dyDescent="0.25">
      <c r="A1118" s="101"/>
      <c r="D1118" s="81" t="s">
        <v>23</v>
      </c>
      <c r="E1118" s="81">
        <f>E1116-E1117</f>
        <v>116640</v>
      </c>
      <c r="F1118" s="81"/>
      <c r="G1118" s="82">
        <f>G1116-G1117</f>
        <v>105081.08108108107</v>
      </c>
      <c r="H1118" s="82">
        <f>H1116-H1117</f>
        <v>11558.918918918916</v>
      </c>
      <c r="I1118" s="82">
        <f>I1116-I1117</f>
        <v>52540.540540540533</v>
      </c>
      <c r="J1118" s="105">
        <f>J1116-J1117</f>
        <v>5779.4594594594582</v>
      </c>
    </row>
    <row r="1119" spans="1:10" ht="12.75" customHeight="1" x14ac:dyDescent="0.25">
      <c r="A1119" s="101"/>
      <c r="D1119" s="81"/>
      <c r="E1119" s="81"/>
      <c r="F1119" s="81"/>
      <c r="G1119" s="82"/>
      <c r="H1119" s="83">
        <f>G1118+H1118</f>
        <v>116639.99999999999</v>
      </c>
      <c r="I1119" s="83"/>
      <c r="J1119" s="103"/>
    </row>
    <row r="1120" spans="1:10" ht="12.75" customHeight="1" x14ac:dyDescent="0.25">
      <c r="A1120" s="101"/>
      <c r="B1120" s="79"/>
      <c r="D1120" s="81"/>
      <c r="E1120" s="81"/>
      <c r="F1120" s="81"/>
      <c r="G1120" s="82"/>
      <c r="H1120" s="83"/>
      <c r="I1120" s="83"/>
      <c r="J1120" s="103"/>
    </row>
    <row r="1121" spans="1:10" ht="12.75" customHeight="1" x14ac:dyDescent="0.25">
      <c r="A1121" s="101">
        <v>16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2"/>
    </row>
    <row r="1122" spans="1:10" ht="12.75" customHeight="1" x14ac:dyDescent="0.25">
      <c r="A1122" s="101"/>
      <c r="B1122" s="80">
        <f>Invoice!B4471</f>
        <v>1</v>
      </c>
      <c r="C1122" s="88" t="str">
        <f>Invoice!E4471</f>
        <v>LEM CAIR 35 ML KENKO LG-35</v>
      </c>
      <c r="D1122" s="89">
        <f>Invoice!H4471</f>
        <v>19800</v>
      </c>
      <c r="E1122" s="81">
        <f t="shared" si="140"/>
        <v>19800</v>
      </c>
      <c r="F1122" s="81"/>
      <c r="G1122" s="82">
        <f t="shared" si="141"/>
        <v>17837.837837837837</v>
      </c>
      <c r="H1122" s="83">
        <f t="shared" si="142"/>
        <v>1962.1621621621621</v>
      </c>
      <c r="I1122" s="83">
        <f t="shared" si="143"/>
        <v>17837.837837837837</v>
      </c>
      <c r="J1122" s="103">
        <f t="shared" si="144"/>
        <v>1962.1621621621621</v>
      </c>
    </row>
    <row r="1123" spans="1:10" ht="12.75" customHeight="1" x14ac:dyDescent="0.25">
      <c r="A1123" s="101"/>
      <c r="D1123" s="81"/>
      <c r="E1123" s="81">
        <f>(E1122*Invoice!I4471)+((E1122-(E1122*Invoice!I4471))*Invoice!J4471)</f>
        <v>1980</v>
      </c>
      <c r="F1123" s="81"/>
      <c r="G1123" s="90">
        <f>E1123/1.11</f>
        <v>1783.7837837837835</v>
      </c>
      <c r="H1123" s="91">
        <f>G1123*11%</f>
        <v>196.2162162162162</v>
      </c>
      <c r="I1123" s="91">
        <f>G1123/B1122</f>
        <v>1783.7837837837835</v>
      </c>
      <c r="J1123" s="104">
        <f>H1123/B1122</f>
        <v>196.2162162162162</v>
      </c>
    </row>
    <row r="1124" spans="1:10" ht="12.75" customHeight="1" x14ac:dyDescent="0.25">
      <c r="A1124" s="101"/>
      <c r="D1124" s="81" t="s">
        <v>23</v>
      </c>
      <c r="E1124" s="81">
        <f>E1122-E1123</f>
        <v>17820</v>
      </c>
      <c r="F1124" s="81"/>
      <c r="G1124" s="82">
        <f>G1122-G1123</f>
        <v>16054.054054054053</v>
      </c>
      <c r="H1124" s="82">
        <f>H1122-H1123</f>
        <v>1765.9459459459458</v>
      </c>
      <c r="I1124" s="82">
        <f>I1122-I1123</f>
        <v>16054.054054054053</v>
      </c>
      <c r="J1124" s="105">
        <f>J1122-J1123</f>
        <v>1765.9459459459458</v>
      </c>
    </row>
    <row r="1125" spans="1:10" ht="12.75" customHeight="1" x14ac:dyDescent="0.25">
      <c r="A1125" s="101"/>
      <c r="D1125" s="81"/>
      <c r="E1125" s="81"/>
      <c r="F1125" s="81"/>
      <c r="G1125" s="82"/>
      <c r="H1125" s="83">
        <f>G1124+H1124</f>
        <v>17820</v>
      </c>
      <c r="I1125" s="83"/>
      <c r="J1125" s="103"/>
    </row>
    <row r="1126" spans="1:10" ht="12.75" customHeight="1" x14ac:dyDescent="0.25">
      <c r="A1126" s="101"/>
      <c r="C1126" s="88"/>
      <c r="D1126" s="89"/>
      <c r="E1126" s="81"/>
      <c r="F1126" s="81"/>
      <c r="G1126" s="82"/>
      <c r="H1126" s="83"/>
      <c r="I1126" s="83"/>
      <c r="J1126" s="103"/>
    </row>
    <row r="1127" spans="1:10" ht="12.75" customHeight="1" x14ac:dyDescent="0.25">
      <c r="A1127" s="106"/>
      <c r="B1127" s="107"/>
      <c r="C1127" s="107"/>
      <c r="D1127" s="107"/>
      <c r="E1127" s="107"/>
      <c r="F1127" s="107"/>
      <c r="G1127" s="108">
        <f>G1034+G1040+G1046+G1052+G1058+G1064+G1070+G1076+G1082+G1088+G1094+G1100+G1106+G1112+G1118+G1124</f>
        <v>1666459.4594594594</v>
      </c>
      <c r="H1127" s="108">
        <f>H1034+H1040+H1046+H1052+H1058+H1064+H1070+H1076+H1082+H1088+H1094+H1100+H1106+H1112+H1118+H1124</f>
        <v>183310.5405405405</v>
      </c>
      <c r="I1127" s="107"/>
      <c r="J1127" s="109">
        <f>H1035+H1041+H1047+H1053+H1059+H1065+H1071+H1077+H1083+H1089+H1095+H1101+H1107+H1113+H1119+H1125</f>
        <v>1849770</v>
      </c>
    </row>
    <row r="1129" spans="1:10" ht="12.75" customHeight="1" x14ac:dyDescent="0.25">
      <c r="A1129" s="94" t="s">
        <v>1</v>
      </c>
      <c r="B1129" s="95">
        <f>Invoice!E4562</f>
        <v>23070041</v>
      </c>
      <c r="C1129" s="96"/>
      <c r="D1129" s="97"/>
      <c r="E1129" s="97"/>
      <c r="F1129" s="97"/>
      <c r="G1129" s="98"/>
      <c r="H1129" s="99"/>
      <c r="I1129" s="99"/>
      <c r="J1129" s="100"/>
    </row>
    <row r="1130" spans="1:10" ht="12.75" customHeight="1" x14ac:dyDescent="0.25">
      <c r="A1130" s="101">
        <v>1</v>
      </c>
      <c r="B1130" s="84" t="s">
        <v>20</v>
      </c>
      <c r="C1130" s="84" t="s">
        <v>21</v>
      </c>
      <c r="D1130" s="85" t="s">
        <v>22</v>
      </c>
      <c r="E1130" s="85" t="s">
        <v>23</v>
      </c>
      <c r="F1130" s="85"/>
      <c r="G1130" s="86" t="s">
        <v>24</v>
      </c>
      <c r="H1130" s="87" t="s">
        <v>25</v>
      </c>
      <c r="I1130" s="87" t="s">
        <v>26</v>
      </c>
      <c r="J1130" s="102"/>
    </row>
    <row r="1131" spans="1:10" ht="12.75" customHeight="1" x14ac:dyDescent="0.25">
      <c r="A1131" s="101"/>
      <c r="B1131" s="80">
        <f>Invoice!B4570</f>
        <v>2</v>
      </c>
      <c r="C1131" s="88" t="str">
        <f>Invoice!E4570</f>
        <v>STIP / PENGHAPUS JOYKO ER-B20BL HITAM</v>
      </c>
      <c r="D1131" s="89">
        <f>Invoice!H4570</f>
        <v>34100</v>
      </c>
      <c r="E1131" s="81">
        <f>D1131*B1131</f>
        <v>68200</v>
      </c>
      <c r="F1131" s="81"/>
      <c r="G1131" s="82">
        <f>E1131/1.11</f>
        <v>61441.441441441435</v>
      </c>
      <c r="H1131" s="83">
        <f>G1131*11%</f>
        <v>6758.5585585585577</v>
      </c>
      <c r="I1131" s="83">
        <f>G1131/B1131</f>
        <v>30720.720720720718</v>
      </c>
      <c r="J1131" s="103">
        <f>H1131/B1131</f>
        <v>3379.2792792792789</v>
      </c>
    </row>
    <row r="1132" spans="1:10" ht="12.75" customHeight="1" x14ac:dyDescent="0.25">
      <c r="A1132" s="101"/>
      <c r="D1132" s="81"/>
      <c r="E1132" s="81">
        <f>(E1131*Invoice!I4570)+((E1131-(E1131*Invoice!I4570))*Invoice!J4570)</f>
        <v>6820</v>
      </c>
      <c r="F1132" s="81"/>
      <c r="G1132" s="90">
        <f>E1132/1.11</f>
        <v>6144.1441441441439</v>
      </c>
      <c r="H1132" s="91">
        <f>G1132*11%</f>
        <v>675.85585585585579</v>
      </c>
      <c r="I1132" s="91">
        <f>G1132/B1131</f>
        <v>3072.0720720720719</v>
      </c>
      <c r="J1132" s="104">
        <f>H1132/B1131</f>
        <v>337.9279279279279</v>
      </c>
    </row>
    <row r="1133" spans="1:10" ht="12.75" customHeight="1" x14ac:dyDescent="0.25">
      <c r="A1133" s="101"/>
      <c r="D1133" s="81" t="s">
        <v>23</v>
      </c>
      <c r="E1133" s="81">
        <f>E1131-E1132</f>
        <v>61380</v>
      </c>
      <c r="F1133" s="81"/>
      <c r="G1133" s="82">
        <f>G1131-G1132</f>
        <v>55297.297297297293</v>
      </c>
      <c r="H1133" s="82">
        <f>H1131-H1132</f>
        <v>6082.7027027027016</v>
      </c>
      <c r="I1133" s="82">
        <f>I1131-I1132</f>
        <v>27648.648648648646</v>
      </c>
      <c r="J1133" s="105">
        <f>J1131-J1132</f>
        <v>3041.3513513513508</v>
      </c>
    </row>
    <row r="1134" spans="1:10" ht="12.75" customHeight="1" x14ac:dyDescent="0.25">
      <c r="A1134" s="101"/>
      <c r="D1134" s="81"/>
      <c r="E1134" s="81"/>
      <c r="F1134" s="81"/>
      <c r="G1134" s="82"/>
      <c r="H1134" s="83">
        <f>G1133+H1133</f>
        <v>61379.999999999993</v>
      </c>
      <c r="I1134" s="83"/>
      <c r="J1134" s="103"/>
    </row>
    <row r="1135" spans="1:10" ht="12.75" customHeight="1" x14ac:dyDescent="0.25">
      <c r="A1135" s="101"/>
      <c r="B1135" s="79"/>
      <c r="D1135" s="81"/>
      <c r="E1135" s="81"/>
      <c r="F1135" s="81"/>
      <c r="G1135" s="82"/>
      <c r="H1135" s="83"/>
      <c r="I1135" s="83"/>
      <c r="J1135" s="103"/>
    </row>
    <row r="1136" spans="1:10" ht="12.75" customHeight="1" x14ac:dyDescent="0.25">
      <c r="A1136" s="101">
        <v>2</v>
      </c>
      <c r="B1136" s="84" t="s">
        <v>20</v>
      </c>
      <c r="C1136" s="84" t="s">
        <v>21</v>
      </c>
      <c r="D1136" s="85" t="s">
        <v>22</v>
      </c>
      <c r="E1136" s="85" t="s">
        <v>23</v>
      </c>
      <c r="F1136" s="85"/>
      <c r="G1136" s="86" t="s">
        <v>24</v>
      </c>
      <c r="H1136" s="87" t="s">
        <v>25</v>
      </c>
      <c r="I1136" s="87" t="s">
        <v>26</v>
      </c>
      <c r="J1136" s="102"/>
    </row>
    <row r="1137" spans="1:10" ht="12.75" customHeight="1" x14ac:dyDescent="0.25">
      <c r="A1137" s="101"/>
      <c r="B1137" s="80">
        <f>Invoice!B4571</f>
        <v>2</v>
      </c>
      <c r="C1137" s="88" t="str">
        <f>Invoice!E4571</f>
        <v>STIP / PENGHAPUS JOYKO 526-B20 PUTIH</v>
      </c>
      <c r="D1137" s="89">
        <f>Invoice!H4571</f>
        <v>34100</v>
      </c>
      <c r="E1137" s="81">
        <f t="shared" ref="E1137:E1221" si="145">D1137*B1137</f>
        <v>68200</v>
      </c>
      <c r="F1137" s="81"/>
      <c r="G1137" s="82">
        <f t="shared" ref="G1137:G1221" si="146">E1137/1.11</f>
        <v>61441.441441441435</v>
      </c>
      <c r="H1137" s="83">
        <f t="shared" ref="H1137:H1221" si="147">G1137*11%</f>
        <v>6758.5585585585577</v>
      </c>
      <c r="I1137" s="83">
        <f t="shared" ref="I1137:I1221" si="148">G1137/B1137</f>
        <v>30720.720720720718</v>
      </c>
      <c r="J1137" s="103">
        <f t="shared" ref="J1137:J1221" si="149">H1137/B1137</f>
        <v>3379.2792792792789</v>
      </c>
    </row>
    <row r="1138" spans="1:10" ht="12.75" customHeight="1" x14ac:dyDescent="0.25">
      <c r="A1138" s="101"/>
      <c r="D1138" s="81"/>
      <c r="E1138" s="81">
        <f>(E1137*Invoice!I4571)+((E1137-(E1137*Invoice!I4571))*Invoice!J4571)</f>
        <v>6820</v>
      </c>
      <c r="F1138" s="81"/>
      <c r="G1138" s="90">
        <f>E1138/1.11</f>
        <v>6144.1441441441439</v>
      </c>
      <c r="H1138" s="91">
        <f>G1138*11%</f>
        <v>675.85585585585579</v>
      </c>
      <c r="I1138" s="91">
        <f>G1138/B1137</f>
        <v>3072.0720720720719</v>
      </c>
      <c r="J1138" s="104">
        <f>H1138/B1137</f>
        <v>337.9279279279279</v>
      </c>
    </row>
    <row r="1139" spans="1:10" ht="12.75" customHeight="1" x14ac:dyDescent="0.25">
      <c r="A1139" s="101"/>
      <c r="D1139" s="81" t="s">
        <v>23</v>
      </c>
      <c r="E1139" s="81">
        <f>E1137-E1138</f>
        <v>61380</v>
      </c>
      <c r="F1139" s="81"/>
      <c r="G1139" s="82">
        <f>G1137-G1138</f>
        <v>55297.297297297293</v>
      </c>
      <c r="H1139" s="82">
        <f>H1137-H1138</f>
        <v>6082.7027027027016</v>
      </c>
      <c r="I1139" s="82">
        <f>I1137-I1138</f>
        <v>27648.648648648646</v>
      </c>
      <c r="J1139" s="105">
        <f>J1137-J1138</f>
        <v>3041.3513513513508</v>
      </c>
    </row>
    <row r="1140" spans="1:10" ht="12.75" customHeight="1" x14ac:dyDescent="0.25">
      <c r="A1140" s="101"/>
      <c r="D1140" s="81"/>
      <c r="E1140" s="81"/>
      <c r="F1140" s="81"/>
      <c r="G1140" s="82"/>
      <c r="H1140" s="83">
        <f>G1139+H1139</f>
        <v>61379.999999999993</v>
      </c>
      <c r="I1140" s="83"/>
      <c r="J1140" s="103"/>
    </row>
    <row r="1141" spans="1:10" ht="12.75" customHeight="1" x14ac:dyDescent="0.25">
      <c r="A1141" s="101"/>
      <c r="B1141" s="79"/>
      <c r="D1141" s="81"/>
      <c r="E1141" s="81"/>
      <c r="F1141" s="81"/>
      <c r="G1141" s="82"/>
      <c r="H1141" s="83"/>
      <c r="I1141" s="83"/>
      <c r="J1141" s="103"/>
    </row>
    <row r="1142" spans="1:10" ht="12.75" customHeight="1" x14ac:dyDescent="0.25">
      <c r="A1142" s="101">
        <v>3</v>
      </c>
      <c r="B1142" s="84" t="s">
        <v>20</v>
      </c>
      <c r="C1142" s="84" t="s">
        <v>21</v>
      </c>
      <c r="D1142" s="85" t="s">
        <v>22</v>
      </c>
      <c r="E1142" s="85" t="s">
        <v>23</v>
      </c>
      <c r="F1142" s="85"/>
      <c r="G1142" s="86" t="s">
        <v>24</v>
      </c>
      <c r="H1142" s="87" t="s">
        <v>25</v>
      </c>
      <c r="I1142" s="87" t="s">
        <v>26</v>
      </c>
      <c r="J1142" s="102"/>
    </row>
    <row r="1143" spans="1:10" ht="12.75" customHeight="1" x14ac:dyDescent="0.25">
      <c r="A1143" s="101"/>
      <c r="B1143" s="80">
        <f>Invoice!B4572</f>
        <v>1</v>
      </c>
      <c r="C1143" s="88" t="str">
        <f>Invoice!E4572</f>
        <v>CUTTER 9 MM KENKO A-300 (KECIL)</v>
      </c>
      <c r="D1143" s="89">
        <f>Invoice!H4572</f>
        <v>57000</v>
      </c>
      <c r="E1143" s="81">
        <f t="shared" si="145"/>
        <v>57000</v>
      </c>
      <c r="F1143" s="81"/>
      <c r="G1143" s="82">
        <f t="shared" si="146"/>
        <v>51351.351351351346</v>
      </c>
      <c r="H1143" s="83">
        <f t="shared" si="147"/>
        <v>5648.6486486486483</v>
      </c>
      <c r="I1143" s="83">
        <f t="shared" si="148"/>
        <v>51351.351351351346</v>
      </c>
      <c r="J1143" s="103">
        <f t="shared" si="149"/>
        <v>5648.6486486486483</v>
      </c>
    </row>
    <row r="1144" spans="1:10" ht="12.75" customHeight="1" x14ac:dyDescent="0.25">
      <c r="A1144" s="101"/>
      <c r="D1144" s="81"/>
      <c r="E1144" s="81">
        <f>(E1143*Invoice!I4572)+((E1143-(E1143*Invoice!I4572))*Invoice!J4572)</f>
        <v>5700</v>
      </c>
      <c r="F1144" s="81"/>
      <c r="G1144" s="90">
        <f>E1144/1.11</f>
        <v>5135.135135135135</v>
      </c>
      <c r="H1144" s="91">
        <f>G1144*11%</f>
        <v>564.8648648648649</v>
      </c>
      <c r="I1144" s="91">
        <f>G1144/B1143</f>
        <v>5135.135135135135</v>
      </c>
      <c r="J1144" s="104">
        <f>H1144/B1143</f>
        <v>564.8648648648649</v>
      </c>
    </row>
    <row r="1145" spans="1:10" ht="12.75" customHeight="1" x14ac:dyDescent="0.25">
      <c r="A1145" s="101"/>
      <c r="D1145" s="81" t="s">
        <v>23</v>
      </c>
      <c r="E1145" s="81">
        <f>E1143-E1144</f>
        <v>51300</v>
      </c>
      <c r="F1145" s="81"/>
      <c r="G1145" s="82">
        <f>G1143-G1144</f>
        <v>46216.216216216213</v>
      </c>
      <c r="H1145" s="82">
        <f>H1143-H1144</f>
        <v>5083.7837837837833</v>
      </c>
      <c r="I1145" s="82">
        <f>I1143-I1144</f>
        <v>46216.216216216213</v>
      </c>
      <c r="J1145" s="105">
        <f>J1143-J1144</f>
        <v>5083.7837837837833</v>
      </c>
    </row>
    <row r="1146" spans="1:10" ht="12.75" customHeight="1" x14ac:dyDescent="0.25">
      <c r="A1146" s="101"/>
      <c r="D1146" s="81"/>
      <c r="E1146" s="81"/>
      <c r="F1146" s="81"/>
      <c r="G1146" s="82"/>
      <c r="H1146" s="83">
        <f>G1145+H1145</f>
        <v>51300</v>
      </c>
      <c r="I1146" s="83"/>
      <c r="J1146" s="103"/>
    </row>
    <row r="1147" spans="1:10" ht="12.75" customHeight="1" x14ac:dyDescent="0.25">
      <c r="A1147" s="101"/>
      <c r="B1147" s="79"/>
      <c r="D1147" s="81"/>
      <c r="E1147" s="81"/>
      <c r="F1147" s="81"/>
      <c r="G1147" s="82"/>
      <c r="H1147" s="83"/>
      <c r="I1147" s="83"/>
      <c r="J1147" s="103"/>
    </row>
    <row r="1148" spans="1:10" ht="12.75" customHeight="1" x14ac:dyDescent="0.25">
      <c r="A1148" s="101">
        <v>4</v>
      </c>
      <c r="B1148" s="84" t="s">
        <v>20</v>
      </c>
      <c r="C1148" s="84" t="s">
        <v>21</v>
      </c>
      <c r="D1148" s="85" t="s">
        <v>22</v>
      </c>
      <c r="E1148" s="85" t="s">
        <v>23</v>
      </c>
      <c r="F1148" s="85"/>
      <c r="G1148" s="86" t="s">
        <v>24</v>
      </c>
      <c r="H1148" s="87" t="s">
        <v>25</v>
      </c>
      <c r="I1148" s="87" t="s">
        <v>26</v>
      </c>
      <c r="J1148" s="102"/>
    </row>
    <row r="1149" spans="1:10" ht="12.75" customHeight="1" x14ac:dyDescent="0.25">
      <c r="A1149" s="101"/>
      <c r="B1149" s="80">
        <f>Invoice!B4573</f>
        <v>5</v>
      </c>
      <c r="C1149" s="88" t="str">
        <f>Invoice!E4573</f>
        <v>PAPER TRIGONAL CLIP KENKO NO. 3</v>
      </c>
      <c r="D1149" s="89">
        <f>Invoice!H4573</f>
        <v>16000</v>
      </c>
      <c r="E1149" s="81">
        <f t="shared" si="145"/>
        <v>80000</v>
      </c>
      <c r="F1149" s="81"/>
      <c r="G1149" s="82">
        <f t="shared" si="146"/>
        <v>72072.072072072071</v>
      </c>
      <c r="H1149" s="83">
        <f t="shared" si="147"/>
        <v>7927.9279279279281</v>
      </c>
      <c r="I1149" s="83">
        <f t="shared" si="148"/>
        <v>14414.414414414414</v>
      </c>
      <c r="J1149" s="103">
        <f t="shared" si="149"/>
        <v>1585.5855855855857</v>
      </c>
    </row>
    <row r="1150" spans="1:10" ht="12.75" customHeight="1" x14ac:dyDescent="0.25">
      <c r="A1150" s="101"/>
      <c r="D1150" s="81"/>
      <c r="E1150" s="81">
        <f>(E1149*Invoice!I4573)+((E1149-(E1149*Invoice!I4573))*Invoice!J4573)</f>
        <v>8000</v>
      </c>
      <c r="F1150" s="81"/>
      <c r="G1150" s="90">
        <f>E1150/1.11</f>
        <v>7207.2072072072069</v>
      </c>
      <c r="H1150" s="91">
        <f>G1150*11%</f>
        <v>792.79279279279274</v>
      </c>
      <c r="I1150" s="91">
        <f>G1150/B1149</f>
        <v>1441.4414414414414</v>
      </c>
      <c r="J1150" s="104">
        <f>H1150/B1149</f>
        <v>158.55855855855856</v>
      </c>
    </row>
    <row r="1151" spans="1:10" ht="12.75" customHeight="1" x14ac:dyDescent="0.25">
      <c r="A1151" s="101"/>
      <c r="D1151" s="81" t="s">
        <v>23</v>
      </c>
      <c r="E1151" s="81">
        <f>E1149-E1150</f>
        <v>72000</v>
      </c>
      <c r="F1151" s="81"/>
      <c r="G1151" s="82">
        <f>G1149-G1150</f>
        <v>64864.864864864867</v>
      </c>
      <c r="H1151" s="82">
        <f>H1149-H1150</f>
        <v>7135.135135135135</v>
      </c>
      <c r="I1151" s="82">
        <f>I1149-I1150</f>
        <v>12972.972972972973</v>
      </c>
      <c r="J1151" s="105">
        <f>J1149-J1150</f>
        <v>1427.0270270270271</v>
      </c>
    </row>
    <row r="1152" spans="1:10" ht="12.75" customHeight="1" x14ac:dyDescent="0.25">
      <c r="A1152" s="101"/>
      <c r="D1152" s="81"/>
      <c r="E1152" s="81"/>
      <c r="F1152" s="81"/>
      <c r="G1152" s="82"/>
      <c r="H1152" s="83">
        <f>G1151+H1151</f>
        <v>72000</v>
      </c>
      <c r="I1152" s="83"/>
      <c r="J1152" s="103"/>
    </row>
    <row r="1153" spans="1:10" ht="12.75" customHeight="1" x14ac:dyDescent="0.25">
      <c r="A1153" s="101"/>
      <c r="B1153" s="79"/>
      <c r="D1153" s="81"/>
      <c r="E1153" s="81"/>
      <c r="F1153" s="81"/>
      <c r="G1153" s="82"/>
      <c r="H1153" s="83"/>
      <c r="I1153" s="83"/>
      <c r="J1153" s="103"/>
    </row>
    <row r="1154" spans="1:10" ht="12.75" customHeight="1" x14ac:dyDescent="0.25">
      <c r="A1154" s="101">
        <v>5</v>
      </c>
      <c r="B1154" s="84" t="s">
        <v>20</v>
      </c>
      <c r="C1154" s="84" t="s">
        <v>21</v>
      </c>
      <c r="D1154" s="85" t="s">
        <v>22</v>
      </c>
      <c r="E1154" s="85" t="s">
        <v>23</v>
      </c>
      <c r="F1154" s="85"/>
      <c r="G1154" s="86" t="s">
        <v>24</v>
      </c>
      <c r="H1154" s="87" t="s">
        <v>25</v>
      </c>
      <c r="I1154" s="87" t="s">
        <v>26</v>
      </c>
      <c r="J1154" s="102"/>
    </row>
    <row r="1155" spans="1:10" ht="12.75" customHeight="1" x14ac:dyDescent="0.25">
      <c r="A1155" s="101"/>
      <c r="B1155" s="80">
        <f>Invoice!B4574</f>
        <v>1</v>
      </c>
      <c r="C1155" s="88" t="str">
        <f>Invoice!E4574</f>
        <v>PENCIL CASE 23 x 8.5 MAGNET JH-220A</v>
      </c>
      <c r="D1155" s="89">
        <f>Invoice!H4574</f>
        <v>175000</v>
      </c>
      <c r="E1155" s="81">
        <f t="shared" si="145"/>
        <v>175000</v>
      </c>
      <c r="F1155" s="81"/>
      <c r="G1155" s="82">
        <f t="shared" si="146"/>
        <v>157657.65765765763</v>
      </c>
      <c r="H1155" s="83">
        <f t="shared" si="147"/>
        <v>17342.342342342341</v>
      </c>
      <c r="I1155" s="83">
        <f t="shared" si="148"/>
        <v>157657.65765765763</v>
      </c>
      <c r="J1155" s="103">
        <f t="shared" si="149"/>
        <v>17342.342342342341</v>
      </c>
    </row>
    <row r="1156" spans="1:10" ht="12.75" customHeight="1" x14ac:dyDescent="0.25">
      <c r="A1156" s="101"/>
      <c r="D1156" s="81"/>
      <c r="E1156" s="81">
        <f>(E1155*Invoice!I4574)+((E1155-(E1155*Invoice!I4574))*Invoice!J4574)</f>
        <v>0</v>
      </c>
      <c r="F1156" s="81"/>
      <c r="G1156" s="90">
        <f>E1156/1.11</f>
        <v>0</v>
      </c>
      <c r="H1156" s="91">
        <f>G1156*11%</f>
        <v>0</v>
      </c>
      <c r="I1156" s="91">
        <f>G1156/B1155</f>
        <v>0</v>
      </c>
      <c r="J1156" s="104">
        <f>H1156/B1155</f>
        <v>0</v>
      </c>
    </row>
    <row r="1157" spans="1:10" ht="12.75" customHeight="1" x14ac:dyDescent="0.25">
      <c r="A1157" s="101"/>
      <c r="D1157" s="81" t="s">
        <v>23</v>
      </c>
      <c r="E1157" s="81">
        <f>E1155-E1156</f>
        <v>175000</v>
      </c>
      <c r="F1157" s="81"/>
      <c r="G1157" s="82">
        <f>G1155-G1156</f>
        <v>157657.65765765763</v>
      </c>
      <c r="H1157" s="82">
        <f>H1155-H1156</f>
        <v>17342.342342342341</v>
      </c>
      <c r="I1157" s="82">
        <f>I1155-I1156</f>
        <v>157657.65765765763</v>
      </c>
      <c r="J1157" s="105">
        <f>J1155-J1156</f>
        <v>17342.342342342341</v>
      </c>
    </row>
    <row r="1158" spans="1:10" ht="12.75" customHeight="1" x14ac:dyDescent="0.25">
      <c r="A1158" s="101"/>
      <c r="D1158" s="81"/>
      <c r="E1158" s="81"/>
      <c r="F1158" s="81"/>
      <c r="G1158" s="82"/>
      <c r="H1158" s="83">
        <f>G1157+H1157</f>
        <v>174999.99999999997</v>
      </c>
      <c r="I1158" s="83"/>
      <c r="J1158" s="103"/>
    </row>
    <row r="1159" spans="1:10" ht="12.75" customHeight="1" x14ac:dyDescent="0.25">
      <c r="A1159" s="101"/>
      <c r="B1159" s="79"/>
      <c r="D1159" s="81"/>
      <c r="E1159" s="81"/>
      <c r="F1159" s="81"/>
      <c r="G1159" s="82"/>
      <c r="H1159" s="83"/>
      <c r="I1159" s="83"/>
      <c r="J1159" s="103"/>
    </row>
    <row r="1160" spans="1:10" ht="12.75" customHeight="1" x14ac:dyDescent="0.25">
      <c r="A1160" s="101">
        <v>6</v>
      </c>
      <c r="B1160" s="84" t="s">
        <v>20</v>
      </c>
      <c r="C1160" s="84" t="s">
        <v>21</v>
      </c>
      <c r="D1160" s="85" t="s">
        <v>22</v>
      </c>
      <c r="E1160" s="85" t="s">
        <v>23</v>
      </c>
      <c r="F1160" s="85"/>
      <c r="G1160" s="86" t="s">
        <v>24</v>
      </c>
      <c r="H1160" s="87" t="s">
        <v>25</v>
      </c>
      <c r="I1160" s="87" t="s">
        <v>26</v>
      </c>
      <c r="J1160" s="102"/>
    </row>
    <row r="1161" spans="1:10" ht="12.75" customHeight="1" x14ac:dyDescent="0.25">
      <c r="A1161" s="101"/>
      <c r="B1161" s="80">
        <f>Invoice!B4575</f>
        <v>1</v>
      </c>
      <c r="C1161" s="88" t="str">
        <f>Invoice!E4575</f>
        <v>PENCIL CASE 22 x 7.5 MAGNET AC-1762 COWOK</v>
      </c>
      <c r="D1161" s="89">
        <f>Invoice!H4575</f>
        <v>175000</v>
      </c>
      <c r="E1161" s="81">
        <f t="shared" si="145"/>
        <v>175000</v>
      </c>
      <c r="F1161" s="81"/>
      <c r="G1161" s="82">
        <f t="shared" si="146"/>
        <v>157657.65765765763</v>
      </c>
      <c r="H1161" s="83">
        <f t="shared" si="147"/>
        <v>17342.342342342341</v>
      </c>
      <c r="I1161" s="83">
        <f t="shared" si="148"/>
        <v>157657.65765765763</v>
      </c>
      <c r="J1161" s="103">
        <f t="shared" si="149"/>
        <v>17342.342342342341</v>
      </c>
    </row>
    <row r="1162" spans="1:10" ht="12.75" customHeight="1" x14ac:dyDescent="0.25">
      <c r="A1162" s="101"/>
      <c r="D1162" s="81"/>
      <c r="E1162" s="81">
        <f>(E1161*Invoice!I4575)+((E1161-(E1161*Invoice!I4575))*Invoice!J4575)</f>
        <v>0</v>
      </c>
      <c r="F1162" s="81"/>
      <c r="G1162" s="90">
        <f>E1162/1.11</f>
        <v>0</v>
      </c>
      <c r="H1162" s="91">
        <f>G1162*11%</f>
        <v>0</v>
      </c>
      <c r="I1162" s="91">
        <f>G1162/B1161</f>
        <v>0</v>
      </c>
      <c r="J1162" s="104">
        <f>H1162/B1161</f>
        <v>0</v>
      </c>
    </row>
    <row r="1163" spans="1:10" ht="12.75" customHeight="1" x14ac:dyDescent="0.25">
      <c r="A1163" s="101"/>
      <c r="D1163" s="81" t="s">
        <v>23</v>
      </c>
      <c r="E1163" s="81">
        <f>E1161-E1162</f>
        <v>175000</v>
      </c>
      <c r="F1163" s="81"/>
      <c r="G1163" s="82">
        <f>G1161-G1162</f>
        <v>157657.65765765763</v>
      </c>
      <c r="H1163" s="82">
        <f>H1161-H1162</f>
        <v>17342.342342342341</v>
      </c>
      <c r="I1163" s="82">
        <f>I1161-I1162</f>
        <v>157657.65765765763</v>
      </c>
      <c r="J1163" s="105">
        <f>J1161-J1162</f>
        <v>17342.342342342341</v>
      </c>
    </row>
    <row r="1164" spans="1:10" ht="12.75" customHeight="1" x14ac:dyDescent="0.25">
      <c r="A1164" s="101"/>
      <c r="D1164" s="81"/>
      <c r="E1164" s="81"/>
      <c r="F1164" s="81"/>
      <c r="G1164" s="82"/>
      <c r="H1164" s="83">
        <f>G1163+H1163</f>
        <v>174999.99999999997</v>
      </c>
      <c r="I1164" s="83"/>
      <c r="J1164" s="103"/>
    </row>
    <row r="1165" spans="1:10" ht="12.75" customHeight="1" x14ac:dyDescent="0.25">
      <c r="A1165" s="101"/>
      <c r="B1165" s="79"/>
      <c r="D1165" s="81"/>
      <c r="E1165" s="81"/>
      <c r="F1165" s="81"/>
      <c r="G1165" s="82"/>
      <c r="H1165" s="83"/>
      <c r="I1165" s="83"/>
      <c r="J1165" s="103"/>
    </row>
    <row r="1166" spans="1:10" ht="12.75" customHeight="1" x14ac:dyDescent="0.25">
      <c r="A1166" s="101">
        <v>7</v>
      </c>
      <c r="B1166" s="84" t="s">
        <v>20</v>
      </c>
      <c r="C1166" s="84" t="s">
        <v>21</v>
      </c>
      <c r="D1166" s="85" t="s">
        <v>22</v>
      </c>
      <c r="E1166" s="85" t="s">
        <v>23</v>
      </c>
      <c r="F1166" s="85"/>
      <c r="G1166" s="86" t="s">
        <v>24</v>
      </c>
      <c r="H1166" s="87" t="s">
        <v>25</v>
      </c>
      <c r="I1166" s="87" t="s">
        <v>26</v>
      </c>
      <c r="J1166" s="102"/>
    </row>
    <row r="1167" spans="1:10" ht="12.75" customHeight="1" x14ac:dyDescent="0.25">
      <c r="A1167" s="101"/>
      <c r="B1167" s="80">
        <f>Invoice!B4576</f>
        <v>1</v>
      </c>
      <c r="C1167" s="88" t="str">
        <f>Invoice!E4576</f>
        <v>PENCIL CASE 22 x 7.5 MAGNET AC-1762 CEWEK</v>
      </c>
      <c r="D1167" s="89">
        <f>Invoice!H4576</f>
        <v>175000</v>
      </c>
      <c r="E1167" s="81">
        <f t="shared" si="145"/>
        <v>175000</v>
      </c>
      <c r="F1167" s="81"/>
      <c r="G1167" s="82">
        <f t="shared" si="146"/>
        <v>157657.65765765763</v>
      </c>
      <c r="H1167" s="83">
        <f t="shared" si="147"/>
        <v>17342.342342342341</v>
      </c>
      <c r="I1167" s="83">
        <f t="shared" si="148"/>
        <v>157657.65765765763</v>
      </c>
      <c r="J1167" s="103">
        <f t="shared" si="149"/>
        <v>17342.342342342341</v>
      </c>
    </row>
    <row r="1168" spans="1:10" ht="12.75" customHeight="1" x14ac:dyDescent="0.25">
      <c r="A1168" s="101"/>
      <c r="D1168" s="81"/>
      <c r="E1168" s="81">
        <f>(E1167*Invoice!I4576)+((E1167-(E1167*Invoice!I4576))*Invoice!J4576)</f>
        <v>0</v>
      </c>
      <c r="F1168" s="81"/>
      <c r="G1168" s="90">
        <f>E1168/1.11</f>
        <v>0</v>
      </c>
      <c r="H1168" s="91">
        <f>G1168*11%</f>
        <v>0</v>
      </c>
      <c r="I1168" s="91">
        <f>G1168/B1167</f>
        <v>0</v>
      </c>
      <c r="J1168" s="104">
        <f>H1168/B1167</f>
        <v>0</v>
      </c>
    </row>
    <row r="1169" spans="1:10" ht="12.75" customHeight="1" x14ac:dyDescent="0.25">
      <c r="A1169" s="101"/>
      <c r="D1169" s="81" t="s">
        <v>23</v>
      </c>
      <c r="E1169" s="81">
        <f>E1167-E1168</f>
        <v>175000</v>
      </c>
      <c r="F1169" s="81"/>
      <c r="G1169" s="82">
        <f>G1167-G1168</f>
        <v>157657.65765765763</v>
      </c>
      <c r="H1169" s="82">
        <f>H1167-H1168</f>
        <v>17342.342342342341</v>
      </c>
      <c r="I1169" s="82">
        <f>I1167-I1168</f>
        <v>157657.65765765763</v>
      </c>
      <c r="J1169" s="105">
        <f>J1167-J1168</f>
        <v>17342.342342342341</v>
      </c>
    </row>
    <row r="1170" spans="1:10" ht="12.75" customHeight="1" x14ac:dyDescent="0.25">
      <c r="A1170" s="101"/>
      <c r="D1170" s="81"/>
      <c r="E1170" s="81"/>
      <c r="F1170" s="81"/>
      <c r="G1170" s="82"/>
      <c r="H1170" s="83">
        <f>G1169+H1169</f>
        <v>174999.99999999997</v>
      </c>
      <c r="I1170" s="83"/>
      <c r="J1170" s="103"/>
    </row>
    <row r="1171" spans="1:10" ht="12.75" customHeight="1" x14ac:dyDescent="0.25">
      <c r="A1171" s="101"/>
      <c r="B1171" s="79"/>
      <c r="D1171" s="81"/>
      <c r="E1171" s="81"/>
      <c r="F1171" s="81"/>
      <c r="G1171" s="82"/>
      <c r="H1171" s="83"/>
      <c r="I1171" s="83"/>
      <c r="J1171" s="103"/>
    </row>
    <row r="1172" spans="1:10" ht="12.75" customHeight="1" x14ac:dyDescent="0.25">
      <c r="A1172" s="101">
        <v>8</v>
      </c>
      <c r="B1172" s="84" t="s">
        <v>20</v>
      </c>
      <c r="C1172" s="84" t="s">
        <v>21</v>
      </c>
      <c r="D1172" s="85" t="s">
        <v>22</v>
      </c>
      <c r="E1172" s="85" t="s">
        <v>23</v>
      </c>
      <c r="F1172" s="85"/>
      <c r="G1172" s="86" t="s">
        <v>24</v>
      </c>
      <c r="H1172" s="87" t="s">
        <v>25</v>
      </c>
      <c r="I1172" s="87" t="s">
        <v>26</v>
      </c>
      <c r="J1172" s="102"/>
    </row>
    <row r="1173" spans="1:10" ht="12.75" customHeight="1" x14ac:dyDescent="0.25">
      <c r="A1173" s="101"/>
      <c r="B1173" s="80">
        <f>Invoice!B4577</f>
        <v>1</v>
      </c>
      <c r="C1173" s="88" t="str">
        <f>Invoice!E4577</f>
        <v>PENCIL CASE 22 x 7.5 MAGNET FC-1758</v>
      </c>
      <c r="D1173" s="89">
        <f>Invoice!H4577</f>
        <v>175000</v>
      </c>
      <c r="E1173" s="81">
        <f t="shared" si="145"/>
        <v>175000</v>
      </c>
      <c r="F1173" s="81"/>
      <c r="G1173" s="82">
        <f t="shared" si="146"/>
        <v>157657.65765765763</v>
      </c>
      <c r="H1173" s="83">
        <f t="shared" si="147"/>
        <v>17342.342342342341</v>
      </c>
      <c r="I1173" s="83">
        <f t="shared" si="148"/>
        <v>157657.65765765763</v>
      </c>
      <c r="J1173" s="103">
        <f t="shared" si="149"/>
        <v>17342.342342342341</v>
      </c>
    </row>
    <row r="1174" spans="1:10" ht="12.75" customHeight="1" x14ac:dyDescent="0.25">
      <c r="A1174" s="101"/>
      <c r="D1174" s="81"/>
      <c r="E1174" s="81">
        <f>(E1173*Invoice!I4577)+((E1173-(E1173*Invoice!I4577))*Invoice!J4577)</f>
        <v>0</v>
      </c>
      <c r="F1174" s="81"/>
      <c r="G1174" s="90">
        <f>E1174/1.11</f>
        <v>0</v>
      </c>
      <c r="H1174" s="91">
        <f>G1174*11%</f>
        <v>0</v>
      </c>
      <c r="I1174" s="91">
        <f>G1174/B1173</f>
        <v>0</v>
      </c>
      <c r="J1174" s="104">
        <f>H1174/B1173</f>
        <v>0</v>
      </c>
    </row>
    <row r="1175" spans="1:10" ht="12.75" customHeight="1" x14ac:dyDescent="0.25">
      <c r="A1175" s="101"/>
      <c r="D1175" s="81" t="s">
        <v>23</v>
      </c>
      <c r="E1175" s="81">
        <f>E1173-E1174</f>
        <v>175000</v>
      </c>
      <c r="F1175" s="81"/>
      <c r="G1175" s="82">
        <f>G1173-G1174</f>
        <v>157657.65765765763</v>
      </c>
      <c r="H1175" s="82">
        <f>H1173-H1174</f>
        <v>17342.342342342341</v>
      </c>
      <c r="I1175" s="82">
        <f>I1173-I1174</f>
        <v>157657.65765765763</v>
      </c>
      <c r="J1175" s="105">
        <f>J1173-J1174</f>
        <v>17342.342342342341</v>
      </c>
    </row>
    <row r="1176" spans="1:10" ht="12.75" customHeight="1" x14ac:dyDescent="0.25">
      <c r="A1176" s="101"/>
      <c r="D1176" s="81"/>
      <c r="E1176" s="81"/>
      <c r="F1176" s="81"/>
      <c r="G1176" s="82"/>
      <c r="H1176" s="83">
        <f>G1175+H1175</f>
        <v>174999.99999999997</v>
      </c>
      <c r="I1176" s="83"/>
      <c r="J1176" s="103"/>
    </row>
    <row r="1177" spans="1:10" ht="12.75" customHeight="1" x14ac:dyDescent="0.25">
      <c r="A1177" s="101"/>
      <c r="B1177" s="79"/>
      <c r="D1177" s="81"/>
      <c r="E1177" s="81"/>
      <c r="F1177" s="81"/>
      <c r="G1177" s="82"/>
      <c r="H1177" s="83"/>
      <c r="I1177" s="83"/>
      <c r="J1177" s="103"/>
    </row>
    <row r="1178" spans="1:10" ht="12.75" customHeight="1" x14ac:dyDescent="0.25">
      <c r="A1178" s="101">
        <v>9</v>
      </c>
      <c r="B1178" s="84" t="s">
        <v>20</v>
      </c>
      <c r="C1178" s="84" t="s">
        <v>21</v>
      </c>
      <c r="D1178" s="85" t="s">
        <v>22</v>
      </c>
      <c r="E1178" s="85" t="s">
        <v>23</v>
      </c>
      <c r="F1178" s="85"/>
      <c r="G1178" s="86" t="s">
        <v>24</v>
      </c>
      <c r="H1178" s="87" t="s">
        <v>25</v>
      </c>
      <c r="I1178" s="87" t="s">
        <v>26</v>
      </c>
      <c r="J1178" s="102"/>
    </row>
    <row r="1179" spans="1:10" ht="12.75" customHeight="1" x14ac:dyDescent="0.25">
      <c r="A1179" s="101"/>
      <c r="B1179" s="80">
        <f>Invoice!B4578</f>
        <v>1</v>
      </c>
      <c r="C1179" s="88" t="str">
        <f>Invoice!E4578</f>
        <v>PENCIL CASE 22 x 7.5 MAGNET FX-2275 (METALIK)</v>
      </c>
      <c r="D1179" s="89">
        <f>Invoice!H4578</f>
        <v>200000</v>
      </c>
      <c r="E1179" s="81">
        <f t="shared" si="145"/>
        <v>200000</v>
      </c>
      <c r="F1179" s="81"/>
      <c r="G1179" s="82">
        <f t="shared" si="146"/>
        <v>180180.18018018018</v>
      </c>
      <c r="H1179" s="83">
        <f t="shared" si="147"/>
        <v>19819.819819819819</v>
      </c>
      <c r="I1179" s="83">
        <f t="shared" si="148"/>
        <v>180180.18018018018</v>
      </c>
      <c r="J1179" s="103">
        <f t="shared" si="149"/>
        <v>19819.819819819819</v>
      </c>
    </row>
    <row r="1180" spans="1:10" ht="12.75" customHeight="1" x14ac:dyDescent="0.25">
      <c r="A1180" s="101"/>
      <c r="D1180" s="81"/>
      <c r="E1180" s="81">
        <f>(E1179*Invoice!I4578)+((E1179-(E1179*Invoice!I4578))*Invoice!J4578)</f>
        <v>0</v>
      </c>
      <c r="F1180" s="81"/>
      <c r="G1180" s="90">
        <f>E1180/1.11</f>
        <v>0</v>
      </c>
      <c r="H1180" s="91">
        <f>G1180*11%</f>
        <v>0</v>
      </c>
      <c r="I1180" s="91">
        <f>G1180/B1179</f>
        <v>0</v>
      </c>
      <c r="J1180" s="104">
        <f>H1180/B1179</f>
        <v>0</v>
      </c>
    </row>
    <row r="1181" spans="1:10" ht="12.75" customHeight="1" x14ac:dyDescent="0.25">
      <c r="A1181" s="101"/>
      <c r="D1181" s="81" t="s">
        <v>23</v>
      </c>
      <c r="E1181" s="81">
        <f>E1179-E1180</f>
        <v>200000</v>
      </c>
      <c r="F1181" s="81"/>
      <c r="G1181" s="82">
        <f>G1179-G1180</f>
        <v>180180.18018018018</v>
      </c>
      <c r="H1181" s="82">
        <f>H1179-H1180</f>
        <v>19819.819819819819</v>
      </c>
      <c r="I1181" s="82">
        <f>I1179-I1180</f>
        <v>180180.18018018018</v>
      </c>
      <c r="J1181" s="105">
        <f>J1179-J1180</f>
        <v>19819.819819819819</v>
      </c>
    </row>
    <row r="1182" spans="1:10" ht="12.75" customHeight="1" x14ac:dyDescent="0.25">
      <c r="A1182" s="101"/>
      <c r="D1182" s="81"/>
      <c r="E1182" s="81"/>
      <c r="F1182" s="81"/>
      <c r="G1182" s="82"/>
      <c r="H1182" s="83">
        <f>G1181+H1181</f>
        <v>200000</v>
      </c>
      <c r="I1182" s="83"/>
      <c r="J1182" s="103"/>
    </row>
    <row r="1183" spans="1:10" ht="12.75" customHeight="1" x14ac:dyDescent="0.25">
      <c r="A1183" s="101"/>
      <c r="B1183" s="79"/>
      <c r="D1183" s="81"/>
      <c r="E1183" s="81"/>
      <c r="F1183" s="81"/>
      <c r="G1183" s="82"/>
      <c r="H1183" s="83"/>
      <c r="I1183" s="83"/>
      <c r="J1183" s="103"/>
    </row>
    <row r="1184" spans="1:10" ht="12.75" customHeight="1" x14ac:dyDescent="0.25">
      <c r="A1184" s="101">
        <v>10</v>
      </c>
      <c r="B1184" s="84" t="s">
        <v>20</v>
      </c>
      <c r="C1184" s="84" t="s">
        <v>21</v>
      </c>
      <c r="D1184" s="85" t="s">
        <v>22</v>
      </c>
      <c r="E1184" s="85" t="s">
        <v>23</v>
      </c>
      <c r="F1184" s="85"/>
      <c r="G1184" s="86" t="s">
        <v>24</v>
      </c>
      <c r="H1184" s="87" t="s">
        <v>25</v>
      </c>
      <c r="I1184" s="87" t="s">
        <v>26</v>
      </c>
      <c r="J1184" s="102"/>
    </row>
    <row r="1185" spans="1:10" ht="12.75" customHeight="1" x14ac:dyDescent="0.25">
      <c r="A1185" s="101"/>
      <c r="B1185" s="80">
        <f>Invoice!B4579</f>
        <v>1</v>
      </c>
      <c r="C1185" s="88" t="str">
        <f>Invoice!E4579</f>
        <v>PENCIL CASE 22 x 7.5 MAGNET C-1755-1</v>
      </c>
      <c r="D1185" s="89">
        <f>Invoice!H4579</f>
        <v>175000</v>
      </c>
      <c r="E1185" s="81">
        <f t="shared" si="145"/>
        <v>175000</v>
      </c>
      <c r="F1185" s="81"/>
      <c r="G1185" s="82">
        <f t="shared" si="146"/>
        <v>157657.65765765763</v>
      </c>
      <c r="H1185" s="83">
        <f t="shared" si="147"/>
        <v>17342.342342342341</v>
      </c>
      <c r="I1185" s="83">
        <f t="shared" si="148"/>
        <v>157657.65765765763</v>
      </c>
      <c r="J1185" s="103">
        <f t="shared" si="149"/>
        <v>17342.342342342341</v>
      </c>
    </row>
    <row r="1186" spans="1:10" ht="12.75" customHeight="1" x14ac:dyDescent="0.25">
      <c r="A1186" s="101"/>
      <c r="D1186" s="81"/>
      <c r="E1186" s="81">
        <f>(E1185*Invoice!I4579)+((E1185-(E1185*Invoice!I4579))*Invoice!J4579)</f>
        <v>0</v>
      </c>
      <c r="F1186" s="81"/>
      <c r="G1186" s="90">
        <f>E1186/1.11</f>
        <v>0</v>
      </c>
      <c r="H1186" s="91">
        <f>G1186*11%</f>
        <v>0</v>
      </c>
      <c r="I1186" s="91">
        <f>G1186/B1185</f>
        <v>0</v>
      </c>
      <c r="J1186" s="104">
        <f>H1186/B1185</f>
        <v>0</v>
      </c>
    </row>
    <row r="1187" spans="1:10" ht="12.75" customHeight="1" x14ac:dyDescent="0.25">
      <c r="A1187" s="101"/>
      <c r="D1187" s="81" t="s">
        <v>23</v>
      </c>
      <c r="E1187" s="81">
        <f>E1185-E1186</f>
        <v>175000</v>
      </c>
      <c r="F1187" s="81"/>
      <c r="G1187" s="82">
        <f>G1185-G1186</f>
        <v>157657.65765765763</v>
      </c>
      <c r="H1187" s="82">
        <f>H1185-H1186</f>
        <v>17342.342342342341</v>
      </c>
      <c r="I1187" s="82">
        <f>I1185-I1186</f>
        <v>157657.65765765763</v>
      </c>
      <c r="J1187" s="105">
        <f>J1185-J1186</f>
        <v>17342.342342342341</v>
      </c>
    </row>
    <row r="1188" spans="1:10" ht="12.75" customHeight="1" x14ac:dyDescent="0.25">
      <c r="A1188" s="101"/>
      <c r="D1188" s="81"/>
      <c r="E1188" s="81"/>
      <c r="F1188" s="81"/>
      <c r="G1188" s="82"/>
      <c r="H1188" s="83">
        <f>G1187+H1187</f>
        <v>174999.99999999997</v>
      </c>
      <c r="I1188" s="83"/>
      <c r="J1188" s="103"/>
    </row>
    <row r="1189" spans="1:10" ht="12.75" customHeight="1" x14ac:dyDescent="0.25">
      <c r="A1189" s="101"/>
      <c r="B1189" s="79"/>
      <c r="D1189" s="81"/>
      <c r="E1189" s="81"/>
      <c r="F1189" s="81"/>
      <c r="G1189" s="82"/>
      <c r="H1189" s="83"/>
      <c r="I1189" s="83"/>
      <c r="J1189" s="103"/>
    </row>
    <row r="1190" spans="1:10" ht="12.75" customHeight="1" x14ac:dyDescent="0.25">
      <c r="A1190" s="101">
        <v>11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2"/>
    </row>
    <row r="1191" spans="1:10" ht="12.75" customHeight="1" x14ac:dyDescent="0.25">
      <c r="A1191" s="101"/>
      <c r="B1191" s="80">
        <f>Invoice!B4580</f>
        <v>25</v>
      </c>
      <c r="C1191" s="88" t="str">
        <f>Invoice!E4580</f>
        <v>LOOSE LEAF JOYKO A5-7020 (100S)</v>
      </c>
      <c r="D1191" s="89">
        <f>Invoice!H4580</f>
        <v>7000</v>
      </c>
      <c r="E1191" s="81">
        <f t="shared" si="145"/>
        <v>175000</v>
      </c>
      <c r="F1191" s="81"/>
      <c r="G1191" s="82">
        <f t="shared" si="146"/>
        <v>157657.65765765763</v>
      </c>
      <c r="H1191" s="83">
        <f t="shared" si="147"/>
        <v>17342.342342342341</v>
      </c>
      <c r="I1191" s="83">
        <f t="shared" si="148"/>
        <v>6306.3063063063055</v>
      </c>
      <c r="J1191" s="103">
        <f t="shared" si="149"/>
        <v>693.6936936936936</v>
      </c>
    </row>
    <row r="1192" spans="1:10" ht="12.75" customHeight="1" x14ac:dyDescent="0.25">
      <c r="A1192" s="101"/>
      <c r="D1192" s="81"/>
      <c r="E1192" s="81">
        <f>(E1191*Invoice!I4580)+((E1191-(E1191*Invoice!I4580))*Invoice!J4580)</f>
        <v>17500</v>
      </c>
      <c r="F1192" s="81"/>
      <c r="G1192" s="90">
        <f>E1192/1.11</f>
        <v>15765.765765765764</v>
      </c>
      <c r="H1192" s="91">
        <f>G1192*11%</f>
        <v>1734.234234234234</v>
      </c>
      <c r="I1192" s="91">
        <f>G1192/B1191</f>
        <v>630.63063063063055</v>
      </c>
      <c r="J1192" s="104">
        <f>H1192/B1191</f>
        <v>69.369369369369366</v>
      </c>
    </row>
    <row r="1193" spans="1:10" ht="12.75" customHeight="1" x14ac:dyDescent="0.25">
      <c r="A1193" s="101"/>
      <c r="D1193" s="81" t="s">
        <v>23</v>
      </c>
      <c r="E1193" s="81">
        <f>E1191-E1192</f>
        <v>157500</v>
      </c>
      <c r="F1193" s="81"/>
      <c r="G1193" s="82">
        <f>G1191-G1192</f>
        <v>141891.89189189186</v>
      </c>
      <c r="H1193" s="82">
        <f>H1191-H1192</f>
        <v>15608.108108108107</v>
      </c>
      <c r="I1193" s="82">
        <f>I1191-I1192</f>
        <v>5675.6756756756749</v>
      </c>
      <c r="J1193" s="105">
        <f>J1191-J1192</f>
        <v>624.32432432432427</v>
      </c>
    </row>
    <row r="1194" spans="1:10" ht="12.75" customHeight="1" x14ac:dyDescent="0.25">
      <c r="A1194" s="101"/>
      <c r="D1194" s="81"/>
      <c r="E1194" s="81"/>
      <c r="F1194" s="81"/>
      <c r="G1194" s="82"/>
      <c r="H1194" s="83">
        <f>G1193+H1193</f>
        <v>157499.99999999997</v>
      </c>
      <c r="I1194" s="83"/>
      <c r="J1194" s="103"/>
    </row>
    <row r="1195" spans="1:10" ht="12.75" customHeight="1" x14ac:dyDescent="0.25">
      <c r="A1195" s="101"/>
      <c r="B1195" s="79"/>
      <c r="D1195" s="81"/>
      <c r="E1195" s="81"/>
      <c r="F1195" s="81"/>
      <c r="G1195" s="82"/>
      <c r="H1195" s="83"/>
      <c r="I1195" s="83"/>
      <c r="J1195" s="103"/>
    </row>
    <row r="1196" spans="1:10" ht="12.75" customHeight="1" x14ac:dyDescent="0.25">
      <c r="A1196" s="101">
        <v>12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2"/>
    </row>
    <row r="1197" spans="1:10" ht="12.75" customHeight="1" x14ac:dyDescent="0.25">
      <c r="A1197" s="101"/>
      <c r="B1197" s="80">
        <f>Invoice!B4581</f>
        <v>200</v>
      </c>
      <c r="C1197" s="88" t="str">
        <f>Invoice!E4581</f>
        <v>SAMPUL SAMSON KWARTO BATIK</v>
      </c>
      <c r="D1197" s="89">
        <f>Invoice!H4581</f>
        <v>8000</v>
      </c>
      <c r="E1197" s="81">
        <f t="shared" si="145"/>
        <v>1600000</v>
      </c>
      <c r="F1197" s="81"/>
      <c r="G1197" s="82">
        <f t="shared" si="146"/>
        <v>1441441.4414414414</v>
      </c>
      <c r="H1197" s="83">
        <f t="shared" si="147"/>
        <v>158558.55855855855</v>
      </c>
      <c r="I1197" s="83">
        <f t="shared" si="148"/>
        <v>7207.2072072072069</v>
      </c>
      <c r="J1197" s="103">
        <f t="shared" si="149"/>
        <v>792.79279279279274</v>
      </c>
    </row>
    <row r="1198" spans="1:10" ht="12.75" customHeight="1" x14ac:dyDescent="0.25">
      <c r="A1198" s="101"/>
      <c r="D1198" s="81"/>
      <c r="E1198" s="81">
        <f>(E1197*Invoice!I4581)+((E1197-(E1197*Invoice!I4581))*Invoice!J4581)</f>
        <v>0</v>
      </c>
      <c r="F1198" s="81"/>
      <c r="G1198" s="90">
        <f>E1198/1.11</f>
        <v>0</v>
      </c>
      <c r="H1198" s="91">
        <f>G1198*11%</f>
        <v>0</v>
      </c>
      <c r="I1198" s="91">
        <f>G1198/B1197</f>
        <v>0</v>
      </c>
      <c r="J1198" s="104">
        <f>H1198/B1197</f>
        <v>0</v>
      </c>
    </row>
    <row r="1199" spans="1:10" ht="12.75" customHeight="1" x14ac:dyDescent="0.25">
      <c r="A1199" s="101"/>
      <c r="D1199" s="81" t="s">
        <v>23</v>
      </c>
      <c r="E1199" s="81">
        <f>E1197-E1198</f>
        <v>1600000</v>
      </c>
      <c r="F1199" s="81"/>
      <c r="G1199" s="82">
        <f>G1197-G1198</f>
        <v>1441441.4414414414</v>
      </c>
      <c r="H1199" s="82">
        <f>H1197-H1198</f>
        <v>158558.55855855855</v>
      </c>
      <c r="I1199" s="82">
        <f>I1197-I1198</f>
        <v>7207.2072072072069</v>
      </c>
      <c r="J1199" s="105">
        <f>J1197-J1198</f>
        <v>792.79279279279274</v>
      </c>
    </row>
    <row r="1200" spans="1:10" ht="12.75" customHeight="1" x14ac:dyDescent="0.25">
      <c r="A1200" s="101"/>
      <c r="D1200" s="81"/>
      <c r="E1200" s="81"/>
      <c r="F1200" s="81"/>
      <c r="G1200" s="82"/>
      <c r="H1200" s="83">
        <f>G1199+H1199</f>
        <v>1600000</v>
      </c>
      <c r="I1200" s="83"/>
      <c r="J1200" s="103"/>
    </row>
    <row r="1201" spans="1:10" ht="12.75" customHeight="1" x14ac:dyDescent="0.25">
      <c r="A1201" s="101"/>
      <c r="B1201" s="79"/>
      <c r="D1201" s="81"/>
      <c r="E1201" s="81"/>
      <c r="F1201" s="81"/>
      <c r="G1201" s="82"/>
      <c r="H1201" s="83"/>
      <c r="I1201" s="83"/>
      <c r="J1201" s="103"/>
    </row>
    <row r="1202" spans="1:10" ht="12.75" customHeight="1" x14ac:dyDescent="0.25">
      <c r="A1202" s="101">
        <v>13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2"/>
    </row>
    <row r="1203" spans="1:10" ht="12.75" customHeight="1" x14ac:dyDescent="0.25">
      <c r="A1203" s="101"/>
      <c r="B1203" s="80">
        <f>Invoice!B4582</f>
        <v>0</v>
      </c>
      <c r="C1203" s="88">
        <f>Invoice!E4582</f>
        <v>0</v>
      </c>
      <c r="D1203" s="89">
        <f>Invoice!H4582</f>
        <v>0</v>
      </c>
      <c r="E1203" s="81">
        <f t="shared" si="145"/>
        <v>0</v>
      </c>
      <c r="F1203" s="81"/>
      <c r="G1203" s="82">
        <f t="shared" si="146"/>
        <v>0</v>
      </c>
      <c r="H1203" s="83">
        <f t="shared" si="147"/>
        <v>0</v>
      </c>
      <c r="I1203" s="83" t="e">
        <f t="shared" si="148"/>
        <v>#DIV/0!</v>
      </c>
      <c r="J1203" s="103" t="e">
        <f t="shared" si="149"/>
        <v>#DIV/0!</v>
      </c>
    </row>
    <row r="1204" spans="1:10" ht="12.75" customHeight="1" x14ac:dyDescent="0.25">
      <c r="A1204" s="101"/>
      <c r="D1204" s="81"/>
      <c r="E1204" s="81">
        <f>(E1203*Invoice!I4582)+((E1203-(E1203*Invoice!I4582))*Invoice!J4582)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4" t="e">
        <f>H1204/B1203</f>
        <v>#DIV/0!</v>
      </c>
    </row>
    <row r="1205" spans="1:10" ht="12.75" customHeight="1" x14ac:dyDescent="0.25">
      <c r="A1205" s="101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5" t="e">
        <f>J1203-J1204</f>
        <v>#DIV/0!</v>
      </c>
    </row>
    <row r="1206" spans="1:10" ht="12.75" customHeight="1" x14ac:dyDescent="0.25">
      <c r="A1206" s="101"/>
      <c r="D1206" s="81"/>
      <c r="E1206" s="81"/>
      <c r="F1206" s="81"/>
      <c r="G1206" s="82"/>
      <c r="H1206" s="83">
        <f>G1205+H1205</f>
        <v>0</v>
      </c>
      <c r="I1206" s="83"/>
      <c r="J1206" s="103"/>
    </row>
    <row r="1207" spans="1:10" ht="12.75" customHeight="1" x14ac:dyDescent="0.25">
      <c r="A1207" s="101"/>
      <c r="B1207" s="79"/>
      <c r="D1207" s="81"/>
      <c r="E1207" s="81"/>
      <c r="F1207" s="81"/>
      <c r="G1207" s="82"/>
      <c r="H1207" s="83"/>
      <c r="I1207" s="83"/>
      <c r="J1207" s="103"/>
    </row>
    <row r="1208" spans="1:10" ht="12.75" customHeight="1" x14ac:dyDescent="0.25">
      <c r="A1208" s="101">
        <v>14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2"/>
    </row>
    <row r="1209" spans="1:10" ht="12.75" customHeight="1" x14ac:dyDescent="0.25">
      <c r="A1209" s="101"/>
      <c r="B1209" s="80">
        <f>Invoice!B4583</f>
        <v>0</v>
      </c>
      <c r="C1209" s="88">
        <f>Invoice!E4583</f>
        <v>0</v>
      </c>
      <c r="D1209" s="89">
        <f>Invoice!H4583</f>
        <v>0</v>
      </c>
      <c r="E1209" s="81">
        <f t="shared" si="145"/>
        <v>0</v>
      </c>
      <c r="F1209" s="81"/>
      <c r="G1209" s="82">
        <f t="shared" si="146"/>
        <v>0</v>
      </c>
      <c r="H1209" s="83">
        <f t="shared" si="147"/>
        <v>0</v>
      </c>
      <c r="I1209" s="83" t="e">
        <f t="shared" si="148"/>
        <v>#DIV/0!</v>
      </c>
      <c r="J1209" s="103" t="e">
        <f t="shared" si="149"/>
        <v>#DIV/0!</v>
      </c>
    </row>
    <row r="1210" spans="1:10" ht="12.75" customHeight="1" x14ac:dyDescent="0.25">
      <c r="A1210" s="101"/>
      <c r="D1210" s="81"/>
      <c r="E1210" s="81">
        <f>(E1209*Invoice!I4583)+((E1209-(E1209*Invoice!I4583))*Invoice!J4583)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4" t="e">
        <f>H1210/B1209</f>
        <v>#DIV/0!</v>
      </c>
    </row>
    <row r="1211" spans="1:10" ht="12.75" customHeight="1" x14ac:dyDescent="0.25">
      <c r="A1211" s="101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5" t="e">
        <f>J1209-J1210</f>
        <v>#DIV/0!</v>
      </c>
    </row>
    <row r="1212" spans="1:10" ht="12.75" customHeight="1" x14ac:dyDescent="0.25">
      <c r="A1212" s="101"/>
      <c r="D1212" s="81"/>
      <c r="E1212" s="81"/>
      <c r="F1212" s="81"/>
      <c r="G1212" s="82"/>
      <c r="H1212" s="83">
        <f>G1211+H1211</f>
        <v>0</v>
      </c>
      <c r="I1212" s="83"/>
      <c r="J1212" s="103"/>
    </row>
    <row r="1213" spans="1:10" ht="12.75" customHeight="1" x14ac:dyDescent="0.25">
      <c r="A1213" s="101"/>
      <c r="B1213" s="79"/>
      <c r="D1213" s="81"/>
      <c r="E1213" s="81"/>
      <c r="F1213" s="81"/>
      <c r="G1213" s="82"/>
      <c r="H1213" s="83"/>
      <c r="I1213" s="83"/>
      <c r="J1213" s="103"/>
    </row>
    <row r="1214" spans="1:10" ht="12.75" customHeight="1" x14ac:dyDescent="0.25">
      <c r="A1214" s="101">
        <v>15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2"/>
    </row>
    <row r="1215" spans="1:10" ht="12.75" customHeight="1" x14ac:dyDescent="0.25">
      <c r="A1215" s="101"/>
      <c r="B1215" s="80">
        <f>Invoice!B4584</f>
        <v>0</v>
      </c>
      <c r="C1215" s="88">
        <f>Invoice!E4584</f>
        <v>0</v>
      </c>
      <c r="D1215" s="89">
        <f>Invoice!H4584</f>
        <v>0</v>
      </c>
      <c r="E1215" s="81">
        <f t="shared" si="145"/>
        <v>0</v>
      </c>
      <c r="F1215" s="81"/>
      <c r="G1215" s="82">
        <f t="shared" si="146"/>
        <v>0</v>
      </c>
      <c r="H1215" s="83">
        <f t="shared" si="147"/>
        <v>0</v>
      </c>
      <c r="I1215" s="83" t="e">
        <f t="shared" si="148"/>
        <v>#DIV/0!</v>
      </c>
      <c r="J1215" s="103" t="e">
        <f t="shared" si="149"/>
        <v>#DIV/0!</v>
      </c>
    </row>
    <row r="1216" spans="1:10" ht="12.75" customHeight="1" x14ac:dyDescent="0.25">
      <c r="A1216" s="101"/>
      <c r="D1216" s="81"/>
      <c r="E1216" s="81">
        <f>(E1215*Invoice!I4584)+((E1215-(E1215*Invoice!I4584))*Invoice!J4584)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4" t="e">
        <f>H1216/B1215</f>
        <v>#DIV/0!</v>
      </c>
    </row>
    <row r="1217" spans="1:10" ht="12.75" customHeight="1" x14ac:dyDescent="0.25">
      <c r="A1217" s="101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5" t="e">
        <f>J1215-J1216</f>
        <v>#DIV/0!</v>
      </c>
    </row>
    <row r="1218" spans="1:10" ht="12.75" customHeight="1" x14ac:dyDescent="0.25">
      <c r="A1218" s="101"/>
      <c r="D1218" s="81"/>
      <c r="E1218" s="81"/>
      <c r="F1218" s="81"/>
      <c r="G1218" s="82"/>
      <c r="H1218" s="83">
        <f>G1217+H1217</f>
        <v>0</v>
      </c>
      <c r="I1218" s="83"/>
      <c r="J1218" s="103"/>
    </row>
    <row r="1219" spans="1:10" ht="12.75" customHeight="1" x14ac:dyDescent="0.25">
      <c r="A1219" s="101"/>
      <c r="B1219" s="79"/>
      <c r="D1219" s="81"/>
      <c r="E1219" s="81"/>
      <c r="F1219" s="81"/>
      <c r="G1219" s="82"/>
      <c r="H1219" s="83"/>
      <c r="I1219" s="83"/>
      <c r="J1219" s="103"/>
    </row>
    <row r="1220" spans="1:10" ht="12.75" customHeight="1" x14ac:dyDescent="0.25">
      <c r="A1220" s="101">
        <v>16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2"/>
    </row>
    <row r="1221" spans="1:10" ht="12.75" customHeight="1" x14ac:dyDescent="0.25">
      <c r="A1221" s="101"/>
      <c r="B1221" s="80">
        <f>Invoice!B4585</f>
        <v>0</v>
      </c>
      <c r="C1221" s="88">
        <f>Invoice!E4585</f>
        <v>0</v>
      </c>
      <c r="D1221" s="89">
        <f>Invoice!H4585</f>
        <v>0</v>
      </c>
      <c r="E1221" s="81">
        <f t="shared" si="145"/>
        <v>0</v>
      </c>
      <c r="F1221" s="81"/>
      <c r="G1221" s="82">
        <f t="shared" si="146"/>
        <v>0</v>
      </c>
      <c r="H1221" s="83">
        <f t="shared" si="147"/>
        <v>0</v>
      </c>
      <c r="I1221" s="83" t="e">
        <f t="shared" si="148"/>
        <v>#DIV/0!</v>
      </c>
      <c r="J1221" s="103" t="e">
        <f t="shared" si="149"/>
        <v>#DIV/0!</v>
      </c>
    </row>
    <row r="1222" spans="1:10" ht="12.75" customHeight="1" x14ac:dyDescent="0.25">
      <c r="A1222" s="101"/>
      <c r="D1222" s="81"/>
      <c r="E1222" s="81">
        <f>(E1221*Invoice!I4585)+((E1221-(E1221*Invoice!I4585))*Invoice!J4585)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4" t="e">
        <f>H1222/B1221</f>
        <v>#DIV/0!</v>
      </c>
    </row>
    <row r="1223" spans="1:10" ht="12.75" customHeight="1" x14ac:dyDescent="0.25">
      <c r="A1223" s="101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5" t="e">
        <f>J1221-J1222</f>
        <v>#DIV/0!</v>
      </c>
    </row>
    <row r="1224" spans="1:10" ht="12.75" customHeight="1" x14ac:dyDescent="0.25">
      <c r="A1224" s="101"/>
      <c r="D1224" s="81"/>
      <c r="E1224" s="81"/>
      <c r="F1224" s="81"/>
      <c r="G1224" s="82"/>
      <c r="H1224" s="83">
        <f>G1223+H1223</f>
        <v>0</v>
      </c>
      <c r="I1224" s="83"/>
      <c r="J1224" s="103"/>
    </row>
    <row r="1225" spans="1:10" ht="12.75" customHeight="1" x14ac:dyDescent="0.25">
      <c r="A1225" s="101"/>
      <c r="C1225" s="88"/>
      <c r="D1225" s="89"/>
      <c r="E1225" s="81"/>
      <c r="F1225" s="81"/>
      <c r="G1225" s="82"/>
      <c r="H1225" s="83"/>
      <c r="I1225" s="83"/>
      <c r="J1225" s="103"/>
    </row>
    <row r="1226" spans="1:10" ht="12.75" customHeight="1" x14ac:dyDescent="0.25">
      <c r="A1226" s="106"/>
      <c r="B1226" s="107"/>
      <c r="C1226" s="107"/>
      <c r="D1226" s="107"/>
      <c r="E1226" s="107"/>
      <c r="F1226" s="107"/>
      <c r="G1226" s="108">
        <f>G1133+G1139+G1145+G1151+G1157+G1163+G1169+G1175+G1181+G1187+G1193+G1199+G1205+G1211+G1217+G1223</f>
        <v>2773477.4774774769</v>
      </c>
      <c r="H1226" s="108">
        <f>H1133+H1139+H1145+H1151+H1157+H1163+H1169+H1175+H1181+H1187+H1193+H1199+H1205+H1211+H1217+H1223</f>
        <v>305082.52252252249</v>
      </c>
      <c r="I1226" s="107"/>
      <c r="J1226" s="109">
        <f>H1134+H1140+H1146+H1152+H1158+H1164+H1170+H1176+H1182+H1188+H1194+H1200+H1206+H1212+H1218+H1224</f>
        <v>3078560</v>
      </c>
    </row>
    <row r="1228" spans="1:10" ht="12.75" customHeight="1" x14ac:dyDescent="0.25">
      <c r="A1228" s="94" t="s">
        <v>1</v>
      </c>
      <c r="B1228" s="95">
        <f>Invoice!E4676</f>
        <v>23070042</v>
      </c>
      <c r="C1228" s="96"/>
      <c r="D1228" s="97"/>
      <c r="E1228" s="97"/>
      <c r="F1228" s="97"/>
      <c r="G1228" s="98"/>
      <c r="H1228" s="99"/>
      <c r="I1228" s="99"/>
      <c r="J1228" s="100"/>
    </row>
    <row r="1229" spans="1:10" ht="12.75" customHeight="1" x14ac:dyDescent="0.25">
      <c r="A1229" s="101">
        <v>1</v>
      </c>
      <c r="B1229" s="84" t="s">
        <v>20</v>
      </c>
      <c r="C1229" s="84" t="s">
        <v>21</v>
      </c>
      <c r="D1229" s="85" t="s">
        <v>22</v>
      </c>
      <c r="E1229" s="85" t="s">
        <v>23</v>
      </c>
      <c r="F1229" s="85"/>
      <c r="G1229" s="86" t="s">
        <v>24</v>
      </c>
      <c r="H1229" s="87" t="s">
        <v>25</v>
      </c>
      <c r="I1229" s="87" t="s">
        <v>26</v>
      </c>
      <c r="J1229" s="102"/>
    </row>
    <row r="1230" spans="1:10" ht="12.75" customHeight="1" x14ac:dyDescent="0.25">
      <c r="A1230" s="101"/>
      <c r="B1230" s="80">
        <f>Invoice!B4684</f>
        <v>288</v>
      </c>
      <c r="C1230" s="88" t="str">
        <f>Invoice!E4684</f>
        <v>PENCIL CASE JOYKO PC-0719 FANCY</v>
      </c>
      <c r="D1230" s="89">
        <f>Invoice!H4684</f>
        <v>4800</v>
      </c>
      <c r="E1230" s="81">
        <f>D1230*B1230</f>
        <v>1382400</v>
      </c>
      <c r="F1230" s="81"/>
      <c r="G1230" s="82">
        <f>E1230/1.11</f>
        <v>1245405.4054054052</v>
      </c>
      <c r="H1230" s="83">
        <f>G1230*11%</f>
        <v>136994.59459459459</v>
      </c>
      <c r="I1230" s="83">
        <f>G1230/B1230</f>
        <v>4324.3243243243232</v>
      </c>
      <c r="J1230" s="103">
        <f>H1230/B1230</f>
        <v>475.67567567567562</v>
      </c>
    </row>
    <row r="1231" spans="1:10" ht="12.75" customHeight="1" x14ac:dyDescent="0.25">
      <c r="A1231" s="101"/>
      <c r="D1231" s="81"/>
      <c r="E1231" s="81">
        <f>(E1230*Invoice!I4684)+((E1230-(E1230*Invoice!I4684))*Invoice!J4684)</f>
        <v>172800</v>
      </c>
      <c r="F1231" s="81"/>
      <c r="G1231" s="90">
        <f>E1231/1.11</f>
        <v>155675.67567567565</v>
      </c>
      <c r="H1231" s="91">
        <f>G1231*11%</f>
        <v>17124.324324324323</v>
      </c>
      <c r="I1231" s="91">
        <f>G1231/B1230</f>
        <v>540.54054054054041</v>
      </c>
      <c r="J1231" s="104">
        <f>H1231/B1230</f>
        <v>59.459459459459453</v>
      </c>
    </row>
    <row r="1232" spans="1:10" ht="12.75" customHeight="1" x14ac:dyDescent="0.25">
      <c r="A1232" s="101"/>
      <c r="D1232" s="81" t="s">
        <v>23</v>
      </c>
      <c r="E1232" s="81">
        <f>E1230-E1231</f>
        <v>1209600</v>
      </c>
      <c r="F1232" s="81"/>
      <c r="G1232" s="82">
        <f>G1230-G1231</f>
        <v>1089729.7297297295</v>
      </c>
      <c r="H1232" s="82">
        <f>H1230-H1231</f>
        <v>119870.27027027027</v>
      </c>
      <c r="I1232" s="82">
        <f>I1230-I1231</f>
        <v>3783.7837837837828</v>
      </c>
      <c r="J1232" s="105">
        <f>J1230-J1231</f>
        <v>416.21621621621614</v>
      </c>
    </row>
    <row r="1233" spans="1:10" ht="12.75" customHeight="1" x14ac:dyDescent="0.25">
      <c r="A1233" s="101"/>
      <c r="D1233" s="81"/>
      <c r="E1233" s="81"/>
      <c r="F1233" s="81"/>
      <c r="G1233" s="82"/>
      <c r="H1233" s="83">
        <f>G1232+H1232</f>
        <v>1209599.9999999998</v>
      </c>
      <c r="I1233" s="83"/>
      <c r="J1233" s="103"/>
    </row>
    <row r="1234" spans="1:10" ht="12.75" customHeight="1" x14ac:dyDescent="0.25">
      <c r="A1234" s="101"/>
      <c r="B1234" s="79"/>
      <c r="D1234" s="81"/>
      <c r="E1234" s="81"/>
      <c r="F1234" s="81"/>
      <c r="G1234" s="82"/>
      <c r="H1234" s="83"/>
      <c r="I1234" s="83"/>
      <c r="J1234" s="103"/>
    </row>
    <row r="1235" spans="1:10" ht="12.75" customHeight="1" x14ac:dyDescent="0.25">
      <c r="A1235" s="101">
        <v>2</v>
      </c>
      <c r="B1235" s="84" t="s">
        <v>20</v>
      </c>
      <c r="C1235" s="84" t="s">
        <v>21</v>
      </c>
      <c r="D1235" s="85" t="s">
        <v>22</v>
      </c>
      <c r="E1235" s="85" t="s">
        <v>23</v>
      </c>
      <c r="F1235" s="85"/>
      <c r="G1235" s="86" t="s">
        <v>24</v>
      </c>
      <c r="H1235" s="87" t="s">
        <v>25</v>
      </c>
      <c r="I1235" s="87" t="s">
        <v>26</v>
      </c>
      <c r="J1235" s="102"/>
    </row>
    <row r="1236" spans="1:10" ht="12.75" customHeight="1" x14ac:dyDescent="0.25">
      <c r="A1236" s="101"/>
      <c r="B1236" s="80">
        <f>Invoice!B4685</f>
        <v>216</v>
      </c>
      <c r="C1236" s="88" t="str">
        <f>Invoice!E4685</f>
        <v>BINDER NOTE JOYKO A5 (CAMPUS/CLASSIC)</v>
      </c>
      <c r="D1236" s="89">
        <f>Invoice!H4685</f>
        <v>15800</v>
      </c>
      <c r="E1236" s="81">
        <f t="shared" ref="E1236:E1320" si="150">D1236*B1236</f>
        <v>3412800</v>
      </c>
      <c r="F1236" s="81"/>
      <c r="G1236" s="82">
        <f t="shared" ref="G1236:G1320" si="151">E1236/1.11</f>
        <v>3074594.5945945941</v>
      </c>
      <c r="H1236" s="83">
        <f t="shared" ref="H1236:H1320" si="152">G1236*11%</f>
        <v>338205.40540540533</v>
      </c>
      <c r="I1236" s="83">
        <f t="shared" ref="I1236:I1320" si="153">G1236/B1236</f>
        <v>14234.234234234233</v>
      </c>
      <c r="J1236" s="103">
        <f t="shared" ref="J1236:J1320" si="154">H1236/B1236</f>
        <v>1565.7657657657653</v>
      </c>
    </row>
    <row r="1237" spans="1:10" ht="12.75" customHeight="1" x14ac:dyDescent="0.25">
      <c r="A1237" s="101"/>
      <c r="D1237" s="81"/>
      <c r="E1237" s="81">
        <f>(E1236*Invoice!I4685)+((E1236-(E1236*Invoice!I4685))*Invoice!J4685)</f>
        <v>426600</v>
      </c>
      <c r="F1237" s="81"/>
      <c r="G1237" s="90">
        <f>E1237/1.11</f>
        <v>384324.32432432426</v>
      </c>
      <c r="H1237" s="91">
        <f>G1237*11%</f>
        <v>42275.675675675666</v>
      </c>
      <c r="I1237" s="91">
        <f>G1237/B1236</f>
        <v>1779.2792792792791</v>
      </c>
      <c r="J1237" s="104">
        <f>H1237/B1236</f>
        <v>195.72072072072066</v>
      </c>
    </row>
    <row r="1238" spans="1:10" ht="12.75" customHeight="1" x14ac:dyDescent="0.25">
      <c r="A1238" s="101"/>
      <c r="D1238" s="81" t="s">
        <v>23</v>
      </c>
      <c r="E1238" s="81">
        <f>E1236-E1237</f>
        <v>2986200</v>
      </c>
      <c r="F1238" s="81"/>
      <c r="G1238" s="82">
        <f>G1236-G1237</f>
        <v>2690270.2702702698</v>
      </c>
      <c r="H1238" s="82">
        <f>H1236-H1237</f>
        <v>295929.72972972965</v>
      </c>
      <c r="I1238" s="82">
        <f>I1236-I1237</f>
        <v>12454.954954954954</v>
      </c>
      <c r="J1238" s="105">
        <f>J1236-J1237</f>
        <v>1370.0450450450446</v>
      </c>
    </row>
    <row r="1239" spans="1:10" ht="12.75" customHeight="1" x14ac:dyDescent="0.25">
      <c r="A1239" s="101"/>
      <c r="D1239" s="81"/>
      <c r="E1239" s="81"/>
      <c r="F1239" s="81"/>
      <c r="G1239" s="82"/>
      <c r="H1239" s="83">
        <f>G1238+H1238</f>
        <v>2986199.9999999995</v>
      </c>
      <c r="I1239" s="83"/>
      <c r="J1239" s="103"/>
    </row>
    <row r="1240" spans="1:10" ht="12.75" customHeight="1" x14ac:dyDescent="0.25">
      <c r="A1240" s="101"/>
      <c r="B1240" s="79"/>
      <c r="D1240" s="81"/>
      <c r="E1240" s="81"/>
      <c r="F1240" s="81"/>
      <c r="G1240" s="82"/>
      <c r="H1240" s="83"/>
      <c r="I1240" s="83"/>
      <c r="J1240" s="103"/>
    </row>
    <row r="1241" spans="1:10" ht="12.75" customHeight="1" x14ac:dyDescent="0.25">
      <c r="A1241" s="101">
        <v>3</v>
      </c>
      <c r="B1241" s="84" t="s">
        <v>20</v>
      </c>
      <c r="C1241" s="84" t="s">
        <v>21</v>
      </c>
      <c r="D1241" s="85" t="s">
        <v>22</v>
      </c>
      <c r="E1241" s="85" t="s">
        <v>23</v>
      </c>
      <c r="F1241" s="85"/>
      <c r="G1241" s="86" t="s">
        <v>24</v>
      </c>
      <c r="H1241" s="87" t="s">
        <v>25</v>
      </c>
      <c r="I1241" s="87" t="s">
        <v>26</v>
      </c>
      <c r="J1241" s="102"/>
    </row>
    <row r="1242" spans="1:10" ht="12.75" customHeight="1" x14ac:dyDescent="0.25">
      <c r="A1242" s="101"/>
      <c r="B1242" s="80">
        <f>Invoice!B4686</f>
        <v>288</v>
      </c>
      <c r="C1242" s="88" t="str">
        <f>Invoice!E4686</f>
        <v>ISI PENSIL 2B 2.0 MM JOYKO PL-10</v>
      </c>
      <c r="D1242" s="89">
        <f>Invoice!H4686</f>
        <v>19800</v>
      </c>
      <c r="E1242" s="81">
        <f t="shared" si="150"/>
        <v>5702400</v>
      </c>
      <c r="F1242" s="81"/>
      <c r="G1242" s="82">
        <f t="shared" si="151"/>
        <v>5137297.297297297</v>
      </c>
      <c r="H1242" s="83">
        <f t="shared" si="152"/>
        <v>565102.70270270272</v>
      </c>
      <c r="I1242" s="83">
        <f t="shared" si="153"/>
        <v>17837.837837837837</v>
      </c>
      <c r="J1242" s="103">
        <f t="shared" si="154"/>
        <v>1962.1621621621623</v>
      </c>
    </row>
    <row r="1243" spans="1:10" ht="12.75" customHeight="1" x14ac:dyDescent="0.25">
      <c r="A1243" s="101"/>
      <c r="D1243" s="81"/>
      <c r="E1243" s="81">
        <f>(E1242*Invoice!I4686)+((E1242-(E1242*Invoice!I4686))*Invoice!J4686)</f>
        <v>712800</v>
      </c>
      <c r="F1243" s="81"/>
      <c r="G1243" s="90">
        <f>E1243/1.11</f>
        <v>642162.16216216213</v>
      </c>
      <c r="H1243" s="91">
        <f>G1243*11%</f>
        <v>70637.83783783784</v>
      </c>
      <c r="I1243" s="91">
        <f>G1243/B1242</f>
        <v>2229.7297297297296</v>
      </c>
      <c r="J1243" s="104">
        <f>H1243/B1242</f>
        <v>245.27027027027029</v>
      </c>
    </row>
    <row r="1244" spans="1:10" ht="12.75" customHeight="1" x14ac:dyDescent="0.25">
      <c r="A1244" s="101"/>
      <c r="D1244" s="81" t="s">
        <v>23</v>
      </c>
      <c r="E1244" s="81">
        <f>E1242-E1243</f>
        <v>4989600</v>
      </c>
      <c r="F1244" s="81"/>
      <c r="G1244" s="82">
        <f>G1242-G1243</f>
        <v>4495135.1351351347</v>
      </c>
      <c r="H1244" s="82">
        <f>H1242-H1243</f>
        <v>494464.86486486485</v>
      </c>
      <c r="I1244" s="82">
        <f>I1242-I1243</f>
        <v>15608.108108108107</v>
      </c>
      <c r="J1244" s="105">
        <f>J1242-J1243</f>
        <v>1716.8918918918921</v>
      </c>
    </row>
    <row r="1245" spans="1:10" ht="12.75" customHeight="1" x14ac:dyDescent="0.25">
      <c r="A1245" s="101"/>
      <c r="D1245" s="81"/>
      <c r="E1245" s="81"/>
      <c r="F1245" s="81"/>
      <c r="G1245" s="82"/>
      <c r="H1245" s="83">
        <f>G1244+H1244</f>
        <v>4989600</v>
      </c>
      <c r="I1245" s="83"/>
      <c r="J1245" s="103"/>
    </row>
    <row r="1246" spans="1:10" ht="12.75" customHeight="1" x14ac:dyDescent="0.25">
      <c r="A1246" s="101"/>
      <c r="B1246" s="79"/>
      <c r="D1246" s="81"/>
      <c r="E1246" s="81"/>
      <c r="F1246" s="81"/>
      <c r="G1246" s="82"/>
      <c r="H1246" s="83"/>
      <c r="I1246" s="83"/>
      <c r="J1246" s="103"/>
    </row>
    <row r="1247" spans="1:10" ht="12.75" customHeight="1" x14ac:dyDescent="0.25">
      <c r="A1247" s="101">
        <v>4</v>
      </c>
      <c r="B1247" s="84" t="s">
        <v>20</v>
      </c>
      <c r="C1247" s="84" t="s">
        <v>21</v>
      </c>
      <c r="D1247" s="85" t="s">
        <v>22</v>
      </c>
      <c r="E1247" s="85" t="s">
        <v>23</v>
      </c>
      <c r="F1247" s="85"/>
      <c r="G1247" s="86" t="s">
        <v>24</v>
      </c>
      <c r="H1247" s="87" t="s">
        <v>25</v>
      </c>
      <c r="I1247" s="87" t="s">
        <v>26</v>
      </c>
      <c r="J1247" s="102"/>
    </row>
    <row r="1248" spans="1:10" ht="12.75" customHeight="1" x14ac:dyDescent="0.25">
      <c r="A1248" s="101"/>
      <c r="B1248" s="80">
        <f>Invoice!B4687</f>
        <v>0</v>
      </c>
      <c r="C1248" s="88">
        <f>Invoice!E4687</f>
        <v>0</v>
      </c>
      <c r="D1248" s="89">
        <f>Invoice!H4687</f>
        <v>0</v>
      </c>
      <c r="E1248" s="81">
        <f t="shared" si="150"/>
        <v>0</v>
      </c>
      <c r="F1248" s="81"/>
      <c r="G1248" s="82">
        <f t="shared" si="151"/>
        <v>0</v>
      </c>
      <c r="H1248" s="83">
        <f t="shared" si="152"/>
        <v>0</v>
      </c>
      <c r="I1248" s="83" t="e">
        <f t="shared" si="153"/>
        <v>#DIV/0!</v>
      </c>
      <c r="J1248" s="103" t="e">
        <f t="shared" si="154"/>
        <v>#DIV/0!</v>
      </c>
    </row>
    <row r="1249" spans="1:10" ht="12.75" customHeight="1" x14ac:dyDescent="0.25">
      <c r="A1249" s="101"/>
      <c r="D1249" s="81"/>
      <c r="E1249" s="81">
        <f>(E1248*Invoice!I4687)+((E1248-(E1248*Invoice!I4687))*Invoice!J4687)</f>
        <v>0</v>
      </c>
      <c r="F1249" s="81"/>
      <c r="G1249" s="90">
        <f>E1249/1.11</f>
        <v>0</v>
      </c>
      <c r="H1249" s="91">
        <f>G1249*11%</f>
        <v>0</v>
      </c>
      <c r="I1249" s="91" t="e">
        <f>G1249/B1248</f>
        <v>#DIV/0!</v>
      </c>
      <c r="J1249" s="104" t="e">
        <f>H1249/B1248</f>
        <v>#DIV/0!</v>
      </c>
    </row>
    <row r="1250" spans="1:10" ht="12.75" customHeight="1" x14ac:dyDescent="0.25">
      <c r="A1250" s="101"/>
      <c r="D1250" s="81" t="s">
        <v>23</v>
      </c>
      <c r="E1250" s="81">
        <f>E1248-E1249</f>
        <v>0</v>
      </c>
      <c r="F1250" s="81"/>
      <c r="G1250" s="82">
        <f>G1248-G1249</f>
        <v>0</v>
      </c>
      <c r="H1250" s="82">
        <f>H1248-H1249</f>
        <v>0</v>
      </c>
      <c r="I1250" s="82" t="e">
        <f>I1248-I1249</f>
        <v>#DIV/0!</v>
      </c>
      <c r="J1250" s="105" t="e">
        <f>J1248-J1249</f>
        <v>#DIV/0!</v>
      </c>
    </row>
    <row r="1251" spans="1:10" ht="12.75" customHeight="1" x14ac:dyDescent="0.25">
      <c r="A1251" s="101"/>
      <c r="D1251" s="81"/>
      <c r="E1251" s="81"/>
      <c r="F1251" s="81"/>
      <c r="G1251" s="82"/>
      <c r="H1251" s="83">
        <f>G1250+H1250</f>
        <v>0</v>
      </c>
      <c r="I1251" s="83"/>
      <c r="J1251" s="103"/>
    </row>
    <row r="1252" spans="1:10" ht="12.75" customHeight="1" x14ac:dyDescent="0.25">
      <c r="A1252" s="101"/>
      <c r="B1252" s="79"/>
      <c r="D1252" s="81"/>
      <c r="E1252" s="81"/>
      <c r="F1252" s="81"/>
      <c r="G1252" s="82"/>
      <c r="H1252" s="83"/>
      <c r="I1252" s="83"/>
      <c r="J1252" s="103"/>
    </row>
    <row r="1253" spans="1:10" ht="12.75" customHeight="1" x14ac:dyDescent="0.25">
      <c r="A1253" s="101">
        <v>5</v>
      </c>
      <c r="B1253" s="84" t="s">
        <v>20</v>
      </c>
      <c r="C1253" s="84" t="s">
        <v>21</v>
      </c>
      <c r="D1253" s="85" t="s">
        <v>22</v>
      </c>
      <c r="E1253" s="85" t="s">
        <v>23</v>
      </c>
      <c r="F1253" s="85"/>
      <c r="G1253" s="86" t="s">
        <v>24</v>
      </c>
      <c r="H1253" s="87" t="s">
        <v>25</v>
      </c>
      <c r="I1253" s="87" t="s">
        <v>26</v>
      </c>
      <c r="J1253" s="102"/>
    </row>
    <row r="1254" spans="1:10" ht="12.75" customHeight="1" x14ac:dyDescent="0.25">
      <c r="A1254" s="101"/>
      <c r="B1254" s="80">
        <f>Invoice!B4688</f>
        <v>0</v>
      </c>
      <c r="C1254" s="88">
        <f>Invoice!E4688</f>
        <v>0</v>
      </c>
      <c r="D1254" s="89">
        <f>Invoice!H4688</f>
        <v>0</v>
      </c>
      <c r="E1254" s="81">
        <f t="shared" si="150"/>
        <v>0</v>
      </c>
      <c r="F1254" s="81"/>
      <c r="G1254" s="82">
        <f t="shared" si="151"/>
        <v>0</v>
      </c>
      <c r="H1254" s="83">
        <f t="shared" si="152"/>
        <v>0</v>
      </c>
      <c r="I1254" s="83" t="e">
        <f t="shared" si="153"/>
        <v>#DIV/0!</v>
      </c>
      <c r="J1254" s="103" t="e">
        <f t="shared" si="154"/>
        <v>#DIV/0!</v>
      </c>
    </row>
    <row r="1255" spans="1:10" ht="12.75" customHeight="1" x14ac:dyDescent="0.25">
      <c r="A1255" s="101"/>
      <c r="D1255" s="81"/>
      <c r="E1255" s="81">
        <f>(E1254*Invoice!I4688)+((E1254-(E1254*Invoice!I4688))*Invoice!J4688)</f>
        <v>0</v>
      </c>
      <c r="F1255" s="81"/>
      <c r="G1255" s="90">
        <f>E1255/1.11</f>
        <v>0</v>
      </c>
      <c r="H1255" s="91">
        <f>G1255*11%</f>
        <v>0</v>
      </c>
      <c r="I1255" s="91" t="e">
        <f>G1255/B1254</f>
        <v>#DIV/0!</v>
      </c>
      <c r="J1255" s="104" t="e">
        <f>H1255/B1254</f>
        <v>#DIV/0!</v>
      </c>
    </row>
    <row r="1256" spans="1:10" ht="12.75" customHeight="1" x14ac:dyDescent="0.25">
      <c r="A1256" s="101"/>
      <c r="D1256" s="81" t="s">
        <v>23</v>
      </c>
      <c r="E1256" s="81">
        <f>E1254-E1255</f>
        <v>0</v>
      </c>
      <c r="F1256" s="81"/>
      <c r="G1256" s="82">
        <f>G1254-G1255</f>
        <v>0</v>
      </c>
      <c r="H1256" s="82">
        <f>H1254-H1255</f>
        <v>0</v>
      </c>
      <c r="I1256" s="82" t="e">
        <f>I1254-I1255</f>
        <v>#DIV/0!</v>
      </c>
      <c r="J1256" s="105" t="e">
        <f>J1254-J1255</f>
        <v>#DIV/0!</v>
      </c>
    </row>
    <row r="1257" spans="1:10" ht="12.75" customHeight="1" x14ac:dyDescent="0.25">
      <c r="A1257" s="101"/>
      <c r="D1257" s="81"/>
      <c r="E1257" s="81"/>
      <c r="F1257" s="81"/>
      <c r="G1257" s="82"/>
      <c r="H1257" s="83">
        <f>G1256+H1256</f>
        <v>0</v>
      </c>
      <c r="I1257" s="83"/>
      <c r="J1257" s="103"/>
    </row>
    <row r="1258" spans="1:10" ht="12.75" customHeight="1" x14ac:dyDescent="0.25">
      <c r="A1258" s="101"/>
      <c r="B1258" s="79"/>
      <c r="D1258" s="81"/>
      <c r="E1258" s="81"/>
      <c r="F1258" s="81"/>
      <c r="G1258" s="82"/>
      <c r="H1258" s="83"/>
      <c r="I1258" s="83"/>
      <c r="J1258" s="103"/>
    </row>
    <row r="1259" spans="1:10" ht="12.75" customHeight="1" x14ac:dyDescent="0.25">
      <c r="A1259" s="101">
        <v>6</v>
      </c>
      <c r="B1259" s="84" t="s">
        <v>20</v>
      </c>
      <c r="C1259" s="84" t="s">
        <v>21</v>
      </c>
      <c r="D1259" s="85" t="s">
        <v>22</v>
      </c>
      <c r="E1259" s="85" t="s">
        <v>23</v>
      </c>
      <c r="F1259" s="85"/>
      <c r="G1259" s="86" t="s">
        <v>24</v>
      </c>
      <c r="H1259" s="87" t="s">
        <v>25</v>
      </c>
      <c r="I1259" s="87" t="s">
        <v>26</v>
      </c>
      <c r="J1259" s="102"/>
    </row>
    <row r="1260" spans="1:10" ht="12.75" customHeight="1" x14ac:dyDescent="0.25">
      <c r="A1260" s="101"/>
      <c r="B1260" s="80">
        <f>Invoice!B4689</f>
        <v>0</v>
      </c>
      <c r="C1260" s="88">
        <f>Invoice!E4689</f>
        <v>0</v>
      </c>
      <c r="D1260" s="89">
        <f>Invoice!H4689</f>
        <v>0</v>
      </c>
      <c r="E1260" s="81">
        <f t="shared" si="150"/>
        <v>0</v>
      </c>
      <c r="F1260" s="81"/>
      <c r="G1260" s="82">
        <f t="shared" si="151"/>
        <v>0</v>
      </c>
      <c r="H1260" s="83">
        <f t="shared" si="152"/>
        <v>0</v>
      </c>
      <c r="I1260" s="83" t="e">
        <f t="shared" si="153"/>
        <v>#DIV/0!</v>
      </c>
      <c r="J1260" s="103" t="e">
        <f t="shared" si="154"/>
        <v>#DIV/0!</v>
      </c>
    </row>
    <row r="1261" spans="1:10" ht="12.75" customHeight="1" x14ac:dyDescent="0.25">
      <c r="A1261" s="101"/>
      <c r="D1261" s="81"/>
      <c r="E1261" s="81">
        <f>(E1260*Invoice!I4689)+((E1260-(E1260*Invoice!I4689))*Invoice!J4689)</f>
        <v>0</v>
      </c>
      <c r="F1261" s="81"/>
      <c r="G1261" s="90">
        <f>E1261/1.11</f>
        <v>0</v>
      </c>
      <c r="H1261" s="91">
        <f>G1261*11%</f>
        <v>0</v>
      </c>
      <c r="I1261" s="91" t="e">
        <f>G1261/B1260</f>
        <v>#DIV/0!</v>
      </c>
      <c r="J1261" s="104" t="e">
        <f>H1261/B1260</f>
        <v>#DIV/0!</v>
      </c>
    </row>
    <row r="1262" spans="1:10" ht="12.75" customHeight="1" x14ac:dyDescent="0.25">
      <c r="A1262" s="101"/>
      <c r="D1262" s="81" t="s">
        <v>23</v>
      </c>
      <c r="E1262" s="81">
        <f>E1260-E1261</f>
        <v>0</v>
      </c>
      <c r="F1262" s="81"/>
      <c r="G1262" s="82">
        <f>G1260-G1261</f>
        <v>0</v>
      </c>
      <c r="H1262" s="82">
        <f>H1260-H1261</f>
        <v>0</v>
      </c>
      <c r="I1262" s="82" t="e">
        <f>I1260-I1261</f>
        <v>#DIV/0!</v>
      </c>
      <c r="J1262" s="105" t="e">
        <f>J1260-J1261</f>
        <v>#DIV/0!</v>
      </c>
    </row>
    <row r="1263" spans="1:10" ht="12.75" customHeight="1" x14ac:dyDescent="0.25">
      <c r="A1263" s="101"/>
      <c r="D1263" s="81"/>
      <c r="E1263" s="81"/>
      <c r="F1263" s="81"/>
      <c r="G1263" s="82"/>
      <c r="H1263" s="83">
        <f>G1262+H1262</f>
        <v>0</v>
      </c>
      <c r="I1263" s="83"/>
      <c r="J1263" s="103"/>
    </row>
    <row r="1264" spans="1:10" ht="12.75" customHeight="1" x14ac:dyDescent="0.25">
      <c r="A1264" s="101"/>
      <c r="B1264" s="79"/>
      <c r="D1264" s="81"/>
      <c r="E1264" s="81"/>
      <c r="F1264" s="81"/>
      <c r="G1264" s="82"/>
      <c r="H1264" s="83"/>
      <c r="I1264" s="83"/>
      <c r="J1264" s="103"/>
    </row>
    <row r="1265" spans="1:10" ht="12.75" customHeight="1" x14ac:dyDescent="0.25">
      <c r="A1265" s="101">
        <v>7</v>
      </c>
      <c r="B1265" s="84" t="s">
        <v>20</v>
      </c>
      <c r="C1265" s="84" t="s">
        <v>21</v>
      </c>
      <c r="D1265" s="85" t="s">
        <v>22</v>
      </c>
      <c r="E1265" s="85" t="s">
        <v>23</v>
      </c>
      <c r="F1265" s="85"/>
      <c r="G1265" s="86" t="s">
        <v>24</v>
      </c>
      <c r="H1265" s="87" t="s">
        <v>25</v>
      </c>
      <c r="I1265" s="87" t="s">
        <v>26</v>
      </c>
      <c r="J1265" s="102"/>
    </row>
    <row r="1266" spans="1:10" ht="12.75" customHeight="1" x14ac:dyDescent="0.25">
      <c r="A1266" s="101"/>
      <c r="B1266" s="80">
        <f>Invoice!B4690</f>
        <v>0</v>
      </c>
      <c r="C1266" s="88">
        <f>Invoice!E4690</f>
        <v>0</v>
      </c>
      <c r="D1266" s="89">
        <f>Invoice!H4690</f>
        <v>0</v>
      </c>
      <c r="E1266" s="81">
        <f t="shared" si="150"/>
        <v>0</v>
      </c>
      <c r="F1266" s="81"/>
      <c r="G1266" s="82">
        <f t="shared" si="151"/>
        <v>0</v>
      </c>
      <c r="H1266" s="83">
        <f t="shared" si="152"/>
        <v>0</v>
      </c>
      <c r="I1266" s="83" t="e">
        <f t="shared" si="153"/>
        <v>#DIV/0!</v>
      </c>
      <c r="J1266" s="103" t="e">
        <f t="shared" si="154"/>
        <v>#DIV/0!</v>
      </c>
    </row>
    <row r="1267" spans="1:10" ht="12.75" customHeight="1" x14ac:dyDescent="0.25">
      <c r="A1267" s="101"/>
      <c r="D1267" s="81"/>
      <c r="E1267" s="81">
        <f>(E1266*Invoice!I4690)+((E1266-(E1266*Invoice!I4690))*Invoice!J4690)</f>
        <v>0</v>
      </c>
      <c r="F1267" s="81"/>
      <c r="G1267" s="90">
        <f>E1267/1.11</f>
        <v>0</v>
      </c>
      <c r="H1267" s="91">
        <f>G1267*11%</f>
        <v>0</v>
      </c>
      <c r="I1267" s="91" t="e">
        <f>G1267/B1266</f>
        <v>#DIV/0!</v>
      </c>
      <c r="J1267" s="104" t="e">
        <f>H1267/B1266</f>
        <v>#DIV/0!</v>
      </c>
    </row>
    <row r="1268" spans="1:10" ht="12.75" customHeight="1" x14ac:dyDescent="0.25">
      <c r="A1268" s="101"/>
      <c r="D1268" s="81" t="s">
        <v>23</v>
      </c>
      <c r="E1268" s="81">
        <f>E1266-E1267</f>
        <v>0</v>
      </c>
      <c r="F1268" s="81"/>
      <c r="G1268" s="82">
        <f>G1266-G1267</f>
        <v>0</v>
      </c>
      <c r="H1268" s="82">
        <f>H1266-H1267</f>
        <v>0</v>
      </c>
      <c r="I1268" s="82" t="e">
        <f>I1266-I1267</f>
        <v>#DIV/0!</v>
      </c>
      <c r="J1268" s="105" t="e">
        <f>J1266-J1267</f>
        <v>#DIV/0!</v>
      </c>
    </row>
    <row r="1269" spans="1:10" ht="12.75" customHeight="1" x14ac:dyDescent="0.25">
      <c r="A1269" s="101"/>
      <c r="D1269" s="81"/>
      <c r="E1269" s="81"/>
      <c r="F1269" s="81"/>
      <c r="G1269" s="82"/>
      <c r="H1269" s="83">
        <f>G1268+H1268</f>
        <v>0</v>
      </c>
      <c r="I1269" s="83"/>
      <c r="J1269" s="103"/>
    </row>
    <row r="1270" spans="1:10" ht="12.75" customHeight="1" x14ac:dyDescent="0.25">
      <c r="A1270" s="101"/>
      <c r="B1270" s="79"/>
      <c r="D1270" s="81"/>
      <c r="E1270" s="81"/>
      <c r="F1270" s="81"/>
      <c r="G1270" s="82"/>
      <c r="H1270" s="83"/>
      <c r="I1270" s="83"/>
      <c r="J1270" s="103"/>
    </row>
    <row r="1271" spans="1:10" ht="12.75" customHeight="1" x14ac:dyDescent="0.25">
      <c r="A1271" s="101">
        <v>8</v>
      </c>
      <c r="B1271" s="84" t="s">
        <v>20</v>
      </c>
      <c r="C1271" s="84" t="s">
        <v>21</v>
      </c>
      <c r="D1271" s="85" t="s">
        <v>22</v>
      </c>
      <c r="E1271" s="85" t="s">
        <v>23</v>
      </c>
      <c r="F1271" s="85"/>
      <c r="G1271" s="86" t="s">
        <v>24</v>
      </c>
      <c r="H1271" s="87" t="s">
        <v>25</v>
      </c>
      <c r="I1271" s="87" t="s">
        <v>26</v>
      </c>
      <c r="J1271" s="102"/>
    </row>
    <row r="1272" spans="1:10" ht="12.75" customHeight="1" x14ac:dyDescent="0.25">
      <c r="A1272" s="101"/>
      <c r="B1272" s="80">
        <f>Invoice!B4691</f>
        <v>0</v>
      </c>
      <c r="C1272" s="88">
        <f>Invoice!E4691</f>
        <v>0</v>
      </c>
      <c r="D1272" s="89">
        <f>Invoice!H4691</f>
        <v>0</v>
      </c>
      <c r="E1272" s="81">
        <f t="shared" si="150"/>
        <v>0</v>
      </c>
      <c r="F1272" s="81"/>
      <c r="G1272" s="82">
        <f t="shared" si="151"/>
        <v>0</v>
      </c>
      <c r="H1272" s="83">
        <f t="shared" si="152"/>
        <v>0</v>
      </c>
      <c r="I1272" s="83" t="e">
        <f t="shared" si="153"/>
        <v>#DIV/0!</v>
      </c>
      <c r="J1272" s="103" t="e">
        <f t="shared" si="154"/>
        <v>#DIV/0!</v>
      </c>
    </row>
    <row r="1273" spans="1:10" ht="12.75" customHeight="1" x14ac:dyDescent="0.25">
      <c r="A1273" s="101"/>
      <c r="D1273" s="81"/>
      <c r="E1273" s="81">
        <f>(E1272*Invoice!I4691)+((E1272-(E1272*Invoice!I4691))*Invoice!J4691)</f>
        <v>0</v>
      </c>
      <c r="F1273" s="81"/>
      <c r="G1273" s="90">
        <f>E1273/1.11</f>
        <v>0</v>
      </c>
      <c r="H1273" s="91">
        <f>G1273*11%</f>
        <v>0</v>
      </c>
      <c r="I1273" s="91" t="e">
        <f>G1273/B1272</f>
        <v>#DIV/0!</v>
      </c>
      <c r="J1273" s="104" t="e">
        <f>H1273/B1272</f>
        <v>#DIV/0!</v>
      </c>
    </row>
    <row r="1274" spans="1:10" ht="12.75" customHeight="1" x14ac:dyDescent="0.25">
      <c r="A1274" s="101"/>
      <c r="D1274" s="81" t="s">
        <v>23</v>
      </c>
      <c r="E1274" s="81">
        <f>E1272-E1273</f>
        <v>0</v>
      </c>
      <c r="F1274" s="81"/>
      <c r="G1274" s="82">
        <f>G1272-G1273</f>
        <v>0</v>
      </c>
      <c r="H1274" s="82">
        <f>H1272-H1273</f>
        <v>0</v>
      </c>
      <c r="I1274" s="82" t="e">
        <f>I1272-I1273</f>
        <v>#DIV/0!</v>
      </c>
      <c r="J1274" s="105" t="e">
        <f>J1272-J1273</f>
        <v>#DIV/0!</v>
      </c>
    </row>
    <row r="1275" spans="1:10" ht="12.75" customHeight="1" x14ac:dyDescent="0.25">
      <c r="A1275" s="101"/>
      <c r="D1275" s="81"/>
      <c r="E1275" s="81"/>
      <c r="F1275" s="81"/>
      <c r="G1275" s="82"/>
      <c r="H1275" s="83">
        <f>G1274+H1274</f>
        <v>0</v>
      </c>
      <c r="I1275" s="83"/>
      <c r="J1275" s="103"/>
    </row>
    <row r="1276" spans="1:10" ht="12.75" customHeight="1" x14ac:dyDescent="0.25">
      <c r="A1276" s="101"/>
      <c r="B1276" s="79"/>
      <c r="D1276" s="81"/>
      <c r="E1276" s="81"/>
      <c r="F1276" s="81"/>
      <c r="G1276" s="82"/>
      <c r="H1276" s="83"/>
      <c r="I1276" s="83"/>
      <c r="J1276" s="103"/>
    </row>
    <row r="1277" spans="1:10" ht="12.75" customHeight="1" x14ac:dyDescent="0.25">
      <c r="A1277" s="101">
        <v>9</v>
      </c>
      <c r="B1277" s="84" t="s">
        <v>20</v>
      </c>
      <c r="C1277" s="84" t="s">
        <v>21</v>
      </c>
      <c r="D1277" s="85" t="s">
        <v>22</v>
      </c>
      <c r="E1277" s="85" t="s">
        <v>23</v>
      </c>
      <c r="F1277" s="85"/>
      <c r="G1277" s="86" t="s">
        <v>24</v>
      </c>
      <c r="H1277" s="87" t="s">
        <v>25</v>
      </c>
      <c r="I1277" s="87" t="s">
        <v>26</v>
      </c>
      <c r="J1277" s="102"/>
    </row>
    <row r="1278" spans="1:10" ht="12.75" customHeight="1" x14ac:dyDescent="0.25">
      <c r="A1278" s="101"/>
      <c r="B1278" s="80">
        <f>Invoice!B4692</f>
        <v>0</v>
      </c>
      <c r="C1278" s="88">
        <f>Invoice!E4692</f>
        <v>0</v>
      </c>
      <c r="D1278" s="89">
        <f>Invoice!H4692</f>
        <v>0</v>
      </c>
      <c r="E1278" s="81">
        <f t="shared" si="150"/>
        <v>0</v>
      </c>
      <c r="F1278" s="81"/>
      <c r="G1278" s="82">
        <f t="shared" si="151"/>
        <v>0</v>
      </c>
      <c r="H1278" s="83">
        <f t="shared" si="152"/>
        <v>0</v>
      </c>
      <c r="I1278" s="83" t="e">
        <f t="shared" si="153"/>
        <v>#DIV/0!</v>
      </c>
      <c r="J1278" s="103" t="e">
        <f t="shared" si="154"/>
        <v>#DIV/0!</v>
      </c>
    </row>
    <row r="1279" spans="1:10" ht="12.75" customHeight="1" x14ac:dyDescent="0.25">
      <c r="A1279" s="101"/>
      <c r="D1279" s="81"/>
      <c r="E1279" s="81">
        <f>(E1278*Invoice!I4692)+((E1278-(E1278*Invoice!I4692))*Invoice!J4692)</f>
        <v>0</v>
      </c>
      <c r="F1279" s="81"/>
      <c r="G1279" s="90">
        <f>E1279/1.11</f>
        <v>0</v>
      </c>
      <c r="H1279" s="91">
        <f>G1279*11%</f>
        <v>0</v>
      </c>
      <c r="I1279" s="91" t="e">
        <f>G1279/B1278</f>
        <v>#DIV/0!</v>
      </c>
      <c r="J1279" s="104" t="e">
        <f>H1279/B1278</f>
        <v>#DIV/0!</v>
      </c>
    </row>
    <row r="1280" spans="1:10" ht="12.75" customHeight="1" x14ac:dyDescent="0.25">
      <c r="A1280" s="101"/>
      <c r="D1280" s="81" t="s">
        <v>23</v>
      </c>
      <c r="E1280" s="81">
        <f>E1278-E1279</f>
        <v>0</v>
      </c>
      <c r="F1280" s="81"/>
      <c r="G1280" s="82">
        <f>G1278-G1279</f>
        <v>0</v>
      </c>
      <c r="H1280" s="82">
        <f>H1278-H1279</f>
        <v>0</v>
      </c>
      <c r="I1280" s="82" t="e">
        <f>I1278-I1279</f>
        <v>#DIV/0!</v>
      </c>
      <c r="J1280" s="105" t="e">
        <f>J1278-J1279</f>
        <v>#DIV/0!</v>
      </c>
    </row>
    <row r="1281" spans="1:10" ht="12.75" customHeight="1" x14ac:dyDescent="0.25">
      <c r="A1281" s="101"/>
      <c r="D1281" s="81"/>
      <c r="E1281" s="81"/>
      <c r="F1281" s="81"/>
      <c r="G1281" s="82"/>
      <c r="H1281" s="83">
        <f>G1280+H1280</f>
        <v>0</v>
      </c>
      <c r="I1281" s="83"/>
      <c r="J1281" s="103"/>
    </row>
    <row r="1282" spans="1:10" ht="12.75" customHeight="1" x14ac:dyDescent="0.25">
      <c r="A1282" s="101"/>
      <c r="B1282" s="79"/>
      <c r="D1282" s="81"/>
      <c r="E1282" s="81"/>
      <c r="F1282" s="81"/>
      <c r="G1282" s="82"/>
      <c r="H1282" s="83"/>
      <c r="I1282" s="83"/>
      <c r="J1282" s="103"/>
    </row>
    <row r="1283" spans="1:10" ht="12.75" customHeight="1" x14ac:dyDescent="0.25">
      <c r="A1283" s="101">
        <v>10</v>
      </c>
      <c r="B1283" s="84" t="s">
        <v>20</v>
      </c>
      <c r="C1283" s="84" t="s">
        <v>21</v>
      </c>
      <c r="D1283" s="85" t="s">
        <v>22</v>
      </c>
      <c r="E1283" s="85" t="s">
        <v>23</v>
      </c>
      <c r="F1283" s="85"/>
      <c r="G1283" s="86" t="s">
        <v>24</v>
      </c>
      <c r="H1283" s="87" t="s">
        <v>25</v>
      </c>
      <c r="I1283" s="87" t="s">
        <v>26</v>
      </c>
      <c r="J1283" s="102"/>
    </row>
    <row r="1284" spans="1:10" ht="12.75" customHeight="1" x14ac:dyDescent="0.25">
      <c r="A1284" s="101"/>
      <c r="B1284" s="80">
        <f>Invoice!B4693</f>
        <v>0</v>
      </c>
      <c r="C1284" s="88">
        <f>Invoice!E4693</f>
        <v>0</v>
      </c>
      <c r="D1284" s="89">
        <f>Invoice!H4693</f>
        <v>0</v>
      </c>
      <c r="E1284" s="81">
        <f t="shared" si="150"/>
        <v>0</v>
      </c>
      <c r="F1284" s="81"/>
      <c r="G1284" s="82">
        <f t="shared" si="151"/>
        <v>0</v>
      </c>
      <c r="H1284" s="83">
        <f t="shared" si="152"/>
        <v>0</v>
      </c>
      <c r="I1284" s="83" t="e">
        <f t="shared" si="153"/>
        <v>#DIV/0!</v>
      </c>
      <c r="J1284" s="103" t="e">
        <f t="shared" si="154"/>
        <v>#DIV/0!</v>
      </c>
    </row>
    <row r="1285" spans="1:10" ht="12.75" customHeight="1" x14ac:dyDescent="0.25">
      <c r="A1285" s="101"/>
      <c r="D1285" s="81"/>
      <c r="E1285" s="81">
        <f>(E1284*Invoice!I4693)+((E1284-(E1284*Invoice!I4693))*Invoice!J4693)</f>
        <v>0</v>
      </c>
      <c r="F1285" s="81"/>
      <c r="G1285" s="90">
        <f>E1285/1.11</f>
        <v>0</v>
      </c>
      <c r="H1285" s="91">
        <f>G1285*11%</f>
        <v>0</v>
      </c>
      <c r="I1285" s="91" t="e">
        <f>G1285/B1284</f>
        <v>#DIV/0!</v>
      </c>
      <c r="J1285" s="104" t="e">
        <f>H1285/B1284</f>
        <v>#DIV/0!</v>
      </c>
    </row>
    <row r="1286" spans="1:10" ht="12.75" customHeight="1" x14ac:dyDescent="0.25">
      <c r="A1286" s="101"/>
      <c r="D1286" s="81" t="s">
        <v>23</v>
      </c>
      <c r="E1286" s="81">
        <f>E1284-E1285</f>
        <v>0</v>
      </c>
      <c r="F1286" s="81"/>
      <c r="G1286" s="82">
        <f>G1284-G1285</f>
        <v>0</v>
      </c>
      <c r="H1286" s="82">
        <f>H1284-H1285</f>
        <v>0</v>
      </c>
      <c r="I1286" s="82" t="e">
        <f>I1284-I1285</f>
        <v>#DIV/0!</v>
      </c>
      <c r="J1286" s="105" t="e">
        <f>J1284-J1285</f>
        <v>#DIV/0!</v>
      </c>
    </row>
    <row r="1287" spans="1:10" ht="12.75" customHeight="1" x14ac:dyDescent="0.25">
      <c r="A1287" s="101"/>
      <c r="D1287" s="81"/>
      <c r="E1287" s="81"/>
      <c r="F1287" s="81"/>
      <c r="G1287" s="82"/>
      <c r="H1287" s="83">
        <f>G1286+H1286</f>
        <v>0</v>
      </c>
      <c r="I1287" s="83"/>
      <c r="J1287" s="103"/>
    </row>
    <row r="1288" spans="1:10" ht="12.75" customHeight="1" x14ac:dyDescent="0.25">
      <c r="A1288" s="101"/>
      <c r="B1288" s="79"/>
      <c r="D1288" s="81"/>
      <c r="E1288" s="81"/>
      <c r="F1288" s="81"/>
      <c r="G1288" s="82"/>
      <c r="H1288" s="83"/>
      <c r="I1288" s="83"/>
      <c r="J1288" s="103"/>
    </row>
    <row r="1289" spans="1:10" ht="12.75" customHeight="1" x14ac:dyDescent="0.25">
      <c r="A1289" s="101">
        <v>11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2"/>
    </row>
    <row r="1290" spans="1:10" ht="12.75" customHeight="1" x14ac:dyDescent="0.25">
      <c r="A1290" s="101"/>
      <c r="B1290" s="80">
        <f>Invoice!B4694</f>
        <v>0</v>
      </c>
      <c r="C1290" s="88">
        <f>Invoice!E4694</f>
        <v>0</v>
      </c>
      <c r="D1290" s="89">
        <f>Invoice!H4694</f>
        <v>0</v>
      </c>
      <c r="E1290" s="81">
        <f t="shared" si="150"/>
        <v>0</v>
      </c>
      <c r="F1290" s="81"/>
      <c r="G1290" s="82">
        <f t="shared" si="151"/>
        <v>0</v>
      </c>
      <c r="H1290" s="83">
        <f t="shared" si="152"/>
        <v>0</v>
      </c>
      <c r="I1290" s="83" t="e">
        <f t="shared" si="153"/>
        <v>#DIV/0!</v>
      </c>
      <c r="J1290" s="103" t="e">
        <f t="shared" si="154"/>
        <v>#DIV/0!</v>
      </c>
    </row>
    <row r="1291" spans="1:10" ht="12.75" customHeight="1" x14ac:dyDescent="0.25">
      <c r="A1291" s="101"/>
      <c r="D1291" s="81"/>
      <c r="E1291" s="81">
        <f>(E1290*Invoice!I4694)+((E1290-(E1290*Invoice!I4694))*Invoice!J4694)</f>
        <v>0</v>
      </c>
      <c r="F1291" s="81"/>
      <c r="G1291" s="90">
        <f>E1291/1.11</f>
        <v>0</v>
      </c>
      <c r="H1291" s="91">
        <f>G1291*11%</f>
        <v>0</v>
      </c>
      <c r="I1291" s="91" t="e">
        <f>G1291/B1290</f>
        <v>#DIV/0!</v>
      </c>
      <c r="J1291" s="104" t="e">
        <f>H1291/B1290</f>
        <v>#DIV/0!</v>
      </c>
    </row>
    <row r="1292" spans="1:10" ht="12.75" customHeight="1" x14ac:dyDescent="0.25">
      <c r="A1292" s="101"/>
      <c r="D1292" s="81" t="s">
        <v>23</v>
      </c>
      <c r="E1292" s="81">
        <f>E1290-E1291</f>
        <v>0</v>
      </c>
      <c r="F1292" s="81"/>
      <c r="G1292" s="82">
        <f>G1290-G1291</f>
        <v>0</v>
      </c>
      <c r="H1292" s="82">
        <f>H1290-H1291</f>
        <v>0</v>
      </c>
      <c r="I1292" s="82" t="e">
        <f>I1290-I1291</f>
        <v>#DIV/0!</v>
      </c>
      <c r="J1292" s="105" t="e">
        <f>J1290-J1291</f>
        <v>#DIV/0!</v>
      </c>
    </row>
    <row r="1293" spans="1:10" ht="12.75" customHeight="1" x14ac:dyDescent="0.25">
      <c r="A1293" s="101"/>
      <c r="D1293" s="81"/>
      <c r="E1293" s="81"/>
      <c r="F1293" s="81"/>
      <c r="G1293" s="82"/>
      <c r="H1293" s="83">
        <f>G1292+H1292</f>
        <v>0</v>
      </c>
      <c r="I1293" s="83"/>
      <c r="J1293" s="103"/>
    </row>
    <row r="1294" spans="1:10" ht="12.75" customHeight="1" x14ac:dyDescent="0.25">
      <c r="A1294" s="101"/>
      <c r="B1294" s="79"/>
      <c r="D1294" s="81"/>
      <c r="E1294" s="81"/>
      <c r="F1294" s="81"/>
      <c r="G1294" s="82"/>
      <c r="H1294" s="83"/>
      <c r="I1294" s="83"/>
      <c r="J1294" s="103"/>
    </row>
    <row r="1295" spans="1:10" ht="12.75" customHeight="1" x14ac:dyDescent="0.25">
      <c r="A1295" s="101">
        <v>12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2"/>
    </row>
    <row r="1296" spans="1:10" ht="12.75" customHeight="1" x14ac:dyDescent="0.25">
      <c r="A1296" s="101"/>
      <c r="B1296" s="80">
        <f>Invoice!B4695</f>
        <v>0</v>
      </c>
      <c r="C1296" s="88">
        <f>Invoice!E4695</f>
        <v>0</v>
      </c>
      <c r="D1296" s="89">
        <f>Invoice!H4695</f>
        <v>0</v>
      </c>
      <c r="E1296" s="81">
        <f t="shared" si="150"/>
        <v>0</v>
      </c>
      <c r="F1296" s="81"/>
      <c r="G1296" s="82">
        <f t="shared" si="151"/>
        <v>0</v>
      </c>
      <c r="H1296" s="83">
        <f t="shared" si="152"/>
        <v>0</v>
      </c>
      <c r="I1296" s="83" t="e">
        <f t="shared" si="153"/>
        <v>#DIV/0!</v>
      </c>
      <c r="J1296" s="103" t="e">
        <f t="shared" si="154"/>
        <v>#DIV/0!</v>
      </c>
    </row>
    <row r="1297" spans="1:10" ht="12.75" customHeight="1" x14ac:dyDescent="0.25">
      <c r="A1297" s="101"/>
      <c r="D1297" s="81"/>
      <c r="E1297" s="81">
        <f>(E1296*Invoice!I4695)+((E1296-(E1296*Invoice!I4695))*Invoice!J4695)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4" t="e">
        <f>H1297/B1296</f>
        <v>#DIV/0!</v>
      </c>
    </row>
    <row r="1298" spans="1:10" ht="12.75" customHeight="1" x14ac:dyDescent="0.25">
      <c r="A1298" s="101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5" t="e">
        <f>J1296-J1297</f>
        <v>#DIV/0!</v>
      </c>
    </row>
    <row r="1299" spans="1:10" ht="12.75" customHeight="1" x14ac:dyDescent="0.25">
      <c r="A1299" s="101"/>
      <c r="D1299" s="81"/>
      <c r="E1299" s="81"/>
      <c r="F1299" s="81"/>
      <c r="G1299" s="82"/>
      <c r="H1299" s="83">
        <f>G1298+H1298</f>
        <v>0</v>
      </c>
      <c r="I1299" s="83"/>
      <c r="J1299" s="103"/>
    </row>
    <row r="1300" spans="1:10" ht="12.75" customHeight="1" x14ac:dyDescent="0.25">
      <c r="A1300" s="101"/>
      <c r="B1300" s="79"/>
      <c r="D1300" s="81"/>
      <c r="E1300" s="81"/>
      <c r="F1300" s="81"/>
      <c r="G1300" s="82"/>
      <c r="H1300" s="83"/>
      <c r="I1300" s="83"/>
      <c r="J1300" s="103"/>
    </row>
    <row r="1301" spans="1:10" ht="12.75" customHeight="1" x14ac:dyDescent="0.25">
      <c r="A1301" s="101">
        <v>13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2"/>
    </row>
    <row r="1302" spans="1:10" ht="12.75" customHeight="1" x14ac:dyDescent="0.25">
      <c r="A1302" s="101"/>
      <c r="B1302" s="80">
        <f>Invoice!B4696</f>
        <v>0</v>
      </c>
      <c r="C1302" s="88">
        <f>Invoice!E4696</f>
        <v>0</v>
      </c>
      <c r="D1302" s="89">
        <f>Invoice!H4696</f>
        <v>0</v>
      </c>
      <c r="E1302" s="81">
        <f t="shared" si="150"/>
        <v>0</v>
      </c>
      <c r="F1302" s="81"/>
      <c r="G1302" s="82">
        <f t="shared" si="151"/>
        <v>0</v>
      </c>
      <c r="H1302" s="83">
        <f t="shared" si="152"/>
        <v>0</v>
      </c>
      <c r="I1302" s="83" t="e">
        <f t="shared" si="153"/>
        <v>#DIV/0!</v>
      </c>
      <c r="J1302" s="103" t="e">
        <f t="shared" si="154"/>
        <v>#DIV/0!</v>
      </c>
    </row>
    <row r="1303" spans="1:10" ht="12.75" customHeight="1" x14ac:dyDescent="0.25">
      <c r="A1303" s="101"/>
      <c r="D1303" s="81"/>
      <c r="E1303" s="81">
        <f>(E1302*Invoice!I4696)+((E1302-(E1302*Invoice!I4696))*Invoice!J4696)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4" t="e">
        <f>H1303/B1302</f>
        <v>#DIV/0!</v>
      </c>
    </row>
    <row r="1304" spans="1:10" ht="12.75" customHeight="1" x14ac:dyDescent="0.25">
      <c r="A1304" s="101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5" t="e">
        <f>J1302-J1303</f>
        <v>#DIV/0!</v>
      </c>
    </row>
    <row r="1305" spans="1:10" ht="12.75" customHeight="1" x14ac:dyDescent="0.25">
      <c r="A1305" s="101"/>
      <c r="D1305" s="81"/>
      <c r="E1305" s="81"/>
      <c r="F1305" s="81"/>
      <c r="G1305" s="82"/>
      <c r="H1305" s="83">
        <f>G1304+H1304</f>
        <v>0</v>
      </c>
      <c r="I1305" s="83"/>
      <c r="J1305" s="103"/>
    </row>
    <row r="1306" spans="1:10" ht="12.75" customHeight="1" x14ac:dyDescent="0.25">
      <c r="A1306" s="101"/>
      <c r="B1306" s="79"/>
      <c r="D1306" s="81"/>
      <c r="E1306" s="81"/>
      <c r="F1306" s="81"/>
      <c r="G1306" s="82"/>
      <c r="H1306" s="83"/>
      <c r="I1306" s="83"/>
      <c r="J1306" s="103"/>
    </row>
    <row r="1307" spans="1:10" ht="12.75" customHeight="1" x14ac:dyDescent="0.25">
      <c r="A1307" s="101">
        <v>14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2"/>
    </row>
    <row r="1308" spans="1:10" ht="12.75" customHeight="1" x14ac:dyDescent="0.25">
      <c r="A1308" s="101"/>
      <c r="B1308" s="80">
        <f>Invoice!B4697</f>
        <v>0</v>
      </c>
      <c r="C1308" s="88">
        <f>Invoice!E4697</f>
        <v>0</v>
      </c>
      <c r="D1308" s="89">
        <f>Invoice!H4697</f>
        <v>0</v>
      </c>
      <c r="E1308" s="81">
        <f t="shared" si="150"/>
        <v>0</v>
      </c>
      <c r="F1308" s="81"/>
      <c r="G1308" s="82">
        <f t="shared" si="151"/>
        <v>0</v>
      </c>
      <c r="H1308" s="83">
        <f t="shared" si="152"/>
        <v>0</v>
      </c>
      <c r="I1308" s="83" t="e">
        <f t="shared" si="153"/>
        <v>#DIV/0!</v>
      </c>
      <c r="J1308" s="103" t="e">
        <f t="shared" si="154"/>
        <v>#DIV/0!</v>
      </c>
    </row>
    <row r="1309" spans="1:10" ht="12.75" customHeight="1" x14ac:dyDescent="0.25">
      <c r="A1309" s="101"/>
      <c r="D1309" s="81"/>
      <c r="E1309" s="81">
        <f>(E1308*Invoice!I4697)+((E1308-(E1308*Invoice!I4697))*Invoice!J4697)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4" t="e">
        <f>H1309/B1308</f>
        <v>#DIV/0!</v>
      </c>
    </row>
    <row r="1310" spans="1:10" ht="12.75" customHeight="1" x14ac:dyDescent="0.25">
      <c r="A1310" s="101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5" t="e">
        <f>J1308-J1309</f>
        <v>#DIV/0!</v>
      </c>
    </row>
    <row r="1311" spans="1:10" ht="12.75" customHeight="1" x14ac:dyDescent="0.25">
      <c r="A1311" s="101"/>
      <c r="D1311" s="81"/>
      <c r="E1311" s="81"/>
      <c r="F1311" s="81"/>
      <c r="G1311" s="82"/>
      <c r="H1311" s="83">
        <f>G1310+H1310</f>
        <v>0</v>
      </c>
      <c r="I1311" s="83"/>
      <c r="J1311" s="103"/>
    </row>
    <row r="1312" spans="1:10" ht="12.75" customHeight="1" x14ac:dyDescent="0.25">
      <c r="A1312" s="101"/>
      <c r="B1312" s="79"/>
      <c r="D1312" s="81"/>
      <c r="E1312" s="81"/>
      <c r="F1312" s="81"/>
      <c r="G1312" s="82"/>
      <c r="H1312" s="83"/>
      <c r="I1312" s="83"/>
      <c r="J1312" s="103"/>
    </row>
    <row r="1313" spans="1:10" ht="12.75" customHeight="1" x14ac:dyDescent="0.25">
      <c r="A1313" s="101">
        <v>15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2"/>
    </row>
    <row r="1314" spans="1:10" ht="12.75" customHeight="1" x14ac:dyDescent="0.25">
      <c r="A1314" s="101"/>
      <c r="B1314" s="80">
        <f>Invoice!B4698</f>
        <v>0</v>
      </c>
      <c r="C1314" s="88">
        <f>Invoice!E4698</f>
        <v>0</v>
      </c>
      <c r="D1314" s="89">
        <f>Invoice!H4698</f>
        <v>0</v>
      </c>
      <c r="E1314" s="81">
        <f t="shared" si="150"/>
        <v>0</v>
      </c>
      <c r="F1314" s="81"/>
      <c r="G1314" s="82">
        <f t="shared" si="151"/>
        <v>0</v>
      </c>
      <c r="H1314" s="83">
        <f t="shared" si="152"/>
        <v>0</v>
      </c>
      <c r="I1314" s="83" t="e">
        <f t="shared" si="153"/>
        <v>#DIV/0!</v>
      </c>
      <c r="J1314" s="103" t="e">
        <f t="shared" si="154"/>
        <v>#DIV/0!</v>
      </c>
    </row>
    <row r="1315" spans="1:10" ht="12.75" customHeight="1" x14ac:dyDescent="0.25">
      <c r="A1315" s="101"/>
      <c r="D1315" s="81"/>
      <c r="E1315" s="81">
        <f>(E1314*Invoice!I4698)+((E1314-(E1314*Invoice!I4698))*Invoice!J4698)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4" t="e">
        <f>H1315/B1314</f>
        <v>#DIV/0!</v>
      </c>
    </row>
    <row r="1316" spans="1:10" ht="12.75" customHeight="1" x14ac:dyDescent="0.25">
      <c r="A1316" s="101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5" t="e">
        <f>J1314-J1315</f>
        <v>#DIV/0!</v>
      </c>
    </row>
    <row r="1317" spans="1:10" ht="12.75" customHeight="1" x14ac:dyDescent="0.25">
      <c r="A1317" s="101"/>
      <c r="D1317" s="81"/>
      <c r="E1317" s="81"/>
      <c r="F1317" s="81"/>
      <c r="G1317" s="82"/>
      <c r="H1317" s="83">
        <f>G1316+H1316</f>
        <v>0</v>
      </c>
      <c r="I1317" s="83"/>
      <c r="J1317" s="103"/>
    </row>
    <row r="1318" spans="1:10" ht="12.75" customHeight="1" x14ac:dyDescent="0.25">
      <c r="A1318" s="101"/>
      <c r="B1318" s="79"/>
      <c r="D1318" s="81"/>
      <c r="E1318" s="81"/>
      <c r="F1318" s="81"/>
      <c r="G1318" s="82"/>
      <c r="H1318" s="83"/>
      <c r="I1318" s="83"/>
      <c r="J1318" s="103"/>
    </row>
    <row r="1319" spans="1:10" ht="12.75" customHeight="1" x14ac:dyDescent="0.25">
      <c r="A1319" s="101">
        <v>16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2"/>
    </row>
    <row r="1320" spans="1:10" ht="12.75" customHeight="1" x14ac:dyDescent="0.25">
      <c r="A1320" s="101"/>
      <c r="B1320" s="80">
        <f>Invoice!B4699</f>
        <v>0</v>
      </c>
      <c r="C1320" s="88">
        <f>Invoice!E4699</f>
        <v>0</v>
      </c>
      <c r="D1320" s="89">
        <f>Invoice!H4699</f>
        <v>0</v>
      </c>
      <c r="E1320" s="81">
        <f t="shared" si="150"/>
        <v>0</v>
      </c>
      <c r="F1320" s="81"/>
      <c r="G1320" s="82">
        <f t="shared" si="151"/>
        <v>0</v>
      </c>
      <c r="H1320" s="83">
        <f t="shared" si="152"/>
        <v>0</v>
      </c>
      <c r="I1320" s="83" t="e">
        <f t="shared" si="153"/>
        <v>#DIV/0!</v>
      </c>
      <c r="J1320" s="103" t="e">
        <f t="shared" si="154"/>
        <v>#DIV/0!</v>
      </c>
    </row>
    <row r="1321" spans="1:10" ht="12.75" customHeight="1" x14ac:dyDescent="0.25">
      <c r="A1321" s="101"/>
      <c r="D1321" s="81"/>
      <c r="E1321" s="81">
        <f>(E1320*Invoice!I4699)+((E1320-(E1320*Invoice!I4699))*Invoice!J4699)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4" t="e">
        <f>H1321/B1320</f>
        <v>#DIV/0!</v>
      </c>
    </row>
    <row r="1322" spans="1:10" ht="12.75" customHeight="1" x14ac:dyDescent="0.25">
      <c r="A1322" s="101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5" t="e">
        <f>J1320-J1321</f>
        <v>#DIV/0!</v>
      </c>
    </row>
    <row r="1323" spans="1:10" ht="12.75" customHeight="1" x14ac:dyDescent="0.25">
      <c r="A1323" s="101"/>
      <c r="D1323" s="81"/>
      <c r="E1323" s="81"/>
      <c r="F1323" s="81"/>
      <c r="G1323" s="82"/>
      <c r="H1323" s="83">
        <f>G1322+H1322</f>
        <v>0</v>
      </c>
      <c r="I1323" s="83"/>
      <c r="J1323" s="103"/>
    </row>
    <row r="1324" spans="1:10" ht="12.75" customHeight="1" x14ac:dyDescent="0.25">
      <c r="A1324" s="101"/>
      <c r="C1324" s="88"/>
      <c r="D1324" s="89"/>
      <c r="E1324" s="81"/>
      <c r="F1324" s="81"/>
      <c r="G1324" s="82"/>
      <c r="H1324" s="83"/>
      <c r="I1324" s="83"/>
      <c r="J1324" s="103"/>
    </row>
    <row r="1325" spans="1:10" ht="12.75" customHeight="1" x14ac:dyDescent="0.25">
      <c r="A1325" s="106"/>
      <c r="B1325" s="107"/>
      <c r="C1325" s="107"/>
      <c r="D1325" s="107"/>
      <c r="E1325" s="107"/>
      <c r="F1325" s="107"/>
      <c r="G1325" s="108">
        <f>G1232+G1238+G1244+G1250+G1256+G1262+G1268+G1274+G1280+G1286+G1292+G1298+G1304+G1310+G1316+G1322</f>
        <v>8275135.1351351338</v>
      </c>
      <c r="H1325" s="108">
        <f>H1232+H1238+H1244+H1250+H1256+H1262+H1268+H1274+H1280+H1286+H1292+H1298+H1304+H1310+H1316+H1322</f>
        <v>910264.86486486474</v>
      </c>
      <c r="I1325" s="107"/>
      <c r="J1325" s="109">
        <f>H1233+H1239+H1245+H1251+H1257+H1263+H1269+H1275+H1281+H1287+H1293+H1299+H1305+H1311+H1317+H1323</f>
        <v>9185400</v>
      </c>
    </row>
    <row r="1327" spans="1:10" ht="12.75" customHeight="1" x14ac:dyDescent="0.25">
      <c r="A1327" s="94" t="s">
        <v>1</v>
      </c>
      <c r="B1327" s="95">
        <f>Invoice!E4790</f>
        <v>23070043</v>
      </c>
      <c r="C1327" s="96"/>
      <c r="D1327" s="97"/>
      <c r="E1327" s="97"/>
      <c r="F1327" s="97"/>
      <c r="G1327" s="98"/>
      <c r="H1327" s="99"/>
      <c r="I1327" s="99"/>
      <c r="J1327" s="100"/>
    </row>
    <row r="1328" spans="1:10" ht="12.75" customHeight="1" x14ac:dyDescent="0.25">
      <c r="A1328" s="101">
        <v>1</v>
      </c>
      <c r="B1328" s="84" t="s">
        <v>20</v>
      </c>
      <c r="C1328" s="84" t="s">
        <v>21</v>
      </c>
      <c r="D1328" s="85" t="s">
        <v>22</v>
      </c>
      <c r="E1328" s="85" t="s">
        <v>23</v>
      </c>
      <c r="F1328" s="85"/>
      <c r="G1328" s="86" t="s">
        <v>24</v>
      </c>
      <c r="H1328" s="87" t="s">
        <v>25</v>
      </c>
      <c r="I1328" s="87" t="s">
        <v>26</v>
      </c>
      <c r="J1328" s="102"/>
    </row>
    <row r="1329" spans="1:10" ht="12.75" customHeight="1" x14ac:dyDescent="0.25">
      <c r="A1329" s="101"/>
      <c r="B1329" s="80">
        <f>Invoice!B4798</f>
        <v>0</v>
      </c>
      <c r="C1329" s="88">
        <f>Invoice!E4798</f>
        <v>0</v>
      </c>
      <c r="D1329" s="89">
        <f>Invoice!H4798</f>
        <v>0</v>
      </c>
      <c r="E1329" s="81">
        <f>D1329*B1329</f>
        <v>0</v>
      </c>
      <c r="F1329" s="81"/>
      <c r="G1329" s="82">
        <f>E1329/1.11</f>
        <v>0</v>
      </c>
      <c r="H1329" s="83">
        <f>G1329*11%</f>
        <v>0</v>
      </c>
      <c r="I1329" s="83" t="e">
        <f>G1329/B1329</f>
        <v>#DIV/0!</v>
      </c>
      <c r="J1329" s="103" t="e">
        <f>H1329/B1329</f>
        <v>#DIV/0!</v>
      </c>
    </row>
    <row r="1330" spans="1:10" ht="12.75" customHeight="1" x14ac:dyDescent="0.25">
      <c r="A1330" s="101"/>
      <c r="D1330" s="81"/>
      <c r="E1330" s="81">
        <f>(E1329*Invoice!I4798)+((E1329-(E1329*Invoice!I4798))*Invoice!J4798)</f>
        <v>0</v>
      </c>
      <c r="F1330" s="81"/>
      <c r="G1330" s="90">
        <f>E1330/1.11</f>
        <v>0</v>
      </c>
      <c r="H1330" s="91">
        <f>G1330*11%</f>
        <v>0</v>
      </c>
      <c r="I1330" s="91" t="e">
        <f>G1330/B1329</f>
        <v>#DIV/0!</v>
      </c>
      <c r="J1330" s="104" t="e">
        <f>H1330/B1329</f>
        <v>#DIV/0!</v>
      </c>
    </row>
    <row r="1331" spans="1:10" ht="12.75" customHeight="1" x14ac:dyDescent="0.25">
      <c r="A1331" s="101"/>
      <c r="D1331" s="81" t="s">
        <v>23</v>
      </c>
      <c r="E1331" s="81">
        <f>E1329-E1330</f>
        <v>0</v>
      </c>
      <c r="F1331" s="81"/>
      <c r="G1331" s="82">
        <f>G1329-G1330</f>
        <v>0</v>
      </c>
      <c r="H1331" s="82">
        <f>H1329-H1330</f>
        <v>0</v>
      </c>
      <c r="I1331" s="82" t="e">
        <f>I1329-I1330</f>
        <v>#DIV/0!</v>
      </c>
      <c r="J1331" s="105" t="e">
        <f>J1329-J1330</f>
        <v>#DIV/0!</v>
      </c>
    </row>
    <row r="1332" spans="1:10" ht="12.75" customHeight="1" x14ac:dyDescent="0.25">
      <c r="A1332" s="101"/>
      <c r="D1332" s="81"/>
      <c r="E1332" s="81"/>
      <c r="F1332" s="81"/>
      <c r="G1332" s="82"/>
      <c r="H1332" s="83">
        <f>G1331+H1331</f>
        <v>0</v>
      </c>
      <c r="I1332" s="83"/>
      <c r="J1332" s="103"/>
    </row>
    <row r="1333" spans="1:10" ht="12.75" customHeight="1" x14ac:dyDescent="0.25">
      <c r="A1333" s="101"/>
      <c r="B1333" s="79"/>
      <c r="D1333" s="81"/>
      <c r="E1333" s="81"/>
      <c r="F1333" s="81"/>
      <c r="G1333" s="82"/>
      <c r="H1333" s="83"/>
      <c r="I1333" s="83"/>
      <c r="J1333" s="103"/>
    </row>
    <row r="1334" spans="1:10" ht="12.75" customHeight="1" x14ac:dyDescent="0.25">
      <c r="A1334" s="101">
        <v>2</v>
      </c>
      <c r="B1334" s="84" t="s">
        <v>20</v>
      </c>
      <c r="C1334" s="84" t="s">
        <v>21</v>
      </c>
      <c r="D1334" s="85" t="s">
        <v>22</v>
      </c>
      <c r="E1334" s="85" t="s">
        <v>23</v>
      </c>
      <c r="F1334" s="85"/>
      <c r="G1334" s="86" t="s">
        <v>24</v>
      </c>
      <c r="H1334" s="87" t="s">
        <v>25</v>
      </c>
      <c r="I1334" s="87" t="s">
        <v>26</v>
      </c>
      <c r="J1334" s="102"/>
    </row>
    <row r="1335" spans="1:10" ht="12.75" customHeight="1" x14ac:dyDescent="0.25">
      <c r="A1335" s="101"/>
      <c r="B1335" s="80">
        <f>Invoice!B4799</f>
        <v>0</v>
      </c>
      <c r="C1335" s="88">
        <f>Invoice!E4799</f>
        <v>0</v>
      </c>
      <c r="D1335" s="89">
        <f>Invoice!H4799</f>
        <v>0</v>
      </c>
      <c r="E1335" s="81">
        <f t="shared" ref="E1335:E1419" si="155">D1335*B1335</f>
        <v>0</v>
      </c>
      <c r="F1335" s="81"/>
      <c r="G1335" s="82">
        <f t="shared" ref="G1335:G1419" si="156">E1335/1.11</f>
        <v>0</v>
      </c>
      <c r="H1335" s="83">
        <f t="shared" ref="H1335:H1419" si="157">G1335*11%</f>
        <v>0</v>
      </c>
      <c r="I1335" s="83" t="e">
        <f t="shared" ref="I1335:I1419" si="158">G1335/B1335</f>
        <v>#DIV/0!</v>
      </c>
      <c r="J1335" s="103" t="e">
        <f t="shared" ref="J1335:J1419" si="159">H1335/B1335</f>
        <v>#DIV/0!</v>
      </c>
    </row>
    <row r="1336" spans="1:10" ht="12.75" customHeight="1" x14ac:dyDescent="0.25">
      <c r="A1336" s="101"/>
      <c r="D1336" s="81"/>
      <c r="E1336" s="81">
        <f>(E1335*Invoice!I4799)+((E1335-(E1335*Invoice!I4799))*Invoice!J4799)</f>
        <v>0</v>
      </c>
      <c r="F1336" s="81"/>
      <c r="G1336" s="90">
        <f>E1336/1.11</f>
        <v>0</v>
      </c>
      <c r="H1336" s="91">
        <f>G1336*11%</f>
        <v>0</v>
      </c>
      <c r="I1336" s="91" t="e">
        <f>G1336/B1335</f>
        <v>#DIV/0!</v>
      </c>
      <c r="J1336" s="104" t="e">
        <f>H1336/B1335</f>
        <v>#DIV/0!</v>
      </c>
    </row>
    <row r="1337" spans="1:10" ht="12.75" customHeight="1" x14ac:dyDescent="0.25">
      <c r="A1337" s="101"/>
      <c r="D1337" s="81" t="s">
        <v>23</v>
      </c>
      <c r="E1337" s="81">
        <f>E1335-E1336</f>
        <v>0</v>
      </c>
      <c r="F1337" s="81"/>
      <c r="G1337" s="82">
        <f>G1335-G1336</f>
        <v>0</v>
      </c>
      <c r="H1337" s="82">
        <f>H1335-H1336</f>
        <v>0</v>
      </c>
      <c r="I1337" s="82" t="e">
        <f>I1335-I1336</f>
        <v>#DIV/0!</v>
      </c>
      <c r="J1337" s="105" t="e">
        <f>J1335-J1336</f>
        <v>#DIV/0!</v>
      </c>
    </row>
    <row r="1338" spans="1:10" ht="12.75" customHeight="1" x14ac:dyDescent="0.25">
      <c r="A1338" s="101"/>
      <c r="D1338" s="81"/>
      <c r="E1338" s="81"/>
      <c r="F1338" s="81"/>
      <c r="G1338" s="82"/>
      <c r="H1338" s="83">
        <f>G1337+H1337</f>
        <v>0</v>
      </c>
      <c r="I1338" s="83"/>
      <c r="J1338" s="103"/>
    </row>
    <row r="1339" spans="1:10" ht="12.75" customHeight="1" x14ac:dyDescent="0.25">
      <c r="A1339" s="101"/>
      <c r="B1339" s="79"/>
      <c r="D1339" s="81"/>
      <c r="E1339" s="81"/>
      <c r="F1339" s="81"/>
      <c r="G1339" s="82"/>
      <c r="H1339" s="83"/>
      <c r="I1339" s="83"/>
      <c r="J1339" s="103"/>
    </row>
    <row r="1340" spans="1:10" ht="12.75" customHeight="1" x14ac:dyDescent="0.25">
      <c r="A1340" s="101">
        <v>3</v>
      </c>
      <c r="B1340" s="84" t="s">
        <v>20</v>
      </c>
      <c r="C1340" s="84" t="s">
        <v>21</v>
      </c>
      <c r="D1340" s="85" t="s">
        <v>22</v>
      </c>
      <c r="E1340" s="85" t="s">
        <v>23</v>
      </c>
      <c r="F1340" s="85"/>
      <c r="G1340" s="86" t="s">
        <v>24</v>
      </c>
      <c r="H1340" s="87" t="s">
        <v>25</v>
      </c>
      <c r="I1340" s="87" t="s">
        <v>26</v>
      </c>
      <c r="J1340" s="102"/>
    </row>
    <row r="1341" spans="1:10" ht="12.75" customHeight="1" x14ac:dyDescent="0.25">
      <c r="A1341" s="101"/>
      <c r="B1341" s="80">
        <f>Invoice!B4800</f>
        <v>0</v>
      </c>
      <c r="C1341" s="88">
        <f>Invoice!E4800</f>
        <v>0</v>
      </c>
      <c r="D1341" s="89">
        <f>Invoice!H4800</f>
        <v>0</v>
      </c>
      <c r="E1341" s="81">
        <f t="shared" si="155"/>
        <v>0</v>
      </c>
      <c r="F1341" s="81"/>
      <c r="G1341" s="82">
        <f t="shared" si="156"/>
        <v>0</v>
      </c>
      <c r="H1341" s="83">
        <f t="shared" si="157"/>
        <v>0</v>
      </c>
      <c r="I1341" s="83" t="e">
        <f t="shared" si="158"/>
        <v>#DIV/0!</v>
      </c>
      <c r="J1341" s="103" t="e">
        <f t="shared" si="159"/>
        <v>#DIV/0!</v>
      </c>
    </row>
    <row r="1342" spans="1:10" ht="12.75" customHeight="1" x14ac:dyDescent="0.25">
      <c r="A1342" s="101"/>
      <c r="D1342" s="81"/>
      <c r="E1342" s="81">
        <f>(E1341*Invoice!I4800)+((E1341-(E1341*Invoice!I4800))*Invoice!J4800)</f>
        <v>0</v>
      </c>
      <c r="F1342" s="81"/>
      <c r="G1342" s="90">
        <f>E1342/1.11</f>
        <v>0</v>
      </c>
      <c r="H1342" s="91">
        <f>G1342*11%</f>
        <v>0</v>
      </c>
      <c r="I1342" s="91" t="e">
        <f>G1342/B1341</f>
        <v>#DIV/0!</v>
      </c>
      <c r="J1342" s="104" t="e">
        <f>H1342/B1341</f>
        <v>#DIV/0!</v>
      </c>
    </row>
    <row r="1343" spans="1:10" ht="12.75" customHeight="1" x14ac:dyDescent="0.25">
      <c r="A1343" s="101"/>
      <c r="D1343" s="81" t="s">
        <v>23</v>
      </c>
      <c r="E1343" s="81">
        <f>E1341-E1342</f>
        <v>0</v>
      </c>
      <c r="F1343" s="81"/>
      <c r="G1343" s="82">
        <f>G1341-G1342</f>
        <v>0</v>
      </c>
      <c r="H1343" s="82">
        <f>H1341-H1342</f>
        <v>0</v>
      </c>
      <c r="I1343" s="82" t="e">
        <f>I1341-I1342</f>
        <v>#DIV/0!</v>
      </c>
      <c r="J1343" s="105" t="e">
        <f>J1341-J1342</f>
        <v>#DIV/0!</v>
      </c>
    </row>
    <row r="1344" spans="1:10" ht="12.75" customHeight="1" x14ac:dyDescent="0.25">
      <c r="A1344" s="101"/>
      <c r="D1344" s="81"/>
      <c r="E1344" s="81"/>
      <c r="F1344" s="81"/>
      <c r="G1344" s="82"/>
      <c r="H1344" s="83">
        <f>G1343+H1343</f>
        <v>0</v>
      </c>
      <c r="I1344" s="83"/>
      <c r="J1344" s="103"/>
    </row>
    <row r="1345" spans="1:10" ht="12.75" customHeight="1" x14ac:dyDescent="0.25">
      <c r="A1345" s="101"/>
      <c r="B1345" s="79"/>
      <c r="D1345" s="81"/>
      <c r="E1345" s="81"/>
      <c r="F1345" s="81"/>
      <c r="G1345" s="82"/>
      <c r="H1345" s="83"/>
      <c r="I1345" s="83"/>
      <c r="J1345" s="103"/>
    </row>
    <row r="1346" spans="1:10" ht="12.75" customHeight="1" x14ac:dyDescent="0.25">
      <c r="A1346" s="101">
        <v>4</v>
      </c>
      <c r="B1346" s="84" t="s">
        <v>20</v>
      </c>
      <c r="C1346" s="84" t="s">
        <v>21</v>
      </c>
      <c r="D1346" s="85" t="s">
        <v>22</v>
      </c>
      <c r="E1346" s="85" t="s">
        <v>23</v>
      </c>
      <c r="F1346" s="85"/>
      <c r="G1346" s="86" t="s">
        <v>24</v>
      </c>
      <c r="H1346" s="87" t="s">
        <v>25</v>
      </c>
      <c r="I1346" s="87" t="s">
        <v>26</v>
      </c>
      <c r="J1346" s="102"/>
    </row>
    <row r="1347" spans="1:10" ht="12.75" customHeight="1" x14ac:dyDescent="0.25">
      <c r="A1347" s="101"/>
      <c r="B1347" s="80">
        <f>Invoice!B4801</f>
        <v>0</v>
      </c>
      <c r="C1347" s="88">
        <f>Invoice!E4801</f>
        <v>0</v>
      </c>
      <c r="D1347" s="89">
        <f>Invoice!H4801</f>
        <v>0</v>
      </c>
      <c r="E1347" s="81">
        <f t="shared" si="155"/>
        <v>0</v>
      </c>
      <c r="F1347" s="81"/>
      <c r="G1347" s="82">
        <f t="shared" si="156"/>
        <v>0</v>
      </c>
      <c r="H1347" s="83">
        <f t="shared" si="157"/>
        <v>0</v>
      </c>
      <c r="I1347" s="83" t="e">
        <f t="shared" si="158"/>
        <v>#DIV/0!</v>
      </c>
      <c r="J1347" s="103" t="e">
        <f t="shared" si="159"/>
        <v>#DIV/0!</v>
      </c>
    </row>
    <row r="1348" spans="1:10" ht="12.75" customHeight="1" x14ac:dyDescent="0.25">
      <c r="A1348" s="101"/>
      <c r="D1348" s="81"/>
      <c r="E1348" s="81">
        <f>(E1347*Invoice!I4801)+((E1347-(E1347*Invoice!I4801))*Invoice!J4801)</f>
        <v>0</v>
      </c>
      <c r="F1348" s="81"/>
      <c r="G1348" s="90">
        <f>E1348/1.11</f>
        <v>0</v>
      </c>
      <c r="H1348" s="91">
        <f>G1348*11%</f>
        <v>0</v>
      </c>
      <c r="I1348" s="91" t="e">
        <f>G1348/B1347</f>
        <v>#DIV/0!</v>
      </c>
      <c r="J1348" s="104" t="e">
        <f>H1348/B1347</f>
        <v>#DIV/0!</v>
      </c>
    </row>
    <row r="1349" spans="1:10" ht="12.75" customHeight="1" x14ac:dyDescent="0.25">
      <c r="A1349" s="101"/>
      <c r="D1349" s="81" t="s">
        <v>23</v>
      </c>
      <c r="E1349" s="81">
        <f>E1347-E1348</f>
        <v>0</v>
      </c>
      <c r="F1349" s="81"/>
      <c r="G1349" s="82">
        <f>G1347-G1348</f>
        <v>0</v>
      </c>
      <c r="H1349" s="82">
        <f>H1347-H1348</f>
        <v>0</v>
      </c>
      <c r="I1349" s="82" t="e">
        <f>I1347-I1348</f>
        <v>#DIV/0!</v>
      </c>
      <c r="J1349" s="105" t="e">
        <f>J1347-J1348</f>
        <v>#DIV/0!</v>
      </c>
    </row>
    <row r="1350" spans="1:10" ht="12.75" customHeight="1" x14ac:dyDescent="0.25">
      <c r="A1350" s="101"/>
      <c r="D1350" s="81"/>
      <c r="E1350" s="81"/>
      <c r="F1350" s="81"/>
      <c r="G1350" s="82"/>
      <c r="H1350" s="83">
        <f>G1349+H1349</f>
        <v>0</v>
      </c>
      <c r="I1350" s="83"/>
      <c r="J1350" s="103"/>
    </row>
    <row r="1351" spans="1:10" ht="12.75" customHeight="1" x14ac:dyDescent="0.25">
      <c r="A1351" s="101"/>
      <c r="B1351" s="79"/>
      <c r="D1351" s="81"/>
      <c r="E1351" s="81"/>
      <c r="F1351" s="81"/>
      <c r="G1351" s="82"/>
      <c r="H1351" s="83"/>
      <c r="I1351" s="83"/>
      <c r="J1351" s="103"/>
    </row>
    <row r="1352" spans="1:10" ht="12.75" customHeight="1" x14ac:dyDescent="0.25">
      <c r="A1352" s="101">
        <v>5</v>
      </c>
      <c r="B1352" s="84" t="s">
        <v>20</v>
      </c>
      <c r="C1352" s="84" t="s">
        <v>21</v>
      </c>
      <c r="D1352" s="85" t="s">
        <v>22</v>
      </c>
      <c r="E1352" s="85" t="s">
        <v>23</v>
      </c>
      <c r="F1352" s="85"/>
      <c r="G1352" s="86" t="s">
        <v>24</v>
      </c>
      <c r="H1352" s="87" t="s">
        <v>25</v>
      </c>
      <c r="I1352" s="87" t="s">
        <v>26</v>
      </c>
      <c r="J1352" s="102"/>
    </row>
    <row r="1353" spans="1:10" ht="12.75" customHeight="1" x14ac:dyDescent="0.25">
      <c r="A1353" s="101"/>
      <c r="B1353" s="80">
        <f>Invoice!B4802</f>
        <v>0</v>
      </c>
      <c r="C1353" s="88">
        <f>Invoice!E4802</f>
        <v>0</v>
      </c>
      <c r="D1353" s="89">
        <f>Invoice!H4802</f>
        <v>0</v>
      </c>
      <c r="E1353" s="81">
        <f t="shared" si="155"/>
        <v>0</v>
      </c>
      <c r="F1353" s="81"/>
      <c r="G1353" s="82">
        <f t="shared" si="156"/>
        <v>0</v>
      </c>
      <c r="H1353" s="83">
        <f t="shared" si="157"/>
        <v>0</v>
      </c>
      <c r="I1353" s="83" t="e">
        <f t="shared" si="158"/>
        <v>#DIV/0!</v>
      </c>
      <c r="J1353" s="103" t="e">
        <f t="shared" si="159"/>
        <v>#DIV/0!</v>
      </c>
    </row>
    <row r="1354" spans="1:10" ht="12.75" customHeight="1" x14ac:dyDescent="0.25">
      <c r="A1354" s="101"/>
      <c r="D1354" s="81"/>
      <c r="E1354" s="81">
        <f>(E1353*Invoice!I4802)+((E1353-(E1353*Invoice!I4802))*Invoice!J4802)</f>
        <v>0</v>
      </c>
      <c r="F1354" s="81"/>
      <c r="G1354" s="90">
        <f>E1354/1.11</f>
        <v>0</v>
      </c>
      <c r="H1354" s="91">
        <f>G1354*11%</f>
        <v>0</v>
      </c>
      <c r="I1354" s="91" t="e">
        <f>G1354/B1353</f>
        <v>#DIV/0!</v>
      </c>
      <c r="J1354" s="104" t="e">
        <f>H1354/B1353</f>
        <v>#DIV/0!</v>
      </c>
    </row>
    <row r="1355" spans="1:10" ht="12.75" customHeight="1" x14ac:dyDescent="0.25">
      <c r="A1355" s="101"/>
      <c r="D1355" s="81" t="s">
        <v>23</v>
      </c>
      <c r="E1355" s="81">
        <f>E1353-E1354</f>
        <v>0</v>
      </c>
      <c r="F1355" s="81"/>
      <c r="G1355" s="82">
        <f>G1353-G1354</f>
        <v>0</v>
      </c>
      <c r="H1355" s="82">
        <f>H1353-H1354</f>
        <v>0</v>
      </c>
      <c r="I1355" s="82" t="e">
        <f>I1353-I1354</f>
        <v>#DIV/0!</v>
      </c>
      <c r="J1355" s="105" t="e">
        <f>J1353-J1354</f>
        <v>#DIV/0!</v>
      </c>
    </row>
    <row r="1356" spans="1:10" ht="12.75" customHeight="1" x14ac:dyDescent="0.25">
      <c r="A1356" s="101"/>
      <c r="D1356" s="81"/>
      <c r="E1356" s="81"/>
      <c r="F1356" s="81"/>
      <c r="G1356" s="82"/>
      <c r="H1356" s="83">
        <f>G1355+H1355</f>
        <v>0</v>
      </c>
      <c r="I1356" s="83"/>
      <c r="J1356" s="103"/>
    </row>
    <row r="1357" spans="1:10" ht="12.75" customHeight="1" x14ac:dyDescent="0.25">
      <c r="A1357" s="101"/>
      <c r="B1357" s="79"/>
      <c r="D1357" s="81"/>
      <c r="E1357" s="81"/>
      <c r="F1357" s="81"/>
      <c r="G1357" s="82"/>
      <c r="H1357" s="83"/>
      <c r="I1357" s="83"/>
      <c r="J1357" s="103"/>
    </row>
    <row r="1358" spans="1:10" ht="12.75" customHeight="1" x14ac:dyDescent="0.25">
      <c r="A1358" s="101">
        <v>6</v>
      </c>
      <c r="B1358" s="84" t="s">
        <v>20</v>
      </c>
      <c r="C1358" s="84" t="s">
        <v>21</v>
      </c>
      <c r="D1358" s="85" t="s">
        <v>22</v>
      </c>
      <c r="E1358" s="85" t="s">
        <v>23</v>
      </c>
      <c r="F1358" s="85"/>
      <c r="G1358" s="86" t="s">
        <v>24</v>
      </c>
      <c r="H1358" s="87" t="s">
        <v>25</v>
      </c>
      <c r="I1358" s="87" t="s">
        <v>26</v>
      </c>
      <c r="J1358" s="102"/>
    </row>
    <row r="1359" spans="1:10" ht="12.75" customHeight="1" x14ac:dyDescent="0.25">
      <c r="A1359" s="101"/>
      <c r="B1359" s="80">
        <f>Invoice!B4803</f>
        <v>0</v>
      </c>
      <c r="C1359" s="88">
        <f>Invoice!E4803</f>
        <v>0</v>
      </c>
      <c r="D1359" s="89">
        <f>Invoice!H4803</f>
        <v>0</v>
      </c>
      <c r="E1359" s="81">
        <f t="shared" si="155"/>
        <v>0</v>
      </c>
      <c r="F1359" s="81"/>
      <c r="G1359" s="82">
        <f t="shared" si="156"/>
        <v>0</v>
      </c>
      <c r="H1359" s="83">
        <f t="shared" si="157"/>
        <v>0</v>
      </c>
      <c r="I1359" s="83" t="e">
        <f t="shared" si="158"/>
        <v>#DIV/0!</v>
      </c>
      <c r="J1359" s="103" t="e">
        <f t="shared" si="159"/>
        <v>#DIV/0!</v>
      </c>
    </row>
    <row r="1360" spans="1:10" ht="12.75" customHeight="1" x14ac:dyDescent="0.25">
      <c r="A1360" s="101"/>
      <c r="D1360" s="81"/>
      <c r="E1360" s="81">
        <f>(E1359*Invoice!I4803)+((E1359-(E1359*Invoice!I4803))*Invoice!J4803)</f>
        <v>0</v>
      </c>
      <c r="F1360" s="81"/>
      <c r="G1360" s="90">
        <f>E1360/1.11</f>
        <v>0</v>
      </c>
      <c r="H1360" s="91">
        <f>G1360*11%</f>
        <v>0</v>
      </c>
      <c r="I1360" s="91" t="e">
        <f>G1360/B1359</f>
        <v>#DIV/0!</v>
      </c>
      <c r="J1360" s="104" t="e">
        <f>H1360/B1359</f>
        <v>#DIV/0!</v>
      </c>
    </row>
    <row r="1361" spans="1:10" ht="12.75" customHeight="1" x14ac:dyDescent="0.25">
      <c r="A1361" s="101"/>
      <c r="D1361" s="81" t="s">
        <v>23</v>
      </c>
      <c r="E1361" s="81">
        <f>E1359-E1360</f>
        <v>0</v>
      </c>
      <c r="F1361" s="81"/>
      <c r="G1361" s="82">
        <f>G1359-G1360</f>
        <v>0</v>
      </c>
      <c r="H1361" s="82">
        <f>H1359-H1360</f>
        <v>0</v>
      </c>
      <c r="I1361" s="82" t="e">
        <f>I1359-I1360</f>
        <v>#DIV/0!</v>
      </c>
      <c r="J1361" s="105" t="e">
        <f>J1359-J1360</f>
        <v>#DIV/0!</v>
      </c>
    </row>
    <row r="1362" spans="1:10" ht="12.75" customHeight="1" x14ac:dyDescent="0.25">
      <c r="A1362" s="101"/>
      <c r="D1362" s="81"/>
      <c r="E1362" s="81"/>
      <c r="F1362" s="81"/>
      <c r="G1362" s="82"/>
      <c r="H1362" s="83">
        <f>G1361+H1361</f>
        <v>0</v>
      </c>
      <c r="I1362" s="83"/>
      <c r="J1362" s="103"/>
    </row>
    <row r="1363" spans="1:10" ht="12.75" customHeight="1" x14ac:dyDescent="0.25">
      <c r="A1363" s="101"/>
      <c r="B1363" s="79"/>
      <c r="D1363" s="81"/>
      <c r="E1363" s="81"/>
      <c r="F1363" s="81"/>
      <c r="G1363" s="82"/>
      <c r="H1363" s="83"/>
      <c r="I1363" s="83"/>
      <c r="J1363" s="103"/>
    </row>
    <row r="1364" spans="1:10" ht="12.75" customHeight="1" x14ac:dyDescent="0.25">
      <c r="A1364" s="101">
        <v>7</v>
      </c>
      <c r="B1364" s="84" t="s">
        <v>20</v>
      </c>
      <c r="C1364" s="84" t="s">
        <v>21</v>
      </c>
      <c r="D1364" s="85" t="s">
        <v>22</v>
      </c>
      <c r="E1364" s="85" t="s">
        <v>23</v>
      </c>
      <c r="F1364" s="85"/>
      <c r="G1364" s="86" t="s">
        <v>24</v>
      </c>
      <c r="H1364" s="87" t="s">
        <v>25</v>
      </c>
      <c r="I1364" s="87" t="s">
        <v>26</v>
      </c>
      <c r="J1364" s="102"/>
    </row>
    <row r="1365" spans="1:10" ht="12.75" customHeight="1" x14ac:dyDescent="0.25">
      <c r="A1365" s="101"/>
      <c r="B1365" s="80">
        <f>Invoice!B4804</f>
        <v>0</v>
      </c>
      <c r="C1365" s="88">
        <f>Invoice!E4804</f>
        <v>0</v>
      </c>
      <c r="D1365" s="89">
        <f>Invoice!H4804</f>
        <v>0</v>
      </c>
      <c r="E1365" s="81">
        <f t="shared" si="155"/>
        <v>0</v>
      </c>
      <c r="F1365" s="81"/>
      <c r="G1365" s="82">
        <f t="shared" si="156"/>
        <v>0</v>
      </c>
      <c r="H1365" s="83">
        <f t="shared" si="157"/>
        <v>0</v>
      </c>
      <c r="I1365" s="83" t="e">
        <f t="shared" si="158"/>
        <v>#DIV/0!</v>
      </c>
      <c r="J1365" s="103" t="e">
        <f t="shared" si="159"/>
        <v>#DIV/0!</v>
      </c>
    </row>
    <row r="1366" spans="1:10" ht="12.75" customHeight="1" x14ac:dyDescent="0.25">
      <c r="A1366" s="101"/>
      <c r="D1366" s="81"/>
      <c r="E1366" s="81">
        <f>(E1365*Invoice!I4804)+((E1365-(E1365*Invoice!I4804))*Invoice!J4804)</f>
        <v>0</v>
      </c>
      <c r="F1366" s="81"/>
      <c r="G1366" s="90">
        <f>E1366/1.11</f>
        <v>0</v>
      </c>
      <c r="H1366" s="91">
        <f>G1366*11%</f>
        <v>0</v>
      </c>
      <c r="I1366" s="91" t="e">
        <f>G1366/B1365</f>
        <v>#DIV/0!</v>
      </c>
      <c r="J1366" s="104" t="e">
        <f>H1366/B1365</f>
        <v>#DIV/0!</v>
      </c>
    </row>
    <row r="1367" spans="1:10" ht="12.75" customHeight="1" x14ac:dyDescent="0.25">
      <c r="A1367" s="101"/>
      <c r="D1367" s="81" t="s">
        <v>23</v>
      </c>
      <c r="E1367" s="81">
        <f>E1365-E1366</f>
        <v>0</v>
      </c>
      <c r="F1367" s="81"/>
      <c r="G1367" s="82">
        <f>G1365-G1366</f>
        <v>0</v>
      </c>
      <c r="H1367" s="82">
        <f>H1365-H1366</f>
        <v>0</v>
      </c>
      <c r="I1367" s="82" t="e">
        <f>I1365-I1366</f>
        <v>#DIV/0!</v>
      </c>
      <c r="J1367" s="105" t="e">
        <f>J1365-J1366</f>
        <v>#DIV/0!</v>
      </c>
    </row>
    <row r="1368" spans="1:10" ht="12.75" customHeight="1" x14ac:dyDescent="0.25">
      <c r="A1368" s="101"/>
      <c r="D1368" s="81"/>
      <c r="E1368" s="81"/>
      <c r="F1368" s="81"/>
      <c r="G1368" s="82"/>
      <c r="H1368" s="83">
        <f>G1367+H1367</f>
        <v>0</v>
      </c>
      <c r="I1368" s="83"/>
      <c r="J1368" s="103"/>
    </row>
    <row r="1369" spans="1:10" ht="12.75" customHeight="1" x14ac:dyDescent="0.25">
      <c r="A1369" s="101"/>
      <c r="B1369" s="79"/>
      <c r="D1369" s="81"/>
      <c r="E1369" s="81"/>
      <c r="F1369" s="81"/>
      <c r="G1369" s="82"/>
      <c r="H1369" s="83"/>
      <c r="I1369" s="83"/>
      <c r="J1369" s="103"/>
    </row>
    <row r="1370" spans="1:10" ht="12.75" customHeight="1" x14ac:dyDescent="0.25">
      <c r="A1370" s="101">
        <v>8</v>
      </c>
      <c r="B1370" s="84" t="s">
        <v>20</v>
      </c>
      <c r="C1370" s="84" t="s">
        <v>21</v>
      </c>
      <c r="D1370" s="85" t="s">
        <v>22</v>
      </c>
      <c r="E1370" s="85" t="s">
        <v>23</v>
      </c>
      <c r="F1370" s="85"/>
      <c r="G1370" s="86" t="s">
        <v>24</v>
      </c>
      <c r="H1370" s="87" t="s">
        <v>25</v>
      </c>
      <c r="I1370" s="87" t="s">
        <v>26</v>
      </c>
      <c r="J1370" s="102"/>
    </row>
    <row r="1371" spans="1:10" ht="12.75" customHeight="1" x14ac:dyDescent="0.25">
      <c r="A1371" s="101"/>
      <c r="B1371" s="80">
        <f>Invoice!B4805</f>
        <v>0</v>
      </c>
      <c r="C1371" s="88">
        <f>Invoice!E4805</f>
        <v>0</v>
      </c>
      <c r="D1371" s="89">
        <f>Invoice!H4805</f>
        <v>0</v>
      </c>
      <c r="E1371" s="81">
        <f t="shared" si="155"/>
        <v>0</v>
      </c>
      <c r="F1371" s="81"/>
      <c r="G1371" s="82">
        <f t="shared" si="156"/>
        <v>0</v>
      </c>
      <c r="H1371" s="83">
        <f t="shared" si="157"/>
        <v>0</v>
      </c>
      <c r="I1371" s="83" t="e">
        <f t="shared" si="158"/>
        <v>#DIV/0!</v>
      </c>
      <c r="J1371" s="103" t="e">
        <f t="shared" si="159"/>
        <v>#DIV/0!</v>
      </c>
    </row>
    <row r="1372" spans="1:10" ht="12.75" customHeight="1" x14ac:dyDescent="0.25">
      <c r="A1372" s="101"/>
      <c r="D1372" s="81"/>
      <c r="E1372" s="81">
        <f>(E1371*Invoice!I4805)+((E1371-(E1371*Invoice!I4805))*Invoice!J4805)</f>
        <v>0</v>
      </c>
      <c r="F1372" s="81"/>
      <c r="G1372" s="90">
        <f>E1372/1.11</f>
        <v>0</v>
      </c>
      <c r="H1372" s="91">
        <f>G1372*11%</f>
        <v>0</v>
      </c>
      <c r="I1372" s="91" t="e">
        <f>G1372/B1371</f>
        <v>#DIV/0!</v>
      </c>
      <c r="J1372" s="104" t="e">
        <f>H1372/B1371</f>
        <v>#DIV/0!</v>
      </c>
    </row>
    <row r="1373" spans="1:10" ht="12.75" customHeight="1" x14ac:dyDescent="0.25">
      <c r="A1373" s="101"/>
      <c r="D1373" s="81" t="s">
        <v>23</v>
      </c>
      <c r="E1373" s="81">
        <f>E1371-E1372</f>
        <v>0</v>
      </c>
      <c r="F1373" s="81"/>
      <c r="G1373" s="82">
        <f>G1371-G1372</f>
        <v>0</v>
      </c>
      <c r="H1373" s="82">
        <f>H1371-H1372</f>
        <v>0</v>
      </c>
      <c r="I1373" s="82" t="e">
        <f>I1371-I1372</f>
        <v>#DIV/0!</v>
      </c>
      <c r="J1373" s="105" t="e">
        <f>J1371-J1372</f>
        <v>#DIV/0!</v>
      </c>
    </row>
    <row r="1374" spans="1:10" ht="12.75" customHeight="1" x14ac:dyDescent="0.25">
      <c r="A1374" s="101"/>
      <c r="D1374" s="81"/>
      <c r="E1374" s="81"/>
      <c r="F1374" s="81"/>
      <c r="G1374" s="82"/>
      <c r="H1374" s="83">
        <f>G1373+H1373</f>
        <v>0</v>
      </c>
      <c r="I1374" s="83"/>
      <c r="J1374" s="103"/>
    </row>
    <row r="1375" spans="1:10" ht="12.75" customHeight="1" x14ac:dyDescent="0.25">
      <c r="A1375" s="101"/>
      <c r="B1375" s="79"/>
      <c r="D1375" s="81"/>
      <c r="E1375" s="81"/>
      <c r="F1375" s="81"/>
      <c r="G1375" s="82"/>
      <c r="H1375" s="83"/>
      <c r="I1375" s="83"/>
      <c r="J1375" s="103"/>
    </row>
    <row r="1376" spans="1:10" ht="12.75" customHeight="1" x14ac:dyDescent="0.25">
      <c r="A1376" s="101">
        <v>9</v>
      </c>
      <c r="B1376" s="84" t="s">
        <v>20</v>
      </c>
      <c r="C1376" s="84" t="s">
        <v>21</v>
      </c>
      <c r="D1376" s="85" t="s">
        <v>22</v>
      </c>
      <c r="E1376" s="85" t="s">
        <v>23</v>
      </c>
      <c r="F1376" s="85"/>
      <c r="G1376" s="86" t="s">
        <v>24</v>
      </c>
      <c r="H1376" s="87" t="s">
        <v>25</v>
      </c>
      <c r="I1376" s="87" t="s">
        <v>26</v>
      </c>
      <c r="J1376" s="102"/>
    </row>
    <row r="1377" spans="1:10" ht="12.75" customHeight="1" x14ac:dyDescent="0.25">
      <c r="A1377" s="101"/>
      <c r="B1377" s="80">
        <f>Invoice!B4806</f>
        <v>0</v>
      </c>
      <c r="C1377" s="88">
        <f>Invoice!E4806</f>
        <v>0</v>
      </c>
      <c r="D1377" s="89">
        <f>Invoice!H4806</f>
        <v>0</v>
      </c>
      <c r="E1377" s="81">
        <f t="shared" si="155"/>
        <v>0</v>
      </c>
      <c r="F1377" s="81"/>
      <c r="G1377" s="82">
        <f t="shared" si="156"/>
        <v>0</v>
      </c>
      <c r="H1377" s="83">
        <f t="shared" si="157"/>
        <v>0</v>
      </c>
      <c r="I1377" s="83" t="e">
        <f t="shared" si="158"/>
        <v>#DIV/0!</v>
      </c>
      <c r="J1377" s="103" t="e">
        <f t="shared" si="159"/>
        <v>#DIV/0!</v>
      </c>
    </row>
    <row r="1378" spans="1:10" ht="12.75" customHeight="1" x14ac:dyDescent="0.25">
      <c r="A1378" s="101"/>
      <c r="D1378" s="81"/>
      <c r="E1378" s="81">
        <f>(E1377*Invoice!I4806)+((E1377-(E1377*Invoice!I4806))*Invoice!J4806)</f>
        <v>0</v>
      </c>
      <c r="F1378" s="81"/>
      <c r="G1378" s="90">
        <f>E1378/1.11</f>
        <v>0</v>
      </c>
      <c r="H1378" s="91">
        <f>G1378*11%</f>
        <v>0</v>
      </c>
      <c r="I1378" s="91" t="e">
        <f>G1378/B1377</f>
        <v>#DIV/0!</v>
      </c>
      <c r="J1378" s="104" t="e">
        <f>H1378/B1377</f>
        <v>#DIV/0!</v>
      </c>
    </row>
    <row r="1379" spans="1:10" ht="12.75" customHeight="1" x14ac:dyDescent="0.25">
      <c r="A1379" s="101"/>
      <c r="D1379" s="81" t="s">
        <v>23</v>
      </c>
      <c r="E1379" s="81">
        <f>E1377-E1378</f>
        <v>0</v>
      </c>
      <c r="F1379" s="81"/>
      <c r="G1379" s="82">
        <f>G1377-G1378</f>
        <v>0</v>
      </c>
      <c r="H1379" s="82">
        <f>H1377-H1378</f>
        <v>0</v>
      </c>
      <c r="I1379" s="82" t="e">
        <f>I1377-I1378</f>
        <v>#DIV/0!</v>
      </c>
      <c r="J1379" s="105" t="e">
        <f>J1377-J1378</f>
        <v>#DIV/0!</v>
      </c>
    </row>
    <row r="1380" spans="1:10" ht="12.75" customHeight="1" x14ac:dyDescent="0.25">
      <c r="A1380" s="101"/>
      <c r="D1380" s="81"/>
      <c r="E1380" s="81"/>
      <c r="F1380" s="81"/>
      <c r="G1380" s="82"/>
      <c r="H1380" s="83">
        <f>G1379+H1379</f>
        <v>0</v>
      </c>
      <c r="I1380" s="83"/>
      <c r="J1380" s="103"/>
    </row>
    <row r="1381" spans="1:10" ht="12.75" customHeight="1" x14ac:dyDescent="0.25">
      <c r="A1381" s="101"/>
      <c r="B1381" s="79"/>
      <c r="D1381" s="81"/>
      <c r="E1381" s="81"/>
      <c r="F1381" s="81"/>
      <c r="G1381" s="82"/>
      <c r="H1381" s="83"/>
      <c r="I1381" s="83"/>
      <c r="J1381" s="103"/>
    </row>
    <row r="1382" spans="1:10" ht="12.75" customHeight="1" x14ac:dyDescent="0.25">
      <c r="A1382" s="101">
        <v>10</v>
      </c>
      <c r="B1382" s="84" t="s">
        <v>20</v>
      </c>
      <c r="C1382" s="84" t="s">
        <v>21</v>
      </c>
      <c r="D1382" s="85" t="s">
        <v>22</v>
      </c>
      <c r="E1382" s="85" t="s">
        <v>23</v>
      </c>
      <c r="F1382" s="85"/>
      <c r="G1382" s="86" t="s">
        <v>24</v>
      </c>
      <c r="H1382" s="87" t="s">
        <v>25</v>
      </c>
      <c r="I1382" s="87" t="s">
        <v>26</v>
      </c>
      <c r="J1382" s="102"/>
    </row>
    <row r="1383" spans="1:10" ht="12.75" customHeight="1" x14ac:dyDescent="0.25">
      <c r="A1383" s="101"/>
      <c r="B1383" s="80">
        <f>Invoice!B4807</f>
        <v>0</v>
      </c>
      <c r="C1383" s="88">
        <f>Invoice!E4807</f>
        <v>0</v>
      </c>
      <c r="D1383" s="89">
        <f>Invoice!H4807</f>
        <v>0</v>
      </c>
      <c r="E1383" s="81">
        <f t="shared" si="155"/>
        <v>0</v>
      </c>
      <c r="F1383" s="81"/>
      <c r="G1383" s="82">
        <f t="shared" si="156"/>
        <v>0</v>
      </c>
      <c r="H1383" s="83">
        <f t="shared" si="157"/>
        <v>0</v>
      </c>
      <c r="I1383" s="83" t="e">
        <f t="shared" si="158"/>
        <v>#DIV/0!</v>
      </c>
      <c r="J1383" s="103" t="e">
        <f t="shared" si="159"/>
        <v>#DIV/0!</v>
      </c>
    </row>
    <row r="1384" spans="1:10" ht="12.75" customHeight="1" x14ac:dyDescent="0.25">
      <c r="A1384" s="101"/>
      <c r="D1384" s="81"/>
      <c r="E1384" s="81">
        <f>(E1383*Invoice!I4807)+((E1383-(E1383*Invoice!I4807))*Invoice!J4807)</f>
        <v>0</v>
      </c>
      <c r="F1384" s="81"/>
      <c r="G1384" s="90">
        <f>E1384/1.11</f>
        <v>0</v>
      </c>
      <c r="H1384" s="91">
        <f>G1384*11%</f>
        <v>0</v>
      </c>
      <c r="I1384" s="91" t="e">
        <f>G1384/B1383</f>
        <v>#DIV/0!</v>
      </c>
      <c r="J1384" s="104" t="e">
        <f>H1384/B1383</f>
        <v>#DIV/0!</v>
      </c>
    </row>
    <row r="1385" spans="1:10" ht="12.75" customHeight="1" x14ac:dyDescent="0.25">
      <c r="A1385" s="101"/>
      <c r="D1385" s="81" t="s">
        <v>23</v>
      </c>
      <c r="E1385" s="81">
        <f>E1383-E1384</f>
        <v>0</v>
      </c>
      <c r="F1385" s="81"/>
      <c r="G1385" s="82">
        <f>G1383-G1384</f>
        <v>0</v>
      </c>
      <c r="H1385" s="82">
        <f>H1383-H1384</f>
        <v>0</v>
      </c>
      <c r="I1385" s="82" t="e">
        <f>I1383-I1384</f>
        <v>#DIV/0!</v>
      </c>
      <c r="J1385" s="105" t="e">
        <f>J1383-J1384</f>
        <v>#DIV/0!</v>
      </c>
    </row>
    <row r="1386" spans="1:10" ht="12.75" customHeight="1" x14ac:dyDescent="0.25">
      <c r="A1386" s="101"/>
      <c r="D1386" s="81"/>
      <c r="E1386" s="81"/>
      <c r="F1386" s="81"/>
      <c r="G1386" s="82"/>
      <c r="H1386" s="83">
        <f>G1385+H1385</f>
        <v>0</v>
      </c>
      <c r="I1386" s="83"/>
      <c r="J1386" s="103"/>
    </row>
    <row r="1387" spans="1:10" ht="12.75" customHeight="1" x14ac:dyDescent="0.25">
      <c r="A1387" s="101"/>
      <c r="B1387" s="79"/>
      <c r="D1387" s="81"/>
      <c r="E1387" s="81"/>
      <c r="F1387" s="81"/>
      <c r="G1387" s="82"/>
      <c r="H1387" s="83"/>
      <c r="I1387" s="83"/>
      <c r="J1387" s="103"/>
    </row>
    <row r="1388" spans="1:10" ht="12.75" customHeight="1" x14ac:dyDescent="0.25">
      <c r="A1388" s="101">
        <v>11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2"/>
    </row>
    <row r="1389" spans="1:10" ht="12.75" customHeight="1" x14ac:dyDescent="0.25">
      <c r="A1389" s="101"/>
      <c r="B1389" s="80">
        <f>Invoice!B4808</f>
        <v>0</v>
      </c>
      <c r="C1389" s="88">
        <f>Invoice!E4808</f>
        <v>0</v>
      </c>
      <c r="D1389" s="89">
        <f>Invoice!H4808</f>
        <v>0</v>
      </c>
      <c r="E1389" s="81">
        <f t="shared" si="155"/>
        <v>0</v>
      </c>
      <c r="F1389" s="81"/>
      <c r="G1389" s="82">
        <f t="shared" si="156"/>
        <v>0</v>
      </c>
      <c r="H1389" s="83">
        <f t="shared" si="157"/>
        <v>0</v>
      </c>
      <c r="I1389" s="83" t="e">
        <f t="shared" si="158"/>
        <v>#DIV/0!</v>
      </c>
      <c r="J1389" s="103" t="e">
        <f t="shared" si="159"/>
        <v>#DIV/0!</v>
      </c>
    </row>
    <row r="1390" spans="1:10" ht="12.75" customHeight="1" x14ac:dyDescent="0.25">
      <c r="A1390" s="101"/>
      <c r="D1390" s="81"/>
      <c r="E1390" s="81">
        <f>(E1389*Invoice!I4808)+((E1389-(E1389*Invoice!I4808))*Invoice!J4808)</f>
        <v>0</v>
      </c>
      <c r="F1390" s="81"/>
      <c r="G1390" s="90">
        <f>E1390/1.11</f>
        <v>0</v>
      </c>
      <c r="H1390" s="91">
        <f>G1390*11%</f>
        <v>0</v>
      </c>
      <c r="I1390" s="91" t="e">
        <f>G1390/B1389</f>
        <v>#DIV/0!</v>
      </c>
      <c r="J1390" s="104" t="e">
        <f>H1390/B1389</f>
        <v>#DIV/0!</v>
      </c>
    </row>
    <row r="1391" spans="1:10" ht="12.75" customHeight="1" x14ac:dyDescent="0.25">
      <c r="A1391" s="101"/>
      <c r="D1391" s="81" t="s">
        <v>23</v>
      </c>
      <c r="E1391" s="81">
        <f>E1389-E1390</f>
        <v>0</v>
      </c>
      <c r="F1391" s="81"/>
      <c r="G1391" s="82">
        <f>G1389-G1390</f>
        <v>0</v>
      </c>
      <c r="H1391" s="82">
        <f>H1389-H1390</f>
        <v>0</v>
      </c>
      <c r="I1391" s="82" t="e">
        <f>I1389-I1390</f>
        <v>#DIV/0!</v>
      </c>
      <c r="J1391" s="105" t="e">
        <f>J1389-J1390</f>
        <v>#DIV/0!</v>
      </c>
    </row>
    <row r="1392" spans="1:10" ht="12.75" customHeight="1" x14ac:dyDescent="0.25">
      <c r="A1392" s="101"/>
      <c r="D1392" s="81"/>
      <c r="E1392" s="81"/>
      <c r="F1392" s="81"/>
      <c r="G1392" s="82"/>
      <c r="H1392" s="83">
        <f>G1391+H1391</f>
        <v>0</v>
      </c>
      <c r="I1392" s="83"/>
      <c r="J1392" s="103"/>
    </row>
    <row r="1393" spans="1:10" ht="12.75" customHeight="1" x14ac:dyDescent="0.25">
      <c r="A1393" s="101"/>
      <c r="B1393" s="79"/>
      <c r="D1393" s="81"/>
      <c r="E1393" s="81"/>
      <c r="F1393" s="81"/>
      <c r="G1393" s="82"/>
      <c r="H1393" s="83"/>
      <c r="I1393" s="83"/>
      <c r="J1393" s="103"/>
    </row>
    <row r="1394" spans="1:10" ht="12.75" customHeight="1" x14ac:dyDescent="0.25">
      <c r="A1394" s="101">
        <v>12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2"/>
    </row>
    <row r="1395" spans="1:10" ht="12.75" customHeight="1" x14ac:dyDescent="0.25">
      <c r="A1395" s="101"/>
      <c r="B1395" s="80">
        <f>Invoice!B4809</f>
        <v>0</v>
      </c>
      <c r="C1395" s="88">
        <f>Invoice!E4809</f>
        <v>0</v>
      </c>
      <c r="D1395" s="89">
        <f>Invoice!H4809</f>
        <v>0</v>
      </c>
      <c r="E1395" s="81">
        <f t="shared" si="155"/>
        <v>0</v>
      </c>
      <c r="F1395" s="81"/>
      <c r="G1395" s="82">
        <f t="shared" si="156"/>
        <v>0</v>
      </c>
      <c r="H1395" s="83">
        <f t="shared" si="157"/>
        <v>0</v>
      </c>
      <c r="I1395" s="83" t="e">
        <f t="shared" si="158"/>
        <v>#DIV/0!</v>
      </c>
      <c r="J1395" s="103" t="e">
        <f t="shared" si="159"/>
        <v>#DIV/0!</v>
      </c>
    </row>
    <row r="1396" spans="1:10" ht="12.75" customHeight="1" x14ac:dyDescent="0.25">
      <c r="A1396" s="101"/>
      <c r="D1396" s="81"/>
      <c r="E1396" s="81">
        <f>(E1395*Invoice!I4809)+((E1395-(E1395*Invoice!I4809))*Invoice!J4809)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4" t="e">
        <f>H1396/B1395</f>
        <v>#DIV/0!</v>
      </c>
    </row>
    <row r="1397" spans="1:10" ht="12.75" customHeight="1" x14ac:dyDescent="0.25">
      <c r="A1397" s="101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5" t="e">
        <f>J1395-J1396</f>
        <v>#DIV/0!</v>
      </c>
    </row>
    <row r="1398" spans="1:10" ht="12.75" customHeight="1" x14ac:dyDescent="0.25">
      <c r="A1398" s="101"/>
      <c r="D1398" s="81"/>
      <c r="E1398" s="81"/>
      <c r="F1398" s="81"/>
      <c r="G1398" s="82"/>
      <c r="H1398" s="83">
        <f>G1397+H1397</f>
        <v>0</v>
      </c>
      <c r="I1398" s="83"/>
      <c r="J1398" s="103"/>
    </row>
    <row r="1399" spans="1:10" ht="12.75" customHeight="1" x14ac:dyDescent="0.25">
      <c r="A1399" s="101"/>
      <c r="B1399" s="79"/>
      <c r="D1399" s="81"/>
      <c r="E1399" s="81"/>
      <c r="F1399" s="81"/>
      <c r="G1399" s="82"/>
      <c r="H1399" s="83"/>
      <c r="I1399" s="83"/>
      <c r="J1399" s="103"/>
    </row>
    <row r="1400" spans="1:10" ht="12.75" customHeight="1" x14ac:dyDescent="0.25">
      <c r="A1400" s="101">
        <v>13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2"/>
    </row>
    <row r="1401" spans="1:10" ht="12.75" customHeight="1" x14ac:dyDescent="0.25">
      <c r="A1401" s="101"/>
      <c r="B1401" s="80">
        <f>Invoice!B4810</f>
        <v>0</v>
      </c>
      <c r="C1401" s="88">
        <f>Invoice!E4810</f>
        <v>0</v>
      </c>
      <c r="D1401" s="89">
        <f>Invoice!H4810</f>
        <v>0</v>
      </c>
      <c r="E1401" s="81">
        <f t="shared" si="155"/>
        <v>0</v>
      </c>
      <c r="F1401" s="81"/>
      <c r="G1401" s="82">
        <f t="shared" si="156"/>
        <v>0</v>
      </c>
      <c r="H1401" s="83">
        <f t="shared" si="157"/>
        <v>0</v>
      </c>
      <c r="I1401" s="83" t="e">
        <f t="shared" si="158"/>
        <v>#DIV/0!</v>
      </c>
      <c r="J1401" s="103" t="e">
        <f t="shared" si="159"/>
        <v>#DIV/0!</v>
      </c>
    </row>
    <row r="1402" spans="1:10" ht="12.75" customHeight="1" x14ac:dyDescent="0.25">
      <c r="A1402" s="101"/>
      <c r="D1402" s="81"/>
      <c r="E1402" s="81">
        <f>(E1401*Invoice!I4810)+((E1401-(E1401*Invoice!I4810))*Invoice!J4810)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4" t="e">
        <f>H1402/B1401</f>
        <v>#DIV/0!</v>
      </c>
    </row>
    <row r="1403" spans="1:10" ht="12.75" customHeight="1" x14ac:dyDescent="0.25">
      <c r="A1403" s="101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5" t="e">
        <f>J1401-J1402</f>
        <v>#DIV/0!</v>
      </c>
    </row>
    <row r="1404" spans="1:10" ht="12.75" customHeight="1" x14ac:dyDescent="0.25">
      <c r="A1404" s="101"/>
      <c r="D1404" s="81"/>
      <c r="E1404" s="81"/>
      <c r="F1404" s="81"/>
      <c r="G1404" s="82"/>
      <c r="H1404" s="83">
        <f>G1403+H1403</f>
        <v>0</v>
      </c>
      <c r="I1404" s="83"/>
      <c r="J1404" s="103"/>
    </row>
    <row r="1405" spans="1:10" ht="12.75" customHeight="1" x14ac:dyDescent="0.25">
      <c r="A1405" s="101"/>
      <c r="B1405" s="79"/>
      <c r="D1405" s="81"/>
      <c r="E1405" s="81"/>
      <c r="F1405" s="81"/>
      <c r="G1405" s="82"/>
      <c r="H1405" s="83"/>
      <c r="I1405" s="83"/>
      <c r="J1405" s="103"/>
    </row>
    <row r="1406" spans="1:10" ht="12.75" customHeight="1" x14ac:dyDescent="0.25">
      <c r="A1406" s="101">
        <v>14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2"/>
    </row>
    <row r="1407" spans="1:10" ht="12.75" customHeight="1" x14ac:dyDescent="0.25">
      <c r="A1407" s="101"/>
      <c r="B1407" s="80">
        <f>Invoice!B4811</f>
        <v>0</v>
      </c>
      <c r="C1407" s="88">
        <f>Invoice!E4811</f>
        <v>0</v>
      </c>
      <c r="D1407" s="89">
        <f>Invoice!H4811</f>
        <v>0</v>
      </c>
      <c r="E1407" s="81">
        <f t="shared" si="155"/>
        <v>0</v>
      </c>
      <c r="F1407" s="81"/>
      <c r="G1407" s="82">
        <f t="shared" si="156"/>
        <v>0</v>
      </c>
      <c r="H1407" s="83">
        <f t="shared" si="157"/>
        <v>0</v>
      </c>
      <c r="I1407" s="83" t="e">
        <f t="shared" si="158"/>
        <v>#DIV/0!</v>
      </c>
      <c r="J1407" s="103" t="e">
        <f t="shared" si="159"/>
        <v>#DIV/0!</v>
      </c>
    </row>
    <row r="1408" spans="1:10" ht="12.75" customHeight="1" x14ac:dyDescent="0.25">
      <c r="A1408" s="101"/>
      <c r="D1408" s="81"/>
      <c r="E1408" s="81">
        <f>(E1407*Invoice!I4811)+((E1407-(E1407*Invoice!I4811))*Invoice!J4811)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4" t="e">
        <f>H1408/B1407</f>
        <v>#DIV/0!</v>
      </c>
    </row>
    <row r="1409" spans="1:10" ht="12.75" customHeight="1" x14ac:dyDescent="0.25">
      <c r="A1409" s="101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5" t="e">
        <f>J1407-J1408</f>
        <v>#DIV/0!</v>
      </c>
    </row>
    <row r="1410" spans="1:10" ht="12.75" customHeight="1" x14ac:dyDescent="0.25">
      <c r="A1410" s="101"/>
      <c r="D1410" s="81"/>
      <c r="E1410" s="81"/>
      <c r="F1410" s="81"/>
      <c r="G1410" s="82"/>
      <c r="H1410" s="83">
        <f>G1409+H1409</f>
        <v>0</v>
      </c>
      <c r="I1410" s="83"/>
      <c r="J1410" s="103"/>
    </row>
    <row r="1411" spans="1:10" ht="12.75" customHeight="1" x14ac:dyDescent="0.25">
      <c r="A1411" s="101"/>
      <c r="B1411" s="79"/>
      <c r="D1411" s="81"/>
      <c r="E1411" s="81"/>
      <c r="F1411" s="81"/>
      <c r="G1411" s="82"/>
      <c r="H1411" s="83"/>
      <c r="I1411" s="83"/>
      <c r="J1411" s="103"/>
    </row>
    <row r="1412" spans="1:10" ht="12.75" customHeight="1" x14ac:dyDescent="0.25">
      <c r="A1412" s="101">
        <v>15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2"/>
    </row>
    <row r="1413" spans="1:10" ht="12.75" customHeight="1" x14ac:dyDescent="0.25">
      <c r="A1413" s="101"/>
      <c r="B1413" s="80">
        <f>Invoice!B4812</f>
        <v>0</v>
      </c>
      <c r="C1413" s="88">
        <f>Invoice!E4812</f>
        <v>0</v>
      </c>
      <c r="D1413" s="89">
        <f>Invoice!H4812</f>
        <v>0</v>
      </c>
      <c r="E1413" s="81">
        <f t="shared" si="155"/>
        <v>0</v>
      </c>
      <c r="F1413" s="81"/>
      <c r="G1413" s="82">
        <f t="shared" si="156"/>
        <v>0</v>
      </c>
      <c r="H1413" s="83">
        <f t="shared" si="157"/>
        <v>0</v>
      </c>
      <c r="I1413" s="83" t="e">
        <f t="shared" si="158"/>
        <v>#DIV/0!</v>
      </c>
      <c r="J1413" s="103" t="e">
        <f t="shared" si="159"/>
        <v>#DIV/0!</v>
      </c>
    </row>
    <row r="1414" spans="1:10" ht="12.75" customHeight="1" x14ac:dyDescent="0.25">
      <c r="A1414" s="101"/>
      <c r="D1414" s="81"/>
      <c r="E1414" s="81">
        <f>(E1413*Invoice!I4812)+((E1413-(E1413*Invoice!I4812))*Invoice!J4812)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4" t="e">
        <f>H1414/B1413</f>
        <v>#DIV/0!</v>
      </c>
    </row>
    <row r="1415" spans="1:10" ht="12.75" customHeight="1" x14ac:dyDescent="0.25">
      <c r="A1415" s="101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5" t="e">
        <f>J1413-J1414</f>
        <v>#DIV/0!</v>
      </c>
    </row>
    <row r="1416" spans="1:10" ht="12.75" customHeight="1" x14ac:dyDescent="0.25">
      <c r="A1416" s="101"/>
      <c r="D1416" s="81"/>
      <c r="E1416" s="81"/>
      <c r="F1416" s="81"/>
      <c r="G1416" s="82"/>
      <c r="H1416" s="83">
        <f>G1415+H1415</f>
        <v>0</v>
      </c>
      <c r="I1416" s="83"/>
      <c r="J1416" s="103"/>
    </row>
    <row r="1417" spans="1:10" ht="12.75" customHeight="1" x14ac:dyDescent="0.25">
      <c r="A1417" s="101"/>
      <c r="B1417" s="79"/>
      <c r="D1417" s="81"/>
      <c r="E1417" s="81"/>
      <c r="F1417" s="81"/>
      <c r="G1417" s="82"/>
      <c r="H1417" s="83"/>
      <c r="I1417" s="83"/>
      <c r="J1417" s="103"/>
    </row>
    <row r="1418" spans="1:10" ht="12.75" customHeight="1" x14ac:dyDescent="0.25">
      <c r="A1418" s="101">
        <v>16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2"/>
    </row>
    <row r="1419" spans="1:10" ht="12.75" customHeight="1" x14ac:dyDescent="0.25">
      <c r="A1419" s="101"/>
      <c r="B1419" s="80">
        <f>Invoice!B4813</f>
        <v>0</v>
      </c>
      <c r="C1419" s="88">
        <f>Invoice!E4813</f>
        <v>0</v>
      </c>
      <c r="D1419" s="89">
        <f>Invoice!H4813</f>
        <v>0</v>
      </c>
      <c r="E1419" s="81">
        <f t="shared" si="155"/>
        <v>0</v>
      </c>
      <c r="F1419" s="81"/>
      <c r="G1419" s="82">
        <f t="shared" si="156"/>
        <v>0</v>
      </c>
      <c r="H1419" s="83">
        <f t="shared" si="157"/>
        <v>0</v>
      </c>
      <c r="I1419" s="83" t="e">
        <f t="shared" si="158"/>
        <v>#DIV/0!</v>
      </c>
      <c r="J1419" s="103" t="e">
        <f t="shared" si="159"/>
        <v>#DIV/0!</v>
      </c>
    </row>
    <row r="1420" spans="1:10" ht="12.75" customHeight="1" x14ac:dyDescent="0.25">
      <c r="A1420" s="101"/>
      <c r="D1420" s="81"/>
      <c r="E1420" s="81">
        <f>(E1419*Invoice!I4813)+((E1419-(E1419*Invoice!I4813))*Invoice!J4813)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4" t="e">
        <f>H1420/B1419</f>
        <v>#DIV/0!</v>
      </c>
    </row>
    <row r="1421" spans="1:10" ht="12.75" customHeight="1" x14ac:dyDescent="0.25">
      <c r="A1421" s="101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5" t="e">
        <f>J1419-J1420</f>
        <v>#DIV/0!</v>
      </c>
    </row>
    <row r="1422" spans="1:10" ht="12.75" customHeight="1" x14ac:dyDescent="0.25">
      <c r="A1422" s="101"/>
      <c r="D1422" s="81"/>
      <c r="E1422" s="81"/>
      <c r="F1422" s="81"/>
      <c r="G1422" s="82"/>
      <c r="H1422" s="83">
        <f>G1421+H1421</f>
        <v>0</v>
      </c>
      <c r="I1422" s="83"/>
      <c r="J1422" s="103"/>
    </row>
    <row r="1423" spans="1:10" ht="12.75" customHeight="1" x14ac:dyDescent="0.25">
      <c r="A1423" s="101"/>
      <c r="C1423" s="88"/>
      <c r="D1423" s="89"/>
      <c r="E1423" s="81"/>
      <c r="F1423" s="81"/>
      <c r="G1423" s="82"/>
      <c r="H1423" s="83"/>
      <c r="I1423" s="83"/>
      <c r="J1423" s="103"/>
    </row>
    <row r="1424" spans="1:10" ht="12.75" customHeight="1" x14ac:dyDescent="0.25">
      <c r="A1424" s="106"/>
      <c r="B1424" s="107"/>
      <c r="C1424" s="107"/>
      <c r="D1424" s="107"/>
      <c r="E1424" s="107"/>
      <c r="F1424" s="107"/>
      <c r="G1424" s="108">
        <f>G1331+G1337+G1343+G1349+G1355+G1361+G1367+G1373+G1379+G1385+G1391+G1397+G1403+G1409+G1415+G1421</f>
        <v>0</v>
      </c>
      <c r="H1424" s="108">
        <f>H1331+H1337+H1343+H1349+H1355+H1361+H1367+H1373+H1379+H1385+H1391+H1397+H1403+H1409+H1415+H1421</f>
        <v>0</v>
      </c>
      <c r="I1424" s="107"/>
      <c r="J1424" s="109">
        <f>H1332+H1338+H1344+H1350+H1356+H1362+H1368+H1374+H1380+H1386+H1392+H1398+H1404+H1410+H1416+H1422</f>
        <v>0</v>
      </c>
    </row>
    <row r="1426" spans="1:10" ht="12.75" customHeight="1" x14ac:dyDescent="0.25">
      <c r="A1426" s="94" t="s">
        <v>1</v>
      </c>
      <c r="B1426" s="95">
        <f>Invoice!E4904</f>
        <v>23070044</v>
      </c>
      <c r="C1426" s="96"/>
      <c r="D1426" s="97"/>
      <c r="E1426" s="97"/>
      <c r="F1426" s="97"/>
      <c r="G1426" s="98"/>
      <c r="H1426" s="99"/>
      <c r="I1426" s="99"/>
      <c r="J1426" s="100"/>
    </row>
    <row r="1427" spans="1:10" ht="12.75" customHeight="1" x14ac:dyDescent="0.25">
      <c r="A1427" s="101">
        <v>1</v>
      </c>
      <c r="B1427" s="84" t="s">
        <v>20</v>
      </c>
      <c r="C1427" s="84" t="s">
        <v>21</v>
      </c>
      <c r="D1427" s="85" t="s">
        <v>22</v>
      </c>
      <c r="E1427" s="85" t="s">
        <v>23</v>
      </c>
      <c r="F1427" s="85"/>
      <c r="G1427" s="86" t="s">
        <v>24</v>
      </c>
      <c r="H1427" s="87" t="s">
        <v>25</v>
      </c>
      <c r="I1427" s="87" t="s">
        <v>26</v>
      </c>
      <c r="J1427" s="102"/>
    </row>
    <row r="1428" spans="1:10" ht="12.75" customHeight="1" x14ac:dyDescent="0.25">
      <c r="A1428" s="101"/>
      <c r="B1428" s="80">
        <f>Invoice!B4912</f>
        <v>0</v>
      </c>
      <c r="C1428" s="88">
        <f>Invoice!E4912</f>
        <v>0</v>
      </c>
      <c r="D1428" s="89">
        <f>Invoice!H4912</f>
        <v>0</v>
      </c>
      <c r="E1428" s="81">
        <f>D1428*B1428</f>
        <v>0</v>
      </c>
      <c r="F1428" s="81"/>
      <c r="G1428" s="82">
        <f>E1428/1.11</f>
        <v>0</v>
      </c>
      <c r="H1428" s="83">
        <f>G1428*11%</f>
        <v>0</v>
      </c>
      <c r="I1428" s="83" t="e">
        <f>G1428/B1428</f>
        <v>#DIV/0!</v>
      </c>
      <c r="J1428" s="103" t="e">
        <f>H1428/B1428</f>
        <v>#DIV/0!</v>
      </c>
    </row>
    <row r="1429" spans="1:10" ht="12.75" customHeight="1" x14ac:dyDescent="0.25">
      <c r="A1429" s="101"/>
      <c r="D1429" s="81"/>
      <c r="E1429" s="81">
        <f>(E1428*Invoice!I4912)+((E1428-(E1428*Invoice!I4912))*Invoice!J4912)</f>
        <v>0</v>
      </c>
      <c r="F1429" s="81"/>
      <c r="G1429" s="90">
        <f>E1429/1.11</f>
        <v>0</v>
      </c>
      <c r="H1429" s="91">
        <f>G1429*11%</f>
        <v>0</v>
      </c>
      <c r="I1429" s="91" t="e">
        <f>G1429/B1428</f>
        <v>#DIV/0!</v>
      </c>
      <c r="J1429" s="104" t="e">
        <f>H1429/B1428</f>
        <v>#DIV/0!</v>
      </c>
    </row>
    <row r="1430" spans="1:10" ht="12.75" customHeight="1" x14ac:dyDescent="0.25">
      <c r="A1430" s="101"/>
      <c r="D1430" s="81" t="s">
        <v>23</v>
      </c>
      <c r="E1430" s="81">
        <f>E1428-E1429</f>
        <v>0</v>
      </c>
      <c r="F1430" s="81"/>
      <c r="G1430" s="82">
        <f>G1428-G1429</f>
        <v>0</v>
      </c>
      <c r="H1430" s="82">
        <f>H1428-H1429</f>
        <v>0</v>
      </c>
      <c r="I1430" s="82" t="e">
        <f>I1428-I1429</f>
        <v>#DIV/0!</v>
      </c>
      <c r="J1430" s="105" t="e">
        <f>J1428-J1429</f>
        <v>#DIV/0!</v>
      </c>
    </row>
    <row r="1431" spans="1:10" ht="12.75" customHeight="1" x14ac:dyDescent="0.25">
      <c r="A1431" s="101"/>
      <c r="D1431" s="81"/>
      <c r="E1431" s="81"/>
      <c r="F1431" s="81"/>
      <c r="G1431" s="82"/>
      <c r="H1431" s="83">
        <f>G1430+H1430</f>
        <v>0</v>
      </c>
      <c r="I1431" s="83"/>
      <c r="J1431" s="103"/>
    </row>
    <row r="1432" spans="1:10" ht="12.75" customHeight="1" x14ac:dyDescent="0.25">
      <c r="A1432" s="101"/>
      <c r="B1432" s="79"/>
      <c r="D1432" s="81"/>
      <c r="E1432" s="81"/>
      <c r="F1432" s="81"/>
      <c r="G1432" s="82"/>
      <c r="H1432" s="83"/>
      <c r="I1432" s="83"/>
      <c r="J1432" s="103"/>
    </row>
    <row r="1433" spans="1:10" ht="12.75" customHeight="1" x14ac:dyDescent="0.25">
      <c r="A1433" s="101">
        <v>2</v>
      </c>
      <c r="B1433" s="84" t="s">
        <v>20</v>
      </c>
      <c r="C1433" s="84" t="s">
        <v>21</v>
      </c>
      <c r="D1433" s="85" t="s">
        <v>22</v>
      </c>
      <c r="E1433" s="85" t="s">
        <v>23</v>
      </c>
      <c r="F1433" s="85"/>
      <c r="G1433" s="86" t="s">
        <v>24</v>
      </c>
      <c r="H1433" s="87" t="s">
        <v>25</v>
      </c>
      <c r="I1433" s="87" t="s">
        <v>26</v>
      </c>
      <c r="J1433" s="102"/>
    </row>
    <row r="1434" spans="1:10" ht="12.75" customHeight="1" x14ac:dyDescent="0.25">
      <c r="A1434" s="101"/>
      <c r="B1434" s="80">
        <f>Invoice!B4913</f>
        <v>0</v>
      </c>
      <c r="C1434" s="88">
        <f>Invoice!E4913</f>
        <v>0</v>
      </c>
      <c r="D1434" s="89">
        <f>Invoice!H4913</f>
        <v>0</v>
      </c>
      <c r="E1434" s="81">
        <f t="shared" ref="E1434:E1518" si="160">D1434*B1434</f>
        <v>0</v>
      </c>
      <c r="F1434" s="81"/>
      <c r="G1434" s="82">
        <f t="shared" ref="G1434:G1518" si="161">E1434/1.11</f>
        <v>0</v>
      </c>
      <c r="H1434" s="83">
        <f t="shared" ref="H1434:H1518" si="162">G1434*11%</f>
        <v>0</v>
      </c>
      <c r="I1434" s="83" t="e">
        <f t="shared" ref="I1434:I1518" si="163">G1434/B1434</f>
        <v>#DIV/0!</v>
      </c>
      <c r="J1434" s="103" t="e">
        <f t="shared" ref="J1434:J1518" si="164">H1434/B1434</f>
        <v>#DIV/0!</v>
      </c>
    </row>
    <row r="1435" spans="1:10" ht="12.75" customHeight="1" x14ac:dyDescent="0.25">
      <c r="A1435" s="101"/>
      <c r="D1435" s="81"/>
      <c r="E1435" s="81">
        <f>(E1434*Invoice!I4913)+((E1434-(E1434*Invoice!I4913))*Invoice!J4913)</f>
        <v>0</v>
      </c>
      <c r="F1435" s="81"/>
      <c r="G1435" s="90">
        <f>E1435/1.11</f>
        <v>0</v>
      </c>
      <c r="H1435" s="91">
        <f>G1435*11%</f>
        <v>0</v>
      </c>
      <c r="I1435" s="91" t="e">
        <f>G1435/B1434</f>
        <v>#DIV/0!</v>
      </c>
      <c r="J1435" s="104" t="e">
        <f>H1435/B1434</f>
        <v>#DIV/0!</v>
      </c>
    </row>
    <row r="1436" spans="1:10" ht="12.75" customHeight="1" x14ac:dyDescent="0.25">
      <c r="A1436" s="101"/>
      <c r="D1436" s="81" t="s">
        <v>23</v>
      </c>
      <c r="E1436" s="81">
        <f>E1434-E1435</f>
        <v>0</v>
      </c>
      <c r="F1436" s="81"/>
      <c r="G1436" s="82">
        <f>G1434-G1435</f>
        <v>0</v>
      </c>
      <c r="H1436" s="82">
        <f>H1434-H1435</f>
        <v>0</v>
      </c>
      <c r="I1436" s="82" t="e">
        <f>I1434-I1435</f>
        <v>#DIV/0!</v>
      </c>
      <c r="J1436" s="105" t="e">
        <f>J1434-J1435</f>
        <v>#DIV/0!</v>
      </c>
    </row>
    <row r="1437" spans="1:10" ht="12.75" customHeight="1" x14ac:dyDescent="0.25">
      <c r="A1437" s="101"/>
      <c r="D1437" s="81"/>
      <c r="E1437" s="81"/>
      <c r="F1437" s="81"/>
      <c r="G1437" s="82"/>
      <c r="H1437" s="83">
        <f>G1436+H1436</f>
        <v>0</v>
      </c>
      <c r="I1437" s="83"/>
      <c r="J1437" s="103"/>
    </row>
    <row r="1438" spans="1:10" ht="12.75" customHeight="1" x14ac:dyDescent="0.25">
      <c r="A1438" s="101"/>
      <c r="B1438" s="79"/>
      <c r="D1438" s="81"/>
      <c r="E1438" s="81"/>
      <c r="F1438" s="81"/>
      <c r="G1438" s="82"/>
      <c r="H1438" s="83"/>
      <c r="I1438" s="83"/>
      <c r="J1438" s="103"/>
    </row>
    <row r="1439" spans="1:10" ht="12.75" customHeight="1" x14ac:dyDescent="0.25">
      <c r="A1439" s="101">
        <v>3</v>
      </c>
      <c r="B1439" s="84" t="s">
        <v>20</v>
      </c>
      <c r="C1439" s="84" t="s">
        <v>21</v>
      </c>
      <c r="D1439" s="85" t="s">
        <v>22</v>
      </c>
      <c r="E1439" s="85" t="s">
        <v>23</v>
      </c>
      <c r="F1439" s="85"/>
      <c r="G1439" s="86" t="s">
        <v>24</v>
      </c>
      <c r="H1439" s="87" t="s">
        <v>25</v>
      </c>
      <c r="I1439" s="87" t="s">
        <v>26</v>
      </c>
      <c r="J1439" s="102"/>
    </row>
    <row r="1440" spans="1:10" ht="12.75" customHeight="1" x14ac:dyDescent="0.25">
      <c r="A1440" s="101"/>
      <c r="B1440" s="80">
        <f>Invoice!B4914</f>
        <v>0</v>
      </c>
      <c r="C1440" s="88">
        <f>Invoice!E4914</f>
        <v>0</v>
      </c>
      <c r="D1440" s="89">
        <f>Invoice!H4914</f>
        <v>0</v>
      </c>
      <c r="E1440" s="81">
        <f t="shared" si="160"/>
        <v>0</v>
      </c>
      <c r="F1440" s="81"/>
      <c r="G1440" s="82">
        <f t="shared" si="161"/>
        <v>0</v>
      </c>
      <c r="H1440" s="83">
        <f t="shared" si="162"/>
        <v>0</v>
      </c>
      <c r="I1440" s="83" t="e">
        <f t="shared" si="163"/>
        <v>#DIV/0!</v>
      </c>
      <c r="J1440" s="103" t="e">
        <f t="shared" si="164"/>
        <v>#DIV/0!</v>
      </c>
    </row>
    <row r="1441" spans="1:10" ht="12.75" customHeight="1" x14ac:dyDescent="0.25">
      <c r="A1441" s="101"/>
      <c r="D1441" s="81"/>
      <c r="E1441" s="81">
        <f>(E1440*Invoice!I4914)+((E1440-(E1440*Invoice!I4914))*Invoice!J4914)</f>
        <v>0</v>
      </c>
      <c r="F1441" s="81"/>
      <c r="G1441" s="90">
        <f>E1441/1.11</f>
        <v>0</v>
      </c>
      <c r="H1441" s="91">
        <f>G1441*11%</f>
        <v>0</v>
      </c>
      <c r="I1441" s="91" t="e">
        <f>G1441/B1440</f>
        <v>#DIV/0!</v>
      </c>
      <c r="J1441" s="104" t="e">
        <f>H1441/B1440</f>
        <v>#DIV/0!</v>
      </c>
    </row>
    <row r="1442" spans="1:10" ht="12.75" customHeight="1" x14ac:dyDescent="0.25">
      <c r="A1442" s="101"/>
      <c r="D1442" s="81" t="s">
        <v>23</v>
      </c>
      <c r="E1442" s="81">
        <f>E1440-E1441</f>
        <v>0</v>
      </c>
      <c r="F1442" s="81"/>
      <c r="G1442" s="82">
        <f>G1440-G1441</f>
        <v>0</v>
      </c>
      <c r="H1442" s="82">
        <f>H1440-H1441</f>
        <v>0</v>
      </c>
      <c r="I1442" s="82" t="e">
        <f>I1440-I1441</f>
        <v>#DIV/0!</v>
      </c>
      <c r="J1442" s="105" t="e">
        <f>J1440-J1441</f>
        <v>#DIV/0!</v>
      </c>
    </row>
    <row r="1443" spans="1:10" ht="12.75" customHeight="1" x14ac:dyDescent="0.25">
      <c r="A1443" s="101"/>
      <c r="D1443" s="81"/>
      <c r="E1443" s="81"/>
      <c r="F1443" s="81"/>
      <c r="G1443" s="82"/>
      <c r="H1443" s="83">
        <f>G1442+H1442</f>
        <v>0</v>
      </c>
      <c r="I1443" s="83"/>
      <c r="J1443" s="103"/>
    </row>
    <row r="1444" spans="1:10" ht="12.75" customHeight="1" x14ac:dyDescent="0.25">
      <c r="A1444" s="101"/>
      <c r="B1444" s="79"/>
      <c r="D1444" s="81"/>
      <c r="E1444" s="81"/>
      <c r="F1444" s="81"/>
      <c r="G1444" s="82"/>
      <c r="H1444" s="83"/>
      <c r="I1444" s="83"/>
      <c r="J1444" s="103"/>
    </row>
    <row r="1445" spans="1:10" ht="12.75" customHeight="1" x14ac:dyDescent="0.25">
      <c r="A1445" s="101">
        <v>4</v>
      </c>
      <c r="B1445" s="84" t="s">
        <v>20</v>
      </c>
      <c r="C1445" s="84" t="s">
        <v>21</v>
      </c>
      <c r="D1445" s="85" t="s">
        <v>22</v>
      </c>
      <c r="E1445" s="85" t="s">
        <v>23</v>
      </c>
      <c r="F1445" s="85"/>
      <c r="G1445" s="86" t="s">
        <v>24</v>
      </c>
      <c r="H1445" s="87" t="s">
        <v>25</v>
      </c>
      <c r="I1445" s="87" t="s">
        <v>26</v>
      </c>
      <c r="J1445" s="102"/>
    </row>
    <row r="1446" spans="1:10" ht="12.75" customHeight="1" x14ac:dyDescent="0.25">
      <c r="A1446" s="101"/>
      <c r="B1446" s="80">
        <f>Invoice!B4915</f>
        <v>0</v>
      </c>
      <c r="C1446" s="88">
        <f>Invoice!E4915</f>
        <v>0</v>
      </c>
      <c r="D1446" s="89">
        <f>Invoice!H4915</f>
        <v>0</v>
      </c>
      <c r="E1446" s="81">
        <f t="shared" si="160"/>
        <v>0</v>
      </c>
      <c r="F1446" s="81"/>
      <c r="G1446" s="82">
        <f t="shared" si="161"/>
        <v>0</v>
      </c>
      <c r="H1446" s="83">
        <f t="shared" si="162"/>
        <v>0</v>
      </c>
      <c r="I1446" s="83" t="e">
        <f t="shared" si="163"/>
        <v>#DIV/0!</v>
      </c>
      <c r="J1446" s="103" t="e">
        <f t="shared" si="164"/>
        <v>#DIV/0!</v>
      </c>
    </row>
    <row r="1447" spans="1:10" ht="12.75" customHeight="1" x14ac:dyDescent="0.25">
      <c r="A1447" s="101"/>
      <c r="D1447" s="81"/>
      <c r="E1447" s="81">
        <f>(E1446*Invoice!I4915)+((E1446-(E1446*Invoice!I4915))*Invoice!J4915)</f>
        <v>0</v>
      </c>
      <c r="F1447" s="81"/>
      <c r="G1447" s="90">
        <f>E1447/1.11</f>
        <v>0</v>
      </c>
      <c r="H1447" s="91">
        <f>G1447*11%</f>
        <v>0</v>
      </c>
      <c r="I1447" s="91" t="e">
        <f>G1447/B1446</f>
        <v>#DIV/0!</v>
      </c>
      <c r="J1447" s="104" t="e">
        <f>H1447/B1446</f>
        <v>#DIV/0!</v>
      </c>
    </row>
    <row r="1448" spans="1:10" ht="12.75" customHeight="1" x14ac:dyDescent="0.25">
      <c r="A1448" s="101"/>
      <c r="D1448" s="81" t="s">
        <v>23</v>
      </c>
      <c r="E1448" s="81">
        <f>E1446-E1447</f>
        <v>0</v>
      </c>
      <c r="F1448" s="81"/>
      <c r="G1448" s="82">
        <f>G1446-G1447</f>
        <v>0</v>
      </c>
      <c r="H1448" s="82">
        <f>H1446-H1447</f>
        <v>0</v>
      </c>
      <c r="I1448" s="82" t="e">
        <f>I1446-I1447</f>
        <v>#DIV/0!</v>
      </c>
      <c r="J1448" s="105" t="e">
        <f>J1446-J1447</f>
        <v>#DIV/0!</v>
      </c>
    </row>
    <row r="1449" spans="1:10" ht="12.75" customHeight="1" x14ac:dyDescent="0.25">
      <c r="A1449" s="101"/>
      <c r="D1449" s="81"/>
      <c r="E1449" s="81"/>
      <c r="F1449" s="81"/>
      <c r="G1449" s="82"/>
      <c r="H1449" s="83">
        <f>G1448+H1448</f>
        <v>0</v>
      </c>
      <c r="I1449" s="83"/>
      <c r="J1449" s="103"/>
    </row>
    <row r="1450" spans="1:10" ht="12.75" customHeight="1" x14ac:dyDescent="0.25">
      <c r="A1450" s="101"/>
      <c r="B1450" s="79"/>
      <c r="D1450" s="81"/>
      <c r="E1450" s="81"/>
      <c r="F1450" s="81"/>
      <c r="G1450" s="82"/>
      <c r="H1450" s="83"/>
      <c r="I1450" s="83"/>
      <c r="J1450" s="103"/>
    </row>
    <row r="1451" spans="1:10" ht="12.75" customHeight="1" x14ac:dyDescent="0.25">
      <c r="A1451" s="101">
        <v>5</v>
      </c>
      <c r="B1451" s="84" t="s">
        <v>20</v>
      </c>
      <c r="C1451" s="84" t="s">
        <v>21</v>
      </c>
      <c r="D1451" s="85" t="s">
        <v>22</v>
      </c>
      <c r="E1451" s="85" t="s">
        <v>23</v>
      </c>
      <c r="F1451" s="85"/>
      <c r="G1451" s="86" t="s">
        <v>24</v>
      </c>
      <c r="H1451" s="87" t="s">
        <v>25</v>
      </c>
      <c r="I1451" s="87" t="s">
        <v>26</v>
      </c>
      <c r="J1451" s="102"/>
    </row>
    <row r="1452" spans="1:10" ht="12.75" customHeight="1" x14ac:dyDescent="0.25">
      <c r="A1452" s="101"/>
      <c r="B1452" s="80">
        <f>Invoice!B4916</f>
        <v>0</v>
      </c>
      <c r="C1452" s="88">
        <f>Invoice!E4916</f>
        <v>0</v>
      </c>
      <c r="D1452" s="89">
        <f>Invoice!H4916</f>
        <v>0</v>
      </c>
      <c r="E1452" s="81">
        <f t="shared" si="160"/>
        <v>0</v>
      </c>
      <c r="F1452" s="81"/>
      <c r="G1452" s="82">
        <f t="shared" si="161"/>
        <v>0</v>
      </c>
      <c r="H1452" s="83">
        <f t="shared" si="162"/>
        <v>0</v>
      </c>
      <c r="I1452" s="83" t="e">
        <f t="shared" si="163"/>
        <v>#DIV/0!</v>
      </c>
      <c r="J1452" s="103" t="e">
        <f t="shared" si="164"/>
        <v>#DIV/0!</v>
      </c>
    </row>
    <row r="1453" spans="1:10" ht="12.75" customHeight="1" x14ac:dyDescent="0.25">
      <c r="A1453" s="101"/>
      <c r="D1453" s="81"/>
      <c r="E1453" s="81">
        <f>(E1452*Invoice!I4916)+((E1452-(E1452*Invoice!I4916))*Invoice!J4916)</f>
        <v>0</v>
      </c>
      <c r="F1453" s="81"/>
      <c r="G1453" s="90">
        <f>E1453/1.11</f>
        <v>0</v>
      </c>
      <c r="H1453" s="91">
        <f>G1453*11%</f>
        <v>0</v>
      </c>
      <c r="I1453" s="91" t="e">
        <f>G1453/B1452</f>
        <v>#DIV/0!</v>
      </c>
      <c r="J1453" s="104" t="e">
        <f>H1453/B1452</f>
        <v>#DIV/0!</v>
      </c>
    </row>
    <row r="1454" spans="1:10" ht="12.75" customHeight="1" x14ac:dyDescent="0.25">
      <c r="A1454" s="101"/>
      <c r="D1454" s="81" t="s">
        <v>23</v>
      </c>
      <c r="E1454" s="81">
        <f>E1452-E1453</f>
        <v>0</v>
      </c>
      <c r="F1454" s="81"/>
      <c r="G1454" s="82">
        <f>G1452-G1453</f>
        <v>0</v>
      </c>
      <c r="H1454" s="82">
        <f>H1452-H1453</f>
        <v>0</v>
      </c>
      <c r="I1454" s="82" t="e">
        <f>I1452-I1453</f>
        <v>#DIV/0!</v>
      </c>
      <c r="J1454" s="105" t="e">
        <f>J1452-J1453</f>
        <v>#DIV/0!</v>
      </c>
    </row>
    <row r="1455" spans="1:10" ht="12.75" customHeight="1" x14ac:dyDescent="0.25">
      <c r="A1455" s="101"/>
      <c r="D1455" s="81"/>
      <c r="E1455" s="81"/>
      <c r="F1455" s="81"/>
      <c r="G1455" s="82"/>
      <c r="H1455" s="83">
        <f>G1454+H1454</f>
        <v>0</v>
      </c>
      <c r="I1455" s="83"/>
      <c r="J1455" s="103"/>
    </row>
    <row r="1456" spans="1:10" ht="12.75" customHeight="1" x14ac:dyDescent="0.25">
      <c r="A1456" s="101"/>
      <c r="B1456" s="79"/>
      <c r="D1456" s="81"/>
      <c r="E1456" s="81"/>
      <c r="F1456" s="81"/>
      <c r="G1456" s="82"/>
      <c r="H1456" s="83"/>
      <c r="I1456" s="83"/>
      <c r="J1456" s="103"/>
    </row>
    <row r="1457" spans="1:10" ht="12.75" customHeight="1" x14ac:dyDescent="0.25">
      <c r="A1457" s="101">
        <v>6</v>
      </c>
      <c r="B1457" s="84" t="s">
        <v>20</v>
      </c>
      <c r="C1457" s="84" t="s">
        <v>21</v>
      </c>
      <c r="D1457" s="85" t="s">
        <v>22</v>
      </c>
      <c r="E1457" s="85" t="s">
        <v>23</v>
      </c>
      <c r="F1457" s="85"/>
      <c r="G1457" s="86" t="s">
        <v>24</v>
      </c>
      <c r="H1457" s="87" t="s">
        <v>25</v>
      </c>
      <c r="I1457" s="87" t="s">
        <v>26</v>
      </c>
      <c r="J1457" s="102"/>
    </row>
    <row r="1458" spans="1:10" ht="12.75" customHeight="1" x14ac:dyDescent="0.25">
      <c r="A1458" s="101"/>
      <c r="B1458" s="80">
        <f>Invoice!B4917</f>
        <v>0</v>
      </c>
      <c r="C1458" s="88">
        <f>Invoice!E4917</f>
        <v>0</v>
      </c>
      <c r="D1458" s="89">
        <f>Invoice!H4917</f>
        <v>0</v>
      </c>
      <c r="E1458" s="81">
        <f t="shared" si="160"/>
        <v>0</v>
      </c>
      <c r="F1458" s="81"/>
      <c r="G1458" s="82">
        <f t="shared" si="161"/>
        <v>0</v>
      </c>
      <c r="H1458" s="83">
        <f t="shared" si="162"/>
        <v>0</v>
      </c>
      <c r="I1458" s="83" t="e">
        <f t="shared" si="163"/>
        <v>#DIV/0!</v>
      </c>
      <c r="J1458" s="103" t="e">
        <f t="shared" si="164"/>
        <v>#DIV/0!</v>
      </c>
    </row>
    <row r="1459" spans="1:10" ht="12.75" customHeight="1" x14ac:dyDescent="0.25">
      <c r="A1459" s="101"/>
      <c r="D1459" s="81"/>
      <c r="E1459" s="81">
        <f>(E1458*Invoice!I4917)+((E1458-(E1458*Invoice!I4917))*Invoice!J4917)</f>
        <v>0</v>
      </c>
      <c r="F1459" s="81"/>
      <c r="G1459" s="90">
        <f>E1459/1.11</f>
        <v>0</v>
      </c>
      <c r="H1459" s="91">
        <f>G1459*11%</f>
        <v>0</v>
      </c>
      <c r="I1459" s="91" t="e">
        <f>G1459/B1458</f>
        <v>#DIV/0!</v>
      </c>
      <c r="J1459" s="104" t="e">
        <f>H1459/B1458</f>
        <v>#DIV/0!</v>
      </c>
    </row>
    <row r="1460" spans="1:10" ht="12.75" customHeight="1" x14ac:dyDescent="0.25">
      <c r="A1460" s="101"/>
      <c r="D1460" s="81" t="s">
        <v>23</v>
      </c>
      <c r="E1460" s="81">
        <f>E1458-E1459</f>
        <v>0</v>
      </c>
      <c r="F1460" s="81"/>
      <c r="G1460" s="82">
        <f>G1458-G1459</f>
        <v>0</v>
      </c>
      <c r="H1460" s="82">
        <f>H1458-H1459</f>
        <v>0</v>
      </c>
      <c r="I1460" s="82" t="e">
        <f>I1458-I1459</f>
        <v>#DIV/0!</v>
      </c>
      <c r="J1460" s="105" t="e">
        <f>J1458-J1459</f>
        <v>#DIV/0!</v>
      </c>
    </row>
    <row r="1461" spans="1:10" ht="12.75" customHeight="1" x14ac:dyDescent="0.25">
      <c r="A1461" s="101"/>
      <c r="D1461" s="81"/>
      <c r="E1461" s="81"/>
      <c r="F1461" s="81"/>
      <c r="G1461" s="82"/>
      <c r="H1461" s="83">
        <f>G1460+H1460</f>
        <v>0</v>
      </c>
      <c r="I1461" s="83"/>
      <c r="J1461" s="103"/>
    </row>
    <row r="1462" spans="1:10" ht="12.75" customHeight="1" x14ac:dyDescent="0.25">
      <c r="A1462" s="101"/>
      <c r="B1462" s="79"/>
      <c r="D1462" s="81"/>
      <c r="E1462" s="81"/>
      <c r="F1462" s="81"/>
      <c r="G1462" s="82"/>
      <c r="H1462" s="83"/>
      <c r="I1462" s="83"/>
      <c r="J1462" s="103"/>
    </row>
    <row r="1463" spans="1:10" ht="12.75" customHeight="1" x14ac:dyDescent="0.25">
      <c r="A1463" s="101">
        <v>7</v>
      </c>
      <c r="B1463" s="84" t="s">
        <v>20</v>
      </c>
      <c r="C1463" s="84" t="s">
        <v>21</v>
      </c>
      <c r="D1463" s="85" t="s">
        <v>22</v>
      </c>
      <c r="E1463" s="85" t="s">
        <v>23</v>
      </c>
      <c r="F1463" s="85"/>
      <c r="G1463" s="86" t="s">
        <v>24</v>
      </c>
      <c r="H1463" s="87" t="s">
        <v>25</v>
      </c>
      <c r="I1463" s="87" t="s">
        <v>26</v>
      </c>
      <c r="J1463" s="102"/>
    </row>
    <row r="1464" spans="1:10" ht="12.75" customHeight="1" x14ac:dyDescent="0.25">
      <c r="A1464" s="101"/>
      <c r="B1464" s="80">
        <f>Invoice!B4918</f>
        <v>0</v>
      </c>
      <c r="C1464" s="88">
        <f>Invoice!E4918</f>
        <v>0</v>
      </c>
      <c r="D1464" s="89">
        <f>Invoice!H4918</f>
        <v>0</v>
      </c>
      <c r="E1464" s="81">
        <f t="shared" si="160"/>
        <v>0</v>
      </c>
      <c r="F1464" s="81"/>
      <c r="G1464" s="82">
        <f t="shared" si="161"/>
        <v>0</v>
      </c>
      <c r="H1464" s="83">
        <f t="shared" si="162"/>
        <v>0</v>
      </c>
      <c r="I1464" s="83" t="e">
        <f t="shared" si="163"/>
        <v>#DIV/0!</v>
      </c>
      <c r="J1464" s="103" t="e">
        <f t="shared" si="164"/>
        <v>#DIV/0!</v>
      </c>
    </row>
    <row r="1465" spans="1:10" ht="12.75" customHeight="1" x14ac:dyDescent="0.25">
      <c r="A1465" s="101"/>
      <c r="D1465" s="81"/>
      <c r="E1465" s="81">
        <f>(E1464*Invoice!I4918)+((E1464-(E1464*Invoice!I4918))*Invoice!J4918)</f>
        <v>0</v>
      </c>
      <c r="F1465" s="81"/>
      <c r="G1465" s="90">
        <f>E1465/1.11</f>
        <v>0</v>
      </c>
      <c r="H1465" s="91">
        <f>G1465*11%</f>
        <v>0</v>
      </c>
      <c r="I1465" s="91" t="e">
        <f>G1465/B1464</f>
        <v>#DIV/0!</v>
      </c>
      <c r="J1465" s="104" t="e">
        <f>H1465/B1464</f>
        <v>#DIV/0!</v>
      </c>
    </row>
    <row r="1466" spans="1:10" ht="12.75" customHeight="1" x14ac:dyDescent="0.25">
      <c r="A1466" s="101"/>
      <c r="D1466" s="81" t="s">
        <v>23</v>
      </c>
      <c r="E1466" s="81">
        <f>E1464-E1465</f>
        <v>0</v>
      </c>
      <c r="F1466" s="81"/>
      <c r="G1466" s="82">
        <f>G1464-G1465</f>
        <v>0</v>
      </c>
      <c r="H1466" s="82">
        <f>H1464-H1465</f>
        <v>0</v>
      </c>
      <c r="I1466" s="82" t="e">
        <f>I1464-I1465</f>
        <v>#DIV/0!</v>
      </c>
      <c r="J1466" s="105" t="e">
        <f>J1464-J1465</f>
        <v>#DIV/0!</v>
      </c>
    </row>
    <row r="1467" spans="1:10" ht="12.75" customHeight="1" x14ac:dyDescent="0.25">
      <c r="A1467" s="101"/>
      <c r="D1467" s="81"/>
      <c r="E1467" s="81"/>
      <c r="F1467" s="81"/>
      <c r="G1467" s="82"/>
      <c r="H1467" s="83">
        <f>G1466+H1466</f>
        <v>0</v>
      </c>
      <c r="I1467" s="83"/>
      <c r="J1467" s="103"/>
    </row>
    <row r="1468" spans="1:10" ht="12.75" customHeight="1" x14ac:dyDescent="0.25">
      <c r="A1468" s="101"/>
      <c r="B1468" s="79"/>
      <c r="D1468" s="81"/>
      <c r="E1468" s="81"/>
      <c r="F1468" s="81"/>
      <c r="G1468" s="82"/>
      <c r="H1468" s="83"/>
      <c r="I1468" s="83"/>
      <c r="J1468" s="103"/>
    </row>
    <row r="1469" spans="1:10" ht="12.75" customHeight="1" x14ac:dyDescent="0.25">
      <c r="A1469" s="101">
        <v>8</v>
      </c>
      <c r="B1469" s="84" t="s">
        <v>20</v>
      </c>
      <c r="C1469" s="84" t="s">
        <v>21</v>
      </c>
      <c r="D1469" s="85" t="s">
        <v>22</v>
      </c>
      <c r="E1469" s="85" t="s">
        <v>23</v>
      </c>
      <c r="F1469" s="85"/>
      <c r="G1469" s="86" t="s">
        <v>24</v>
      </c>
      <c r="H1469" s="87" t="s">
        <v>25</v>
      </c>
      <c r="I1469" s="87" t="s">
        <v>26</v>
      </c>
      <c r="J1469" s="102"/>
    </row>
    <row r="1470" spans="1:10" ht="12.75" customHeight="1" x14ac:dyDescent="0.25">
      <c r="A1470" s="101"/>
      <c r="B1470" s="80">
        <f>Invoice!B4919</f>
        <v>0</v>
      </c>
      <c r="C1470" s="88">
        <f>Invoice!E4919</f>
        <v>0</v>
      </c>
      <c r="D1470" s="89">
        <f>Invoice!H4919</f>
        <v>0</v>
      </c>
      <c r="E1470" s="81">
        <f t="shared" si="160"/>
        <v>0</v>
      </c>
      <c r="F1470" s="81"/>
      <c r="G1470" s="82">
        <f t="shared" si="161"/>
        <v>0</v>
      </c>
      <c r="H1470" s="83">
        <f t="shared" si="162"/>
        <v>0</v>
      </c>
      <c r="I1470" s="83" t="e">
        <f t="shared" si="163"/>
        <v>#DIV/0!</v>
      </c>
      <c r="J1470" s="103" t="e">
        <f t="shared" si="164"/>
        <v>#DIV/0!</v>
      </c>
    </row>
    <row r="1471" spans="1:10" ht="12.75" customHeight="1" x14ac:dyDescent="0.25">
      <c r="A1471" s="101"/>
      <c r="D1471" s="81"/>
      <c r="E1471" s="81">
        <f>(E1470*Invoice!I4919)+((E1470-(E1470*Invoice!I4919))*Invoice!J4919)</f>
        <v>0</v>
      </c>
      <c r="F1471" s="81"/>
      <c r="G1471" s="90">
        <f>E1471/1.11</f>
        <v>0</v>
      </c>
      <c r="H1471" s="91">
        <f>G1471*11%</f>
        <v>0</v>
      </c>
      <c r="I1471" s="91" t="e">
        <f>G1471/B1470</f>
        <v>#DIV/0!</v>
      </c>
      <c r="J1471" s="104" t="e">
        <f>H1471/B1470</f>
        <v>#DIV/0!</v>
      </c>
    </row>
    <row r="1472" spans="1:10" ht="12.75" customHeight="1" x14ac:dyDescent="0.25">
      <c r="A1472" s="101"/>
      <c r="D1472" s="81" t="s">
        <v>23</v>
      </c>
      <c r="E1472" s="81">
        <f>E1470-E1471</f>
        <v>0</v>
      </c>
      <c r="F1472" s="81"/>
      <c r="G1472" s="82">
        <f>G1470-G1471</f>
        <v>0</v>
      </c>
      <c r="H1472" s="82">
        <f>H1470-H1471</f>
        <v>0</v>
      </c>
      <c r="I1472" s="82" t="e">
        <f>I1470-I1471</f>
        <v>#DIV/0!</v>
      </c>
      <c r="J1472" s="105" t="e">
        <f>J1470-J1471</f>
        <v>#DIV/0!</v>
      </c>
    </row>
    <row r="1473" spans="1:10" ht="12.75" customHeight="1" x14ac:dyDescent="0.25">
      <c r="A1473" s="101"/>
      <c r="D1473" s="81"/>
      <c r="E1473" s="81"/>
      <c r="F1473" s="81"/>
      <c r="G1473" s="82"/>
      <c r="H1473" s="83">
        <f>G1472+H1472</f>
        <v>0</v>
      </c>
      <c r="I1473" s="83"/>
      <c r="J1473" s="103"/>
    </row>
    <row r="1474" spans="1:10" ht="12.75" customHeight="1" x14ac:dyDescent="0.25">
      <c r="A1474" s="101"/>
      <c r="B1474" s="79"/>
      <c r="D1474" s="81"/>
      <c r="E1474" s="81"/>
      <c r="F1474" s="81"/>
      <c r="G1474" s="82"/>
      <c r="H1474" s="83"/>
      <c r="I1474" s="83"/>
      <c r="J1474" s="103"/>
    </row>
    <row r="1475" spans="1:10" ht="12.75" customHeight="1" x14ac:dyDescent="0.25">
      <c r="A1475" s="101">
        <v>9</v>
      </c>
      <c r="B1475" s="84" t="s">
        <v>20</v>
      </c>
      <c r="C1475" s="84" t="s">
        <v>21</v>
      </c>
      <c r="D1475" s="85" t="s">
        <v>22</v>
      </c>
      <c r="E1475" s="85" t="s">
        <v>23</v>
      </c>
      <c r="F1475" s="85"/>
      <c r="G1475" s="86" t="s">
        <v>24</v>
      </c>
      <c r="H1475" s="87" t="s">
        <v>25</v>
      </c>
      <c r="I1475" s="87" t="s">
        <v>26</v>
      </c>
      <c r="J1475" s="102"/>
    </row>
    <row r="1476" spans="1:10" ht="12.75" customHeight="1" x14ac:dyDescent="0.25">
      <c r="A1476" s="101"/>
      <c r="B1476" s="80">
        <f>Invoice!B4920</f>
        <v>0</v>
      </c>
      <c r="C1476" s="88">
        <f>Invoice!E4920</f>
        <v>0</v>
      </c>
      <c r="D1476" s="89">
        <f>Invoice!H4920</f>
        <v>0</v>
      </c>
      <c r="E1476" s="81">
        <f t="shared" si="160"/>
        <v>0</v>
      </c>
      <c r="F1476" s="81"/>
      <c r="G1476" s="82">
        <f t="shared" si="161"/>
        <v>0</v>
      </c>
      <c r="H1476" s="83">
        <f t="shared" si="162"/>
        <v>0</v>
      </c>
      <c r="I1476" s="83" t="e">
        <f t="shared" si="163"/>
        <v>#DIV/0!</v>
      </c>
      <c r="J1476" s="103" t="e">
        <f t="shared" si="164"/>
        <v>#DIV/0!</v>
      </c>
    </row>
    <row r="1477" spans="1:10" ht="12.75" customHeight="1" x14ac:dyDescent="0.25">
      <c r="A1477" s="101"/>
      <c r="D1477" s="81"/>
      <c r="E1477" s="81">
        <f>(E1476*Invoice!I4920)+((E1476-(E1476*Invoice!I4920))*Invoice!J4920)</f>
        <v>0</v>
      </c>
      <c r="F1477" s="81"/>
      <c r="G1477" s="90">
        <f>E1477/1.11</f>
        <v>0</v>
      </c>
      <c r="H1477" s="91">
        <f>G1477*11%</f>
        <v>0</v>
      </c>
      <c r="I1477" s="91" t="e">
        <f>G1477/B1476</f>
        <v>#DIV/0!</v>
      </c>
      <c r="J1477" s="104" t="e">
        <f>H1477/B1476</f>
        <v>#DIV/0!</v>
      </c>
    </row>
    <row r="1478" spans="1:10" ht="12.75" customHeight="1" x14ac:dyDescent="0.25">
      <c r="A1478" s="101"/>
      <c r="D1478" s="81" t="s">
        <v>23</v>
      </c>
      <c r="E1478" s="81">
        <f>E1476-E1477</f>
        <v>0</v>
      </c>
      <c r="F1478" s="81"/>
      <c r="G1478" s="82">
        <f>G1476-G1477</f>
        <v>0</v>
      </c>
      <c r="H1478" s="82">
        <f>H1476-H1477</f>
        <v>0</v>
      </c>
      <c r="I1478" s="82" t="e">
        <f>I1476-I1477</f>
        <v>#DIV/0!</v>
      </c>
      <c r="J1478" s="105" t="e">
        <f>J1476-J1477</f>
        <v>#DIV/0!</v>
      </c>
    </row>
    <row r="1479" spans="1:10" ht="12.75" customHeight="1" x14ac:dyDescent="0.25">
      <c r="A1479" s="101"/>
      <c r="D1479" s="81"/>
      <c r="E1479" s="81"/>
      <c r="F1479" s="81"/>
      <c r="G1479" s="82"/>
      <c r="H1479" s="83">
        <f>G1478+H1478</f>
        <v>0</v>
      </c>
      <c r="I1479" s="83"/>
      <c r="J1479" s="103"/>
    </row>
    <row r="1480" spans="1:10" ht="12.75" customHeight="1" x14ac:dyDescent="0.25">
      <c r="A1480" s="101"/>
      <c r="B1480" s="79"/>
      <c r="D1480" s="81"/>
      <c r="E1480" s="81"/>
      <c r="F1480" s="81"/>
      <c r="G1480" s="82"/>
      <c r="H1480" s="83"/>
      <c r="I1480" s="83"/>
      <c r="J1480" s="103"/>
    </row>
    <row r="1481" spans="1:10" ht="12.75" customHeight="1" x14ac:dyDescent="0.25">
      <c r="A1481" s="101">
        <v>10</v>
      </c>
      <c r="B1481" s="84" t="s">
        <v>20</v>
      </c>
      <c r="C1481" s="84" t="s">
        <v>21</v>
      </c>
      <c r="D1481" s="85" t="s">
        <v>22</v>
      </c>
      <c r="E1481" s="85" t="s">
        <v>23</v>
      </c>
      <c r="F1481" s="85"/>
      <c r="G1481" s="86" t="s">
        <v>24</v>
      </c>
      <c r="H1481" s="87" t="s">
        <v>25</v>
      </c>
      <c r="I1481" s="87" t="s">
        <v>26</v>
      </c>
      <c r="J1481" s="102"/>
    </row>
    <row r="1482" spans="1:10" ht="12.75" customHeight="1" x14ac:dyDescent="0.25">
      <c r="A1482" s="101"/>
      <c r="B1482" s="80">
        <f>Invoice!B4921</f>
        <v>0</v>
      </c>
      <c r="C1482" s="88">
        <f>Invoice!E4921</f>
        <v>0</v>
      </c>
      <c r="D1482" s="89">
        <f>Invoice!H4921</f>
        <v>0</v>
      </c>
      <c r="E1482" s="81">
        <f t="shared" si="160"/>
        <v>0</v>
      </c>
      <c r="F1482" s="81"/>
      <c r="G1482" s="82">
        <f t="shared" si="161"/>
        <v>0</v>
      </c>
      <c r="H1482" s="83">
        <f t="shared" si="162"/>
        <v>0</v>
      </c>
      <c r="I1482" s="83" t="e">
        <f t="shared" si="163"/>
        <v>#DIV/0!</v>
      </c>
      <c r="J1482" s="103" t="e">
        <f t="shared" si="164"/>
        <v>#DIV/0!</v>
      </c>
    </row>
    <row r="1483" spans="1:10" ht="12.75" customHeight="1" x14ac:dyDescent="0.25">
      <c r="A1483" s="101"/>
      <c r="D1483" s="81"/>
      <c r="E1483" s="81">
        <f>(E1482*Invoice!I4921)+((E1482-(E1482*Invoice!I4921))*Invoice!J4921)</f>
        <v>0</v>
      </c>
      <c r="F1483" s="81"/>
      <c r="G1483" s="90">
        <f>E1483/1.11</f>
        <v>0</v>
      </c>
      <c r="H1483" s="91">
        <f>G1483*11%</f>
        <v>0</v>
      </c>
      <c r="I1483" s="91" t="e">
        <f>G1483/B1482</f>
        <v>#DIV/0!</v>
      </c>
      <c r="J1483" s="104" t="e">
        <f>H1483/B1482</f>
        <v>#DIV/0!</v>
      </c>
    </row>
    <row r="1484" spans="1:10" ht="12.75" customHeight="1" x14ac:dyDescent="0.25">
      <c r="A1484" s="101"/>
      <c r="D1484" s="81" t="s">
        <v>23</v>
      </c>
      <c r="E1484" s="81">
        <f>E1482-E1483</f>
        <v>0</v>
      </c>
      <c r="F1484" s="81"/>
      <c r="G1484" s="82">
        <f>G1482-G1483</f>
        <v>0</v>
      </c>
      <c r="H1484" s="82">
        <f>H1482-H1483</f>
        <v>0</v>
      </c>
      <c r="I1484" s="82" t="e">
        <f>I1482-I1483</f>
        <v>#DIV/0!</v>
      </c>
      <c r="J1484" s="105" t="e">
        <f>J1482-J1483</f>
        <v>#DIV/0!</v>
      </c>
    </row>
    <row r="1485" spans="1:10" ht="12.75" customHeight="1" x14ac:dyDescent="0.25">
      <c r="A1485" s="101"/>
      <c r="D1485" s="81"/>
      <c r="E1485" s="81"/>
      <c r="F1485" s="81"/>
      <c r="G1485" s="82"/>
      <c r="H1485" s="83">
        <f>G1484+H1484</f>
        <v>0</v>
      </c>
      <c r="I1485" s="83"/>
      <c r="J1485" s="103"/>
    </row>
    <row r="1486" spans="1:10" ht="12.75" customHeight="1" x14ac:dyDescent="0.25">
      <c r="A1486" s="101"/>
      <c r="B1486" s="79"/>
      <c r="D1486" s="81"/>
      <c r="E1486" s="81"/>
      <c r="F1486" s="81"/>
      <c r="G1486" s="82"/>
      <c r="H1486" s="83"/>
      <c r="I1486" s="83"/>
      <c r="J1486" s="103"/>
    </row>
    <row r="1487" spans="1:10" ht="12.75" customHeight="1" x14ac:dyDescent="0.25">
      <c r="A1487" s="101">
        <v>11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2"/>
    </row>
    <row r="1488" spans="1:10" ht="12.75" customHeight="1" x14ac:dyDescent="0.25">
      <c r="A1488" s="101"/>
      <c r="B1488" s="80">
        <f>Invoice!B4922</f>
        <v>0</v>
      </c>
      <c r="C1488" s="88">
        <f>Invoice!E4922</f>
        <v>0</v>
      </c>
      <c r="D1488" s="89">
        <f>Invoice!H4922</f>
        <v>0</v>
      </c>
      <c r="E1488" s="81">
        <f t="shared" si="160"/>
        <v>0</v>
      </c>
      <c r="F1488" s="81"/>
      <c r="G1488" s="82">
        <f t="shared" si="161"/>
        <v>0</v>
      </c>
      <c r="H1488" s="83">
        <f t="shared" si="162"/>
        <v>0</v>
      </c>
      <c r="I1488" s="83" t="e">
        <f t="shared" si="163"/>
        <v>#DIV/0!</v>
      </c>
      <c r="J1488" s="103" t="e">
        <f t="shared" si="164"/>
        <v>#DIV/0!</v>
      </c>
    </row>
    <row r="1489" spans="1:10" ht="12.75" customHeight="1" x14ac:dyDescent="0.25">
      <c r="A1489" s="101"/>
      <c r="D1489" s="81"/>
      <c r="E1489" s="81">
        <f>(E1488*Invoice!I4922)+((E1488-(E1488*Invoice!I4922))*Invoice!J4922)</f>
        <v>0</v>
      </c>
      <c r="F1489" s="81"/>
      <c r="G1489" s="90">
        <f>E1489/1.11</f>
        <v>0</v>
      </c>
      <c r="H1489" s="91">
        <f>G1489*11%</f>
        <v>0</v>
      </c>
      <c r="I1489" s="91" t="e">
        <f>G1489/B1488</f>
        <v>#DIV/0!</v>
      </c>
      <c r="J1489" s="104" t="e">
        <f>H1489/B1488</f>
        <v>#DIV/0!</v>
      </c>
    </row>
    <row r="1490" spans="1:10" ht="12.75" customHeight="1" x14ac:dyDescent="0.25">
      <c r="A1490" s="101"/>
      <c r="D1490" s="81" t="s">
        <v>23</v>
      </c>
      <c r="E1490" s="81">
        <f>E1488-E1489</f>
        <v>0</v>
      </c>
      <c r="F1490" s="81"/>
      <c r="G1490" s="82">
        <f>G1488-G1489</f>
        <v>0</v>
      </c>
      <c r="H1490" s="82">
        <f>H1488-H1489</f>
        <v>0</v>
      </c>
      <c r="I1490" s="82" t="e">
        <f>I1488-I1489</f>
        <v>#DIV/0!</v>
      </c>
      <c r="J1490" s="105" t="e">
        <f>J1488-J1489</f>
        <v>#DIV/0!</v>
      </c>
    </row>
    <row r="1491" spans="1:10" ht="12.75" customHeight="1" x14ac:dyDescent="0.25">
      <c r="A1491" s="101"/>
      <c r="D1491" s="81"/>
      <c r="E1491" s="81"/>
      <c r="F1491" s="81"/>
      <c r="G1491" s="82"/>
      <c r="H1491" s="83">
        <f>G1490+H1490</f>
        <v>0</v>
      </c>
      <c r="I1491" s="83"/>
      <c r="J1491" s="103"/>
    </row>
    <row r="1492" spans="1:10" ht="12.75" customHeight="1" x14ac:dyDescent="0.25">
      <c r="A1492" s="101"/>
      <c r="B1492" s="79"/>
      <c r="D1492" s="81"/>
      <c r="E1492" s="81"/>
      <c r="F1492" s="81"/>
      <c r="G1492" s="82"/>
      <c r="H1492" s="83"/>
      <c r="I1492" s="83"/>
      <c r="J1492" s="103"/>
    </row>
    <row r="1493" spans="1:10" ht="12.75" customHeight="1" x14ac:dyDescent="0.25">
      <c r="A1493" s="101">
        <v>12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2"/>
    </row>
    <row r="1494" spans="1:10" ht="12.75" customHeight="1" x14ac:dyDescent="0.25">
      <c r="A1494" s="101"/>
      <c r="B1494" s="80">
        <f>Invoice!B4923</f>
        <v>0</v>
      </c>
      <c r="C1494" s="88">
        <f>Invoice!E4923</f>
        <v>0</v>
      </c>
      <c r="D1494" s="89">
        <f>Invoice!H4923</f>
        <v>0</v>
      </c>
      <c r="E1494" s="81">
        <f t="shared" si="160"/>
        <v>0</v>
      </c>
      <c r="F1494" s="81"/>
      <c r="G1494" s="82">
        <f t="shared" si="161"/>
        <v>0</v>
      </c>
      <c r="H1494" s="83">
        <f t="shared" si="162"/>
        <v>0</v>
      </c>
      <c r="I1494" s="83" t="e">
        <f t="shared" si="163"/>
        <v>#DIV/0!</v>
      </c>
      <c r="J1494" s="103" t="e">
        <f t="shared" si="164"/>
        <v>#DIV/0!</v>
      </c>
    </row>
    <row r="1495" spans="1:10" ht="12.75" customHeight="1" x14ac:dyDescent="0.25">
      <c r="A1495" s="101"/>
      <c r="D1495" s="81"/>
      <c r="E1495" s="81">
        <f>(E1494*Invoice!I4923)+((E1494-(E1494*Invoice!I4923))*Invoice!J4923)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4" t="e">
        <f>H1495/B1494</f>
        <v>#DIV/0!</v>
      </c>
    </row>
    <row r="1496" spans="1:10" ht="12.75" customHeight="1" x14ac:dyDescent="0.25">
      <c r="A1496" s="101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5" t="e">
        <f>J1494-J1495</f>
        <v>#DIV/0!</v>
      </c>
    </row>
    <row r="1497" spans="1:10" ht="12.75" customHeight="1" x14ac:dyDescent="0.25">
      <c r="A1497" s="101"/>
      <c r="D1497" s="81"/>
      <c r="E1497" s="81"/>
      <c r="F1497" s="81"/>
      <c r="G1497" s="82"/>
      <c r="H1497" s="83">
        <f>G1496+H1496</f>
        <v>0</v>
      </c>
      <c r="I1497" s="83"/>
      <c r="J1497" s="103"/>
    </row>
    <row r="1498" spans="1:10" ht="12.75" customHeight="1" x14ac:dyDescent="0.25">
      <c r="A1498" s="101"/>
      <c r="B1498" s="79"/>
      <c r="D1498" s="81"/>
      <c r="E1498" s="81"/>
      <c r="F1498" s="81"/>
      <c r="G1498" s="82"/>
      <c r="H1498" s="83"/>
      <c r="I1498" s="83"/>
      <c r="J1498" s="103"/>
    </row>
    <row r="1499" spans="1:10" ht="12.75" customHeight="1" x14ac:dyDescent="0.25">
      <c r="A1499" s="101">
        <v>13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2"/>
    </row>
    <row r="1500" spans="1:10" ht="12.75" customHeight="1" x14ac:dyDescent="0.25">
      <c r="A1500" s="101"/>
      <c r="B1500" s="80">
        <f>Invoice!B4924</f>
        <v>0</v>
      </c>
      <c r="C1500" s="88">
        <f>Invoice!E4924</f>
        <v>0</v>
      </c>
      <c r="D1500" s="89">
        <f>Invoice!H4924</f>
        <v>0</v>
      </c>
      <c r="E1500" s="81">
        <f t="shared" si="160"/>
        <v>0</v>
      </c>
      <c r="F1500" s="81"/>
      <c r="G1500" s="82">
        <f t="shared" si="161"/>
        <v>0</v>
      </c>
      <c r="H1500" s="83">
        <f t="shared" si="162"/>
        <v>0</v>
      </c>
      <c r="I1500" s="83" t="e">
        <f t="shared" si="163"/>
        <v>#DIV/0!</v>
      </c>
      <c r="J1500" s="103" t="e">
        <f t="shared" si="164"/>
        <v>#DIV/0!</v>
      </c>
    </row>
    <row r="1501" spans="1:10" ht="12.75" customHeight="1" x14ac:dyDescent="0.25">
      <c r="A1501" s="101"/>
      <c r="D1501" s="81"/>
      <c r="E1501" s="81">
        <f>(E1500*Invoice!I4924)+((E1500-(E1500*Invoice!I4924))*Invoice!J4924)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4" t="e">
        <f>H1501/B1500</f>
        <v>#DIV/0!</v>
      </c>
    </row>
    <row r="1502" spans="1:10" ht="12.75" customHeight="1" x14ac:dyDescent="0.25">
      <c r="A1502" s="101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5" t="e">
        <f>J1500-J1501</f>
        <v>#DIV/0!</v>
      </c>
    </row>
    <row r="1503" spans="1:10" ht="12.75" customHeight="1" x14ac:dyDescent="0.25">
      <c r="A1503" s="101"/>
      <c r="D1503" s="81"/>
      <c r="E1503" s="81"/>
      <c r="F1503" s="81"/>
      <c r="G1503" s="82"/>
      <c r="H1503" s="83">
        <f>G1502+H1502</f>
        <v>0</v>
      </c>
      <c r="I1503" s="83"/>
      <c r="J1503" s="103"/>
    </row>
    <row r="1504" spans="1:10" ht="12.75" customHeight="1" x14ac:dyDescent="0.25">
      <c r="A1504" s="101"/>
      <c r="B1504" s="79"/>
      <c r="D1504" s="81"/>
      <c r="E1504" s="81"/>
      <c r="F1504" s="81"/>
      <c r="G1504" s="82"/>
      <c r="H1504" s="83"/>
      <c r="I1504" s="83"/>
      <c r="J1504" s="103"/>
    </row>
    <row r="1505" spans="1:10" ht="12.75" customHeight="1" x14ac:dyDescent="0.25">
      <c r="A1505" s="101">
        <v>14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2"/>
    </row>
    <row r="1506" spans="1:10" ht="12.75" customHeight="1" x14ac:dyDescent="0.25">
      <c r="A1506" s="101"/>
      <c r="B1506" s="80">
        <f>Invoice!B4925</f>
        <v>0</v>
      </c>
      <c r="C1506" s="88">
        <f>Invoice!E4925</f>
        <v>0</v>
      </c>
      <c r="D1506" s="89">
        <f>Invoice!H4925</f>
        <v>0</v>
      </c>
      <c r="E1506" s="81">
        <f t="shared" si="160"/>
        <v>0</v>
      </c>
      <c r="F1506" s="81"/>
      <c r="G1506" s="82">
        <f t="shared" si="161"/>
        <v>0</v>
      </c>
      <c r="H1506" s="83">
        <f t="shared" si="162"/>
        <v>0</v>
      </c>
      <c r="I1506" s="83" t="e">
        <f t="shared" si="163"/>
        <v>#DIV/0!</v>
      </c>
      <c r="J1506" s="103" t="e">
        <f t="shared" si="164"/>
        <v>#DIV/0!</v>
      </c>
    </row>
    <row r="1507" spans="1:10" ht="12.75" customHeight="1" x14ac:dyDescent="0.25">
      <c r="A1507" s="101"/>
      <c r="D1507" s="81"/>
      <c r="E1507" s="81">
        <f>(E1506*Invoice!I4925)+((E1506-(E1506*Invoice!I4925))*Invoice!J4925)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4" t="e">
        <f>H1507/B1506</f>
        <v>#DIV/0!</v>
      </c>
    </row>
    <row r="1508" spans="1:10" ht="12.75" customHeight="1" x14ac:dyDescent="0.25">
      <c r="A1508" s="101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5" t="e">
        <f>J1506-J1507</f>
        <v>#DIV/0!</v>
      </c>
    </row>
    <row r="1509" spans="1:10" ht="12.75" customHeight="1" x14ac:dyDescent="0.25">
      <c r="A1509" s="101"/>
      <c r="D1509" s="81"/>
      <c r="E1509" s="81"/>
      <c r="F1509" s="81"/>
      <c r="G1509" s="82"/>
      <c r="H1509" s="83">
        <f>G1508+H1508</f>
        <v>0</v>
      </c>
      <c r="I1509" s="83"/>
      <c r="J1509" s="103"/>
    </row>
    <row r="1510" spans="1:10" ht="12.75" customHeight="1" x14ac:dyDescent="0.25">
      <c r="A1510" s="101"/>
      <c r="B1510" s="79"/>
      <c r="D1510" s="81"/>
      <c r="E1510" s="81"/>
      <c r="F1510" s="81"/>
      <c r="G1510" s="82"/>
      <c r="H1510" s="83"/>
      <c r="I1510" s="83"/>
      <c r="J1510" s="103"/>
    </row>
    <row r="1511" spans="1:10" ht="12.75" customHeight="1" x14ac:dyDescent="0.25">
      <c r="A1511" s="101">
        <v>15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2"/>
    </row>
    <row r="1512" spans="1:10" ht="12.75" customHeight="1" x14ac:dyDescent="0.25">
      <c r="A1512" s="101"/>
      <c r="B1512" s="80">
        <f>Invoice!B4926</f>
        <v>0</v>
      </c>
      <c r="C1512" s="88">
        <f>Invoice!E4926</f>
        <v>0</v>
      </c>
      <c r="D1512" s="89">
        <f>Invoice!H4926</f>
        <v>0</v>
      </c>
      <c r="E1512" s="81">
        <f t="shared" si="160"/>
        <v>0</v>
      </c>
      <c r="F1512" s="81"/>
      <c r="G1512" s="82">
        <f t="shared" si="161"/>
        <v>0</v>
      </c>
      <c r="H1512" s="83">
        <f t="shared" si="162"/>
        <v>0</v>
      </c>
      <c r="I1512" s="83" t="e">
        <f t="shared" si="163"/>
        <v>#DIV/0!</v>
      </c>
      <c r="J1512" s="103" t="e">
        <f t="shared" si="164"/>
        <v>#DIV/0!</v>
      </c>
    </row>
    <row r="1513" spans="1:10" ht="12.75" customHeight="1" x14ac:dyDescent="0.25">
      <c r="A1513" s="101"/>
      <c r="D1513" s="81"/>
      <c r="E1513" s="81">
        <f>(E1512*Invoice!I4926)+((E1512-(E1512*Invoice!I4926))*Invoice!J4926)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4" t="e">
        <f>H1513/B1512</f>
        <v>#DIV/0!</v>
      </c>
    </row>
    <row r="1514" spans="1:10" ht="12.75" customHeight="1" x14ac:dyDescent="0.25">
      <c r="A1514" s="101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5" t="e">
        <f>J1512-J1513</f>
        <v>#DIV/0!</v>
      </c>
    </row>
    <row r="1515" spans="1:10" ht="12.75" customHeight="1" x14ac:dyDescent="0.25">
      <c r="A1515" s="101"/>
      <c r="D1515" s="81"/>
      <c r="E1515" s="81"/>
      <c r="F1515" s="81"/>
      <c r="G1515" s="82"/>
      <c r="H1515" s="83">
        <f>G1514+H1514</f>
        <v>0</v>
      </c>
      <c r="I1515" s="83"/>
      <c r="J1515" s="103"/>
    </row>
    <row r="1516" spans="1:10" ht="12.75" customHeight="1" x14ac:dyDescent="0.25">
      <c r="A1516" s="101"/>
      <c r="B1516" s="79"/>
      <c r="D1516" s="81"/>
      <c r="E1516" s="81"/>
      <c r="F1516" s="81"/>
      <c r="G1516" s="82"/>
      <c r="H1516" s="83"/>
      <c r="I1516" s="83"/>
      <c r="J1516" s="103"/>
    </row>
    <row r="1517" spans="1:10" ht="12.75" customHeight="1" x14ac:dyDescent="0.25">
      <c r="A1517" s="101">
        <v>16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2"/>
    </row>
    <row r="1518" spans="1:10" ht="12.75" customHeight="1" x14ac:dyDescent="0.25">
      <c r="A1518" s="101"/>
      <c r="B1518" s="80">
        <f>Invoice!B4927</f>
        <v>0</v>
      </c>
      <c r="C1518" s="88">
        <f>Invoice!E4927</f>
        <v>0</v>
      </c>
      <c r="D1518" s="89">
        <f>Invoice!H4927</f>
        <v>0</v>
      </c>
      <c r="E1518" s="81">
        <f t="shared" si="160"/>
        <v>0</v>
      </c>
      <c r="F1518" s="81"/>
      <c r="G1518" s="82">
        <f t="shared" si="161"/>
        <v>0</v>
      </c>
      <c r="H1518" s="83">
        <f t="shared" si="162"/>
        <v>0</v>
      </c>
      <c r="I1518" s="83" t="e">
        <f t="shared" si="163"/>
        <v>#DIV/0!</v>
      </c>
      <c r="J1518" s="103" t="e">
        <f t="shared" si="164"/>
        <v>#DIV/0!</v>
      </c>
    </row>
    <row r="1519" spans="1:10" ht="12.75" customHeight="1" x14ac:dyDescent="0.25">
      <c r="A1519" s="101"/>
      <c r="D1519" s="81"/>
      <c r="E1519" s="81">
        <f>(E1518*Invoice!I4927)+((E1518-(E1518*Invoice!I4927))*Invoice!J4927)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4" t="e">
        <f>H1519/B1518</f>
        <v>#DIV/0!</v>
      </c>
    </row>
    <row r="1520" spans="1:10" ht="12.75" customHeight="1" x14ac:dyDescent="0.25">
      <c r="A1520" s="101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5" t="e">
        <f>J1518-J1519</f>
        <v>#DIV/0!</v>
      </c>
    </row>
    <row r="1521" spans="1:10" ht="12.75" customHeight="1" x14ac:dyDescent="0.25">
      <c r="A1521" s="101"/>
      <c r="D1521" s="81"/>
      <c r="E1521" s="81"/>
      <c r="F1521" s="81"/>
      <c r="G1521" s="82"/>
      <c r="H1521" s="83">
        <f>G1520+H1520</f>
        <v>0</v>
      </c>
      <c r="I1521" s="83"/>
      <c r="J1521" s="103"/>
    </row>
    <row r="1522" spans="1:10" ht="12.75" customHeight="1" x14ac:dyDescent="0.25">
      <c r="A1522" s="101"/>
      <c r="C1522" s="88"/>
      <c r="D1522" s="89"/>
      <c r="E1522" s="81"/>
      <c r="F1522" s="81"/>
      <c r="G1522" s="82"/>
      <c r="H1522" s="83"/>
      <c r="I1522" s="83"/>
      <c r="J1522" s="103"/>
    </row>
    <row r="1523" spans="1:10" ht="12.75" customHeight="1" x14ac:dyDescent="0.25">
      <c r="A1523" s="106"/>
      <c r="B1523" s="107"/>
      <c r="C1523" s="107"/>
      <c r="D1523" s="107"/>
      <c r="E1523" s="107"/>
      <c r="F1523" s="107"/>
      <c r="G1523" s="108">
        <f>G1430+G1436+G1442+G1448+G1454+G1460+G1466+G1472+G1478+G1484+G1490+G1496+G1502+G1508+G1514+G1520</f>
        <v>0</v>
      </c>
      <c r="H1523" s="108">
        <f>H1430+H1436+H1442+H1448+H1454+H1460+H1466+H1472+H1478+H1484+H1490+H1496+H1502+H1508+H1514+H1520</f>
        <v>0</v>
      </c>
      <c r="I1523" s="107"/>
      <c r="J1523" s="109">
        <f>H1431+H1437+H1443+H1449+H1455+H1461+H1467+H1473+H1479+H1485+H1491+H1497+H1503+H1509+H1515+H1521</f>
        <v>0</v>
      </c>
    </row>
    <row r="1525" spans="1:10" ht="12.75" customHeight="1" x14ac:dyDescent="0.25">
      <c r="A1525" s="94" t="s">
        <v>1</v>
      </c>
      <c r="B1525" s="95">
        <f>Invoice!E5018</f>
        <v>23070045</v>
      </c>
      <c r="C1525" s="96"/>
      <c r="D1525" s="97"/>
      <c r="E1525" s="97"/>
      <c r="F1525" s="97"/>
      <c r="G1525" s="98"/>
      <c r="H1525" s="99"/>
      <c r="I1525" s="99"/>
      <c r="J1525" s="100"/>
    </row>
    <row r="1526" spans="1:10" ht="12.75" customHeight="1" x14ac:dyDescent="0.25">
      <c r="A1526" s="101">
        <v>1</v>
      </c>
      <c r="B1526" s="84" t="s">
        <v>20</v>
      </c>
      <c r="C1526" s="84" t="s">
        <v>21</v>
      </c>
      <c r="D1526" s="85" t="s">
        <v>22</v>
      </c>
      <c r="E1526" s="85" t="s">
        <v>23</v>
      </c>
      <c r="F1526" s="85"/>
      <c r="G1526" s="86" t="s">
        <v>24</v>
      </c>
      <c r="H1526" s="87" t="s">
        <v>25</v>
      </c>
      <c r="I1526" s="87" t="s">
        <v>26</v>
      </c>
      <c r="J1526" s="102"/>
    </row>
    <row r="1527" spans="1:10" ht="12.75" customHeight="1" x14ac:dyDescent="0.25">
      <c r="A1527" s="101"/>
      <c r="B1527" s="80">
        <f>Invoice!B5026</f>
        <v>0</v>
      </c>
      <c r="C1527" s="88">
        <f>Invoice!E5026</f>
        <v>0</v>
      </c>
      <c r="D1527" s="89">
        <f>Invoice!H5026</f>
        <v>0</v>
      </c>
      <c r="E1527" s="81">
        <f>D1527*B1527</f>
        <v>0</v>
      </c>
      <c r="F1527" s="81"/>
      <c r="G1527" s="82">
        <f>E1527/1.11</f>
        <v>0</v>
      </c>
      <c r="H1527" s="83">
        <f>G1527*11%</f>
        <v>0</v>
      </c>
      <c r="I1527" s="83" t="e">
        <f>G1527/B1527</f>
        <v>#DIV/0!</v>
      </c>
      <c r="J1527" s="103" t="e">
        <f>H1527/B1527</f>
        <v>#DIV/0!</v>
      </c>
    </row>
    <row r="1528" spans="1:10" ht="12.75" customHeight="1" x14ac:dyDescent="0.25">
      <c r="A1528" s="101"/>
      <c r="D1528" s="81"/>
      <c r="E1528" s="81">
        <f>(E1527*Invoice!I5026)+((E1527-(E1527*Invoice!I5026))*Invoice!J5026)</f>
        <v>0</v>
      </c>
      <c r="F1528" s="81"/>
      <c r="G1528" s="90">
        <f>E1528/1.11</f>
        <v>0</v>
      </c>
      <c r="H1528" s="91">
        <f>G1528*11%</f>
        <v>0</v>
      </c>
      <c r="I1528" s="91" t="e">
        <f>G1528/B1527</f>
        <v>#DIV/0!</v>
      </c>
      <c r="J1528" s="104" t="e">
        <f>H1528/B1527</f>
        <v>#DIV/0!</v>
      </c>
    </row>
    <row r="1529" spans="1:10" ht="12.75" customHeight="1" x14ac:dyDescent="0.25">
      <c r="A1529" s="101"/>
      <c r="D1529" s="81" t="s">
        <v>23</v>
      </c>
      <c r="E1529" s="81">
        <f>E1527-E1528</f>
        <v>0</v>
      </c>
      <c r="F1529" s="81"/>
      <c r="G1529" s="82">
        <f>G1527-G1528</f>
        <v>0</v>
      </c>
      <c r="H1529" s="82">
        <f>H1527-H1528</f>
        <v>0</v>
      </c>
      <c r="I1529" s="82" t="e">
        <f>I1527-I1528</f>
        <v>#DIV/0!</v>
      </c>
      <c r="J1529" s="105" t="e">
        <f>J1527-J1528</f>
        <v>#DIV/0!</v>
      </c>
    </row>
    <row r="1530" spans="1:10" ht="12.75" customHeight="1" x14ac:dyDescent="0.25">
      <c r="A1530" s="101"/>
      <c r="D1530" s="81"/>
      <c r="E1530" s="81"/>
      <c r="F1530" s="81"/>
      <c r="G1530" s="82"/>
      <c r="H1530" s="83">
        <f>G1529+H1529</f>
        <v>0</v>
      </c>
      <c r="I1530" s="83"/>
      <c r="J1530" s="103"/>
    </row>
    <row r="1531" spans="1:10" ht="12.75" customHeight="1" x14ac:dyDescent="0.25">
      <c r="A1531" s="101"/>
      <c r="B1531" s="79"/>
      <c r="D1531" s="81"/>
      <c r="E1531" s="81"/>
      <c r="F1531" s="81"/>
      <c r="G1531" s="82"/>
      <c r="H1531" s="83"/>
      <c r="I1531" s="83"/>
      <c r="J1531" s="103"/>
    </row>
    <row r="1532" spans="1:10" ht="12.75" customHeight="1" x14ac:dyDescent="0.25">
      <c r="A1532" s="101">
        <v>2</v>
      </c>
      <c r="B1532" s="84" t="s">
        <v>20</v>
      </c>
      <c r="C1532" s="84" t="s">
        <v>21</v>
      </c>
      <c r="D1532" s="85" t="s">
        <v>22</v>
      </c>
      <c r="E1532" s="85" t="s">
        <v>23</v>
      </c>
      <c r="F1532" s="85"/>
      <c r="G1532" s="86" t="s">
        <v>24</v>
      </c>
      <c r="H1532" s="87" t="s">
        <v>25</v>
      </c>
      <c r="I1532" s="87" t="s">
        <v>26</v>
      </c>
      <c r="J1532" s="102"/>
    </row>
    <row r="1533" spans="1:10" ht="12.75" customHeight="1" x14ac:dyDescent="0.25">
      <c r="A1533" s="101"/>
      <c r="B1533" s="80">
        <f>Invoice!B5027</f>
        <v>0</v>
      </c>
      <c r="C1533" s="88">
        <f>Invoice!E5027</f>
        <v>0</v>
      </c>
      <c r="D1533" s="89">
        <f>Invoice!H5027</f>
        <v>0</v>
      </c>
      <c r="E1533" s="81">
        <f t="shared" ref="E1533:E1617" si="165">D1533*B1533</f>
        <v>0</v>
      </c>
      <c r="F1533" s="81"/>
      <c r="G1533" s="82">
        <f t="shared" ref="G1533:G1617" si="166">E1533/1.11</f>
        <v>0</v>
      </c>
      <c r="H1533" s="83">
        <f t="shared" ref="H1533:H1617" si="167">G1533*11%</f>
        <v>0</v>
      </c>
      <c r="I1533" s="83" t="e">
        <f t="shared" ref="I1533:I1617" si="168">G1533/B1533</f>
        <v>#DIV/0!</v>
      </c>
      <c r="J1533" s="103" t="e">
        <f t="shared" ref="J1533:J1617" si="169">H1533/B1533</f>
        <v>#DIV/0!</v>
      </c>
    </row>
    <row r="1534" spans="1:10" ht="12.75" customHeight="1" x14ac:dyDescent="0.25">
      <c r="A1534" s="101"/>
      <c r="D1534" s="81"/>
      <c r="E1534" s="81">
        <f>(E1533*Invoice!I5027)+((E1533-(E1533*Invoice!I5027))*Invoice!J5027)</f>
        <v>0</v>
      </c>
      <c r="F1534" s="81"/>
      <c r="G1534" s="90">
        <f>E1534/1.11</f>
        <v>0</v>
      </c>
      <c r="H1534" s="91">
        <f>G1534*11%</f>
        <v>0</v>
      </c>
      <c r="I1534" s="91" t="e">
        <f>G1534/B1533</f>
        <v>#DIV/0!</v>
      </c>
      <c r="J1534" s="104" t="e">
        <f>H1534/B1533</f>
        <v>#DIV/0!</v>
      </c>
    </row>
    <row r="1535" spans="1:10" ht="12.75" customHeight="1" x14ac:dyDescent="0.25">
      <c r="A1535" s="101"/>
      <c r="D1535" s="81" t="s">
        <v>23</v>
      </c>
      <c r="E1535" s="81">
        <f>E1533-E1534</f>
        <v>0</v>
      </c>
      <c r="F1535" s="81"/>
      <c r="G1535" s="82">
        <f>G1533-G1534</f>
        <v>0</v>
      </c>
      <c r="H1535" s="82">
        <f>H1533-H1534</f>
        <v>0</v>
      </c>
      <c r="I1535" s="82" t="e">
        <f>I1533-I1534</f>
        <v>#DIV/0!</v>
      </c>
      <c r="J1535" s="105" t="e">
        <f>J1533-J1534</f>
        <v>#DIV/0!</v>
      </c>
    </row>
    <row r="1536" spans="1:10" ht="12.75" customHeight="1" x14ac:dyDescent="0.25">
      <c r="A1536" s="101"/>
      <c r="D1536" s="81"/>
      <c r="E1536" s="81"/>
      <c r="F1536" s="81"/>
      <c r="G1536" s="82"/>
      <c r="H1536" s="83">
        <f>G1535+H1535</f>
        <v>0</v>
      </c>
      <c r="I1536" s="83"/>
      <c r="J1536" s="103"/>
    </row>
    <row r="1537" spans="1:10" ht="12.75" customHeight="1" x14ac:dyDescent="0.25">
      <c r="A1537" s="101"/>
      <c r="B1537" s="79"/>
      <c r="D1537" s="81"/>
      <c r="E1537" s="81"/>
      <c r="F1537" s="81"/>
      <c r="G1537" s="82"/>
      <c r="H1537" s="83"/>
      <c r="I1537" s="83"/>
      <c r="J1537" s="103"/>
    </row>
    <row r="1538" spans="1:10" ht="12.75" customHeight="1" x14ac:dyDescent="0.25">
      <c r="A1538" s="101">
        <v>3</v>
      </c>
      <c r="B1538" s="84" t="s">
        <v>20</v>
      </c>
      <c r="C1538" s="84" t="s">
        <v>21</v>
      </c>
      <c r="D1538" s="85" t="s">
        <v>22</v>
      </c>
      <c r="E1538" s="85" t="s">
        <v>23</v>
      </c>
      <c r="F1538" s="85"/>
      <c r="G1538" s="86" t="s">
        <v>24</v>
      </c>
      <c r="H1538" s="87" t="s">
        <v>25</v>
      </c>
      <c r="I1538" s="87" t="s">
        <v>26</v>
      </c>
      <c r="J1538" s="102"/>
    </row>
    <row r="1539" spans="1:10" ht="12.75" customHeight="1" x14ac:dyDescent="0.25">
      <c r="A1539" s="101"/>
      <c r="B1539" s="80">
        <f>Invoice!B5028</f>
        <v>0</v>
      </c>
      <c r="C1539" s="88">
        <f>Invoice!E5028</f>
        <v>0</v>
      </c>
      <c r="D1539" s="89">
        <f>Invoice!H5028</f>
        <v>0</v>
      </c>
      <c r="E1539" s="81">
        <f t="shared" si="165"/>
        <v>0</v>
      </c>
      <c r="F1539" s="81"/>
      <c r="G1539" s="82">
        <f t="shared" si="166"/>
        <v>0</v>
      </c>
      <c r="H1539" s="83">
        <f t="shared" si="167"/>
        <v>0</v>
      </c>
      <c r="I1539" s="83" t="e">
        <f t="shared" si="168"/>
        <v>#DIV/0!</v>
      </c>
      <c r="J1539" s="103" t="e">
        <f t="shared" si="169"/>
        <v>#DIV/0!</v>
      </c>
    </row>
    <row r="1540" spans="1:10" ht="12.75" customHeight="1" x14ac:dyDescent="0.25">
      <c r="A1540" s="101"/>
      <c r="D1540" s="81"/>
      <c r="E1540" s="81">
        <f>(E1539*Invoice!I5028)+((E1539-(E1539*Invoice!I5028))*Invoice!J5028)</f>
        <v>0</v>
      </c>
      <c r="F1540" s="81"/>
      <c r="G1540" s="90">
        <f>E1540/1.11</f>
        <v>0</v>
      </c>
      <c r="H1540" s="91">
        <f>G1540*11%</f>
        <v>0</v>
      </c>
      <c r="I1540" s="91" t="e">
        <f>G1540/B1539</f>
        <v>#DIV/0!</v>
      </c>
      <c r="J1540" s="104" t="e">
        <f>H1540/B1539</f>
        <v>#DIV/0!</v>
      </c>
    </row>
    <row r="1541" spans="1:10" ht="12.75" customHeight="1" x14ac:dyDescent="0.25">
      <c r="A1541" s="101"/>
      <c r="D1541" s="81" t="s">
        <v>23</v>
      </c>
      <c r="E1541" s="81">
        <f>E1539-E1540</f>
        <v>0</v>
      </c>
      <c r="F1541" s="81"/>
      <c r="G1541" s="82">
        <f>G1539-G1540</f>
        <v>0</v>
      </c>
      <c r="H1541" s="82">
        <f>H1539-H1540</f>
        <v>0</v>
      </c>
      <c r="I1541" s="82" t="e">
        <f>I1539-I1540</f>
        <v>#DIV/0!</v>
      </c>
      <c r="J1541" s="105" t="e">
        <f>J1539-J1540</f>
        <v>#DIV/0!</v>
      </c>
    </row>
    <row r="1542" spans="1:10" ht="12.75" customHeight="1" x14ac:dyDescent="0.25">
      <c r="A1542" s="101"/>
      <c r="D1542" s="81"/>
      <c r="E1542" s="81"/>
      <c r="F1542" s="81"/>
      <c r="G1542" s="82"/>
      <c r="H1542" s="83">
        <f>G1541+H1541</f>
        <v>0</v>
      </c>
      <c r="I1542" s="83"/>
      <c r="J1542" s="103"/>
    </row>
    <row r="1543" spans="1:10" ht="12.75" customHeight="1" x14ac:dyDescent="0.25">
      <c r="A1543" s="101"/>
      <c r="B1543" s="79"/>
      <c r="D1543" s="81"/>
      <c r="E1543" s="81"/>
      <c r="F1543" s="81"/>
      <c r="G1543" s="82"/>
      <c r="H1543" s="83"/>
      <c r="I1543" s="83"/>
      <c r="J1543" s="103"/>
    </row>
    <row r="1544" spans="1:10" ht="12.75" customHeight="1" x14ac:dyDescent="0.25">
      <c r="A1544" s="101">
        <v>4</v>
      </c>
      <c r="B1544" s="84" t="s">
        <v>20</v>
      </c>
      <c r="C1544" s="84" t="s">
        <v>21</v>
      </c>
      <c r="D1544" s="85" t="s">
        <v>22</v>
      </c>
      <c r="E1544" s="85" t="s">
        <v>23</v>
      </c>
      <c r="F1544" s="85"/>
      <c r="G1544" s="86" t="s">
        <v>24</v>
      </c>
      <c r="H1544" s="87" t="s">
        <v>25</v>
      </c>
      <c r="I1544" s="87" t="s">
        <v>26</v>
      </c>
      <c r="J1544" s="102"/>
    </row>
    <row r="1545" spans="1:10" ht="12.75" customHeight="1" x14ac:dyDescent="0.25">
      <c r="A1545" s="101"/>
      <c r="B1545" s="80">
        <f>Invoice!B5029</f>
        <v>0</v>
      </c>
      <c r="C1545" s="88">
        <f>Invoice!E5029</f>
        <v>0</v>
      </c>
      <c r="D1545" s="89">
        <f>Invoice!H5029</f>
        <v>0</v>
      </c>
      <c r="E1545" s="81">
        <f t="shared" si="165"/>
        <v>0</v>
      </c>
      <c r="F1545" s="81"/>
      <c r="G1545" s="82">
        <f t="shared" si="166"/>
        <v>0</v>
      </c>
      <c r="H1545" s="83">
        <f t="shared" si="167"/>
        <v>0</v>
      </c>
      <c r="I1545" s="83" t="e">
        <f t="shared" si="168"/>
        <v>#DIV/0!</v>
      </c>
      <c r="J1545" s="103" t="e">
        <f t="shared" si="169"/>
        <v>#DIV/0!</v>
      </c>
    </row>
    <row r="1546" spans="1:10" ht="12.75" customHeight="1" x14ac:dyDescent="0.25">
      <c r="A1546" s="101"/>
      <c r="D1546" s="81"/>
      <c r="E1546" s="81">
        <f>(E1545*Invoice!I5029)+((E1545-(E1545*Invoice!I5029))*Invoice!J5029)</f>
        <v>0</v>
      </c>
      <c r="F1546" s="81"/>
      <c r="G1546" s="90">
        <f>E1546/1.11</f>
        <v>0</v>
      </c>
      <c r="H1546" s="91">
        <f>G1546*11%</f>
        <v>0</v>
      </c>
      <c r="I1546" s="91" t="e">
        <f>G1546/B1545</f>
        <v>#DIV/0!</v>
      </c>
      <c r="J1546" s="104" t="e">
        <f>H1546/B1545</f>
        <v>#DIV/0!</v>
      </c>
    </row>
    <row r="1547" spans="1:10" ht="12.75" customHeight="1" x14ac:dyDescent="0.25">
      <c r="A1547" s="101"/>
      <c r="D1547" s="81" t="s">
        <v>23</v>
      </c>
      <c r="E1547" s="81">
        <f>E1545-E1546</f>
        <v>0</v>
      </c>
      <c r="F1547" s="81"/>
      <c r="G1547" s="82">
        <f>G1545-G1546</f>
        <v>0</v>
      </c>
      <c r="H1547" s="82">
        <f>H1545-H1546</f>
        <v>0</v>
      </c>
      <c r="I1547" s="82" t="e">
        <f>I1545-I1546</f>
        <v>#DIV/0!</v>
      </c>
      <c r="J1547" s="105" t="e">
        <f>J1545-J1546</f>
        <v>#DIV/0!</v>
      </c>
    </row>
    <row r="1548" spans="1:10" ht="12.75" customHeight="1" x14ac:dyDescent="0.25">
      <c r="A1548" s="101"/>
      <c r="D1548" s="81"/>
      <c r="E1548" s="81"/>
      <c r="F1548" s="81"/>
      <c r="G1548" s="82"/>
      <c r="H1548" s="83">
        <f>G1547+H1547</f>
        <v>0</v>
      </c>
      <c r="I1548" s="83"/>
      <c r="J1548" s="103"/>
    </row>
    <row r="1549" spans="1:10" ht="12.75" customHeight="1" x14ac:dyDescent="0.25">
      <c r="A1549" s="101"/>
      <c r="B1549" s="79"/>
      <c r="D1549" s="81"/>
      <c r="E1549" s="81"/>
      <c r="F1549" s="81"/>
      <c r="G1549" s="82"/>
      <c r="H1549" s="83"/>
      <c r="I1549" s="83"/>
      <c r="J1549" s="103"/>
    </row>
    <row r="1550" spans="1:10" ht="12.75" customHeight="1" x14ac:dyDescent="0.25">
      <c r="A1550" s="101">
        <v>5</v>
      </c>
      <c r="B1550" s="84" t="s">
        <v>20</v>
      </c>
      <c r="C1550" s="84" t="s">
        <v>21</v>
      </c>
      <c r="D1550" s="85" t="s">
        <v>22</v>
      </c>
      <c r="E1550" s="85" t="s">
        <v>23</v>
      </c>
      <c r="F1550" s="85"/>
      <c r="G1550" s="86" t="s">
        <v>24</v>
      </c>
      <c r="H1550" s="87" t="s">
        <v>25</v>
      </c>
      <c r="I1550" s="87" t="s">
        <v>26</v>
      </c>
      <c r="J1550" s="102"/>
    </row>
    <row r="1551" spans="1:10" ht="12.75" customHeight="1" x14ac:dyDescent="0.25">
      <c r="A1551" s="101"/>
      <c r="B1551" s="80">
        <f>Invoice!B5030</f>
        <v>0</v>
      </c>
      <c r="C1551" s="88">
        <f>Invoice!E5030</f>
        <v>0</v>
      </c>
      <c r="D1551" s="89">
        <f>Invoice!H5030</f>
        <v>0</v>
      </c>
      <c r="E1551" s="81">
        <f t="shared" si="165"/>
        <v>0</v>
      </c>
      <c r="F1551" s="81"/>
      <c r="G1551" s="82">
        <f t="shared" si="166"/>
        <v>0</v>
      </c>
      <c r="H1551" s="83">
        <f t="shared" si="167"/>
        <v>0</v>
      </c>
      <c r="I1551" s="83" t="e">
        <f t="shared" si="168"/>
        <v>#DIV/0!</v>
      </c>
      <c r="J1551" s="103" t="e">
        <f t="shared" si="169"/>
        <v>#DIV/0!</v>
      </c>
    </row>
    <row r="1552" spans="1:10" ht="12.75" customHeight="1" x14ac:dyDescent="0.25">
      <c r="A1552" s="101"/>
      <c r="D1552" s="81"/>
      <c r="E1552" s="81">
        <f>(E1551*Invoice!I5030)+((E1551-(E1551*Invoice!I5030))*Invoice!J5030)</f>
        <v>0</v>
      </c>
      <c r="F1552" s="81"/>
      <c r="G1552" s="90">
        <f>E1552/1.11</f>
        <v>0</v>
      </c>
      <c r="H1552" s="91">
        <f>G1552*11%</f>
        <v>0</v>
      </c>
      <c r="I1552" s="91" t="e">
        <f>G1552/B1551</f>
        <v>#DIV/0!</v>
      </c>
      <c r="J1552" s="104" t="e">
        <f>H1552/B1551</f>
        <v>#DIV/0!</v>
      </c>
    </row>
    <row r="1553" spans="1:10" ht="12.75" customHeight="1" x14ac:dyDescent="0.25">
      <c r="A1553" s="101"/>
      <c r="D1553" s="81" t="s">
        <v>23</v>
      </c>
      <c r="E1553" s="81">
        <f>E1551-E1552</f>
        <v>0</v>
      </c>
      <c r="F1553" s="81"/>
      <c r="G1553" s="82">
        <f>G1551-G1552</f>
        <v>0</v>
      </c>
      <c r="H1553" s="82">
        <f>H1551-H1552</f>
        <v>0</v>
      </c>
      <c r="I1553" s="82" t="e">
        <f>I1551-I1552</f>
        <v>#DIV/0!</v>
      </c>
      <c r="J1553" s="105" t="e">
        <f>J1551-J1552</f>
        <v>#DIV/0!</v>
      </c>
    </row>
    <row r="1554" spans="1:10" ht="12.75" customHeight="1" x14ac:dyDescent="0.25">
      <c r="A1554" s="101"/>
      <c r="D1554" s="81"/>
      <c r="E1554" s="81"/>
      <c r="F1554" s="81"/>
      <c r="G1554" s="82"/>
      <c r="H1554" s="83">
        <f>G1553+H1553</f>
        <v>0</v>
      </c>
      <c r="I1554" s="83"/>
      <c r="J1554" s="103"/>
    </row>
    <row r="1555" spans="1:10" ht="12.75" customHeight="1" x14ac:dyDescent="0.25">
      <c r="A1555" s="101"/>
      <c r="B1555" s="79"/>
      <c r="D1555" s="81"/>
      <c r="E1555" s="81"/>
      <c r="F1555" s="81"/>
      <c r="G1555" s="82"/>
      <c r="H1555" s="83"/>
      <c r="I1555" s="83"/>
      <c r="J1555" s="103"/>
    </row>
    <row r="1556" spans="1:10" ht="12.75" customHeight="1" x14ac:dyDescent="0.25">
      <c r="A1556" s="101">
        <v>6</v>
      </c>
      <c r="B1556" s="84" t="s">
        <v>20</v>
      </c>
      <c r="C1556" s="84" t="s">
        <v>21</v>
      </c>
      <c r="D1556" s="85" t="s">
        <v>22</v>
      </c>
      <c r="E1556" s="85" t="s">
        <v>23</v>
      </c>
      <c r="F1556" s="85"/>
      <c r="G1556" s="86" t="s">
        <v>24</v>
      </c>
      <c r="H1556" s="87" t="s">
        <v>25</v>
      </c>
      <c r="I1556" s="87" t="s">
        <v>26</v>
      </c>
      <c r="J1556" s="102"/>
    </row>
    <row r="1557" spans="1:10" ht="12.75" customHeight="1" x14ac:dyDescent="0.25">
      <c r="A1557" s="101"/>
      <c r="B1557" s="80">
        <f>Invoice!B5031</f>
        <v>0</v>
      </c>
      <c r="C1557" s="88">
        <f>Invoice!E5031</f>
        <v>0</v>
      </c>
      <c r="D1557" s="89">
        <f>Invoice!H5031</f>
        <v>0</v>
      </c>
      <c r="E1557" s="81">
        <f t="shared" si="165"/>
        <v>0</v>
      </c>
      <c r="F1557" s="81"/>
      <c r="G1557" s="82">
        <f t="shared" si="166"/>
        <v>0</v>
      </c>
      <c r="H1557" s="83">
        <f t="shared" si="167"/>
        <v>0</v>
      </c>
      <c r="I1557" s="83" t="e">
        <f t="shared" si="168"/>
        <v>#DIV/0!</v>
      </c>
      <c r="J1557" s="103" t="e">
        <f t="shared" si="169"/>
        <v>#DIV/0!</v>
      </c>
    </row>
    <row r="1558" spans="1:10" ht="12.75" customHeight="1" x14ac:dyDescent="0.25">
      <c r="A1558" s="101"/>
      <c r="D1558" s="81"/>
      <c r="E1558" s="81">
        <f>(E1557*Invoice!I5031)+((E1557-(E1557*Invoice!I5031))*Invoice!J5031)</f>
        <v>0</v>
      </c>
      <c r="F1558" s="81"/>
      <c r="G1558" s="90">
        <f>E1558/1.11</f>
        <v>0</v>
      </c>
      <c r="H1558" s="91">
        <f>G1558*11%</f>
        <v>0</v>
      </c>
      <c r="I1558" s="91" t="e">
        <f>G1558/B1557</f>
        <v>#DIV/0!</v>
      </c>
      <c r="J1558" s="104" t="e">
        <f>H1558/B1557</f>
        <v>#DIV/0!</v>
      </c>
    </row>
    <row r="1559" spans="1:10" ht="12.75" customHeight="1" x14ac:dyDescent="0.25">
      <c r="A1559" s="101"/>
      <c r="D1559" s="81" t="s">
        <v>23</v>
      </c>
      <c r="E1559" s="81">
        <f>E1557-E1558</f>
        <v>0</v>
      </c>
      <c r="F1559" s="81"/>
      <c r="G1559" s="82">
        <f>G1557-G1558</f>
        <v>0</v>
      </c>
      <c r="H1559" s="82">
        <f>H1557-H1558</f>
        <v>0</v>
      </c>
      <c r="I1559" s="82" t="e">
        <f>I1557-I1558</f>
        <v>#DIV/0!</v>
      </c>
      <c r="J1559" s="105" t="e">
        <f>J1557-J1558</f>
        <v>#DIV/0!</v>
      </c>
    </row>
    <row r="1560" spans="1:10" ht="12.75" customHeight="1" x14ac:dyDescent="0.25">
      <c r="A1560" s="101"/>
      <c r="D1560" s="81"/>
      <c r="E1560" s="81"/>
      <c r="F1560" s="81"/>
      <c r="G1560" s="82"/>
      <c r="H1560" s="83">
        <f>G1559+H1559</f>
        <v>0</v>
      </c>
      <c r="I1560" s="83"/>
      <c r="J1560" s="103"/>
    </row>
    <row r="1561" spans="1:10" ht="12.75" customHeight="1" x14ac:dyDescent="0.25">
      <c r="A1561" s="101"/>
      <c r="B1561" s="79"/>
      <c r="D1561" s="81"/>
      <c r="E1561" s="81"/>
      <c r="F1561" s="81"/>
      <c r="G1561" s="82"/>
      <c r="H1561" s="83"/>
      <c r="I1561" s="83"/>
      <c r="J1561" s="103"/>
    </row>
    <row r="1562" spans="1:10" ht="12.75" customHeight="1" x14ac:dyDescent="0.25">
      <c r="A1562" s="101">
        <v>7</v>
      </c>
      <c r="B1562" s="84" t="s">
        <v>20</v>
      </c>
      <c r="C1562" s="84" t="s">
        <v>21</v>
      </c>
      <c r="D1562" s="85" t="s">
        <v>22</v>
      </c>
      <c r="E1562" s="85" t="s">
        <v>23</v>
      </c>
      <c r="F1562" s="85"/>
      <c r="G1562" s="86" t="s">
        <v>24</v>
      </c>
      <c r="H1562" s="87" t="s">
        <v>25</v>
      </c>
      <c r="I1562" s="87" t="s">
        <v>26</v>
      </c>
      <c r="J1562" s="102"/>
    </row>
    <row r="1563" spans="1:10" ht="12.75" customHeight="1" x14ac:dyDescent="0.25">
      <c r="A1563" s="101"/>
      <c r="B1563" s="80">
        <f>Invoice!B5032</f>
        <v>0</v>
      </c>
      <c r="C1563" s="88">
        <f>Invoice!E5032</f>
        <v>0</v>
      </c>
      <c r="D1563" s="89">
        <f>Invoice!H5032</f>
        <v>0</v>
      </c>
      <c r="E1563" s="81">
        <f t="shared" si="165"/>
        <v>0</v>
      </c>
      <c r="F1563" s="81"/>
      <c r="G1563" s="82">
        <f t="shared" si="166"/>
        <v>0</v>
      </c>
      <c r="H1563" s="83">
        <f t="shared" si="167"/>
        <v>0</v>
      </c>
      <c r="I1563" s="83" t="e">
        <f t="shared" si="168"/>
        <v>#DIV/0!</v>
      </c>
      <c r="J1563" s="103" t="e">
        <f t="shared" si="169"/>
        <v>#DIV/0!</v>
      </c>
    </row>
    <row r="1564" spans="1:10" ht="12.75" customHeight="1" x14ac:dyDescent="0.25">
      <c r="A1564" s="101"/>
      <c r="D1564" s="81"/>
      <c r="E1564" s="81">
        <f>(E1563*Invoice!I5032)+((E1563-(E1563*Invoice!I5032))*Invoice!J5032)</f>
        <v>0</v>
      </c>
      <c r="F1564" s="81"/>
      <c r="G1564" s="90">
        <f>E1564/1.11</f>
        <v>0</v>
      </c>
      <c r="H1564" s="91">
        <f>G1564*11%</f>
        <v>0</v>
      </c>
      <c r="I1564" s="91" t="e">
        <f>G1564/B1563</f>
        <v>#DIV/0!</v>
      </c>
      <c r="J1564" s="104" t="e">
        <f>H1564/B1563</f>
        <v>#DIV/0!</v>
      </c>
    </row>
    <row r="1565" spans="1:10" ht="12.75" customHeight="1" x14ac:dyDescent="0.25">
      <c r="A1565" s="101"/>
      <c r="D1565" s="81" t="s">
        <v>23</v>
      </c>
      <c r="E1565" s="81">
        <f>E1563-E1564</f>
        <v>0</v>
      </c>
      <c r="F1565" s="81"/>
      <c r="G1565" s="82">
        <f>G1563-G1564</f>
        <v>0</v>
      </c>
      <c r="H1565" s="82">
        <f>H1563-H1564</f>
        <v>0</v>
      </c>
      <c r="I1565" s="82" t="e">
        <f>I1563-I1564</f>
        <v>#DIV/0!</v>
      </c>
      <c r="J1565" s="105" t="e">
        <f>J1563-J1564</f>
        <v>#DIV/0!</v>
      </c>
    </row>
    <row r="1566" spans="1:10" ht="12.75" customHeight="1" x14ac:dyDescent="0.25">
      <c r="A1566" s="101"/>
      <c r="D1566" s="81"/>
      <c r="E1566" s="81"/>
      <c r="F1566" s="81"/>
      <c r="G1566" s="82"/>
      <c r="H1566" s="83">
        <f>G1565+H1565</f>
        <v>0</v>
      </c>
      <c r="I1566" s="83"/>
      <c r="J1566" s="103"/>
    </row>
    <row r="1567" spans="1:10" ht="12.75" customHeight="1" x14ac:dyDescent="0.25">
      <c r="A1567" s="101"/>
      <c r="B1567" s="79"/>
      <c r="D1567" s="81"/>
      <c r="E1567" s="81"/>
      <c r="F1567" s="81"/>
      <c r="G1567" s="82"/>
      <c r="H1567" s="83"/>
      <c r="I1567" s="83"/>
      <c r="J1567" s="103"/>
    </row>
    <row r="1568" spans="1:10" ht="12.75" customHeight="1" x14ac:dyDescent="0.25">
      <c r="A1568" s="101">
        <v>8</v>
      </c>
      <c r="B1568" s="84" t="s">
        <v>20</v>
      </c>
      <c r="C1568" s="84" t="s">
        <v>21</v>
      </c>
      <c r="D1568" s="85" t="s">
        <v>22</v>
      </c>
      <c r="E1568" s="85" t="s">
        <v>23</v>
      </c>
      <c r="F1568" s="85"/>
      <c r="G1568" s="86" t="s">
        <v>24</v>
      </c>
      <c r="H1568" s="87" t="s">
        <v>25</v>
      </c>
      <c r="I1568" s="87" t="s">
        <v>26</v>
      </c>
      <c r="J1568" s="102"/>
    </row>
    <row r="1569" spans="1:10" ht="12.75" customHeight="1" x14ac:dyDescent="0.25">
      <c r="A1569" s="101"/>
      <c r="B1569" s="80">
        <f>Invoice!B5033</f>
        <v>0</v>
      </c>
      <c r="C1569" s="88">
        <f>Invoice!E5033</f>
        <v>0</v>
      </c>
      <c r="D1569" s="89">
        <f>Invoice!H5033</f>
        <v>0</v>
      </c>
      <c r="E1569" s="81">
        <f t="shared" si="165"/>
        <v>0</v>
      </c>
      <c r="F1569" s="81"/>
      <c r="G1569" s="82">
        <f t="shared" si="166"/>
        <v>0</v>
      </c>
      <c r="H1569" s="83">
        <f t="shared" si="167"/>
        <v>0</v>
      </c>
      <c r="I1569" s="83" t="e">
        <f t="shared" si="168"/>
        <v>#DIV/0!</v>
      </c>
      <c r="J1569" s="103" t="e">
        <f t="shared" si="169"/>
        <v>#DIV/0!</v>
      </c>
    </row>
    <row r="1570" spans="1:10" ht="12.75" customHeight="1" x14ac:dyDescent="0.25">
      <c r="A1570" s="101"/>
      <c r="D1570" s="81"/>
      <c r="E1570" s="81">
        <f>(E1569*Invoice!I5033)+((E1569-(E1569*Invoice!I5033))*Invoice!J5033)</f>
        <v>0</v>
      </c>
      <c r="F1570" s="81"/>
      <c r="G1570" s="90">
        <f>E1570/1.11</f>
        <v>0</v>
      </c>
      <c r="H1570" s="91">
        <f>G1570*11%</f>
        <v>0</v>
      </c>
      <c r="I1570" s="91" t="e">
        <f>G1570/B1569</f>
        <v>#DIV/0!</v>
      </c>
      <c r="J1570" s="104" t="e">
        <f>H1570/B1569</f>
        <v>#DIV/0!</v>
      </c>
    </row>
    <row r="1571" spans="1:10" ht="12.75" customHeight="1" x14ac:dyDescent="0.25">
      <c r="A1571" s="101"/>
      <c r="D1571" s="81" t="s">
        <v>23</v>
      </c>
      <c r="E1571" s="81">
        <f>E1569-E1570</f>
        <v>0</v>
      </c>
      <c r="F1571" s="81"/>
      <c r="G1571" s="82">
        <f>G1569-G1570</f>
        <v>0</v>
      </c>
      <c r="H1571" s="82">
        <f>H1569-H1570</f>
        <v>0</v>
      </c>
      <c r="I1571" s="82" t="e">
        <f>I1569-I1570</f>
        <v>#DIV/0!</v>
      </c>
      <c r="J1571" s="105" t="e">
        <f>J1569-J1570</f>
        <v>#DIV/0!</v>
      </c>
    </row>
    <row r="1572" spans="1:10" ht="12.75" customHeight="1" x14ac:dyDescent="0.25">
      <c r="A1572" s="101"/>
      <c r="D1572" s="81"/>
      <c r="E1572" s="81"/>
      <c r="F1572" s="81"/>
      <c r="G1572" s="82"/>
      <c r="H1572" s="83">
        <f>G1571+H1571</f>
        <v>0</v>
      </c>
      <c r="I1572" s="83"/>
      <c r="J1572" s="103"/>
    </row>
    <row r="1573" spans="1:10" ht="12.75" customHeight="1" x14ac:dyDescent="0.25">
      <c r="A1573" s="101"/>
      <c r="B1573" s="79"/>
      <c r="D1573" s="81"/>
      <c r="E1573" s="81"/>
      <c r="F1573" s="81"/>
      <c r="G1573" s="82"/>
      <c r="H1573" s="83"/>
      <c r="I1573" s="83"/>
      <c r="J1573" s="103"/>
    </row>
    <row r="1574" spans="1:10" ht="12.75" customHeight="1" x14ac:dyDescent="0.25">
      <c r="A1574" s="101">
        <v>9</v>
      </c>
      <c r="B1574" s="84" t="s">
        <v>20</v>
      </c>
      <c r="C1574" s="84" t="s">
        <v>21</v>
      </c>
      <c r="D1574" s="85" t="s">
        <v>22</v>
      </c>
      <c r="E1574" s="85" t="s">
        <v>23</v>
      </c>
      <c r="F1574" s="85"/>
      <c r="G1574" s="86" t="s">
        <v>24</v>
      </c>
      <c r="H1574" s="87" t="s">
        <v>25</v>
      </c>
      <c r="I1574" s="87" t="s">
        <v>26</v>
      </c>
      <c r="J1574" s="102"/>
    </row>
    <row r="1575" spans="1:10" ht="12.75" customHeight="1" x14ac:dyDescent="0.25">
      <c r="A1575" s="101"/>
      <c r="B1575" s="80">
        <f>Invoice!B5034</f>
        <v>0</v>
      </c>
      <c r="C1575" s="88">
        <f>Invoice!E5034</f>
        <v>0</v>
      </c>
      <c r="D1575" s="89">
        <f>Invoice!H5034</f>
        <v>0</v>
      </c>
      <c r="E1575" s="81">
        <f t="shared" si="165"/>
        <v>0</v>
      </c>
      <c r="F1575" s="81"/>
      <c r="G1575" s="82">
        <f t="shared" si="166"/>
        <v>0</v>
      </c>
      <c r="H1575" s="83">
        <f t="shared" si="167"/>
        <v>0</v>
      </c>
      <c r="I1575" s="83" t="e">
        <f t="shared" si="168"/>
        <v>#DIV/0!</v>
      </c>
      <c r="J1575" s="103" t="e">
        <f t="shared" si="169"/>
        <v>#DIV/0!</v>
      </c>
    </row>
    <row r="1576" spans="1:10" ht="12.75" customHeight="1" x14ac:dyDescent="0.25">
      <c r="A1576" s="101"/>
      <c r="D1576" s="81"/>
      <c r="E1576" s="81">
        <f>(E1575*Invoice!I5034)+((E1575-(E1575*Invoice!I5034))*Invoice!J5034)</f>
        <v>0</v>
      </c>
      <c r="F1576" s="81"/>
      <c r="G1576" s="90">
        <f>E1576/1.11</f>
        <v>0</v>
      </c>
      <c r="H1576" s="91">
        <f>G1576*11%</f>
        <v>0</v>
      </c>
      <c r="I1576" s="91" t="e">
        <f>G1576/B1575</f>
        <v>#DIV/0!</v>
      </c>
      <c r="J1576" s="104" t="e">
        <f>H1576/B1575</f>
        <v>#DIV/0!</v>
      </c>
    </row>
    <row r="1577" spans="1:10" ht="12.75" customHeight="1" x14ac:dyDescent="0.25">
      <c r="A1577" s="101"/>
      <c r="D1577" s="81" t="s">
        <v>23</v>
      </c>
      <c r="E1577" s="81">
        <f>E1575-E1576</f>
        <v>0</v>
      </c>
      <c r="F1577" s="81"/>
      <c r="G1577" s="82">
        <f>G1575-G1576</f>
        <v>0</v>
      </c>
      <c r="H1577" s="82">
        <f>H1575-H1576</f>
        <v>0</v>
      </c>
      <c r="I1577" s="82" t="e">
        <f>I1575-I1576</f>
        <v>#DIV/0!</v>
      </c>
      <c r="J1577" s="105" t="e">
        <f>J1575-J1576</f>
        <v>#DIV/0!</v>
      </c>
    </row>
    <row r="1578" spans="1:10" ht="12.75" customHeight="1" x14ac:dyDescent="0.25">
      <c r="A1578" s="101"/>
      <c r="D1578" s="81"/>
      <c r="E1578" s="81"/>
      <c r="F1578" s="81"/>
      <c r="G1578" s="82"/>
      <c r="H1578" s="83">
        <f>G1577+H1577</f>
        <v>0</v>
      </c>
      <c r="I1578" s="83"/>
      <c r="J1578" s="103"/>
    </row>
    <row r="1579" spans="1:10" ht="12.75" customHeight="1" x14ac:dyDescent="0.25">
      <c r="A1579" s="101"/>
      <c r="B1579" s="79"/>
      <c r="D1579" s="81"/>
      <c r="E1579" s="81"/>
      <c r="F1579" s="81"/>
      <c r="G1579" s="82"/>
      <c r="H1579" s="83"/>
      <c r="I1579" s="83"/>
      <c r="J1579" s="103"/>
    </row>
    <row r="1580" spans="1:10" ht="12.75" customHeight="1" x14ac:dyDescent="0.25">
      <c r="A1580" s="101">
        <v>10</v>
      </c>
      <c r="B1580" s="84" t="s">
        <v>20</v>
      </c>
      <c r="C1580" s="84" t="s">
        <v>21</v>
      </c>
      <c r="D1580" s="85" t="s">
        <v>22</v>
      </c>
      <c r="E1580" s="85" t="s">
        <v>23</v>
      </c>
      <c r="F1580" s="85"/>
      <c r="G1580" s="86" t="s">
        <v>24</v>
      </c>
      <c r="H1580" s="87" t="s">
        <v>25</v>
      </c>
      <c r="I1580" s="87" t="s">
        <v>26</v>
      </c>
      <c r="J1580" s="102"/>
    </row>
    <row r="1581" spans="1:10" ht="12.75" customHeight="1" x14ac:dyDescent="0.25">
      <c r="A1581" s="101"/>
      <c r="B1581" s="80">
        <f>Invoice!B5035</f>
        <v>0</v>
      </c>
      <c r="C1581" s="88">
        <f>Invoice!E5035</f>
        <v>0</v>
      </c>
      <c r="D1581" s="89">
        <f>Invoice!H5035</f>
        <v>0</v>
      </c>
      <c r="E1581" s="81">
        <f t="shared" si="165"/>
        <v>0</v>
      </c>
      <c r="F1581" s="81"/>
      <c r="G1581" s="82">
        <f t="shared" si="166"/>
        <v>0</v>
      </c>
      <c r="H1581" s="83">
        <f t="shared" si="167"/>
        <v>0</v>
      </c>
      <c r="I1581" s="83" t="e">
        <f t="shared" si="168"/>
        <v>#DIV/0!</v>
      </c>
      <c r="J1581" s="103" t="e">
        <f t="shared" si="169"/>
        <v>#DIV/0!</v>
      </c>
    </row>
    <row r="1582" spans="1:10" ht="12.75" customHeight="1" x14ac:dyDescent="0.25">
      <c r="A1582" s="101"/>
      <c r="D1582" s="81"/>
      <c r="E1582" s="81">
        <f>(E1581*Invoice!I5035)+((E1581-(E1581*Invoice!I5035))*Invoice!J5035)</f>
        <v>0</v>
      </c>
      <c r="F1582" s="81"/>
      <c r="G1582" s="90">
        <f>E1582/1.11</f>
        <v>0</v>
      </c>
      <c r="H1582" s="91">
        <f>G1582*11%</f>
        <v>0</v>
      </c>
      <c r="I1582" s="91" t="e">
        <f>G1582/B1581</f>
        <v>#DIV/0!</v>
      </c>
      <c r="J1582" s="104" t="e">
        <f>H1582/B1581</f>
        <v>#DIV/0!</v>
      </c>
    </row>
    <row r="1583" spans="1:10" ht="12.75" customHeight="1" x14ac:dyDescent="0.25">
      <c r="A1583" s="101"/>
      <c r="D1583" s="81" t="s">
        <v>23</v>
      </c>
      <c r="E1583" s="81">
        <f>E1581-E1582</f>
        <v>0</v>
      </c>
      <c r="F1583" s="81"/>
      <c r="G1583" s="82">
        <f>G1581-G1582</f>
        <v>0</v>
      </c>
      <c r="H1583" s="82">
        <f>H1581-H1582</f>
        <v>0</v>
      </c>
      <c r="I1583" s="82" t="e">
        <f>I1581-I1582</f>
        <v>#DIV/0!</v>
      </c>
      <c r="J1583" s="105" t="e">
        <f>J1581-J1582</f>
        <v>#DIV/0!</v>
      </c>
    </row>
    <row r="1584" spans="1:10" ht="12.75" customHeight="1" x14ac:dyDescent="0.25">
      <c r="A1584" s="101"/>
      <c r="D1584" s="81"/>
      <c r="E1584" s="81"/>
      <c r="F1584" s="81"/>
      <c r="G1584" s="82"/>
      <c r="H1584" s="83">
        <f>G1583+H1583</f>
        <v>0</v>
      </c>
      <c r="I1584" s="83"/>
      <c r="J1584" s="103"/>
    </row>
    <row r="1585" spans="1:10" ht="12.75" customHeight="1" x14ac:dyDescent="0.25">
      <c r="A1585" s="101"/>
      <c r="B1585" s="79"/>
      <c r="D1585" s="81"/>
      <c r="E1585" s="81"/>
      <c r="F1585" s="81"/>
      <c r="G1585" s="82"/>
      <c r="H1585" s="83"/>
      <c r="I1585" s="83"/>
      <c r="J1585" s="103"/>
    </row>
    <row r="1586" spans="1:10" ht="12.75" customHeight="1" x14ac:dyDescent="0.25">
      <c r="A1586" s="101">
        <v>11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2"/>
    </row>
    <row r="1587" spans="1:10" ht="12.75" customHeight="1" x14ac:dyDescent="0.25">
      <c r="A1587" s="101"/>
      <c r="B1587" s="80">
        <f>Invoice!B5036</f>
        <v>0</v>
      </c>
      <c r="C1587" s="88">
        <f>Invoice!E5036</f>
        <v>0</v>
      </c>
      <c r="D1587" s="89">
        <f>Invoice!H5036</f>
        <v>0</v>
      </c>
      <c r="E1587" s="81">
        <f t="shared" si="165"/>
        <v>0</v>
      </c>
      <c r="F1587" s="81"/>
      <c r="G1587" s="82">
        <f t="shared" si="166"/>
        <v>0</v>
      </c>
      <c r="H1587" s="83">
        <f t="shared" si="167"/>
        <v>0</v>
      </c>
      <c r="I1587" s="83" t="e">
        <f t="shared" si="168"/>
        <v>#DIV/0!</v>
      </c>
      <c r="J1587" s="103" t="e">
        <f t="shared" si="169"/>
        <v>#DIV/0!</v>
      </c>
    </row>
    <row r="1588" spans="1:10" ht="12.75" customHeight="1" x14ac:dyDescent="0.25">
      <c r="A1588" s="101"/>
      <c r="D1588" s="81"/>
      <c r="E1588" s="81">
        <f>(E1587*Invoice!I5036)+((E1587-(E1587*Invoice!I5036))*Invoice!J5036)</f>
        <v>0</v>
      </c>
      <c r="F1588" s="81"/>
      <c r="G1588" s="90">
        <f>E1588/1.11</f>
        <v>0</v>
      </c>
      <c r="H1588" s="91">
        <f>G1588*11%</f>
        <v>0</v>
      </c>
      <c r="I1588" s="91" t="e">
        <f>G1588/B1587</f>
        <v>#DIV/0!</v>
      </c>
      <c r="J1588" s="104" t="e">
        <f>H1588/B1587</f>
        <v>#DIV/0!</v>
      </c>
    </row>
    <row r="1589" spans="1:10" ht="12.75" customHeight="1" x14ac:dyDescent="0.25">
      <c r="A1589" s="101"/>
      <c r="D1589" s="81" t="s">
        <v>23</v>
      </c>
      <c r="E1589" s="81">
        <f>E1587-E1588</f>
        <v>0</v>
      </c>
      <c r="F1589" s="81"/>
      <c r="G1589" s="82">
        <f>G1587-G1588</f>
        <v>0</v>
      </c>
      <c r="H1589" s="82">
        <f>H1587-H1588</f>
        <v>0</v>
      </c>
      <c r="I1589" s="82" t="e">
        <f>I1587-I1588</f>
        <v>#DIV/0!</v>
      </c>
      <c r="J1589" s="105" t="e">
        <f>J1587-J1588</f>
        <v>#DIV/0!</v>
      </c>
    </row>
    <row r="1590" spans="1:10" ht="12.75" customHeight="1" x14ac:dyDescent="0.25">
      <c r="A1590" s="101"/>
      <c r="D1590" s="81"/>
      <c r="E1590" s="81"/>
      <c r="F1590" s="81"/>
      <c r="G1590" s="82"/>
      <c r="H1590" s="83">
        <f>G1589+H1589</f>
        <v>0</v>
      </c>
      <c r="I1590" s="83"/>
      <c r="J1590" s="103"/>
    </row>
    <row r="1591" spans="1:10" ht="12.75" customHeight="1" x14ac:dyDescent="0.25">
      <c r="A1591" s="101"/>
      <c r="B1591" s="79"/>
      <c r="D1591" s="81"/>
      <c r="E1591" s="81"/>
      <c r="F1591" s="81"/>
      <c r="G1591" s="82"/>
      <c r="H1591" s="83"/>
      <c r="I1591" s="83"/>
      <c r="J1591" s="103"/>
    </row>
    <row r="1592" spans="1:10" ht="12.75" customHeight="1" x14ac:dyDescent="0.25">
      <c r="A1592" s="101">
        <v>12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2"/>
    </row>
    <row r="1593" spans="1:10" ht="12.75" customHeight="1" x14ac:dyDescent="0.25">
      <c r="A1593" s="101"/>
      <c r="B1593" s="80">
        <f>Invoice!B5037</f>
        <v>0</v>
      </c>
      <c r="C1593" s="88">
        <f>Invoice!E5037</f>
        <v>0</v>
      </c>
      <c r="D1593" s="89">
        <f>Invoice!H5037</f>
        <v>0</v>
      </c>
      <c r="E1593" s="81">
        <f t="shared" si="165"/>
        <v>0</v>
      </c>
      <c r="F1593" s="81"/>
      <c r="G1593" s="82">
        <f t="shared" si="166"/>
        <v>0</v>
      </c>
      <c r="H1593" s="83">
        <f t="shared" si="167"/>
        <v>0</v>
      </c>
      <c r="I1593" s="83" t="e">
        <f t="shared" si="168"/>
        <v>#DIV/0!</v>
      </c>
      <c r="J1593" s="103" t="e">
        <f t="shared" si="169"/>
        <v>#DIV/0!</v>
      </c>
    </row>
    <row r="1594" spans="1:10" ht="12.75" customHeight="1" x14ac:dyDescent="0.25">
      <c r="A1594" s="101"/>
      <c r="D1594" s="81"/>
      <c r="E1594" s="81">
        <f>(E1593*Invoice!I5037)+((E1593-(E1593*Invoice!I5037))*Invoice!J5037)</f>
        <v>0</v>
      </c>
      <c r="F1594" s="81"/>
      <c r="G1594" s="90">
        <f>E1594/1.11</f>
        <v>0</v>
      </c>
      <c r="H1594" s="91">
        <f>G1594*11%</f>
        <v>0</v>
      </c>
      <c r="I1594" s="91" t="e">
        <f>G1594/B1593</f>
        <v>#DIV/0!</v>
      </c>
      <c r="J1594" s="104" t="e">
        <f>H1594/B1593</f>
        <v>#DIV/0!</v>
      </c>
    </row>
    <row r="1595" spans="1:10" ht="12.75" customHeight="1" x14ac:dyDescent="0.25">
      <c r="A1595" s="101"/>
      <c r="D1595" s="81" t="s">
        <v>23</v>
      </c>
      <c r="E1595" s="81">
        <f>E1593-E1594</f>
        <v>0</v>
      </c>
      <c r="F1595" s="81"/>
      <c r="G1595" s="82">
        <f>G1593-G1594</f>
        <v>0</v>
      </c>
      <c r="H1595" s="82">
        <f>H1593-H1594</f>
        <v>0</v>
      </c>
      <c r="I1595" s="82" t="e">
        <f>I1593-I1594</f>
        <v>#DIV/0!</v>
      </c>
      <c r="J1595" s="105" t="e">
        <f>J1593-J1594</f>
        <v>#DIV/0!</v>
      </c>
    </row>
    <row r="1596" spans="1:10" ht="12.75" customHeight="1" x14ac:dyDescent="0.25">
      <c r="A1596" s="101"/>
      <c r="D1596" s="81"/>
      <c r="E1596" s="81"/>
      <c r="F1596" s="81"/>
      <c r="G1596" s="82"/>
      <c r="H1596" s="83">
        <f>G1595+H1595</f>
        <v>0</v>
      </c>
      <c r="I1596" s="83"/>
      <c r="J1596" s="103"/>
    </row>
    <row r="1597" spans="1:10" ht="12.75" customHeight="1" x14ac:dyDescent="0.25">
      <c r="A1597" s="101"/>
      <c r="B1597" s="79"/>
      <c r="D1597" s="81"/>
      <c r="E1597" s="81"/>
      <c r="F1597" s="81"/>
      <c r="G1597" s="82"/>
      <c r="H1597" s="83"/>
      <c r="I1597" s="83"/>
      <c r="J1597" s="103"/>
    </row>
    <row r="1598" spans="1:10" ht="12.75" customHeight="1" x14ac:dyDescent="0.25">
      <c r="A1598" s="101">
        <v>13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2"/>
    </row>
    <row r="1599" spans="1:10" ht="12.75" customHeight="1" x14ac:dyDescent="0.25">
      <c r="A1599" s="101"/>
      <c r="B1599" s="80">
        <f>Invoice!B5038</f>
        <v>0</v>
      </c>
      <c r="C1599" s="88">
        <f>Invoice!E5038</f>
        <v>0</v>
      </c>
      <c r="D1599" s="89">
        <f>Invoice!H5038</f>
        <v>0</v>
      </c>
      <c r="E1599" s="81">
        <f t="shared" si="165"/>
        <v>0</v>
      </c>
      <c r="F1599" s="81"/>
      <c r="G1599" s="82">
        <f t="shared" si="166"/>
        <v>0</v>
      </c>
      <c r="H1599" s="83">
        <f t="shared" si="167"/>
        <v>0</v>
      </c>
      <c r="I1599" s="83" t="e">
        <f t="shared" si="168"/>
        <v>#DIV/0!</v>
      </c>
      <c r="J1599" s="103" t="e">
        <f t="shared" si="169"/>
        <v>#DIV/0!</v>
      </c>
    </row>
    <row r="1600" spans="1:10" ht="12.75" customHeight="1" x14ac:dyDescent="0.25">
      <c r="A1600" s="101"/>
      <c r="D1600" s="81"/>
      <c r="E1600" s="81">
        <f>(E1599*Invoice!I5038)+((E1599-(E1599*Invoice!I5038))*Invoice!J5038)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4" t="e">
        <f>H1600/B1599</f>
        <v>#DIV/0!</v>
      </c>
    </row>
    <row r="1601" spans="1:10" ht="12.75" customHeight="1" x14ac:dyDescent="0.25">
      <c r="A1601" s="101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5" t="e">
        <f>J1599-J1600</f>
        <v>#DIV/0!</v>
      </c>
    </row>
    <row r="1602" spans="1:10" ht="12.75" customHeight="1" x14ac:dyDescent="0.25">
      <c r="A1602" s="101"/>
      <c r="D1602" s="81"/>
      <c r="E1602" s="81"/>
      <c r="F1602" s="81"/>
      <c r="G1602" s="82"/>
      <c r="H1602" s="83">
        <f>G1601+H1601</f>
        <v>0</v>
      </c>
      <c r="I1602" s="83"/>
      <c r="J1602" s="103"/>
    </row>
    <row r="1603" spans="1:10" ht="12.75" customHeight="1" x14ac:dyDescent="0.25">
      <c r="A1603" s="101"/>
      <c r="B1603" s="79"/>
      <c r="D1603" s="81"/>
      <c r="E1603" s="81"/>
      <c r="F1603" s="81"/>
      <c r="G1603" s="82"/>
      <c r="H1603" s="83"/>
      <c r="I1603" s="83"/>
      <c r="J1603" s="103"/>
    </row>
    <row r="1604" spans="1:10" ht="12.75" customHeight="1" x14ac:dyDescent="0.25">
      <c r="A1604" s="101">
        <v>14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2"/>
    </row>
    <row r="1605" spans="1:10" ht="12.75" customHeight="1" x14ac:dyDescent="0.25">
      <c r="A1605" s="101"/>
      <c r="B1605" s="80">
        <f>Invoice!B5039</f>
        <v>0</v>
      </c>
      <c r="C1605" s="88">
        <f>Invoice!E5039</f>
        <v>0</v>
      </c>
      <c r="D1605" s="89">
        <f>Invoice!H5039</f>
        <v>0</v>
      </c>
      <c r="E1605" s="81">
        <f t="shared" si="165"/>
        <v>0</v>
      </c>
      <c r="F1605" s="81"/>
      <c r="G1605" s="82">
        <f t="shared" si="166"/>
        <v>0</v>
      </c>
      <c r="H1605" s="83">
        <f t="shared" si="167"/>
        <v>0</v>
      </c>
      <c r="I1605" s="83" t="e">
        <f t="shared" si="168"/>
        <v>#DIV/0!</v>
      </c>
      <c r="J1605" s="103" t="e">
        <f t="shared" si="169"/>
        <v>#DIV/0!</v>
      </c>
    </row>
    <row r="1606" spans="1:10" ht="12.75" customHeight="1" x14ac:dyDescent="0.25">
      <c r="A1606" s="101"/>
      <c r="D1606" s="81"/>
      <c r="E1606" s="81">
        <f>(E1605*Invoice!I5039)+((E1605-(E1605*Invoice!I5039))*Invoice!J5039)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4" t="e">
        <f>H1606/B1605</f>
        <v>#DIV/0!</v>
      </c>
    </row>
    <row r="1607" spans="1:10" ht="12.75" customHeight="1" x14ac:dyDescent="0.25">
      <c r="A1607" s="101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5" t="e">
        <f>J1605-J1606</f>
        <v>#DIV/0!</v>
      </c>
    </row>
    <row r="1608" spans="1:10" ht="12.75" customHeight="1" x14ac:dyDescent="0.25">
      <c r="A1608" s="101"/>
      <c r="D1608" s="81"/>
      <c r="E1608" s="81"/>
      <c r="F1608" s="81"/>
      <c r="G1608" s="82"/>
      <c r="H1608" s="83">
        <f>G1607+H1607</f>
        <v>0</v>
      </c>
      <c r="I1608" s="83"/>
      <c r="J1608" s="103"/>
    </row>
    <row r="1609" spans="1:10" ht="12.75" customHeight="1" x14ac:dyDescent="0.25">
      <c r="A1609" s="101"/>
      <c r="B1609" s="79"/>
      <c r="D1609" s="81"/>
      <c r="E1609" s="81"/>
      <c r="F1609" s="81"/>
      <c r="G1609" s="82"/>
      <c r="H1609" s="83"/>
      <c r="I1609" s="83"/>
      <c r="J1609" s="103"/>
    </row>
    <row r="1610" spans="1:10" ht="12.75" customHeight="1" x14ac:dyDescent="0.25">
      <c r="A1610" s="101">
        <v>15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2"/>
    </row>
    <row r="1611" spans="1:10" ht="12.75" customHeight="1" x14ac:dyDescent="0.25">
      <c r="A1611" s="101"/>
      <c r="B1611" s="80">
        <f>Invoice!B5040</f>
        <v>0</v>
      </c>
      <c r="C1611" s="88">
        <f>Invoice!E5040</f>
        <v>0</v>
      </c>
      <c r="D1611" s="89">
        <f>Invoice!H5040</f>
        <v>0</v>
      </c>
      <c r="E1611" s="81">
        <f t="shared" si="165"/>
        <v>0</v>
      </c>
      <c r="F1611" s="81"/>
      <c r="G1611" s="82">
        <f t="shared" si="166"/>
        <v>0</v>
      </c>
      <c r="H1611" s="83">
        <f t="shared" si="167"/>
        <v>0</v>
      </c>
      <c r="I1611" s="83" t="e">
        <f t="shared" si="168"/>
        <v>#DIV/0!</v>
      </c>
      <c r="J1611" s="103" t="e">
        <f t="shared" si="169"/>
        <v>#DIV/0!</v>
      </c>
    </row>
    <row r="1612" spans="1:10" ht="12.75" customHeight="1" x14ac:dyDescent="0.25">
      <c r="A1612" s="101"/>
      <c r="D1612" s="81"/>
      <c r="E1612" s="81">
        <f>(E1611*Invoice!I5040)+((E1611-(E1611*Invoice!I5040))*Invoice!J5040)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4" t="e">
        <f>H1612/B1611</f>
        <v>#DIV/0!</v>
      </c>
    </row>
    <row r="1613" spans="1:10" ht="12.75" customHeight="1" x14ac:dyDescent="0.25">
      <c r="A1613" s="101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5" t="e">
        <f>J1611-J1612</f>
        <v>#DIV/0!</v>
      </c>
    </row>
    <row r="1614" spans="1:10" ht="12.75" customHeight="1" x14ac:dyDescent="0.25">
      <c r="A1614" s="101"/>
      <c r="D1614" s="81"/>
      <c r="E1614" s="81"/>
      <c r="F1614" s="81"/>
      <c r="G1614" s="82"/>
      <c r="H1614" s="83">
        <f>G1613+H1613</f>
        <v>0</v>
      </c>
      <c r="I1614" s="83"/>
      <c r="J1614" s="103"/>
    </row>
    <row r="1615" spans="1:10" ht="12.75" customHeight="1" x14ac:dyDescent="0.25">
      <c r="A1615" s="101"/>
      <c r="B1615" s="79"/>
      <c r="D1615" s="81"/>
      <c r="E1615" s="81"/>
      <c r="F1615" s="81"/>
      <c r="G1615" s="82"/>
      <c r="H1615" s="83"/>
      <c r="I1615" s="83"/>
      <c r="J1615" s="103"/>
    </row>
    <row r="1616" spans="1:10" ht="12.75" customHeight="1" x14ac:dyDescent="0.25">
      <c r="A1616" s="101">
        <v>16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2"/>
    </row>
    <row r="1617" spans="1:10" ht="12.75" customHeight="1" x14ac:dyDescent="0.25">
      <c r="A1617" s="101"/>
      <c r="B1617" s="80">
        <f>Invoice!B5041</f>
        <v>0</v>
      </c>
      <c r="C1617" s="88">
        <f>Invoice!E5041</f>
        <v>0</v>
      </c>
      <c r="D1617" s="89">
        <f>Invoice!H5041</f>
        <v>0</v>
      </c>
      <c r="E1617" s="81">
        <f t="shared" si="165"/>
        <v>0</v>
      </c>
      <c r="F1617" s="81"/>
      <c r="G1617" s="82">
        <f t="shared" si="166"/>
        <v>0</v>
      </c>
      <c r="H1617" s="83">
        <f t="shared" si="167"/>
        <v>0</v>
      </c>
      <c r="I1617" s="83" t="e">
        <f t="shared" si="168"/>
        <v>#DIV/0!</v>
      </c>
      <c r="J1617" s="103" t="e">
        <f t="shared" si="169"/>
        <v>#DIV/0!</v>
      </c>
    </row>
    <row r="1618" spans="1:10" ht="12.75" customHeight="1" x14ac:dyDescent="0.25">
      <c r="A1618" s="101"/>
      <c r="D1618" s="81"/>
      <c r="E1618" s="81">
        <f>(E1617*Invoice!I5041)+((E1617-(E1617*Invoice!I5041))*Invoice!J5041)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4" t="e">
        <f>H1618/B1617</f>
        <v>#DIV/0!</v>
      </c>
    </row>
    <row r="1619" spans="1:10" ht="12.75" customHeight="1" x14ac:dyDescent="0.25">
      <c r="A1619" s="101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5" t="e">
        <f>J1617-J1618</f>
        <v>#DIV/0!</v>
      </c>
    </row>
    <row r="1620" spans="1:10" ht="12.75" customHeight="1" x14ac:dyDescent="0.25">
      <c r="A1620" s="101"/>
      <c r="D1620" s="81"/>
      <c r="E1620" s="81"/>
      <c r="F1620" s="81"/>
      <c r="G1620" s="82"/>
      <c r="H1620" s="83">
        <f>G1619+H1619</f>
        <v>0</v>
      </c>
      <c r="I1620" s="83"/>
      <c r="J1620" s="103"/>
    </row>
    <row r="1621" spans="1:10" ht="12.75" customHeight="1" x14ac:dyDescent="0.25">
      <c r="A1621" s="101"/>
      <c r="C1621" s="88"/>
      <c r="D1621" s="89"/>
      <c r="E1621" s="81"/>
      <c r="F1621" s="81"/>
      <c r="G1621" s="82"/>
      <c r="H1621" s="83"/>
      <c r="I1621" s="83"/>
      <c r="J1621" s="103"/>
    </row>
    <row r="1622" spans="1:10" ht="12.75" customHeight="1" x14ac:dyDescent="0.25">
      <c r="A1622" s="106"/>
      <c r="B1622" s="107"/>
      <c r="C1622" s="107"/>
      <c r="D1622" s="107"/>
      <c r="E1622" s="107"/>
      <c r="F1622" s="107"/>
      <c r="G1622" s="108">
        <f>G1529+G1535+G1541+G1547+G1553+G1559+G1565+G1571+G1577+G1583+G1589+G1595+G1601+G1607+G1613+G1619</f>
        <v>0</v>
      </c>
      <c r="H1622" s="108">
        <f>H1529+H1535+H1541+H1547+H1553+H1559+H1565+H1571+H1577+H1583+H1589+H1595+H1601+H1607+H1613+H1619</f>
        <v>0</v>
      </c>
      <c r="I1622" s="107"/>
      <c r="J1622" s="109">
        <f>H1530+H1536+H1542+H1548+H1554+H1560+H1566+H1572+H1578+H1584+H1590+H1596+H1602+H1608+H1614+H1620</f>
        <v>0</v>
      </c>
    </row>
    <row r="1624" spans="1:10" ht="12.75" customHeight="1" x14ac:dyDescent="0.25">
      <c r="A1624" s="94" t="s">
        <v>1</v>
      </c>
      <c r="B1624" s="95">
        <f>Invoice!E5132</f>
        <v>23070046</v>
      </c>
      <c r="C1624" s="96"/>
      <c r="D1624" s="97"/>
      <c r="E1624" s="97"/>
      <c r="F1624" s="97"/>
      <c r="G1624" s="98"/>
      <c r="H1624" s="99"/>
      <c r="I1624" s="99"/>
      <c r="J1624" s="100"/>
    </row>
    <row r="1625" spans="1:10" ht="12.75" customHeight="1" x14ac:dyDescent="0.25">
      <c r="A1625" s="101">
        <v>1</v>
      </c>
      <c r="B1625" s="84" t="s">
        <v>20</v>
      </c>
      <c r="C1625" s="84" t="s">
        <v>21</v>
      </c>
      <c r="D1625" s="85" t="s">
        <v>22</v>
      </c>
      <c r="E1625" s="85" t="s">
        <v>23</v>
      </c>
      <c r="F1625" s="85"/>
      <c r="G1625" s="86" t="s">
        <v>24</v>
      </c>
      <c r="H1625" s="87" t="s">
        <v>25</v>
      </c>
      <c r="I1625" s="87" t="s">
        <v>26</v>
      </c>
      <c r="J1625" s="102"/>
    </row>
    <row r="1626" spans="1:10" ht="12.75" customHeight="1" x14ac:dyDescent="0.25">
      <c r="A1626" s="101"/>
      <c r="B1626" s="80">
        <f>Invoice!B5140</f>
        <v>0</v>
      </c>
      <c r="C1626" s="88">
        <f>Invoice!E5140</f>
        <v>0</v>
      </c>
      <c r="D1626" s="89">
        <f>Invoice!H5140</f>
        <v>0</v>
      </c>
      <c r="E1626" s="81">
        <f>D1626*B1626</f>
        <v>0</v>
      </c>
      <c r="F1626" s="81"/>
      <c r="G1626" s="82">
        <f>E1626/1.11</f>
        <v>0</v>
      </c>
      <c r="H1626" s="83">
        <f>G1626*11%</f>
        <v>0</v>
      </c>
      <c r="I1626" s="83" t="e">
        <f>G1626/B1626</f>
        <v>#DIV/0!</v>
      </c>
      <c r="J1626" s="103" t="e">
        <f>H1626/B1626</f>
        <v>#DIV/0!</v>
      </c>
    </row>
    <row r="1627" spans="1:10" ht="12.75" customHeight="1" x14ac:dyDescent="0.25">
      <c r="A1627" s="101"/>
      <c r="D1627" s="81"/>
      <c r="E1627" s="81">
        <f>(E1626*Invoice!I5140)+((E1626-(E1626*Invoice!I5140))*Invoice!J5140)</f>
        <v>0</v>
      </c>
      <c r="F1627" s="81"/>
      <c r="G1627" s="90">
        <f>E1627/1.11</f>
        <v>0</v>
      </c>
      <c r="H1627" s="91">
        <f>G1627*11%</f>
        <v>0</v>
      </c>
      <c r="I1627" s="91" t="e">
        <f>G1627/B1626</f>
        <v>#DIV/0!</v>
      </c>
      <c r="J1627" s="104" t="e">
        <f>H1627/B1626</f>
        <v>#DIV/0!</v>
      </c>
    </row>
    <row r="1628" spans="1:10" ht="12.75" customHeight="1" x14ac:dyDescent="0.25">
      <c r="A1628" s="101"/>
      <c r="D1628" s="81" t="s">
        <v>23</v>
      </c>
      <c r="E1628" s="81">
        <f>E1626-E1627</f>
        <v>0</v>
      </c>
      <c r="F1628" s="81"/>
      <c r="G1628" s="82">
        <f>G1626-G1627</f>
        <v>0</v>
      </c>
      <c r="H1628" s="82">
        <f>H1626-H1627</f>
        <v>0</v>
      </c>
      <c r="I1628" s="82" t="e">
        <f>I1626-I1627</f>
        <v>#DIV/0!</v>
      </c>
      <c r="J1628" s="105" t="e">
        <f>J1626-J1627</f>
        <v>#DIV/0!</v>
      </c>
    </row>
    <row r="1629" spans="1:10" ht="12.75" customHeight="1" x14ac:dyDescent="0.25">
      <c r="A1629" s="101"/>
      <c r="D1629" s="81"/>
      <c r="E1629" s="81"/>
      <c r="F1629" s="81"/>
      <c r="G1629" s="82"/>
      <c r="H1629" s="83">
        <f>G1628+H1628</f>
        <v>0</v>
      </c>
      <c r="I1629" s="83"/>
      <c r="J1629" s="103"/>
    </row>
    <row r="1630" spans="1:10" ht="12.75" customHeight="1" x14ac:dyDescent="0.25">
      <c r="A1630" s="101"/>
      <c r="B1630" s="79"/>
      <c r="D1630" s="81"/>
      <c r="E1630" s="81"/>
      <c r="F1630" s="81"/>
      <c r="G1630" s="82"/>
      <c r="H1630" s="83"/>
      <c r="I1630" s="83"/>
      <c r="J1630" s="103"/>
    </row>
    <row r="1631" spans="1:10" ht="12.75" customHeight="1" x14ac:dyDescent="0.25">
      <c r="A1631" s="101">
        <v>2</v>
      </c>
      <c r="B1631" s="84" t="s">
        <v>20</v>
      </c>
      <c r="C1631" s="84" t="s">
        <v>21</v>
      </c>
      <c r="D1631" s="85" t="s">
        <v>22</v>
      </c>
      <c r="E1631" s="85" t="s">
        <v>23</v>
      </c>
      <c r="F1631" s="85"/>
      <c r="G1631" s="86" t="s">
        <v>24</v>
      </c>
      <c r="H1631" s="87" t="s">
        <v>25</v>
      </c>
      <c r="I1631" s="87" t="s">
        <v>26</v>
      </c>
      <c r="J1631" s="102"/>
    </row>
    <row r="1632" spans="1:10" ht="12.75" customHeight="1" x14ac:dyDescent="0.25">
      <c r="A1632" s="101"/>
      <c r="B1632" s="80">
        <f>Invoice!B5141</f>
        <v>0</v>
      </c>
      <c r="C1632" s="88">
        <f>Invoice!E5141</f>
        <v>0</v>
      </c>
      <c r="D1632" s="89">
        <f>Invoice!H5141</f>
        <v>0</v>
      </c>
      <c r="E1632" s="81">
        <f t="shared" ref="E1632:E1716" si="170">D1632*B1632</f>
        <v>0</v>
      </c>
      <c r="F1632" s="81"/>
      <c r="G1632" s="82">
        <f t="shared" ref="G1632:G1716" si="171">E1632/1.11</f>
        <v>0</v>
      </c>
      <c r="H1632" s="83">
        <f t="shared" ref="H1632:H1716" si="172">G1632*11%</f>
        <v>0</v>
      </c>
      <c r="I1632" s="83" t="e">
        <f t="shared" ref="I1632:I1716" si="173">G1632/B1632</f>
        <v>#DIV/0!</v>
      </c>
      <c r="J1632" s="103" t="e">
        <f t="shared" ref="J1632:J1716" si="174">H1632/B1632</f>
        <v>#DIV/0!</v>
      </c>
    </row>
    <row r="1633" spans="1:10" ht="12.75" customHeight="1" x14ac:dyDescent="0.25">
      <c r="A1633" s="101"/>
      <c r="D1633" s="81"/>
      <c r="E1633" s="81">
        <f>(E1632*Invoice!I5141)+((E1632-(E1632*Invoice!I5141))*Invoice!J5141)</f>
        <v>0</v>
      </c>
      <c r="F1633" s="81"/>
      <c r="G1633" s="90">
        <f>E1633/1.11</f>
        <v>0</v>
      </c>
      <c r="H1633" s="91">
        <f>G1633*11%</f>
        <v>0</v>
      </c>
      <c r="I1633" s="91" t="e">
        <f>G1633/B1632</f>
        <v>#DIV/0!</v>
      </c>
      <c r="J1633" s="104" t="e">
        <f>H1633/B1632</f>
        <v>#DIV/0!</v>
      </c>
    </row>
    <row r="1634" spans="1:10" ht="12.75" customHeight="1" x14ac:dyDescent="0.25">
      <c r="A1634" s="101"/>
      <c r="D1634" s="81" t="s">
        <v>23</v>
      </c>
      <c r="E1634" s="81">
        <f>E1632-E1633</f>
        <v>0</v>
      </c>
      <c r="F1634" s="81"/>
      <c r="G1634" s="82">
        <f>G1632-G1633</f>
        <v>0</v>
      </c>
      <c r="H1634" s="82">
        <f>H1632-H1633</f>
        <v>0</v>
      </c>
      <c r="I1634" s="82" t="e">
        <f>I1632-I1633</f>
        <v>#DIV/0!</v>
      </c>
      <c r="J1634" s="105" t="e">
        <f>J1632-J1633</f>
        <v>#DIV/0!</v>
      </c>
    </row>
    <row r="1635" spans="1:10" ht="12.75" customHeight="1" x14ac:dyDescent="0.25">
      <c r="A1635" s="101"/>
      <c r="D1635" s="81"/>
      <c r="E1635" s="81"/>
      <c r="F1635" s="81"/>
      <c r="G1635" s="82"/>
      <c r="H1635" s="83">
        <f>G1634+H1634</f>
        <v>0</v>
      </c>
      <c r="I1635" s="83"/>
      <c r="J1635" s="103"/>
    </row>
    <row r="1636" spans="1:10" ht="12.75" customHeight="1" x14ac:dyDescent="0.25">
      <c r="A1636" s="101"/>
      <c r="B1636" s="79"/>
      <c r="D1636" s="81"/>
      <c r="E1636" s="81"/>
      <c r="F1636" s="81"/>
      <c r="G1636" s="82"/>
      <c r="H1636" s="83"/>
      <c r="I1636" s="83"/>
      <c r="J1636" s="103"/>
    </row>
    <row r="1637" spans="1:10" ht="12.75" customHeight="1" x14ac:dyDescent="0.25">
      <c r="A1637" s="101">
        <v>3</v>
      </c>
      <c r="B1637" s="84" t="s">
        <v>20</v>
      </c>
      <c r="C1637" s="84" t="s">
        <v>21</v>
      </c>
      <c r="D1637" s="85" t="s">
        <v>22</v>
      </c>
      <c r="E1637" s="85" t="s">
        <v>23</v>
      </c>
      <c r="F1637" s="85"/>
      <c r="G1637" s="86" t="s">
        <v>24</v>
      </c>
      <c r="H1637" s="87" t="s">
        <v>25</v>
      </c>
      <c r="I1637" s="87" t="s">
        <v>26</v>
      </c>
      <c r="J1637" s="102"/>
    </row>
    <row r="1638" spans="1:10" ht="12.75" customHeight="1" x14ac:dyDescent="0.25">
      <c r="A1638" s="101"/>
      <c r="B1638" s="80">
        <f>Invoice!B5142</f>
        <v>0</v>
      </c>
      <c r="C1638" s="88">
        <f>Invoice!E5142</f>
        <v>0</v>
      </c>
      <c r="D1638" s="89">
        <f>Invoice!H5142</f>
        <v>0</v>
      </c>
      <c r="E1638" s="81">
        <f t="shared" si="170"/>
        <v>0</v>
      </c>
      <c r="F1638" s="81"/>
      <c r="G1638" s="82">
        <f t="shared" si="171"/>
        <v>0</v>
      </c>
      <c r="H1638" s="83">
        <f t="shared" si="172"/>
        <v>0</v>
      </c>
      <c r="I1638" s="83" t="e">
        <f t="shared" si="173"/>
        <v>#DIV/0!</v>
      </c>
      <c r="J1638" s="103" t="e">
        <f t="shared" si="174"/>
        <v>#DIV/0!</v>
      </c>
    </row>
    <row r="1639" spans="1:10" ht="12.75" customHeight="1" x14ac:dyDescent="0.25">
      <c r="A1639" s="101"/>
      <c r="D1639" s="81"/>
      <c r="E1639" s="81">
        <f>(E1638*Invoice!I5142)+((E1638-(E1638*Invoice!I5142))*Invoice!J5142)</f>
        <v>0</v>
      </c>
      <c r="F1639" s="81"/>
      <c r="G1639" s="90">
        <f>E1639/1.11</f>
        <v>0</v>
      </c>
      <c r="H1639" s="91">
        <f>G1639*11%</f>
        <v>0</v>
      </c>
      <c r="I1639" s="91" t="e">
        <f>G1639/B1638</f>
        <v>#DIV/0!</v>
      </c>
      <c r="J1639" s="104" t="e">
        <f>H1639/B1638</f>
        <v>#DIV/0!</v>
      </c>
    </row>
    <row r="1640" spans="1:10" ht="12.75" customHeight="1" x14ac:dyDescent="0.25">
      <c r="A1640" s="101"/>
      <c r="D1640" s="81" t="s">
        <v>23</v>
      </c>
      <c r="E1640" s="81">
        <f>E1638-E1639</f>
        <v>0</v>
      </c>
      <c r="F1640" s="81"/>
      <c r="G1640" s="82">
        <f>G1638-G1639</f>
        <v>0</v>
      </c>
      <c r="H1640" s="82">
        <f>H1638-H1639</f>
        <v>0</v>
      </c>
      <c r="I1640" s="82" t="e">
        <f>I1638-I1639</f>
        <v>#DIV/0!</v>
      </c>
      <c r="J1640" s="105" t="e">
        <f>J1638-J1639</f>
        <v>#DIV/0!</v>
      </c>
    </row>
    <row r="1641" spans="1:10" ht="12.75" customHeight="1" x14ac:dyDescent="0.25">
      <c r="A1641" s="101"/>
      <c r="D1641" s="81"/>
      <c r="E1641" s="81"/>
      <c r="F1641" s="81"/>
      <c r="G1641" s="82"/>
      <c r="H1641" s="83">
        <f>G1640+H1640</f>
        <v>0</v>
      </c>
      <c r="I1641" s="83"/>
      <c r="J1641" s="103"/>
    </row>
    <row r="1642" spans="1:10" ht="12.75" customHeight="1" x14ac:dyDescent="0.25">
      <c r="A1642" s="101"/>
      <c r="B1642" s="79"/>
      <c r="D1642" s="81"/>
      <c r="E1642" s="81"/>
      <c r="F1642" s="81"/>
      <c r="G1642" s="82"/>
      <c r="H1642" s="83"/>
      <c r="I1642" s="83"/>
      <c r="J1642" s="103"/>
    </row>
    <row r="1643" spans="1:10" ht="12.75" customHeight="1" x14ac:dyDescent="0.25">
      <c r="A1643" s="101">
        <v>4</v>
      </c>
      <c r="B1643" s="84" t="s">
        <v>20</v>
      </c>
      <c r="C1643" s="84" t="s">
        <v>21</v>
      </c>
      <c r="D1643" s="85" t="s">
        <v>22</v>
      </c>
      <c r="E1643" s="85" t="s">
        <v>23</v>
      </c>
      <c r="F1643" s="85"/>
      <c r="G1643" s="86" t="s">
        <v>24</v>
      </c>
      <c r="H1643" s="87" t="s">
        <v>25</v>
      </c>
      <c r="I1643" s="87" t="s">
        <v>26</v>
      </c>
      <c r="J1643" s="102"/>
    </row>
    <row r="1644" spans="1:10" ht="12.75" customHeight="1" x14ac:dyDescent="0.25">
      <c r="A1644" s="101"/>
      <c r="B1644" s="80">
        <f>Invoice!B5143</f>
        <v>0</v>
      </c>
      <c r="C1644" s="88">
        <f>Invoice!E5143</f>
        <v>0</v>
      </c>
      <c r="D1644" s="89">
        <f>Invoice!H5143</f>
        <v>0</v>
      </c>
      <c r="E1644" s="81">
        <f t="shared" si="170"/>
        <v>0</v>
      </c>
      <c r="F1644" s="81"/>
      <c r="G1644" s="82">
        <f t="shared" si="171"/>
        <v>0</v>
      </c>
      <c r="H1644" s="83">
        <f t="shared" si="172"/>
        <v>0</v>
      </c>
      <c r="I1644" s="83" t="e">
        <f t="shared" si="173"/>
        <v>#DIV/0!</v>
      </c>
      <c r="J1644" s="103" t="e">
        <f t="shared" si="174"/>
        <v>#DIV/0!</v>
      </c>
    </row>
    <row r="1645" spans="1:10" ht="12.75" customHeight="1" x14ac:dyDescent="0.25">
      <c r="A1645" s="101"/>
      <c r="D1645" s="81"/>
      <c r="E1645" s="81">
        <f>(E1644*Invoice!I5143)+((E1644-(E1644*Invoice!I5143))*Invoice!J5143)</f>
        <v>0</v>
      </c>
      <c r="F1645" s="81"/>
      <c r="G1645" s="90">
        <f>E1645/1.11</f>
        <v>0</v>
      </c>
      <c r="H1645" s="91">
        <f>G1645*11%</f>
        <v>0</v>
      </c>
      <c r="I1645" s="91" t="e">
        <f>G1645/B1644</f>
        <v>#DIV/0!</v>
      </c>
      <c r="J1645" s="104" t="e">
        <f>H1645/B1644</f>
        <v>#DIV/0!</v>
      </c>
    </row>
    <row r="1646" spans="1:10" ht="12.75" customHeight="1" x14ac:dyDescent="0.25">
      <c r="A1646" s="101"/>
      <c r="D1646" s="81" t="s">
        <v>23</v>
      </c>
      <c r="E1646" s="81">
        <f>E1644-E1645</f>
        <v>0</v>
      </c>
      <c r="F1646" s="81"/>
      <c r="G1646" s="82">
        <f>G1644-G1645</f>
        <v>0</v>
      </c>
      <c r="H1646" s="82">
        <f>H1644-H1645</f>
        <v>0</v>
      </c>
      <c r="I1646" s="82" t="e">
        <f>I1644-I1645</f>
        <v>#DIV/0!</v>
      </c>
      <c r="J1646" s="105" t="e">
        <f>J1644-J1645</f>
        <v>#DIV/0!</v>
      </c>
    </row>
    <row r="1647" spans="1:10" ht="12.75" customHeight="1" x14ac:dyDescent="0.25">
      <c r="A1647" s="101"/>
      <c r="D1647" s="81"/>
      <c r="E1647" s="81"/>
      <c r="F1647" s="81"/>
      <c r="G1647" s="82"/>
      <c r="H1647" s="83">
        <f>G1646+H1646</f>
        <v>0</v>
      </c>
      <c r="I1647" s="83"/>
      <c r="J1647" s="103"/>
    </row>
    <row r="1648" spans="1:10" ht="12.75" customHeight="1" x14ac:dyDescent="0.25">
      <c r="A1648" s="101"/>
      <c r="B1648" s="79"/>
      <c r="D1648" s="81"/>
      <c r="E1648" s="81"/>
      <c r="F1648" s="81"/>
      <c r="G1648" s="82"/>
      <c r="H1648" s="83"/>
      <c r="I1648" s="83"/>
      <c r="J1648" s="103"/>
    </row>
    <row r="1649" spans="1:10" ht="12.75" customHeight="1" x14ac:dyDescent="0.25">
      <c r="A1649" s="101">
        <v>5</v>
      </c>
      <c r="B1649" s="84" t="s">
        <v>20</v>
      </c>
      <c r="C1649" s="84" t="s">
        <v>21</v>
      </c>
      <c r="D1649" s="85" t="s">
        <v>22</v>
      </c>
      <c r="E1649" s="85" t="s">
        <v>23</v>
      </c>
      <c r="F1649" s="85"/>
      <c r="G1649" s="86" t="s">
        <v>24</v>
      </c>
      <c r="H1649" s="87" t="s">
        <v>25</v>
      </c>
      <c r="I1649" s="87" t="s">
        <v>26</v>
      </c>
      <c r="J1649" s="102"/>
    </row>
    <row r="1650" spans="1:10" ht="12.75" customHeight="1" x14ac:dyDescent="0.25">
      <c r="A1650" s="101"/>
      <c r="B1650" s="80">
        <f>Invoice!B5144</f>
        <v>0</v>
      </c>
      <c r="C1650" s="88">
        <f>Invoice!E5144</f>
        <v>0</v>
      </c>
      <c r="D1650" s="89">
        <f>Invoice!H5144</f>
        <v>0</v>
      </c>
      <c r="E1650" s="81">
        <f t="shared" si="170"/>
        <v>0</v>
      </c>
      <c r="F1650" s="81"/>
      <c r="G1650" s="82">
        <f t="shared" si="171"/>
        <v>0</v>
      </c>
      <c r="H1650" s="83">
        <f t="shared" si="172"/>
        <v>0</v>
      </c>
      <c r="I1650" s="83" t="e">
        <f t="shared" si="173"/>
        <v>#DIV/0!</v>
      </c>
      <c r="J1650" s="103" t="e">
        <f t="shared" si="174"/>
        <v>#DIV/0!</v>
      </c>
    </row>
    <row r="1651" spans="1:10" ht="12.75" customHeight="1" x14ac:dyDescent="0.25">
      <c r="A1651" s="101"/>
      <c r="D1651" s="81"/>
      <c r="E1651" s="81">
        <f>(E1650*Invoice!I5144)+((E1650-(E1650*Invoice!I5144))*Invoice!J5144)</f>
        <v>0</v>
      </c>
      <c r="F1651" s="81"/>
      <c r="G1651" s="90">
        <f>E1651/1.11</f>
        <v>0</v>
      </c>
      <c r="H1651" s="91">
        <f>G1651*11%</f>
        <v>0</v>
      </c>
      <c r="I1651" s="91" t="e">
        <f>G1651/B1650</f>
        <v>#DIV/0!</v>
      </c>
      <c r="J1651" s="104" t="e">
        <f>H1651/B1650</f>
        <v>#DIV/0!</v>
      </c>
    </row>
    <row r="1652" spans="1:10" ht="12.75" customHeight="1" x14ac:dyDescent="0.25">
      <c r="A1652" s="101"/>
      <c r="D1652" s="81" t="s">
        <v>23</v>
      </c>
      <c r="E1652" s="81">
        <f>E1650-E1651</f>
        <v>0</v>
      </c>
      <c r="F1652" s="81"/>
      <c r="G1652" s="82">
        <f>G1650-G1651</f>
        <v>0</v>
      </c>
      <c r="H1652" s="82">
        <f>H1650-H1651</f>
        <v>0</v>
      </c>
      <c r="I1652" s="82" t="e">
        <f>I1650-I1651</f>
        <v>#DIV/0!</v>
      </c>
      <c r="J1652" s="105" t="e">
        <f>J1650-J1651</f>
        <v>#DIV/0!</v>
      </c>
    </row>
    <row r="1653" spans="1:10" ht="12.75" customHeight="1" x14ac:dyDescent="0.25">
      <c r="A1653" s="101"/>
      <c r="D1653" s="81"/>
      <c r="E1653" s="81"/>
      <c r="F1653" s="81"/>
      <c r="G1653" s="82"/>
      <c r="H1653" s="83">
        <f>G1652+H1652</f>
        <v>0</v>
      </c>
      <c r="I1653" s="83"/>
      <c r="J1653" s="103"/>
    </row>
    <row r="1654" spans="1:10" ht="12.75" customHeight="1" x14ac:dyDescent="0.25">
      <c r="A1654" s="101"/>
      <c r="B1654" s="79"/>
      <c r="D1654" s="81"/>
      <c r="E1654" s="81"/>
      <c r="F1654" s="81"/>
      <c r="G1654" s="82"/>
      <c r="H1654" s="83"/>
      <c r="I1654" s="83"/>
      <c r="J1654" s="103"/>
    </row>
    <row r="1655" spans="1:10" ht="12.75" customHeight="1" x14ac:dyDescent="0.25">
      <c r="A1655" s="101">
        <v>6</v>
      </c>
      <c r="B1655" s="84" t="s">
        <v>20</v>
      </c>
      <c r="C1655" s="84" t="s">
        <v>21</v>
      </c>
      <c r="D1655" s="85" t="s">
        <v>22</v>
      </c>
      <c r="E1655" s="85" t="s">
        <v>23</v>
      </c>
      <c r="F1655" s="85"/>
      <c r="G1655" s="86" t="s">
        <v>24</v>
      </c>
      <c r="H1655" s="87" t="s">
        <v>25</v>
      </c>
      <c r="I1655" s="87" t="s">
        <v>26</v>
      </c>
      <c r="J1655" s="102"/>
    </row>
    <row r="1656" spans="1:10" ht="12.75" customHeight="1" x14ac:dyDescent="0.25">
      <c r="A1656" s="101"/>
      <c r="B1656" s="80">
        <f>Invoice!B5145</f>
        <v>0</v>
      </c>
      <c r="C1656" s="88">
        <f>Invoice!E5145</f>
        <v>0</v>
      </c>
      <c r="D1656" s="89">
        <f>Invoice!H5145</f>
        <v>0</v>
      </c>
      <c r="E1656" s="81">
        <f t="shared" si="170"/>
        <v>0</v>
      </c>
      <c r="F1656" s="81"/>
      <c r="G1656" s="82">
        <f t="shared" si="171"/>
        <v>0</v>
      </c>
      <c r="H1656" s="83">
        <f t="shared" si="172"/>
        <v>0</v>
      </c>
      <c r="I1656" s="83" t="e">
        <f t="shared" si="173"/>
        <v>#DIV/0!</v>
      </c>
      <c r="J1656" s="103" t="e">
        <f t="shared" si="174"/>
        <v>#DIV/0!</v>
      </c>
    </row>
    <row r="1657" spans="1:10" ht="12.75" customHeight="1" x14ac:dyDescent="0.25">
      <c r="A1657" s="101"/>
      <c r="D1657" s="81"/>
      <c r="E1657" s="81">
        <f>(E1656*Invoice!I5145)+((E1656-(E1656*Invoice!I5145))*Invoice!J5145)</f>
        <v>0</v>
      </c>
      <c r="F1657" s="81"/>
      <c r="G1657" s="90">
        <f>E1657/1.11</f>
        <v>0</v>
      </c>
      <c r="H1657" s="91">
        <f>G1657*11%</f>
        <v>0</v>
      </c>
      <c r="I1657" s="91" t="e">
        <f>G1657/B1656</f>
        <v>#DIV/0!</v>
      </c>
      <c r="J1657" s="104" t="e">
        <f>H1657/B1656</f>
        <v>#DIV/0!</v>
      </c>
    </row>
    <row r="1658" spans="1:10" ht="12.75" customHeight="1" x14ac:dyDescent="0.25">
      <c r="A1658" s="101"/>
      <c r="D1658" s="81" t="s">
        <v>23</v>
      </c>
      <c r="E1658" s="81">
        <f>E1656-E1657</f>
        <v>0</v>
      </c>
      <c r="F1658" s="81"/>
      <c r="G1658" s="82">
        <f>G1656-G1657</f>
        <v>0</v>
      </c>
      <c r="H1658" s="82">
        <f>H1656-H1657</f>
        <v>0</v>
      </c>
      <c r="I1658" s="82" t="e">
        <f>I1656-I1657</f>
        <v>#DIV/0!</v>
      </c>
      <c r="J1658" s="105" t="e">
        <f>J1656-J1657</f>
        <v>#DIV/0!</v>
      </c>
    </row>
    <row r="1659" spans="1:10" ht="12.75" customHeight="1" x14ac:dyDescent="0.25">
      <c r="A1659" s="101"/>
      <c r="D1659" s="81"/>
      <c r="E1659" s="81"/>
      <c r="F1659" s="81"/>
      <c r="G1659" s="82"/>
      <c r="H1659" s="83">
        <f>G1658+H1658</f>
        <v>0</v>
      </c>
      <c r="I1659" s="83"/>
      <c r="J1659" s="103"/>
    </row>
    <row r="1660" spans="1:10" ht="12.75" customHeight="1" x14ac:dyDescent="0.25">
      <c r="A1660" s="101"/>
      <c r="B1660" s="79"/>
      <c r="D1660" s="81"/>
      <c r="E1660" s="81"/>
      <c r="F1660" s="81"/>
      <c r="G1660" s="82"/>
      <c r="H1660" s="83"/>
      <c r="I1660" s="83"/>
      <c r="J1660" s="103"/>
    </row>
    <row r="1661" spans="1:10" ht="12.75" customHeight="1" x14ac:dyDescent="0.25">
      <c r="A1661" s="101">
        <v>7</v>
      </c>
      <c r="B1661" s="84" t="s">
        <v>20</v>
      </c>
      <c r="C1661" s="84" t="s">
        <v>21</v>
      </c>
      <c r="D1661" s="85" t="s">
        <v>22</v>
      </c>
      <c r="E1661" s="85" t="s">
        <v>23</v>
      </c>
      <c r="F1661" s="85"/>
      <c r="G1661" s="86" t="s">
        <v>24</v>
      </c>
      <c r="H1661" s="87" t="s">
        <v>25</v>
      </c>
      <c r="I1661" s="87" t="s">
        <v>26</v>
      </c>
      <c r="J1661" s="102"/>
    </row>
    <row r="1662" spans="1:10" ht="12.75" customHeight="1" x14ac:dyDescent="0.25">
      <c r="A1662" s="101"/>
      <c r="B1662" s="80">
        <f>Invoice!B5146</f>
        <v>0</v>
      </c>
      <c r="C1662" s="88">
        <f>Invoice!E5146</f>
        <v>0</v>
      </c>
      <c r="D1662" s="89">
        <f>Invoice!H5146</f>
        <v>0</v>
      </c>
      <c r="E1662" s="81">
        <f t="shared" si="170"/>
        <v>0</v>
      </c>
      <c r="F1662" s="81"/>
      <c r="G1662" s="82">
        <f t="shared" si="171"/>
        <v>0</v>
      </c>
      <c r="H1662" s="83">
        <f t="shared" si="172"/>
        <v>0</v>
      </c>
      <c r="I1662" s="83" t="e">
        <f t="shared" si="173"/>
        <v>#DIV/0!</v>
      </c>
      <c r="J1662" s="103" t="e">
        <f t="shared" si="174"/>
        <v>#DIV/0!</v>
      </c>
    </row>
    <row r="1663" spans="1:10" ht="12.75" customHeight="1" x14ac:dyDescent="0.25">
      <c r="A1663" s="101"/>
      <c r="D1663" s="81"/>
      <c r="E1663" s="81">
        <f>(E1662*Invoice!I5146)+((E1662-(E1662*Invoice!I5146))*Invoice!J5146)</f>
        <v>0</v>
      </c>
      <c r="F1663" s="81"/>
      <c r="G1663" s="90">
        <f>E1663/1.11</f>
        <v>0</v>
      </c>
      <c r="H1663" s="91">
        <f>G1663*11%</f>
        <v>0</v>
      </c>
      <c r="I1663" s="91" t="e">
        <f>G1663/B1662</f>
        <v>#DIV/0!</v>
      </c>
      <c r="J1663" s="104" t="e">
        <f>H1663/B1662</f>
        <v>#DIV/0!</v>
      </c>
    </row>
    <row r="1664" spans="1:10" ht="12.75" customHeight="1" x14ac:dyDescent="0.25">
      <c r="A1664" s="101"/>
      <c r="D1664" s="81" t="s">
        <v>23</v>
      </c>
      <c r="E1664" s="81">
        <f>E1662-E1663</f>
        <v>0</v>
      </c>
      <c r="F1664" s="81"/>
      <c r="G1664" s="82">
        <f>G1662-G1663</f>
        <v>0</v>
      </c>
      <c r="H1664" s="82">
        <f>H1662-H1663</f>
        <v>0</v>
      </c>
      <c r="I1664" s="82" t="e">
        <f>I1662-I1663</f>
        <v>#DIV/0!</v>
      </c>
      <c r="J1664" s="105" t="e">
        <f>J1662-J1663</f>
        <v>#DIV/0!</v>
      </c>
    </row>
    <row r="1665" spans="1:10" ht="12.75" customHeight="1" x14ac:dyDescent="0.25">
      <c r="A1665" s="101"/>
      <c r="D1665" s="81"/>
      <c r="E1665" s="81"/>
      <c r="F1665" s="81"/>
      <c r="G1665" s="82"/>
      <c r="H1665" s="83">
        <f>G1664+H1664</f>
        <v>0</v>
      </c>
      <c r="I1665" s="83"/>
      <c r="J1665" s="103"/>
    </row>
    <row r="1666" spans="1:10" ht="12.75" customHeight="1" x14ac:dyDescent="0.25">
      <c r="A1666" s="101"/>
      <c r="B1666" s="79"/>
      <c r="D1666" s="81"/>
      <c r="E1666" s="81"/>
      <c r="F1666" s="81"/>
      <c r="G1666" s="82"/>
      <c r="H1666" s="83"/>
      <c r="I1666" s="83"/>
      <c r="J1666" s="103"/>
    </row>
    <row r="1667" spans="1:10" ht="12.75" customHeight="1" x14ac:dyDescent="0.25">
      <c r="A1667" s="101">
        <v>8</v>
      </c>
      <c r="B1667" s="84" t="s">
        <v>20</v>
      </c>
      <c r="C1667" s="84" t="s">
        <v>21</v>
      </c>
      <c r="D1667" s="85" t="s">
        <v>22</v>
      </c>
      <c r="E1667" s="85" t="s">
        <v>23</v>
      </c>
      <c r="F1667" s="85"/>
      <c r="G1667" s="86" t="s">
        <v>24</v>
      </c>
      <c r="H1667" s="87" t="s">
        <v>25</v>
      </c>
      <c r="I1667" s="87" t="s">
        <v>26</v>
      </c>
      <c r="J1667" s="102"/>
    </row>
    <row r="1668" spans="1:10" ht="12.75" customHeight="1" x14ac:dyDescent="0.25">
      <c r="A1668" s="101"/>
      <c r="B1668" s="80">
        <f>Invoice!B5147</f>
        <v>0</v>
      </c>
      <c r="C1668" s="88">
        <f>Invoice!E5147</f>
        <v>0</v>
      </c>
      <c r="D1668" s="89">
        <f>Invoice!H5147</f>
        <v>0</v>
      </c>
      <c r="E1668" s="81">
        <f t="shared" si="170"/>
        <v>0</v>
      </c>
      <c r="F1668" s="81"/>
      <c r="G1668" s="82">
        <f t="shared" si="171"/>
        <v>0</v>
      </c>
      <c r="H1668" s="83">
        <f t="shared" si="172"/>
        <v>0</v>
      </c>
      <c r="I1668" s="83" t="e">
        <f t="shared" si="173"/>
        <v>#DIV/0!</v>
      </c>
      <c r="J1668" s="103" t="e">
        <f t="shared" si="174"/>
        <v>#DIV/0!</v>
      </c>
    </row>
    <row r="1669" spans="1:10" ht="12.75" customHeight="1" x14ac:dyDescent="0.25">
      <c r="A1669" s="101"/>
      <c r="D1669" s="81"/>
      <c r="E1669" s="81">
        <f>(E1668*Invoice!I5147)+((E1668-(E1668*Invoice!I5147))*Invoice!J5147)</f>
        <v>0</v>
      </c>
      <c r="F1669" s="81"/>
      <c r="G1669" s="90">
        <f>E1669/1.11</f>
        <v>0</v>
      </c>
      <c r="H1669" s="91">
        <f>G1669*11%</f>
        <v>0</v>
      </c>
      <c r="I1669" s="91" t="e">
        <f>G1669/B1668</f>
        <v>#DIV/0!</v>
      </c>
      <c r="J1669" s="104" t="e">
        <f>H1669/B1668</f>
        <v>#DIV/0!</v>
      </c>
    </row>
    <row r="1670" spans="1:10" ht="12.75" customHeight="1" x14ac:dyDescent="0.25">
      <c r="A1670" s="101"/>
      <c r="D1670" s="81" t="s">
        <v>23</v>
      </c>
      <c r="E1670" s="81">
        <f>E1668-E1669</f>
        <v>0</v>
      </c>
      <c r="F1670" s="81"/>
      <c r="G1670" s="82">
        <f>G1668-G1669</f>
        <v>0</v>
      </c>
      <c r="H1670" s="82">
        <f>H1668-H1669</f>
        <v>0</v>
      </c>
      <c r="I1670" s="82" t="e">
        <f>I1668-I1669</f>
        <v>#DIV/0!</v>
      </c>
      <c r="J1670" s="105" t="e">
        <f>J1668-J1669</f>
        <v>#DIV/0!</v>
      </c>
    </row>
    <row r="1671" spans="1:10" ht="12.75" customHeight="1" x14ac:dyDescent="0.25">
      <c r="A1671" s="101"/>
      <c r="D1671" s="81"/>
      <c r="E1671" s="81"/>
      <c r="F1671" s="81"/>
      <c r="G1671" s="82"/>
      <c r="H1671" s="83">
        <f>G1670+H1670</f>
        <v>0</v>
      </c>
      <c r="I1671" s="83"/>
      <c r="J1671" s="103"/>
    </row>
    <row r="1672" spans="1:10" ht="12.75" customHeight="1" x14ac:dyDescent="0.25">
      <c r="A1672" s="101"/>
      <c r="B1672" s="79"/>
      <c r="D1672" s="81"/>
      <c r="E1672" s="81"/>
      <c r="F1672" s="81"/>
      <c r="G1672" s="82"/>
      <c r="H1672" s="83"/>
      <c r="I1672" s="83"/>
      <c r="J1672" s="103"/>
    </row>
    <row r="1673" spans="1:10" ht="12.75" customHeight="1" x14ac:dyDescent="0.25">
      <c r="A1673" s="101">
        <v>9</v>
      </c>
      <c r="B1673" s="84" t="s">
        <v>20</v>
      </c>
      <c r="C1673" s="84" t="s">
        <v>21</v>
      </c>
      <c r="D1673" s="85" t="s">
        <v>22</v>
      </c>
      <c r="E1673" s="85" t="s">
        <v>23</v>
      </c>
      <c r="F1673" s="85"/>
      <c r="G1673" s="86" t="s">
        <v>24</v>
      </c>
      <c r="H1673" s="87" t="s">
        <v>25</v>
      </c>
      <c r="I1673" s="87" t="s">
        <v>26</v>
      </c>
      <c r="J1673" s="102"/>
    </row>
    <row r="1674" spans="1:10" ht="12.75" customHeight="1" x14ac:dyDescent="0.25">
      <c r="A1674" s="101"/>
      <c r="B1674" s="80">
        <f>Invoice!B5148</f>
        <v>0</v>
      </c>
      <c r="C1674" s="88">
        <f>Invoice!E5148</f>
        <v>0</v>
      </c>
      <c r="D1674" s="89">
        <f>Invoice!H5148</f>
        <v>0</v>
      </c>
      <c r="E1674" s="81">
        <f t="shared" si="170"/>
        <v>0</v>
      </c>
      <c r="F1674" s="81"/>
      <c r="G1674" s="82">
        <f t="shared" si="171"/>
        <v>0</v>
      </c>
      <c r="H1674" s="83">
        <f t="shared" si="172"/>
        <v>0</v>
      </c>
      <c r="I1674" s="83" t="e">
        <f t="shared" si="173"/>
        <v>#DIV/0!</v>
      </c>
      <c r="J1674" s="103" t="e">
        <f t="shared" si="174"/>
        <v>#DIV/0!</v>
      </c>
    </row>
    <row r="1675" spans="1:10" ht="12.75" customHeight="1" x14ac:dyDescent="0.25">
      <c r="A1675" s="101"/>
      <c r="D1675" s="81"/>
      <c r="E1675" s="81">
        <f>(E1674*Invoice!I5148)+((E1674-(E1674*Invoice!I5148))*Invoice!J5148)</f>
        <v>0</v>
      </c>
      <c r="F1675" s="81"/>
      <c r="G1675" s="90">
        <f>E1675/1.11</f>
        <v>0</v>
      </c>
      <c r="H1675" s="91">
        <f>G1675*11%</f>
        <v>0</v>
      </c>
      <c r="I1675" s="91" t="e">
        <f>G1675/B1674</f>
        <v>#DIV/0!</v>
      </c>
      <c r="J1675" s="104" t="e">
        <f>H1675/B1674</f>
        <v>#DIV/0!</v>
      </c>
    </row>
    <row r="1676" spans="1:10" ht="12.75" customHeight="1" x14ac:dyDescent="0.25">
      <c r="A1676" s="101"/>
      <c r="D1676" s="81" t="s">
        <v>23</v>
      </c>
      <c r="E1676" s="81">
        <f>E1674-E1675</f>
        <v>0</v>
      </c>
      <c r="F1676" s="81"/>
      <c r="G1676" s="82">
        <f>G1674-G1675</f>
        <v>0</v>
      </c>
      <c r="H1676" s="82">
        <f>H1674-H1675</f>
        <v>0</v>
      </c>
      <c r="I1676" s="82" t="e">
        <f>I1674-I1675</f>
        <v>#DIV/0!</v>
      </c>
      <c r="J1676" s="105" t="e">
        <f>J1674-J1675</f>
        <v>#DIV/0!</v>
      </c>
    </row>
    <row r="1677" spans="1:10" ht="12.75" customHeight="1" x14ac:dyDescent="0.25">
      <c r="A1677" s="101"/>
      <c r="D1677" s="81"/>
      <c r="E1677" s="81"/>
      <c r="F1677" s="81"/>
      <c r="G1677" s="82"/>
      <c r="H1677" s="83">
        <f>G1676+H1676</f>
        <v>0</v>
      </c>
      <c r="I1677" s="83"/>
      <c r="J1677" s="103"/>
    </row>
    <row r="1678" spans="1:10" ht="12.75" customHeight="1" x14ac:dyDescent="0.25">
      <c r="A1678" s="101"/>
      <c r="B1678" s="79"/>
      <c r="D1678" s="81"/>
      <c r="E1678" s="81"/>
      <c r="F1678" s="81"/>
      <c r="G1678" s="82"/>
      <c r="H1678" s="83"/>
      <c r="I1678" s="83"/>
      <c r="J1678" s="103"/>
    </row>
    <row r="1679" spans="1:10" ht="12.75" customHeight="1" x14ac:dyDescent="0.25">
      <c r="A1679" s="101">
        <v>10</v>
      </c>
      <c r="B1679" s="84" t="s">
        <v>20</v>
      </c>
      <c r="C1679" s="84" t="s">
        <v>21</v>
      </c>
      <c r="D1679" s="85" t="s">
        <v>22</v>
      </c>
      <c r="E1679" s="85" t="s">
        <v>23</v>
      </c>
      <c r="F1679" s="85"/>
      <c r="G1679" s="86" t="s">
        <v>24</v>
      </c>
      <c r="H1679" s="87" t="s">
        <v>25</v>
      </c>
      <c r="I1679" s="87" t="s">
        <v>26</v>
      </c>
      <c r="J1679" s="102"/>
    </row>
    <row r="1680" spans="1:10" ht="12.75" customHeight="1" x14ac:dyDescent="0.25">
      <c r="A1680" s="101"/>
      <c r="B1680" s="80">
        <f>Invoice!B5149</f>
        <v>0</v>
      </c>
      <c r="C1680" s="88">
        <f>Invoice!E5149</f>
        <v>0</v>
      </c>
      <c r="D1680" s="89">
        <f>Invoice!H5149</f>
        <v>0</v>
      </c>
      <c r="E1680" s="81">
        <f t="shared" si="170"/>
        <v>0</v>
      </c>
      <c r="F1680" s="81"/>
      <c r="G1680" s="82">
        <f t="shared" si="171"/>
        <v>0</v>
      </c>
      <c r="H1680" s="83">
        <f t="shared" si="172"/>
        <v>0</v>
      </c>
      <c r="I1680" s="83" t="e">
        <f t="shared" si="173"/>
        <v>#DIV/0!</v>
      </c>
      <c r="J1680" s="103" t="e">
        <f t="shared" si="174"/>
        <v>#DIV/0!</v>
      </c>
    </row>
    <row r="1681" spans="1:10" ht="12.75" customHeight="1" x14ac:dyDescent="0.25">
      <c r="A1681" s="101"/>
      <c r="D1681" s="81"/>
      <c r="E1681" s="81">
        <f>(E1680*Invoice!I5149)+((E1680-(E1680*Invoice!I5149))*Invoice!J5149)</f>
        <v>0</v>
      </c>
      <c r="F1681" s="81"/>
      <c r="G1681" s="90">
        <f>E1681/1.11</f>
        <v>0</v>
      </c>
      <c r="H1681" s="91">
        <f>G1681*11%</f>
        <v>0</v>
      </c>
      <c r="I1681" s="91" t="e">
        <f>G1681/B1680</f>
        <v>#DIV/0!</v>
      </c>
      <c r="J1681" s="104" t="e">
        <f>H1681/B1680</f>
        <v>#DIV/0!</v>
      </c>
    </row>
    <row r="1682" spans="1:10" ht="12.75" customHeight="1" x14ac:dyDescent="0.25">
      <c r="A1682" s="101"/>
      <c r="D1682" s="81" t="s">
        <v>23</v>
      </c>
      <c r="E1682" s="81">
        <f>E1680-E1681</f>
        <v>0</v>
      </c>
      <c r="F1682" s="81"/>
      <c r="G1682" s="82">
        <f>G1680-G1681</f>
        <v>0</v>
      </c>
      <c r="H1682" s="82">
        <f>H1680-H1681</f>
        <v>0</v>
      </c>
      <c r="I1682" s="82" t="e">
        <f>I1680-I1681</f>
        <v>#DIV/0!</v>
      </c>
      <c r="J1682" s="105" t="e">
        <f>J1680-J1681</f>
        <v>#DIV/0!</v>
      </c>
    </row>
    <row r="1683" spans="1:10" ht="12.75" customHeight="1" x14ac:dyDescent="0.25">
      <c r="A1683" s="101"/>
      <c r="D1683" s="81"/>
      <c r="E1683" s="81"/>
      <c r="F1683" s="81"/>
      <c r="G1683" s="82"/>
      <c r="H1683" s="83">
        <f>G1682+H1682</f>
        <v>0</v>
      </c>
      <c r="I1683" s="83"/>
      <c r="J1683" s="103"/>
    </row>
    <row r="1684" spans="1:10" ht="12.75" customHeight="1" x14ac:dyDescent="0.25">
      <c r="A1684" s="101"/>
      <c r="B1684" s="79"/>
      <c r="D1684" s="81"/>
      <c r="E1684" s="81"/>
      <c r="F1684" s="81"/>
      <c r="G1684" s="82"/>
      <c r="H1684" s="83"/>
      <c r="I1684" s="83"/>
      <c r="J1684" s="103"/>
    </row>
    <row r="1685" spans="1:10" ht="12.75" customHeight="1" x14ac:dyDescent="0.25">
      <c r="A1685" s="101">
        <v>11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2"/>
    </row>
    <row r="1686" spans="1:10" ht="12.75" customHeight="1" x14ac:dyDescent="0.25">
      <c r="A1686" s="101"/>
      <c r="B1686" s="80">
        <f>Invoice!B5150</f>
        <v>0</v>
      </c>
      <c r="C1686" s="88">
        <f>Invoice!E5150</f>
        <v>0</v>
      </c>
      <c r="D1686" s="89">
        <f>Invoice!H5150</f>
        <v>0</v>
      </c>
      <c r="E1686" s="81">
        <f t="shared" si="170"/>
        <v>0</v>
      </c>
      <c r="F1686" s="81"/>
      <c r="G1686" s="82">
        <f t="shared" si="171"/>
        <v>0</v>
      </c>
      <c r="H1686" s="83">
        <f t="shared" si="172"/>
        <v>0</v>
      </c>
      <c r="I1686" s="83" t="e">
        <f t="shared" si="173"/>
        <v>#DIV/0!</v>
      </c>
      <c r="J1686" s="103" t="e">
        <f t="shared" si="174"/>
        <v>#DIV/0!</v>
      </c>
    </row>
    <row r="1687" spans="1:10" ht="12.75" customHeight="1" x14ac:dyDescent="0.25">
      <c r="A1687" s="101"/>
      <c r="D1687" s="81"/>
      <c r="E1687" s="81">
        <f>(E1686*Invoice!I5150)+((E1686-(E1686*Invoice!I5150))*Invoice!J5150)</f>
        <v>0</v>
      </c>
      <c r="F1687" s="81"/>
      <c r="G1687" s="90">
        <f>E1687/1.11</f>
        <v>0</v>
      </c>
      <c r="H1687" s="91">
        <f>G1687*11%</f>
        <v>0</v>
      </c>
      <c r="I1687" s="91" t="e">
        <f>G1687/B1686</f>
        <v>#DIV/0!</v>
      </c>
      <c r="J1687" s="104" t="e">
        <f>H1687/B1686</f>
        <v>#DIV/0!</v>
      </c>
    </row>
    <row r="1688" spans="1:10" ht="12.75" customHeight="1" x14ac:dyDescent="0.25">
      <c r="A1688" s="101"/>
      <c r="D1688" s="81" t="s">
        <v>23</v>
      </c>
      <c r="E1688" s="81">
        <f>E1686-E1687</f>
        <v>0</v>
      </c>
      <c r="F1688" s="81"/>
      <c r="G1688" s="82">
        <f>G1686-G1687</f>
        <v>0</v>
      </c>
      <c r="H1688" s="82">
        <f>H1686-H1687</f>
        <v>0</v>
      </c>
      <c r="I1688" s="82" t="e">
        <f>I1686-I1687</f>
        <v>#DIV/0!</v>
      </c>
      <c r="J1688" s="105" t="e">
        <f>J1686-J1687</f>
        <v>#DIV/0!</v>
      </c>
    </row>
    <row r="1689" spans="1:10" ht="12.75" customHeight="1" x14ac:dyDescent="0.25">
      <c r="A1689" s="101"/>
      <c r="D1689" s="81"/>
      <c r="E1689" s="81"/>
      <c r="F1689" s="81"/>
      <c r="G1689" s="82"/>
      <c r="H1689" s="83">
        <f>G1688+H1688</f>
        <v>0</v>
      </c>
      <c r="I1689" s="83"/>
      <c r="J1689" s="103"/>
    </row>
    <row r="1690" spans="1:10" ht="12.75" customHeight="1" x14ac:dyDescent="0.25">
      <c r="A1690" s="101"/>
      <c r="B1690" s="79"/>
      <c r="D1690" s="81"/>
      <c r="E1690" s="81"/>
      <c r="F1690" s="81"/>
      <c r="G1690" s="82"/>
      <c r="H1690" s="83"/>
      <c r="I1690" s="83"/>
      <c r="J1690" s="103"/>
    </row>
    <row r="1691" spans="1:10" ht="12.75" customHeight="1" x14ac:dyDescent="0.25">
      <c r="A1691" s="101">
        <v>12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2"/>
    </row>
    <row r="1692" spans="1:10" ht="12.75" customHeight="1" x14ac:dyDescent="0.25">
      <c r="A1692" s="101"/>
      <c r="B1692" s="80">
        <f>Invoice!B5151</f>
        <v>0</v>
      </c>
      <c r="C1692" s="88">
        <f>Invoice!E5151</f>
        <v>0</v>
      </c>
      <c r="D1692" s="89">
        <f>Invoice!H5151</f>
        <v>0</v>
      </c>
      <c r="E1692" s="81">
        <f t="shared" si="170"/>
        <v>0</v>
      </c>
      <c r="F1692" s="81"/>
      <c r="G1692" s="82">
        <f t="shared" si="171"/>
        <v>0</v>
      </c>
      <c r="H1692" s="83">
        <f t="shared" si="172"/>
        <v>0</v>
      </c>
      <c r="I1692" s="83" t="e">
        <f t="shared" si="173"/>
        <v>#DIV/0!</v>
      </c>
      <c r="J1692" s="103" t="e">
        <f t="shared" si="174"/>
        <v>#DIV/0!</v>
      </c>
    </row>
    <row r="1693" spans="1:10" ht="12.75" customHeight="1" x14ac:dyDescent="0.25">
      <c r="A1693" s="101"/>
      <c r="D1693" s="81"/>
      <c r="E1693" s="81">
        <f>(E1692*Invoice!I5151)+((E1692-(E1692*Invoice!I5151))*Invoice!J5151)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4" t="e">
        <f>H1693/B1692</f>
        <v>#DIV/0!</v>
      </c>
    </row>
    <row r="1694" spans="1:10" ht="12.75" customHeight="1" x14ac:dyDescent="0.25">
      <c r="A1694" s="101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5" t="e">
        <f>J1692-J1693</f>
        <v>#DIV/0!</v>
      </c>
    </row>
    <row r="1695" spans="1:10" ht="12.75" customHeight="1" x14ac:dyDescent="0.25">
      <c r="A1695" s="101"/>
      <c r="D1695" s="81"/>
      <c r="E1695" s="81"/>
      <c r="F1695" s="81"/>
      <c r="G1695" s="82"/>
      <c r="H1695" s="83">
        <f>G1694+H1694</f>
        <v>0</v>
      </c>
      <c r="I1695" s="83"/>
      <c r="J1695" s="103"/>
    </row>
    <row r="1696" spans="1:10" ht="12.75" customHeight="1" x14ac:dyDescent="0.25">
      <c r="A1696" s="101"/>
      <c r="B1696" s="79"/>
      <c r="D1696" s="81"/>
      <c r="E1696" s="81"/>
      <c r="F1696" s="81"/>
      <c r="G1696" s="82"/>
      <c r="H1696" s="83"/>
      <c r="I1696" s="83"/>
      <c r="J1696" s="103"/>
    </row>
    <row r="1697" spans="1:10" ht="12.75" customHeight="1" x14ac:dyDescent="0.25">
      <c r="A1697" s="101">
        <v>13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2"/>
    </row>
    <row r="1698" spans="1:10" ht="12.75" customHeight="1" x14ac:dyDescent="0.25">
      <c r="A1698" s="101"/>
      <c r="B1698" s="80">
        <f>Invoice!B5152</f>
        <v>0</v>
      </c>
      <c r="C1698" s="88">
        <f>Invoice!E5152</f>
        <v>0</v>
      </c>
      <c r="D1698" s="89">
        <f>Invoice!H5152</f>
        <v>0</v>
      </c>
      <c r="E1698" s="81">
        <f t="shared" si="170"/>
        <v>0</v>
      </c>
      <c r="F1698" s="81"/>
      <c r="G1698" s="82">
        <f t="shared" si="171"/>
        <v>0</v>
      </c>
      <c r="H1698" s="83">
        <f t="shared" si="172"/>
        <v>0</v>
      </c>
      <c r="I1698" s="83" t="e">
        <f t="shared" si="173"/>
        <v>#DIV/0!</v>
      </c>
      <c r="J1698" s="103" t="e">
        <f t="shared" si="174"/>
        <v>#DIV/0!</v>
      </c>
    </row>
    <row r="1699" spans="1:10" ht="12.75" customHeight="1" x14ac:dyDescent="0.25">
      <c r="A1699" s="101"/>
      <c r="D1699" s="81"/>
      <c r="E1699" s="81">
        <f>(E1698*Invoice!I5152)+((E1698-(E1698*Invoice!I5152))*Invoice!J5152)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4" t="e">
        <f>H1699/B1698</f>
        <v>#DIV/0!</v>
      </c>
    </row>
    <row r="1700" spans="1:10" ht="12.75" customHeight="1" x14ac:dyDescent="0.25">
      <c r="A1700" s="101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5" t="e">
        <f>J1698-J1699</f>
        <v>#DIV/0!</v>
      </c>
    </row>
    <row r="1701" spans="1:10" ht="12.75" customHeight="1" x14ac:dyDescent="0.25">
      <c r="A1701" s="101"/>
      <c r="D1701" s="81"/>
      <c r="E1701" s="81"/>
      <c r="F1701" s="81"/>
      <c r="G1701" s="82"/>
      <c r="H1701" s="83">
        <f>G1700+H1700</f>
        <v>0</v>
      </c>
      <c r="I1701" s="83"/>
      <c r="J1701" s="103"/>
    </row>
    <row r="1702" spans="1:10" ht="12.75" customHeight="1" x14ac:dyDescent="0.25">
      <c r="A1702" s="101"/>
      <c r="B1702" s="79"/>
      <c r="D1702" s="81"/>
      <c r="E1702" s="81"/>
      <c r="F1702" s="81"/>
      <c r="G1702" s="82"/>
      <c r="H1702" s="83"/>
      <c r="I1702" s="83"/>
      <c r="J1702" s="103"/>
    </row>
    <row r="1703" spans="1:10" ht="12.75" customHeight="1" x14ac:dyDescent="0.25">
      <c r="A1703" s="101">
        <v>14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2"/>
    </row>
    <row r="1704" spans="1:10" ht="12.75" customHeight="1" x14ac:dyDescent="0.25">
      <c r="A1704" s="101"/>
      <c r="B1704" s="80">
        <f>Invoice!B5153</f>
        <v>0</v>
      </c>
      <c r="C1704" s="88">
        <f>Invoice!E5153</f>
        <v>0</v>
      </c>
      <c r="D1704" s="89">
        <f>Invoice!H5153</f>
        <v>0</v>
      </c>
      <c r="E1704" s="81">
        <f t="shared" si="170"/>
        <v>0</v>
      </c>
      <c r="F1704" s="81"/>
      <c r="G1704" s="82">
        <f t="shared" si="171"/>
        <v>0</v>
      </c>
      <c r="H1704" s="83">
        <f t="shared" si="172"/>
        <v>0</v>
      </c>
      <c r="I1704" s="83" t="e">
        <f t="shared" si="173"/>
        <v>#DIV/0!</v>
      </c>
      <c r="J1704" s="103" t="e">
        <f t="shared" si="174"/>
        <v>#DIV/0!</v>
      </c>
    </row>
    <row r="1705" spans="1:10" ht="12.75" customHeight="1" x14ac:dyDescent="0.25">
      <c r="A1705" s="101"/>
      <c r="D1705" s="81"/>
      <c r="E1705" s="81">
        <f>(E1704*Invoice!I5153)+((E1704-(E1704*Invoice!I5153))*Invoice!J5153)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4" t="e">
        <f>H1705/B1704</f>
        <v>#DIV/0!</v>
      </c>
    </row>
    <row r="1706" spans="1:10" ht="12.75" customHeight="1" x14ac:dyDescent="0.25">
      <c r="A1706" s="101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5" t="e">
        <f>J1704-J1705</f>
        <v>#DIV/0!</v>
      </c>
    </row>
    <row r="1707" spans="1:10" ht="12.75" customHeight="1" x14ac:dyDescent="0.25">
      <c r="A1707" s="101"/>
      <c r="D1707" s="81"/>
      <c r="E1707" s="81"/>
      <c r="F1707" s="81"/>
      <c r="G1707" s="82"/>
      <c r="H1707" s="83">
        <f>G1706+H1706</f>
        <v>0</v>
      </c>
      <c r="I1707" s="83"/>
      <c r="J1707" s="103"/>
    </row>
    <row r="1708" spans="1:10" ht="12.75" customHeight="1" x14ac:dyDescent="0.25">
      <c r="A1708" s="101"/>
      <c r="B1708" s="79"/>
      <c r="D1708" s="81"/>
      <c r="E1708" s="81"/>
      <c r="F1708" s="81"/>
      <c r="G1708" s="82"/>
      <c r="H1708" s="83"/>
      <c r="I1708" s="83"/>
      <c r="J1708" s="103"/>
    </row>
    <row r="1709" spans="1:10" ht="12.75" customHeight="1" x14ac:dyDescent="0.25">
      <c r="A1709" s="101">
        <v>15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2"/>
    </row>
    <row r="1710" spans="1:10" ht="12.75" customHeight="1" x14ac:dyDescent="0.25">
      <c r="A1710" s="101"/>
      <c r="B1710" s="80">
        <f>Invoice!B5154</f>
        <v>0</v>
      </c>
      <c r="C1710" s="88">
        <f>Invoice!E5154</f>
        <v>0</v>
      </c>
      <c r="D1710" s="89">
        <f>Invoice!H5154</f>
        <v>0</v>
      </c>
      <c r="E1710" s="81">
        <f t="shared" si="170"/>
        <v>0</v>
      </c>
      <c r="F1710" s="81"/>
      <c r="G1710" s="82">
        <f t="shared" si="171"/>
        <v>0</v>
      </c>
      <c r="H1710" s="83">
        <f t="shared" si="172"/>
        <v>0</v>
      </c>
      <c r="I1710" s="83" t="e">
        <f t="shared" si="173"/>
        <v>#DIV/0!</v>
      </c>
      <c r="J1710" s="103" t="e">
        <f t="shared" si="174"/>
        <v>#DIV/0!</v>
      </c>
    </row>
    <row r="1711" spans="1:10" ht="12.75" customHeight="1" x14ac:dyDescent="0.25">
      <c r="A1711" s="101"/>
      <c r="D1711" s="81"/>
      <c r="E1711" s="81">
        <f>(E1710*Invoice!I5154)+((E1710-(E1710*Invoice!I5154))*Invoice!J5154)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4" t="e">
        <f>H1711/B1710</f>
        <v>#DIV/0!</v>
      </c>
    </row>
    <row r="1712" spans="1:10" ht="12.75" customHeight="1" x14ac:dyDescent="0.25">
      <c r="A1712" s="101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5" t="e">
        <f>J1710-J1711</f>
        <v>#DIV/0!</v>
      </c>
    </row>
    <row r="1713" spans="1:10" ht="12.75" customHeight="1" x14ac:dyDescent="0.25">
      <c r="A1713" s="101"/>
      <c r="D1713" s="81"/>
      <c r="E1713" s="81"/>
      <c r="F1713" s="81"/>
      <c r="G1713" s="82"/>
      <c r="H1713" s="83">
        <f>G1712+H1712</f>
        <v>0</v>
      </c>
      <c r="I1713" s="83"/>
      <c r="J1713" s="103"/>
    </row>
    <row r="1714" spans="1:10" ht="12.75" customHeight="1" x14ac:dyDescent="0.25">
      <c r="A1714" s="101"/>
      <c r="B1714" s="79"/>
      <c r="D1714" s="81"/>
      <c r="E1714" s="81"/>
      <c r="F1714" s="81"/>
      <c r="G1714" s="82"/>
      <c r="H1714" s="83"/>
      <c r="I1714" s="83"/>
      <c r="J1714" s="103"/>
    </row>
    <row r="1715" spans="1:10" ht="12.75" customHeight="1" x14ac:dyDescent="0.25">
      <c r="A1715" s="101">
        <v>16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2"/>
    </row>
    <row r="1716" spans="1:10" ht="12.75" customHeight="1" x14ac:dyDescent="0.25">
      <c r="A1716" s="101"/>
      <c r="B1716" s="80">
        <f>Invoice!B5155</f>
        <v>0</v>
      </c>
      <c r="C1716" s="88">
        <f>Invoice!E5155</f>
        <v>0</v>
      </c>
      <c r="D1716" s="89">
        <f>Invoice!H5155</f>
        <v>0</v>
      </c>
      <c r="E1716" s="81">
        <f t="shared" si="170"/>
        <v>0</v>
      </c>
      <c r="F1716" s="81"/>
      <c r="G1716" s="82">
        <f t="shared" si="171"/>
        <v>0</v>
      </c>
      <c r="H1716" s="83">
        <f t="shared" si="172"/>
        <v>0</v>
      </c>
      <c r="I1716" s="83" t="e">
        <f t="shared" si="173"/>
        <v>#DIV/0!</v>
      </c>
      <c r="J1716" s="103" t="e">
        <f t="shared" si="174"/>
        <v>#DIV/0!</v>
      </c>
    </row>
    <row r="1717" spans="1:10" ht="12.75" customHeight="1" x14ac:dyDescent="0.25">
      <c r="A1717" s="101"/>
      <c r="D1717" s="81"/>
      <c r="E1717" s="81">
        <f>(E1716*Invoice!I5155)+((E1716-(E1716*Invoice!I5155))*Invoice!J5155)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4" t="e">
        <f>H1717/B1716</f>
        <v>#DIV/0!</v>
      </c>
    </row>
    <row r="1718" spans="1:10" ht="12.75" customHeight="1" x14ac:dyDescent="0.25">
      <c r="A1718" s="101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5" t="e">
        <f>J1716-J1717</f>
        <v>#DIV/0!</v>
      </c>
    </row>
    <row r="1719" spans="1:10" ht="12.75" customHeight="1" x14ac:dyDescent="0.25">
      <c r="A1719" s="101"/>
      <c r="D1719" s="81"/>
      <c r="E1719" s="81"/>
      <c r="F1719" s="81"/>
      <c r="G1719" s="82"/>
      <c r="H1719" s="83">
        <f>G1718+H1718</f>
        <v>0</v>
      </c>
      <c r="I1719" s="83"/>
      <c r="J1719" s="103"/>
    </row>
    <row r="1720" spans="1:10" ht="12.75" customHeight="1" x14ac:dyDescent="0.25">
      <c r="A1720" s="101"/>
      <c r="C1720" s="88"/>
      <c r="D1720" s="89"/>
      <c r="E1720" s="81"/>
      <c r="F1720" s="81"/>
      <c r="G1720" s="82"/>
      <c r="H1720" s="83"/>
      <c r="I1720" s="83"/>
      <c r="J1720" s="103"/>
    </row>
    <row r="1721" spans="1:10" ht="12.75" customHeight="1" x14ac:dyDescent="0.25">
      <c r="A1721" s="106"/>
      <c r="B1721" s="107"/>
      <c r="C1721" s="107"/>
      <c r="D1721" s="107"/>
      <c r="E1721" s="107"/>
      <c r="F1721" s="107"/>
      <c r="G1721" s="108">
        <f>G1628+G1634+G1640+G1646+G1652+G1658+G1664+G1670+G1676+G1682+G1688+G1694+G1700+G1706+G1712+G1718</f>
        <v>0</v>
      </c>
      <c r="H1721" s="108">
        <f>H1628+H1634+H1640+H1646+H1652+H1658+H1664+H1670+H1676+H1682+H1688+H1694+H1700+H1706+H1712+H1718</f>
        <v>0</v>
      </c>
      <c r="I1721" s="107"/>
      <c r="J1721" s="109">
        <f>H1629+H1635+H1641+H1647+H1653+H1659+H1665+H1671+H1677+H1683+H1689+H1695+H1701+H1707+H1713+H1719</f>
        <v>0</v>
      </c>
    </row>
    <row r="1723" spans="1:10" ht="12.75" customHeight="1" x14ac:dyDescent="0.25">
      <c r="A1723" s="94" t="s">
        <v>1</v>
      </c>
      <c r="B1723" s="95">
        <f>Invoice!E5246</f>
        <v>23070047</v>
      </c>
      <c r="C1723" s="96"/>
      <c r="D1723" s="97"/>
      <c r="E1723" s="97"/>
      <c r="F1723" s="97"/>
      <c r="G1723" s="98"/>
      <c r="H1723" s="99"/>
      <c r="I1723" s="99"/>
      <c r="J1723" s="100"/>
    </row>
    <row r="1724" spans="1:10" ht="12.75" customHeight="1" x14ac:dyDescent="0.25">
      <c r="A1724" s="101">
        <v>1</v>
      </c>
      <c r="B1724" s="84" t="s">
        <v>20</v>
      </c>
      <c r="C1724" s="84" t="s">
        <v>21</v>
      </c>
      <c r="D1724" s="85" t="s">
        <v>22</v>
      </c>
      <c r="E1724" s="85" t="s">
        <v>23</v>
      </c>
      <c r="F1724" s="85"/>
      <c r="G1724" s="86" t="s">
        <v>24</v>
      </c>
      <c r="H1724" s="87" t="s">
        <v>25</v>
      </c>
      <c r="I1724" s="87" t="s">
        <v>26</v>
      </c>
      <c r="J1724" s="102"/>
    </row>
    <row r="1725" spans="1:10" ht="12.75" customHeight="1" x14ac:dyDescent="0.25">
      <c r="A1725" s="101"/>
      <c r="B1725" s="80">
        <f>Invoice!B5254</f>
        <v>0</v>
      </c>
      <c r="C1725" s="88">
        <f>Invoice!E5254</f>
        <v>0</v>
      </c>
      <c r="D1725" s="89">
        <f>Invoice!H5254</f>
        <v>0</v>
      </c>
      <c r="E1725" s="81">
        <f>D1725*B1725</f>
        <v>0</v>
      </c>
      <c r="F1725" s="81"/>
      <c r="G1725" s="82">
        <f>E1725/1.11</f>
        <v>0</v>
      </c>
      <c r="H1725" s="83">
        <f>G1725*11%</f>
        <v>0</v>
      </c>
      <c r="I1725" s="83" t="e">
        <f>G1725/B1725</f>
        <v>#DIV/0!</v>
      </c>
      <c r="J1725" s="103" t="e">
        <f>H1725/B1725</f>
        <v>#DIV/0!</v>
      </c>
    </row>
    <row r="1726" spans="1:10" ht="12.75" customHeight="1" x14ac:dyDescent="0.25">
      <c r="A1726" s="101"/>
      <c r="D1726" s="81"/>
      <c r="E1726" s="81">
        <f>(E1725*Invoice!I5254)+((E1725-(E1725*Invoice!I5254))*Invoice!J5254)</f>
        <v>0</v>
      </c>
      <c r="F1726" s="81"/>
      <c r="G1726" s="90">
        <f>E1726/1.11</f>
        <v>0</v>
      </c>
      <c r="H1726" s="91">
        <f>G1726*11%</f>
        <v>0</v>
      </c>
      <c r="I1726" s="91" t="e">
        <f>G1726/B1725</f>
        <v>#DIV/0!</v>
      </c>
      <c r="J1726" s="104" t="e">
        <f>H1726/B1725</f>
        <v>#DIV/0!</v>
      </c>
    </row>
    <row r="1727" spans="1:10" ht="12.75" customHeight="1" x14ac:dyDescent="0.25">
      <c r="A1727" s="101"/>
      <c r="D1727" s="81" t="s">
        <v>23</v>
      </c>
      <c r="E1727" s="81">
        <f>E1725-E1726</f>
        <v>0</v>
      </c>
      <c r="F1727" s="81"/>
      <c r="G1727" s="82">
        <f>G1725-G1726</f>
        <v>0</v>
      </c>
      <c r="H1727" s="82">
        <f>H1725-H1726</f>
        <v>0</v>
      </c>
      <c r="I1727" s="82" t="e">
        <f>I1725-I1726</f>
        <v>#DIV/0!</v>
      </c>
      <c r="J1727" s="105" t="e">
        <f>J1725-J1726</f>
        <v>#DIV/0!</v>
      </c>
    </row>
    <row r="1728" spans="1:10" ht="12.75" customHeight="1" x14ac:dyDescent="0.25">
      <c r="A1728" s="101"/>
      <c r="D1728" s="81"/>
      <c r="E1728" s="81"/>
      <c r="F1728" s="81"/>
      <c r="G1728" s="82"/>
      <c r="H1728" s="83">
        <f>G1727+H1727</f>
        <v>0</v>
      </c>
      <c r="I1728" s="83"/>
      <c r="J1728" s="103"/>
    </row>
    <row r="1729" spans="1:10" ht="12.75" customHeight="1" x14ac:dyDescent="0.25">
      <c r="A1729" s="101"/>
      <c r="B1729" s="79"/>
      <c r="D1729" s="81"/>
      <c r="E1729" s="81"/>
      <c r="F1729" s="81"/>
      <c r="G1729" s="82"/>
      <c r="H1729" s="83"/>
      <c r="I1729" s="83"/>
      <c r="J1729" s="103"/>
    </row>
    <row r="1730" spans="1:10" ht="12.75" customHeight="1" x14ac:dyDescent="0.25">
      <c r="A1730" s="101">
        <v>2</v>
      </c>
      <c r="B1730" s="84" t="s">
        <v>20</v>
      </c>
      <c r="C1730" s="84" t="s">
        <v>21</v>
      </c>
      <c r="D1730" s="85" t="s">
        <v>22</v>
      </c>
      <c r="E1730" s="85" t="s">
        <v>23</v>
      </c>
      <c r="F1730" s="85"/>
      <c r="G1730" s="86" t="s">
        <v>24</v>
      </c>
      <c r="H1730" s="87" t="s">
        <v>25</v>
      </c>
      <c r="I1730" s="87" t="s">
        <v>26</v>
      </c>
      <c r="J1730" s="102"/>
    </row>
    <row r="1731" spans="1:10" ht="12.75" customHeight="1" x14ac:dyDescent="0.25">
      <c r="A1731" s="101"/>
      <c r="B1731" s="80">
        <f>Invoice!B5255</f>
        <v>0</v>
      </c>
      <c r="C1731" s="88">
        <f>Invoice!E5255</f>
        <v>0</v>
      </c>
      <c r="D1731" s="89">
        <f>Invoice!H5255</f>
        <v>0</v>
      </c>
      <c r="E1731" s="81">
        <f t="shared" ref="E1731:E1815" si="175">D1731*B1731</f>
        <v>0</v>
      </c>
      <c r="F1731" s="81"/>
      <c r="G1731" s="82">
        <f t="shared" ref="G1731:G1815" si="176">E1731/1.11</f>
        <v>0</v>
      </c>
      <c r="H1731" s="83">
        <f t="shared" ref="H1731:H1815" si="177">G1731*11%</f>
        <v>0</v>
      </c>
      <c r="I1731" s="83" t="e">
        <f t="shared" ref="I1731:I1815" si="178">G1731/B1731</f>
        <v>#DIV/0!</v>
      </c>
      <c r="J1731" s="103" t="e">
        <f t="shared" ref="J1731:J1815" si="179">H1731/B1731</f>
        <v>#DIV/0!</v>
      </c>
    </row>
    <row r="1732" spans="1:10" ht="12.75" customHeight="1" x14ac:dyDescent="0.25">
      <c r="A1732" s="101"/>
      <c r="D1732" s="81"/>
      <c r="E1732" s="81">
        <f>(E1731*Invoice!I5255)+((E1731-(E1731*Invoice!I5255))*Invoice!J5255)</f>
        <v>0</v>
      </c>
      <c r="F1732" s="81"/>
      <c r="G1732" s="90">
        <f>E1732/1.11</f>
        <v>0</v>
      </c>
      <c r="H1732" s="91">
        <f>G1732*11%</f>
        <v>0</v>
      </c>
      <c r="I1732" s="91" t="e">
        <f>G1732/B1731</f>
        <v>#DIV/0!</v>
      </c>
      <c r="J1732" s="104" t="e">
        <f>H1732/B1731</f>
        <v>#DIV/0!</v>
      </c>
    </row>
    <row r="1733" spans="1:10" ht="12.75" customHeight="1" x14ac:dyDescent="0.25">
      <c r="A1733" s="101"/>
      <c r="D1733" s="81" t="s">
        <v>23</v>
      </c>
      <c r="E1733" s="81">
        <f>E1731-E1732</f>
        <v>0</v>
      </c>
      <c r="F1733" s="81"/>
      <c r="G1733" s="82">
        <f>G1731-G1732</f>
        <v>0</v>
      </c>
      <c r="H1733" s="82">
        <f>H1731-H1732</f>
        <v>0</v>
      </c>
      <c r="I1733" s="82" t="e">
        <f>I1731-I1732</f>
        <v>#DIV/0!</v>
      </c>
      <c r="J1733" s="105" t="e">
        <f>J1731-J1732</f>
        <v>#DIV/0!</v>
      </c>
    </row>
    <row r="1734" spans="1:10" ht="12.75" customHeight="1" x14ac:dyDescent="0.25">
      <c r="A1734" s="101"/>
      <c r="D1734" s="81"/>
      <c r="E1734" s="81"/>
      <c r="F1734" s="81"/>
      <c r="G1734" s="82"/>
      <c r="H1734" s="83">
        <f>G1733+H1733</f>
        <v>0</v>
      </c>
      <c r="I1734" s="83"/>
      <c r="J1734" s="103"/>
    </row>
    <row r="1735" spans="1:10" ht="12.75" customHeight="1" x14ac:dyDescent="0.25">
      <c r="A1735" s="101"/>
      <c r="B1735" s="79"/>
      <c r="D1735" s="81"/>
      <c r="E1735" s="81"/>
      <c r="F1735" s="81"/>
      <c r="G1735" s="82"/>
      <c r="H1735" s="83"/>
      <c r="I1735" s="83"/>
      <c r="J1735" s="103"/>
    </row>
    <row r="1736" spans="1:10" ht="12.75" customHeight="1" x14ac:dyDescent="0.25">
      <c r="A1736" s="101">
        <v>3</v>
      </c>
      <c r="B1736" s="84" t="s">
        <v>20</v>
      </c>
      <c r="C1736" s="84" t="s">
        <v>21</v>
      </c>
      <c r="D1736" s="85" t="s">
        <v>22</v>
      </c>
      <c r="E1736" s="85" t="s">
        <v>23</v>
      </c>
      <c r="F1736" s="85"/>
      <c r="G1736" s="86" t="s">
        <v>24</v>
      </c>
      <c r="H1736" s="87" t="s">
        <v>25</v>
      </c>
      <c r="I1736" s="87" t="s">
        <v>26</v>
      </c>
      <c r="J1736" s="102"/>
    </row>
    <row r="1737" spans="1:10" ht="12.75" customHeight="1" x14ac:dyDescent="0.25">
      <c r="A1737" s="101"/>
      <c r="B1737" s="80">
        <f>Invoice!B5256</f>
        <v>0</v>
      </c>
      <c r="C1737" s="88">
        <f>Invoice!E5256</f>
        <v>0</v>
      </c>
      <c r="D1737" s="89">
        <f>Invoice!H5256</f>
        <v>0</v>
      </c>
      <c r="E1737" s="81">
        <f t="shared" si="175"/>
        <v>0</v>
      </c>
      <c r="F1737" s="81"/>
      <c r="G1737" s="82">
        <f t="shared" si="176"/>
        <v>0</v>
      </c>
      <c r="H1737" s="83">
        <f t="shared" si="177"/>
        <v>0</v>
      </c>
      <c r="I1737" s="83" t="e">
        <f t="shared" si="178"/>
        <v>#DIV/0!</v>
      </c>
      <c r="J1737" s="103" t="e">
        <f t="shared" si="179"/>
        <v>#DIV/0!</v>
      </c>
    </row>
    <row r="1738" spans="1:10" ht="12.75" customHeight="1" x14ac:dyDescent="0.25">
      <c r="A1738" s="101"/>
      <c r="D1738" s="81"/>
      <c r="E1738" s="81">
        <f>(E1737*Invoice!I5256)+((E1737-(E1737*Invoice!I5256))*Invoice!J5256)</f>
        <v>0</v>
      </c>
      <c r="F1738" s="81"/>
      <c r="G1738" s="90">
        <f>E1738/1.11</f>
        <v>0</v>
      </c>
      <c r="H1738" s="91">
        <f>G1738*11%</f>
        <v>0</v>
      </c>
      <c r="I1738" s="91" t="e">
        <f>G1738/B1737</f>
        <v>#DIV/0!</v>
      </c>
      <c r="J1738" s="104" t="e">
        <f>H1738/B1737</f>
        <v>#DIV/0!</v>
      </c>
    </row>
    <row r="1739" spans="1:10" ht="12.75" customHeight="1" x14ac:dyDescent="0.25">
      <c r="A1739" s="101"/>
      <c r="D1739" s="81" t="s">
        <v>23</v>
      </c>
      <c r="E1739" s="81">
        <f>E1737-E1738</f>
        <v>0</v>
      </c>
      <c r="F1739" s="81"/>
      <c r="G1739" s="82">
        <f>G1737-G1738</f>
        <v>0</v>
      </c>
      <c r="H1739" s="82">
        <f>H1737-H1738</f>
        <v>0</v>
      </c>
      <c r="I1739" s="82" t="e">
        <f>I1737-I1738</f>
        <v>#DIV/0!</v>
      </c>
      <c r="J1739" s="105" t="e">
        <f>J1737-J1738</f>
        <v>#DIV/0!</v>
      </c>
    </row>
    <row r="1740" spans="1:10" ht="12.75" customHeight="1" x14ac:dyDescent="0.25">
      <c r="A1740" s="101"/>
      <c r="D1740" s="81"/>
      <c r="E1740" s="81"/>
      <c r="F1740" s="81"/>
      <c r="G1740" s="82"/>
      <c r="H1740" s="83">
        <f>G1739+H1739</f>
        <v>0</v>
      </c>
      <c r="I1740" s="83"/>
      <c r="J1740" s="103"/>
    </row>
    <row r="1741" spans="1:10" ht="12.75" customHeight="1" x14ac:dyDescent="0.25">
      <c r="A1741" s="101"/>
      <c r="B1741" s="79"/>
      <c r="D1741" s="81"/>
      <c r="E1741" s="81"/>
      <c r="F1741" s="81"/>
      <c r="G1741" s="82"/>
      <c r="H1741" s="83"/>
      <c r="I1741" s="83"/>
      <c r="J1741" s="103"/>
    </row>
    <row r="1742" spans="1:10" ht="12.75" customHeight="1" x14ac:dyDescent="0.25">
      <c r="A1742" s="101">
        <v>4</v>
      </c>
      <c r="B1742" s="84" t="s">
        <v>20</v>
      </c>
      <c r="C1742" s="84" t="s">
        <v>21</v>
      </c>
      <c r="D1742" s="85" t="s">
        <v>22</v>
      </c>
      <c r="E1742" s="85" t="s">
        <v>23</v>
      </c>
      <c r="F1742" s="85"/>
      <c r="G1742" s="86" t="s">
        <v>24</v>
      </c>
      <c r="H1742" s="87" t="s">
        <v>25</v>
      </c>
      <c r="I1742" s="87" t="s">
        <v>26</v>
      </c>
      <c r="J1742" s="102"/>
    </row>
    <row r="1743" spans="1:10" ht="12.75" customHeight="1" x14ac:dyDescent="0.25">
      <c r="A1743" s="101"/>
      <c r="B1743" s="80">
        <f>Invoice!B5257</f>
        <v>0</v>
      </c>
      <c r="C1743" s="88">
        <f>Invoice!E5257</f>
        <v>0</v>
      </c>
      <c r="D1743" s="89">
        <f>Invoice!H5257</f>
        <v>0</v>
      </c>
      <c r="E1743" s="81">
        <f t="shared" si="175"/>
        <v>0</v>
      </c>
      <c r="F1743" s="81"/>
      <c r="G1743" s="82">
        <f t="shared" si="176"/>
        <v>0</v>
      </c>
      <c r="H1743" s="83">
        <f t="shared" si="177"/>
        <v>0</v>
      </c>
      <c r="I1743" s="83" t="e">
        <f t="shared" si="178"/>
        <v>#DIV/0!</v>
      </c>
      <c r="J1743" s="103" t="e">
        <f t="shared" si="179"/>
        <v>#DIV/0!</v>
      </c>
    </row>
    <row r="1744" spans="1:10" ht="12.75" customHeight="1" x14ac:dyDescent="0.25">
      <c r="A1744" s="101"/>
      <c r="D1744" s="81"/>
      <c r="E1744" s="81">
        <f>(E1743*Invoice!I5257)+((E1743-(E1743*Invoice!I5257))*Invoice!J5257)</f>
        <v>0</v>
      </c>
      <c r="F1744" s="81"/>
      <c r="G1744" s="90">
        <f>E1744/1.11</f>
        <v>0</v>
      </c>
      <c r="H1744" s="91">
        <f>G1744*11%</f>
        <v>0</v>
      </c>
      <c r="I1744" s="91" t="e">
        <f>G1744/B1743</f>
        <v>#DIV/0!</v>
      </c>
      <c r="J1744" s="104" t="e">
        <f>H1744/B1743</f>
        <v>#DIV/0!</v>
      </c>
    </row>
    <row r="1745" spans="1:10" ht="12.75" customHeight="1" x14ac:dyDescent="0.25">
      <c r="A1745" s="101"/>
      <c r="D1745" s="81" t="s">
        <v>23</v>
      </c>
      <c r="E1745" s="81">
        <f>E1743-E1744</f>
        <v>0</v>
      </c>
      <c r="F1745" s="81"/>
      <c r="G1745" s="82">
        <f>G1743-G1744</f>
        <v>0</v>
      </c>
      <c r="H1745" s="82">
        <f>H1743-H1744</f>
        <v>0</v>
      </c>
      <c r="I1745" s="82" t="e">
        <f>I1743-I1744</f>
        <v>#DIV/0!</v>
      </c>
      <c r="J1745" s="105" t="e">
        <f>J1743-J1744</f>
        <v>#DIV/0!</v>
      </c>
    </row>
    <row r="1746" spans="1:10" ht="12.75" customHeight="1" x14ac:dyDescent="0.25">
      <c r="A1746" s="101"/>
      <c r="D1746" s="81"/>
      <c r="E1746" s="81"/>
      <c r="F1746" s="81"/>
      <c r="G1746" s="82"/>
      <c r="H1746" s="83">
        <f>G1745+H1745</f>
        <v>0</v>
      </c>
      <c r="I1746" s="83"/>
      <c r="J1746" s="103"/>
    </row>
    <row r="1747" spans="1:10" ht="12.75" customHeight="1" x14ac:dyDescent="0.25">
      <c r="A1747" s="101"/>
      <c r="B1747" s="79"/>
      <c r="D1747" s="81"/>
      <c r="E1747" s="81"/>
      <c r="F1747" s="81"/>
      <c r="G1747" s="82"/>
      <c r="H1747" s="83"/>
      <c r="I1747" s="83"/>
      <c r="J1747" s="103"/>
    </row>
    <row r="1748" spans="1:10" ht="12.75" customHeight="1" x14ac:dyDescent="0.25">
      <c r="A1748" s="101">
        <v>5</v>
      </c>
      <c r="B1748" s="84" t="s">
        <v>20</v>
      </c>
      <c r="C1748" s="84" t="s">
        <v>21</v>
      </c>
      <c r="D1748" s="85" t="s">
        <v>22</v>
      </c>
      <c r="E1748" s="85" t="s">
        <v>23</v>
      </c>
      <c r="F1748" s="85"/>
      <c r="G1748" s="86" t="s">
        <v>24</v>
      </c>
      <c r="H1748" s="87" t="s">
        <v>25</v>
      </c>
      <c r="I1748" s="87" t="s">
        <v>26</v>
      </c>
      <c r="J1748" s="102"/>
    </row>
    <row r="1749" spans="1:10" ht="12.75" customHeight="1" x14ac:dyDescent="0.25">
      <c r="A1749" s="101"/>
      <c r="B1749" s="80">
        <f>Invoice!B5258</f>
        <v>0</v>
      </c>
      <c r="C1749" s="88">
        <f>Invoice!E5258</f>
        <v>0</v>
      </c>
      <c r="D1749" s="89">
        <f>Invoice!H5258</f>
        <v>0</v>
      </c>
      <c r="E1749" s="81">
        <f t="shared" si="175"/>
        <v>0</v>
      </c>
      <c r="F1749" s="81"/>
      <c r="G1749" s="82">
        <f t="shared" si="176"/>
        <v>0</v>
      </c>
      <c r="H1749" s="83">
        <f t="shared" si="177"/>
        <v>0</v>
      </c>
      <c r="I1749" s="83" t="e">
        <f t="shared" si="178"/>
        <v>#DIV/0!</v>
      </c>
      <c r="J1749" s="103" t="e">
        <f t="shared" si="179"/>
        <v>#DIV/0!</v>
      </c>
    </row>
    <row r="1750" spans="1:10" ht="12.75" customHeight="1" x14ac:dyDescent="0.25">
      <c r="A1750" s="101"/>
      <c r="D1750" s="81"/>
      <c r="E1750" s="81">
        <f>(E1749*Invoice!I5258)+((E1749-(E1749*Invoice!I5258))*Invoice!J5258)</f>
        <v>0</v>
      </c>
      <c r="F1750" s="81"/>
      <c r="G1750" s="90">
        <f>E1750/1.11</f>
        <v>0</v>
      </c>
      <c r="H1750" s="91">
        <f>G1750*11%</f>
        <v>0</v>
      </c>
      <c r="I1750" s="91" t="e">
        <f>G1750/B1749</f>
        <v>#DIV/0!</v>
      </c>
      <c r="J1750" s="104" t="e">
        <f>H1750/B1749</f>
        <v>#DIV/0!</v>
      </c>
    </row>
    <row r="1751" spans="1:10" ht="12.75" customHeight="1" x14ac:dyDescent="0.25">
      <c r="A1751" s="101"/>
      <c r="D1751" s="81" t="s">
        <v>23</v>
      </c>
      <c r="E1751" s="81">
        <f>E1749-E1750</f>
        <v>0</v>
      </c>
      <c r="F1751" s="81"/>
      <c r="G1751" s="82">
        <f>G1749-G1750</f>
        <v>0</v>
      </c>
      <c r="H1751" s="82">
        <f>H1749-H1750</f>
        <v>0</v>
      </c>
      <c r="I1751" s="82" t="e">
        <f>I1749-I1750</f>
        <v>#DIV/0!</v>
      </c>
      <c r="J1751" s="105" t="e">
        <f>J1749-J1750</f>
        <v>#DIV/0!</v>
      </c>
    </row>
    <row r="1752" spans="1:10" ht="12.75" customHeight="1" x14ac:dyDescent="0.25">
      <c r="A1752" s="101"/>
      <c r="D1752" s="81"/>
      <c r="E1752" s="81"/>
      <c r="F1752" s="81"/>
      <c r="G1752" s="82"/>
      <c r="H1752" s="83">
        <f>G1751+H1751</f>
        <v>0</v>
      </c>
      <c r="I1752" s="83"/>
      <c r="J1752" s="103"/>
    </row>
    <row r="1753" spans="1:10" ht="12.75" customHeight="1" x14ac:dyDescent="0.25">
      <c r="A1753" s="101"/>
      <c r="B1753" s="79"/>
      <c r="D1753" s="81"/>
      <c r="E1753" s="81"/>
      <c r="F1753" s="81"/>
      <c r="G1753" s="82"/>
      <c r="H1753" s="83"/>
      <c r="I1753" s="83"/>
      <c r="J1753" s="103"/>
    </row>
    <row r="1754" spans="1:10" ht="12.75" customHeight="1" x14ac:dyDescent="0.25">
      <c r="A1754" s="101">
        <v>6</v>
      </c>
      <c r="B1754" s="84" t="s">
        <v>20</v>
      </c>
      <c r="C1754" s="84" t="s">
        <v>21</v>
      </c>
      <c r="D1754" s="85" t="s">
        <v>22</v>
      </c>
      <c r="E1754" s="85" t="s">
        <v>23</v>
      </c>
      <c r="F1754" s="85"/>
      <c r="G1754" s="86" t="s">
        <v>24</v>
      </c>
      <c r="H1754" s="87" t="s">
        <v>25</v>
      </c>
      <c r="I1754" s="87" t="s">
        <v>26</v>
      </c>
      <c r="J1754" s="102"/>
    </row>
    <row r="1755" spans="1:10" ht="12.75" customHeight="1" x14ac:dyDescent="0.25">
      <c r="A1755" s="101"/>
      <c r="B1755" s="80">
        <f>Invoice!B5259</f>
        <v>0</v>
      </c>
      <c r="C1755" s="88">
        <f>Invoice!E5259</f>
        <v>0</v>
      </c>
      <c r="D1755" s="89">
        <f>Invoice!H5259</f>
        <v>0</v>
      </c>
      <c r="E1755" s="81">
        <f t="shared" si="175"/>
        <v>0</v>
      </c>
      <c r="F1755" s="81"/>
      <c r="G1755" s="82">
        <f t="shared" si="176"/>
        <v>0</v>
      </c>
      <c r="H1755" s="83">
        <f t="shared" si="177"/>
        <v>0</v>
      </c>
      <c r="I1755" s="83" t="e">
        <f t="shared" si="178"/>
        <v>#DIV/0!</v>
      </c>
      <c r="J1755" s="103" t="e">
        <f t="shared" si="179"/>
        <v>#DIV/0!</v>
      </c>
    </row>
    <row r="1756" spans="1:10" ht="12.75" customHeight="1" x14ac:dyDescent="0.25">
      <c r="A1756" s="101"/>
      <c r="D1756" s="81"/>
      <c r="E1756" s="81">
        <f>(E1755*Invoice!I5259)+((E1755-(E1755*Invoice!I5259))*Invoice!J5259)</f>
        <v>0</v>
      </c>
      <c r="F1756" s="81"/>
      <c r="G1756" s="90">
        <f>E1756/1.11</f>
        <v>0</v>
      </c>
      <c r="H1756" s="91">
        <f>G1756*11%</f>
        <v>0</v>
      </c>
      <c r="I1756" s="91" t="e">
        <f>G1756/B1755</f>
        <v>#DIV/0!</v>
      </c>
      <c r="J1756" s="104" t="e">
        <f>H1756/B1755</f>
        <v>#DIV/0!</v>
      </c>
    </row>
    <row r="1757" spans="1:10" ht="12.75" customHeight="1" x14ac:dyDescent="0.25">
      <c r="A1757" s="101"/>
      <c r="D1757" s="81" t="s">
        <v>23</v>
      </c>
      <c r="E1757" s="81">
        <f>E1755-E1756</f>
        <v>0</v>
      </c>
      <c r="F1757" s="81"/>
      <c r="G1757" s="82">
        <f>G1755-G1756</f>
        <v>0</v>
      </c>
      <c r="H1757" s="82">
        <f>H1755-H1756</f>
        <v>0</v>
      </c>
      <c r="I1757" s="82" t="e">
        <f>I1755-I1756</f>
        <v>#DIV/0!</v>
      </c>
      <c r="J1757" s="105" t="e">
        <f>J1755-J1756</f>
        <v>#DIV/0!</v>
      </c>
    </row>
    <row r="1758" spans="1:10" ht="12.75" customHeight="1" x14ac:dyDescent="0.25">
      <c r="A1758" s="101"/>
      <c r="D1758" s="81"/>
      <c r="E1758" s="81"/>
      <c r="F1758" s="81"/>
      <c r="G1758" s="82"/>
      <c r="H1758" s="83">
        <f>G1757+H1757</f>
        <v>0</v>
      </c>
      <c r="I1758" s="83"/>
      <c r="J1758" s="103"/>
    </row>
    <row r="1759" spans="1:10" ht="12.75" customHeight="1" x14ac:dyDescent="0.25">
      <c r="A1759" s="101"/>
      <c r="B1759" s="79"/>
      <c r="D1759" s="81"/>
      <c r="E1759" s="81"/>
      <c r="F1759" s="81"/>
      <c r="G1759" s="82"/>
      <c r="H1759" s="83"/>
      <c r="I1759" s="83"/>
      <c r="J1759" s="103"/>
    </row>
    <row r="1760" spans="1:10" ht="12.75" customHeight="1" x14ac:dyDescent="0.25">
      <c r="A1760" s="101">
        <v>7</v>
      </c>
      <c r="B1760" s="84" t="s">
        <v>20</v>
      </c>
      <c r="C1760" s="84" t="s">
        <v>21</v>
      </c>
      <c r="D1760" s="85" t="s">
        <v>22</v>
      </c>
      <c r="E1760" s="85" t="s">
        <v>23</v>
      </c>
      <c r="F1760" s="85"/>
      <c r="G1760" s="86" t="s">
        <v>24</v>
      </c>
      <c r="H1760" s="87" t="s">
        <v>25</v>
      </c>
      <c r="I1760" s="87" t="s">
        <v>26</v>
      </c>
      <c r="J1760" s="102"/>
    </row>
    <row r="1761" spans="1:10" ht="12.75" customHeight="1" x14ac:dyDescent="0.25">
      <c r="A1761" s="101"/>
      <c r="B1761" s="80">
        <f>Invoice!B5260</f>
        <v>0</v>
      </c>
      <c r="C1761" s="88">
        <f>Invoice!E5260</f>
        <v>0</v>
      </c>
      <c r="D1761" s="89">
        <f>Invoice!H5260</f>
        <v>0</v>
      </c>
      <c r="E1761" s="81">
        <f t="shared" si="175"/>
        <v>0</v>
      </c>
      <c r="F1761" s="81"/>
      <c r="G1761" s="82">
        <f t="shared" si="176"/>
        <v>0</v>
      </c>
      <c r="H1761" s="83">
        <f t="shared" si="177"/>
        <v>0</v>
      </c>
      <c r="I1761" s="83" t="e">
        <f t="shared" si="178"/>
        <v>#DIV/0!</v>
      </c>
      <c r="J1761" s="103" t="e">
        <f t="shared" si="179"/>
        <v>#DIV/0!</v>
      </c>
    </row>
    <row r="1762" spans="1:10" ht="12.75" customHeight="1" x14ac:dyDescent="0.25">
      <c r="A1762" s="101"/>
      <c r="D1762" s="81"/>
      <c r="E1762" s="81">
        <f>(E1761*Invoice!I5260)+((E1761-(E1761*Invoice!I5260))*Invoice!J5260)</f>
        <v>0</v>
      </c>
      <c r="F1762" s="81"/>
      <c r="G1762" s="90">
        <f>E1762/1.11</f>
        <v>0</v>
      </c>
      <c r="H1762" s="91">
        <f>G1762*11%</f>
        <v>0</v>
      </c>
      <c r="I1762" s="91" t="e">
        <f>G1762/B1761</f>
        <v>#DIV/0!</v>
      </c>
      <c r="J1762" s="104" t="e">
        <f>H1762/B1761</f>
        <v>#DIV/0!</v>
      </c>
    </row>
    <row r="1763" spans="1:10" ht="12.75" customHeight="1" x14ac:dyDescent="0.25">
      <c r="A1763" s="101"/>
      <c r="D1763" s="81" t="s">
        <v>23</v>
      </c>
      <c r="E1763" s="81">
        <f>E1761-E1762</f>
        <v>0</v>
      </c>
      <c r="F1763" s="81"/>
      <c r="G1763" s="82">
        <f>G1761-G1762</f>
        <v>0</v>
      </c>
      <c r="H1763" s="82">
        <f>H1761-H1762</f>
        <v>0</v>
      </c>
      <c r="I1763" s="82" t="e">
        <f>I1761-I1762</f>
        <v>#DIV/0!</v>
      </c>
      <c r="J1763" s="105" t="e">
        <f>J1761-J1762</f>
        <v>#DIV/0!</v>
      </c>
    </row>
    <row r="1764" spans="1:10" ht="12.75" customHeight="1" x14ac:dyDescent="0.25">
      <c r="A1764" s="101"/>
      <c r="D1764" s="81"/>
      <c r="E1764" s="81"/>
      <c r="F1764" s="81"/>
      <c r="G1764" s="82"/>
      <c r="H1764" s="83">
        <f>G1763+H1763</f>
        <v>0</v>
      </c>
      <c r="I1764" s="83"/>
      <c r="J1764" s="103"/>
    </row>
    <row r="1765" spans="1:10" ht="12.75" customHeight="1" x14ac:dyDescent="0.25">
      <c r="A1765" s="101"/>
      <c r="B1765" s="79"/>
      <c r="D1765" s="81"/>
      <c r="E1765" s="81"/>
      <c r="F1765" s="81"/>
      <c r="G1765" s="82"/>
      <c r="H1765" s="83"/>
      <c r="I1765" s="83"/>
      <c r="J1765" s="103"/>
    </row>
    <row r="1766" spans="1:10" ht="12.75" customHeight="1" x14ac:dyDescent="0.25">
      <c r="A1766" s="101">
        <v>8</v>
      </c>
      <c r="B1766" s="84" t="s">
        <v>20</v>
      </c>
      <c r="C1766" s="84" t="s">
        <v>21</v>
      </c>
      <c r="D1766" s="85" t="s">
        <v>22</v>
      </c>
      <c r="E1766" s="85" t="s">
        <v>23</v>
      </c>
      <c r="F1766" s="85"/>
      <c r="G1766" s="86" t="s">
        <v>24</v>
      </c>
      <c r="H1766" s="87" t="s">
        <v>25</v>
      </c>
      <c r="I1766" s="87" t="s">
        <v>26</v>
      </c>
      <c r="J1766" s="102"/>
    </row>
    <row r="1767" spans="1:10" ht="12.75" customHeight="1" x14ac:dyDescent="0.25">
      <c r="A1767" s="101"/>
      <c r="B1767" s="80">
        <f>Invoice!B5261</f>
        <v>0</v>
      </c>
      <c r="C1767" s="88">
        <f>Invoice!E5261</f>
        <v>0</v>
      </c>
      <c r="D1767" s="89">
        <f>Invoice!H5261</f>
        <v>0</v>
      </c>
      <c r="E1767" s="81">
        <f t="shared" si="175"/>
        <v>0</v>
      </c>
      <c r="F1767" s="81"/>
      <c r="G1767" s="82">
        <f t="shared" si="176"/>
        <v>0</v>
      </c>
      <c r="H1767" s="83">
        <f t="shared" si="177"/>
        <v>0</v>
      </c>
      <c r="I1767" s="83" t="e">
        <f t="shared" si="178"/>
        <v>#DIV/0!</v>
      </c>
      <c r="J1767" s="103" t="e">
        <f t="shared" si="179"/>
        <v>#DIV/0!</v>
      </c>
    </row>
    <row r="1768" spans="1:10" ht="12.75" customHeight="1" x14ac:dyDescent="0.25">
      <c r="A1768" s="101"/>
      <c r="D1768" s="81"/>
      <c r="E1768" s="81">
        <f>(E1767*Invoice!I5261)+((E1767-(E1767*Invoice!I5261))*Invoice!J5261)</f>
        <v>0</v>
      </c>
      <c r="F1768" s="81"/>
      <c r="G1768" s="90">
        <f>E1768/1.11</f>
        <v>0</v>
      </c>
      <c r="H1768" s="91">
        <f>G1768*11%</f>
        <v>0</v>
      </c>
      <c r="I1768" s="91" t="e">
        <f>G1768/B1767</f>
        <v>#DIV/0!</v>
      </c>
      <c r="J1768" s="104" t="e">
        <f>H1768/B1767</f>
        <v>#DIV/0!</v>
      </c>
    </row>
    <row r="1769" spans="1:10" ht="12.75" customHeight="1" x14ac:dyDescent="0.25">
      <c r="A1769" s="101"/>
      <c r="D1769" s="81" t="s">
        <v>23</v>
      </c>
      <c r="E1769" s="81">
        <f>E1767-E1768</f>
        <v>0</v>
      </c>
      <c r="F1769" s="81"/>
      <c r="G1769" s="82">
        <f>G1767-G1768</f>
        <v>0</v>
      </c>
      <c r="H1769" s="82">
        <f>H1767-H1768</f>
        <v>0</v>
      </c>
      <c r="I1769" s="82" t="e">
        <f>I1767-I1768</f>
        <v>#DIV/0!</v>
      </c>
      <c r="J1769" s="105" t="e">
        <f>J1767-J1768</f>
        <v>#DIV/0!</v>
      </c>
    </row>
    <row r="1770" spans="1:10" ht="12.75" customHeight="1" x14ac:dyDescent="0.25">
      <c r="A1770" s="101"/>
      <c r="D1770" s="81"/>
      <c r="E1770" s="81"/>
      <c r="F1770" s="81"/>
      <c r="G1770" s="82"/>
      <c r="H1770" s="83">
        <f>G1769+H1769</f>
        <v>0</v>
      </c>
      <c r="I1770" s="83"/>
      <c r="J1770" s="103"/>
    </row>
    <row r="1771" spans="1:10" ht="12.75" customHeight="1" x14ac:dyDescent="0.25">
      <c r="A1771" s="101"/>
      <c r="B1771" s="79"/>
      <c r="D1771" s="81"/>
      <c r="E1771" s="81"/>
      <c r="F1771" s="81"/>
      <c r="G1771" s="82"/>
      <c r="H1771" s="83"/>
      <c r="I1771" s="83"/>
      <c r="J1771" s="103"/>
    </row>
    <row r="1772" spans="1:10" ht="12.75" customHeight="1" x14ac:dyDescent="0.25">
      <c r="A1772" s="101">
        <v>9</v>
      </c>
      <c r="B1772" s="84" t="s">
        <v>20</v>
      </c>
      <c r="C1772" s="84" t="s">
        <v>21</v>
      </c>
      <c r="D1772" s="85" t="s">
        <v>22</v>
      </c>
      <c r="E1772" s="85" t="s">
        <v>23</v>
      </c>
      <c r="F1772" s="85"/>
      <c r="G1772" s="86" t="s">
        <v>24</v>
      </c>
      <c r="H1772" s="87" t="s">
        <v>25</v>
      </c>
      <c r="I1772" s="87" t="s">
        <v>26</v>
      </c>
      <c r="J1772" s="102"/>
    </row>
    <row r="1773" spans="1:10" ht="12.75" customHeight="1" x14ac:dyDescent="0.25">
      <c r="A1773" s="101"/>
      <c r="B1773" s="80">
        <f>Invoice!B5262</f>
        <v>0</v>
      </c>
      <c r="C1773" s="88">
        <f>Invoice!E5262</f>
        <v>0</v>
      </c>
      <c r="D1773" s="89">
        <f>Invoice!H5262</f>
        <v>0</v>
      </c>
      <c r="E1773" s="81">
        <f t="shared" si="175"/>
        <v>0</v>
      </c>
      <c r="F1773" s="81"/>
      <c r="G1773" s="82">
        <f t="shared" si="176"/>
        <v>0</v>
      </c>
      <c r="H1773" s="83">
        <f t="shared" si="177"/>
        <v>0</v>
      </c>
      <c r="I1773" s="83" t="e">
        <f t="shared" si="178"/>
        <v>#DIV/0!</v>
      </c>
      <c r="J1773" s="103" t="e">
        <f t="shared" si="179"/>
        <v>#DIV/0!</v>
      </c>
    </row>
    <row r="1774" spans="1:10" ht="12.75" customHeight="1" x14ac:dyDescent="0.25">
      <c r="A1774" s="101"/>
      <c r="D1774" s="81"/>
      <c r="E1774" s="81">
        <f>(E1773*Invoice!I5262)+((E1773-(E1773*Invoice!I5262))*Invoice!J5262)</f>
        <v>0</v>
      </c>
      <c r="F1774" s="81"/>
      <c r="G1774" s="90">
        <f>E1774/1.11</f>
        <v>0</v>
      </c>
      <c r="H1774" s="91">
        <f>G1774*11%</f>
        <v>0</v>
      </c>
      <c r="I1774" s="91" t="e">
        <f>G1774/B1773</f>
        <v>#DIV/0!</v>
      </c>
      <c r="J1774" s="104" t="e">
        <f>H1774/B1773</f>
        <v>#DIV/0!</v>
      </c>
    </row>
    <row r="1775" spans="1:10" ht="12.75" customHeight="1" x14ac:dyDescent="0.25">
      <c r="A1775" s="101"/>
      <c r="D1775" s="81" t="s">
        <v>23</v>
      </c>
      <c r="E1775" s="81">
        <f>E1773-E1774</f>
        <v>0</v>
      </c>
      <c r="F1775" s="81"/>
      <c r="G1775" s="82">
        <f>G1773-G1774</f>
        <v>0</v>
      </c>
      <c r="H1775" s="82">
        <f>H1773-H1774</f>
        <v>0</v>
      </c>
      <c r="I1775" s="82" t="e">
        <f>I1773-I1774</f>
        <v>#DIV/0!</v>
      </c>
      <c r="J1775" s="105" t="e">
        <f>J1773-J1774</f>
        <v>#DIV/0!</v>
      </c>
    </row>
    <row r="1776" spans="1:10" ht="12.75" customHeight="1" x14ac:dyDescent="0.25">
      <c r="A1776" s="101"/>
      <c r="D1776" s="81"/>
      <c r="E1776" s="81"/>
      <c r="F1776" s="81"/>
      <c r="G1776" s="82"/>
      <c r="H1776" s="83">
        <f>G1775+H1775</f>
        <v>0</v>
      </c>
      <c r="I1776" s="83"/>
      <c r="J1776" s="103"/>
    </row>
    <row r="1777" spans="1:10" ht="12.75" customHeight="1" x14ac:dyDescent="0.25">
      <c r="A1777" s="101"/>
      <c r="B1777" s="79"/>
      <c r="D1777" s="81"/>
      <c r="E1777" s="81"/>
      <c r="F1777" s="81"/>
      <c r="G1777" s="82"/>
      <c r="H1777" s="83"/>
      <c r="I1777" s="83"/>
      <c r="J1777" s="103"/>
    </row>
    <row r="1778" spans="1:10" ht="12.75" customHeight="1" x14ac:dyDescent="0.25">
      <c r="A1778" s="101">
        <v>10</v>
      </c>
      <c r="B1778" s="84" t="s">
        <v>20</v>
      </c>
      <c r="C1778" s="84" t="s">
        <v>21</v>
      </c>
      <c r="D1778" s="85" t="s">
        <v>22</v>
      </c>
      <c r="E1778" s="85" t="s">
        <v>23</v>
      </c>
      <c r="F1778" s="85"/>
      <c r="G1778" s="86" t="s">
        <v>24</v>
      </c>
      <c r="H1778" s="87" t="s">
        <v>25</v>
      </c>
      <c r="I1778" s="87" t="s">
        <v>26</v>
      </c>
      <c r="J1778" s="102"/>
    </row>
    <row r="1779" spans="1:10" ht="12.75" customHeight="1" x14ac:dyDescent="0.25">
      <c r="A1779" s="101"/>
      <c r="B1779" s="80">
        <f>Invoice!B5263</f>
        <v>0</v>
      </c>
      <c r="C1779" s="88">
        <f>Invoice!E5263</f>
        <v>0</v>
      </c>
      <c r="D1779" s="89">
        <f>Invoice!H5263</f>
        <v>0</v>
      </c>
      <c r="E1779" s="81">
        <f t="shared" si="175"/>
        <v>0</v>
      </c>
      <c r="F1779" s="81"/>
      <c r="G1779" s="82">
        <f t="shared" si="176"/>
        <v>0</v>
      </c>
      <c r="H1779" s="83">
        <f t="shared" si="177"/>
        <v>0</v>
      </c>
      <c r="I1779" s="83" t="e">
        <f t="shared" si="178"/>
        <v>#DIV/0!</v>
      </c>
      <c r="J1779" s="103" t="e">
        <f t="shared" si="179"/>
        <v>#DIV/0!</v>
      </c>
    </row>
    <row r="1780" spans="1:10" ht="12.75" customHeight="1" x14ac:dyDescent="0.25">
      <c r="A1780" s="101"/>
      <c r="D1780" s="81"/>
      <c r="E1780" s="81">
        <f>(E1779*Invoice!I5263)+((E1779-(E1779*Invoice!I5263))*Invoice!J5263)</f>
        <v>0</v>
      </c>
      <c r="F1780" s="81"/>
      <c r="G1780" s="90">
        <f>E1780/1.11</f>
        <v>0</v>
      </c>
      <c r="H1780" s="91">
        <f>G1780*11%</f>
        <v>0</v>
      </c>
      <c r="I1780" s="91" t="e">
        <f>G1780/B1779</f>
        <v>#DIV/0!</v>
      </c>
      <c r="J1780" s="104" t="e">
        <f>H1780/B1779</f>
        <v>#DIV/0!</v>
      </c>
    </row>
    <row r="1781" spans="1:10" ht="12.75" customHeight="1" x14ac:dyDescent="0.25">
      <c r="A1781" s="101"/>
      <c r="D1781" s="81" t="s">
        <v>23</v>
      </c>
      <c r="E1781" s="81">
        <f>E1779-E1780</f>
        <v>0</v>
      </c>
      <c r="F1781" s="81"/>
      <c r="G1781" s="82">
        <f>G1779-G1780</f>
        <v>0</v>
      </c>
      <c r="H1781" s="82">
        <f>H1779-H1780</f>
        <v>0</v>
      </c>
      <c r="I1781" s="82" t="e">
        <f>I1779-I1780</f>
        <v>#DIV/0!</v>
      </c>
      <c r="J1781" s="105" t="e">
        <f>J1779-J1780</f>
        <v>#DIV/0!</v>
      </c>
    </row>
    <row r="1782" spans="1:10" ht="12.75" customHeight="1" x14ac:dyDescent="0.25">
      <c r="A1782" s="101"/>
      <c r="D1782" s="81"/>
      <c r="E1782" s="81"/>
      <c r="F1782" s="81"/>
      <c r="G1782" s="82"/>
      <c r="H1782" s="83">
        <f>G1781+H1781</f>
        <v>0</v>
      </c>
      <c r="I1782" s="83"/>
      <c r="J1782" s="103"/>
    </row>
    <row r="1783" spans="1:10" ht="12.75" customHeight="1" x14ac:dyDescent="0.25">
      <c r="A1783" s="101"/>
      <c r="B1783" s="79"/>
      <c r="D1783" s="81"/>
      <c r="E1783" s="81"/>
      <c r="F1783" s="81"/>
      <c r="G1783" s="82"/>
      <c r="H1783" s="83"/>
      <c r="I1783" s="83"/>
      <c r="J1783" s="103"/>
    </row>
    <row r="1784" spans="1:10" ht="12.75" customHeight="1" x14ac:dyDescent="0.25">
      <c r="A1784" s="101">
        <v>11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2"/>
    </row>
    <row r="1785" spans="1:10" ht="12.75" customHeight="1" x14ac:dyDescent="0.25">
      <c r="A1785" s="101"/>
      <c r="B1785" s="80">
        <f>Invoice!B5264</f>
        <v>0</v>
      </c>
      <c r="C1785" s="88">
        <f>Invoice!E5264</f>
        <v>0</v>
      </c>
      <c r="D1785" s="89">
        <f>Invoice!H5264</f>
        <v>0</v>
      </c>
      <c r="E1785" s="81">
        <f t="shared" si="175"/>
        <v>0</v>
      </c>
      <c r="F1785" s="81"/>
      <c r="G1785" s="82">
        <f t="shared" si="176"/>
        <v>0</v>
      </c>
      <c r="H1785" s="83">
        <f t="shared" si="177"/>
        <v>0</v>
      </c>
      <c r="I1785" s="83" t="e">
        <f t="shared" si="178"/>
        <v>#DIV/0!</v>
      </c>
      <c r="J1785" s="103" t="e">
        <f t="shared" si="179"/>
        <v>#DIV/0!</v>
      </c>
    </row>
    <row r="1786" spans="1:10" ht="12.75" customHeight="1" x14ac:dyDescent="0.25">
      <c r="A1786" s="101"/>
      <c r="D1786" s="81"/>
      <c r="E1786" s="81">
        <f>(E1785*Invoice!I5264)+((E1785-(E1785*Invoice!I5264))*Invoice!J5264)</f>
        <v>0</v>
      </c>
      <c r="F1786" s="81"/>
      <c r="G1786" s="90">
        <f>E1786/1.11</f>
        <v>0</v>
      </c>
      <c r="H1786" s="91">
        <f>G1786*11%</f>
        <v>0</v>
      </c>
      <c r="I1786" s="91" t="e">
        <f>G1786/B1785</f>
        <v>#DIV/0!</v>
      </c>
      <c r="J1786" s="104" t="e">
        <f>H1786/B1785</f>
        <v>#DIV/0!</v>
      </c>
    </row>
    <row r="1787" spans="1:10" ht="12.75" customHeight="1" x14ac:dyDescent="0.25">
      <c r="A1787" s="101"/>
      <c r="D1787" s="81" t="s">
        <v>23</v>
      </c>
      <c r="E1787" s="81">
        <f>E1785-E1786</f>
        <v>0</v>
      </c>
      <c r="F1787" s="81"/>
      <c r="G1787" s="82">
        <f>G1785-G1786</f>
        <v>0</v>
      </c>
      <c r="H1787" s="82">
        <f>H1785-H1786</f>
        <v>0</v>
      </c>
      <c r="I1787" s="82" t="e">
        <f>I1785-I1786</f>
        <v>#DIV/0!</v>
      </c>
      <c r="J1787" s="105" t="e">
        <f>J1785-J1786</f>
        <v>#DIV/0!</v>
      </c>
    </row>
    <row r="1788" spans="1:10" ht="12.75" customHeight="1" x14ac:dyDescent="0.25">
      <c r="A1788" s="101"/>
      <c r="D1788" s="81"/>
      <c r="E1788" s="81"/>
      <c r="F1788" s="81"/>
      <c r="G1788" s="82"/>
      <c r="H1788" s="83">
        <f>G1787+H1787</f>
        <v>0</v>
      </c>
      <c r="I1788" s="83"/>
      <c r="J1788" s="103"/>
    </row>
    <row r="1789" spans="1:10" ht="12.75" customHeight="1" x14ac:dyDescent="0.25">
      <c r="A1789" s="101"/>
      <c r="B1789" s="79"/>
      <c r="D1789" s="81"/>
      <c r="E1789" s="81"/>
      <c r="F1789" s="81"/>
      <c r="G1789" s="82"/>
      <c r="H1789" s="83"/>
      <c r="I1789" s="83"/>
      <c r="J1789" s="103"/>
    </row>
    <row r="1790" spans="1:10" ht="12.75" customHeight="1" x14ac:dyDescent="0.25">
      <c r="A1790" s="101">
        <v>12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2"/>
    </row>
    <row r="1791" spans="1:10" ht="12.75" customHeight="1" x14ac:dyDescent="0.25">
      <c r="A1791" s="101"/>
      <c r="B1791" s="80">
        <f>Invoice!B5265</f>
        <v>0</v>
      </c>
      <c r="C1791" s="88">
        <f>Invoice!E5265</f>
        <v>0</v>
      </c>
      <c r="D1791" s="89">
        <f>Invoice!H5265</f>
        <v>0</v>
      </c>
      <c r="E1791" s="81">
        <f t="shared" si="175"/>
        <v>0</v>
      </c>
      <c r="F1791" s="81"/>
      <c r="G1791" s="82">
        <f t="shared" si="176"/>
        <v>0</v>
      </c>
      <c r="H1791" s="83">
        <f t="shared" si="177"/>
        <v>0</v>
      </c>
      <c r="I1791" s="83" t="e">
        <f t="shared" si="178"/>
        <v>#DIV/0!</v>
      </c>
      <c r="J1791" s="103" t="e">
        <f t="shared" si="179"/>
        <v>#DIV/0!</v>
      </c>
    </row>
    <row r="1792" spans="1:10" ht="12.75" customHeight="1" x14ac:dyDescent="0.25">
      <c r="A1792" s="101"/>
      <c r="D1792" s="81"/>
      <c r="E1792" s="81">
        <f>(E1791*Invoice!I5265)+((E1791-(E1791*Invoice!I5265))*Invoice!J5265)</f>
        <v>0</v>
      </c>
      <c r="F1792" s="81"/>
      <c r="G1792" s="90">
        <f>E1792/1.11</f>
        <v>0</v>
      </c>
      <c r="H1792" s="91">
        <f>G1792*11%</f>
        <v>0</v>
      </c>
      <c r="I1792" s="91" t="e">
        <f>G1792/B1791</f>
        <v>#DIV/0!</v>
      </c>
      <c r="J1792" s="104" t="e">
        <f>H1792/B1791</f>
        <v>#DIV/0!</v>
      </c>
    </row>
    <row r="1793" spans="1:10" ht="12.75" customHeight="1" x14ac:dyDescent="0.25">
      <c r="A1793" s="101"/>
      <c r="D1793" s="81" t="s">
        <v>23</v>
      </c>
      <c r="E1793" s="81">
        <f>E1791-E1792</f>
        <v>0</v>
      </c>
      <c r="F1793" s="81"/>
      <c r="G1793" s="82">
        <f>G1791-G1792</f>
        <v>0</v>
      </c>
      <c r="H1793" s="82">
        <f>H1791-H1792</f>
        <v>0</v>
      </c>
      <c r="I1793" s="82" t="e">
        <f>I1791-I1792</f>
        <v>#DIV/0!</v>
      </c>
      <c r="J1793" s="105" t="e">
        <f>J1791-J1792</f>
        <v>#DIV/0!</v>
      </c>
    </row>
    <row r="1794" spans="1:10" ht="12.75" customHeight="1" x14ac:dyDescent="0.25">
      <c r="A1794" s="101"/>
      <c r="D1794" s="81"/>
      <c r="E1794" s="81"/>
      <c r="F1794" s="81"/>
      <c r="G1794" s="82"/>
      <c r="H1794" s="83">
        <f>G1793+H1793</f>
        <v>0</v>
      </c>
      <c r="I1794" s="83"/>
      <c r="J1794" s="103"/>
    </row>
    <row r="1795" spans="1:10" ht="12.75" customHeight="1" x14ac:dyDescent="0.25">
      <c r="A1795" s="101"/>
      <c r="B1795" s="79"/>
      <c r="D1795" s="81"/>
      <c r="E1795" s="81"/>
      <c r="F1795" s="81"/>
      <c r="G1795" s="82"/>
      <c r="H1795" s="83"/>
      <c r="I1795" s="83"/>
      <c r="J1795" s="103"/>
    </row>
    <row r="1796" spans="1:10" ht="12.75" customHeight="1" x14ac:dyDescent="0.25">
      <c r="A1796" s="101">
        <v>13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2"/>
    </row>
    <row r="1797" spans="1:10" ht="12.75" customHeight="1" x14ac:dyDescent="0.25">
      <c r="A1797" s="101"/>
      <c r="B1797" s="80">
        <f>Invoice!B5266</f>
        <v>0</v>
      </c>
      <c r="C1797" s="88">
        <f>Invoice!E5266</f>
        <v>0</v>
      </c>
      <c r="D1797" s="89">
        <f>Invoice!H5266</f>
        <v>0</v>
      </c>
      <c r="E1797" s="81">
        <f t="shared" si="175"/>
        <v>0</v>
      </c>
      <c r="F1797" s="81"/>
      <c r="G1797" s="82">
        <f t="shared" si="176"/>
        <v>0</v>
      </c>
      <c r="H1797" s="83">
        <f t="shared" si="177"/>
        <v>0</v>
      </c>
      <c r="I1797" s="83" t="e">
        <f t="shared" si="178"/>
        <v>#DIV/0!</v>
      </c>
      <c r="J1797" s="103" t="e">
        <f t="shared" si="179"/>
        <v>#DIV/0!</v>
      </c>
    </row>
    <row r="1798" spans="1:10" ht="12.75" customHeight="1" x14ac:dyDescent="0.25">
      <c r="A1798" s="101"/>
      <c r="D1798" s="81"/>
      <c r="E1798" s="81">
        <f>(E1797*Invoice!I5266)+((E1797-(E1797*Invoice!I5266))*Invoice!J5266)</f>
        <v>0</v>
      </c>
      <c r="F1798" s="81"/>
      <c r="G1798" s="90">
        <f>E1798/1.11</f>
        <v>0</v>
      </c>
      <c r="H1798" s="91">
        <f>G1798*11%</f>
        <v>0</v>
      </c>
      <c r="I1798" s="91" t="e">
        <f>G1798/B1797</f>
        <v>#DIV/0!</v>
      </c>
      <c r="J1798" s="104" t="e">
        <f>H1798/B1797</f>
        <v>#DIV/0!</v>
      </c>
    </row>
    <row r="1799" spans="1:10" ht="12.75" customHeight="1" x14ac:dyDescent="0.25">
      <c r="A1799" s="101"/>
      <c r="D1799" s="81" t="s">
        <v>23</v>
      </c>
      <c r="E1799" s="81">
        <f>E1797-E1798</f>
        <v>0</v>
      </c>
      <c r="F1799" s="81"/>
      <c r="G1799" s="82">
        <f>G1797-G1798</f>
        <v>0</v>
      </c>
      <c r="H1799" s="82">
        <f>H1797-H1798</f>
        <v>0</v>
      </c>
      <c r="I1799" s="82" t="e">
        <f>I1797-I1798</f>
        <v>#DIV/0!</v>
      </c>
      <c r="J1799" s="105" t="e">
        <f>J1797-J1798</f>
        <v>#DIV/0!</v>
      </c>
    </row>
    <row r="1800" spans="1:10" ht="12.75" customHeight="1" x14ac:dyDescent="0.25">
      <c r="A1800" s="101"/>
      <c r="D1800" s="81"/>
      <c r="E1800" s="81"/>
      <c r="F1800" s="81"/>
      <c r="G1800" s="82"/>
      <c r="H1800" s="83">
        <f>G1799+H1799</f>
        <v>0</v>
      </c>
      <c r="I1800" s="83"/>
      <c r="J1800" s="103"/>
    </row>
    <row r="1801" spans="1:10" ht="12.75" customHeight="1" x14ac:dyDescent="0.25">
      <c r="A1801" s="101"/>
      <c r="B1801" s="79"/>
      <c r="D1801" s="81"/>
      <c r="E1801" s="81"/>
      <c r="F1801" s="81"/>
      <c r="G1801" s="82"/>
      <c r="H1801" s="83"/>
      <c r="I1801" s="83"/>
      <c r="J1801" s="103"/>
    </row>
    <row r="1802" spans="1:10" ht="12.75" customHeight="1" x14ac:dyDescent="0.25">
      <c r="A1802" s="101">
        <v>14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2"/>
    </row>
    <row r="1803" spans="1:10" ht="12.75" customHeight="1" x14ac:dyDescent="0.25">
      <c r="A1803" s="101"/>
      <c r="B1803" s="80">
        <f>Invoice!B5267</f>
        <v>0</v>
      </c>
      <c r="C1803" s="88">
        <f>Invoice!E5267</f>
        <v>0</v>
      </c>
      <c r="D1803" s="89">
        <f>Invoice!H5267</f>
        <v>0</v>
      </c>
      <c r="E1803" s="81">
        <f t="shared" si="175"/>
        <v>0</v>
      </c>
      <c r="F1803" s="81"/>
      <c r="G1803" s="82">
        <f t="shared" si="176"/>
        <v>0</v>
      </c>
      <c r="H1803" s="83">
        <f t="shared" si="177"/>
        <v>0</v>
      </c>
      <c r="I1803" s="83" t="e">
        <f t="shared" si="178"/>
        <v>#DIV/0!</v>
      </c>
      <c r="J1803" s="103" t="e">
        <f t="shared" si="179"/>
        <v>#DIV/0!</v>
      </c>
    </row>
    <row r="1804" spans="1:10" ht="12.75" customHeight="1" x14ac:dyDescent="0.25">
      <c r="A1804" s="101"/>
      <c r="D1804" s="81"/>
      <c r="E1804" s="81">
        <f>(E1803*Invoice!I5267)+((E1803-(E1803*Invoice!I5267))*Invoice!J5267)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4" t="e">
        <f>H1804/B1803</f>
        <v>#DIV/0!</v>
      </c>
    </row>
    <row r="1805" spans="1:10" ht="12.75" customHeight="1" x14ac:dyDescent="0.25">
      <c r="A1805" s="101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5" t="e">
        <f>J1803-J1804</f>
        <v>#DIV/0!</v>
      </c>
    </row>
    <row r="1806" spans="1:10" ht="12.75" customHeight="1" x14ac:dyDescent="0.25">
      <c r="A1806" s="101"/>
      <c r="D1806" s="81"/>
      <c r="E1806" s="81"/>
      <c r="F1806" s="81"/>
      <c r="G1806" s="82"/>
      <c r="H1806" s="83">
        <f>G1805+H1805</f>
        <v>0</v>
      </c>
      <c r="I1806" s="83"/>
      <c r="J1806" s="103"/>
    </row>
    <row r="1807" spans="1:10" ht="12.75" customHeight="1" x14ac:dyDescent="0.25">
      <c r="A1807" s="101"/>
      <c r="B1807" s="79"/>
      <c r="D1807" s="81"/>
      <c r="E1807" s="81"/>
      <c r="F1807" s="81"/>
      <c r="G1807" s="82"/>
      <c r="H1807" s="83"/>
      <c r="I1807" s="83"/>
      <c r="J1807" s="103"/>
    </row>
    <row r="1808" spans="1:10" ht="12.75" customHeight="1" x14ac:dyDescent="0.25">
      <c r="A1808" s="101">
        <v>15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2"/>
    </row>
    <row r="1809" spans="1:10" ht="12.75" customHeight="1" x14ac:dyDescent="0.25">
      <c r="A1809" s="101"/>
      <c r="B1809" s="80">
        <f>Invoice!B5268</f>
        <v>0</v>
      </c>
      <c r="C1809" s="88">
        <f>Invoice!E5268</f>
        <v>0</v>
      </c>
      <c r="D1809" s="89">
        <f>Invoice!H5268</f>
        <v>0</v>
      </c>
      <c r="E1809" s="81">
        <f t="shared" si="175"/>
        <v>0</v>
      </c>
      <c r="F1809" s="81"/>
      <c r="G1809" s="82">
        <f t="shared" si="176"/>
        <v>0</v>
      </c>
      <c r="H1809" s="83">
        <f t="shared" si="177"/>
        <v>0</v>
      </c>
      <c r="I1809" s="83" t="e">
        <f t="shared" si="178"/>
        <v>#DIV/0!</v>
      </c>
      <c r="J1809" s="103" t="e">
        <f t="shared" si="179"/>
        <v>#DIV/0!</v>
      </c>
    </row>
    <row r="1810" spans="1:10" ht="12.75" customHeight="1" x14ac:dyDescent="0.25">
      <c r="A1810" s="101"/>
      <c r="D1810" s="81"/>
      <c r="E1810" s="81">
        <f>(E1809*Invoice!I5268)+((E1809-(E1809*Invoice!I5268))*Invoice!J5268)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4" t="e">
        <f>H1810/B1809</f>
        <v>#DIV/0!</v>
      </c>
    </row>
    <row r="1811" spans="1:10" ht="12.75" customHeight="1" x14ac:dyDescent="0.25">
      <c r="A1811" s="101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5" t="e">
        <f>J1809-J1810</f>
        <v>#DIV/0!</v>
      </c>
    </row>
    <row r="1812" spans="1:10" ht="12.75" customHeight="1" x14ac:dyDescent="0.25">
      <c r="A1812" s="101"/>
      <c r="D1812" s="81"/>
      <c r="E1812" s="81"/>
      <c r="F1812" s="81"/>
      <c r="G1812" s="82"/>
      <c r="H1812" s="83">
        <f>G1811+H1811</f>
        <v>0</v>
      </c>
      <c r="I1812" s="83"/>
      <c r="J1812" s="103"/>
    </row>
    <row r="1813" spans="1:10" ht="12.75" customHeight="1" x14ac:dyDescent="0.25">
      <c r="A1813" s="101"/>
      <c r="B1813" s="79"/>
      <c r="D1813" s="81"/>
      <c r="E1813" s="81"/>
      <c r="F1813" s="81"/>
      <c r="G1813" s="82"/>
      <c r="H1813" s="83"/>
      <c r="I1813" s="83"/>
      <c r="J1813" s="103"/>
    </row>
    <row r="1814" spans="1:10" ht="12.75" customHeight="1" x14ac:dyDescent="0.25">
      <c r="A1814" s="101">
        <v>16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2"/>
    </row>
    <row r="1815" spans="1:10" ht="12.75" customHeight="1" x14ac:dyDescent="0.25">
      <c r="A1815" s="101"/>
      <c r="B1815" s="80">
        <f>Invoice!B5269</f>
        <v>0</v>
      </c>
      <c r="C1815" s="88">
        <f>Invoice!E5269</f>
        <v>0</v>
      </c>
      <c r="D1815" s="89">
        <f>Invoice!H5269</f>
        <v>0</v>
      </c>
      <c r="E1815" s="81">
        <f t="shared" si="175"/>
        <v>0</v>
      </c>
      <c r="F1815" s="81"/>
      <c r="G1815" s="82">
        <f t="shared" si="176"/>
        <v>0</v>
      </c>
      <c r="H1815" s="83">
        <f t="shared" si="177"/>
        <v>0</v>
      </c>
      <c r="I1815" s="83" t="e">
        <f t="shared" si="178"/>
        <v>#DIV/0!</v>
      </c>
      <c r="J1815" s="103" t="e">
        <f t="shared" si="179"/>
        <v>#DIV/0!</v>
      </c>
    </row>
    <row r="1816" spans="1:10" ht="12.75" customHeight="1" x14ac:dyDescent="0.25">
      <c r="A1816" s="101"/>
      <c r="D1816" s="81"/>
      <c r="E1816" s="81">
        <f>(E1815*Invoice!I5269)+((E1815-(E1815*Invoice!I5269))*Invoice!J5269)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4" t="e">
        <f>H1816/B1815</f>
        <v>#DIV/0!</v>
      </c>
    </row>
    <row r="1817" spans="1:10" ht="12.75" customHeight="1" x14ac:dyDescent="0.25">
      <c r="A1817" s="101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5" t="e">
        <f>J1815-J1816</f>
        <v>#DIV/0!</v>
      </c>
    </row>
    <row r="1818" spans="1:10" ht="12.75" customHeight="1" x14ac:dyDescent="0.25">
      <c r="A1818" s="101"/>
      <c r="D1818" s="81"/>
      <c r="E1818" s="81"/>
      <c r="F1818" s="81"/>
      <c r="G1818" s="82"/>
      <c r="H1818" s="83">
        <f>G1817+H1817</f>
        <v>0</v>
      </c>
      <c r="I1818" s="83"/>
      <c r="J1818" s="103"/>
    </row>
    <row r="1819" spans="1:10" ht="12.75" customHeight="1" x14ac:dyDescent="0.25">
      <c r="A1819" s="101"/>
      <c r="C1819" s="88"/>
      <c r="D1819" s="89"/>
      <c r="E1819" s="81"/>
      <c r="F1819" s="81"/>
      <c r="G1819" s="82"/>
      <c r="H1819" s="83"/>
      <c r="I1819" s="83"/>
      <c r="J1819" s="103"/>
    </row>
    <row r="1820" spans="1:10" ht="12.75" customHeight="1" x14ac:dyDescent="0.25">
      <c r="A1820" s="106"/>
      <c r="B1820" s="107"/>
      <c r="C1820" s="107"/>
      <c r="D1820" s="107"/>
      <c r="E1820" s="107"/>
      <c r="F1820" s="107"/>
      <c r="G1820" s="108">
        <f>G1727+G1733+G1739+G1745+G1751+G1757+G1763+G1769+G1775+G1781+G1787+G1793+G1799+G1805+G1811+G1817</f>
        <v>0</v>
      </c>
      <c r="H1820" s="108">
        <f>H1727+H1733+H1739+H1745+H1751+H1757+H1763+H1769+H1775+H1781+H1787+H1793+H1799+H1805+H1811+H1817</f>
        <v>0</v>
      </c>
      <c r="I1820" s="107"/>
      <c r="J1820" s="109">
        <f>H1728+H1734+H1740+H1746+H1752+H1758+H1764+H1770+H1776+H1782+H1788+H1794+H1800+H1806+H1812+H1818</f>
        <v>0</v>
      </c>
    </row>
    <row r="1822" spans="1:10" ht="12.75" customHeight="1" x14ac:dyDescent="0.25">
      <c r="A1822" s="94" t="s">
        <v>1</v>
      </c>
      <c r="B1822" s="95">
        <f>Invoice!E5360</f>
        <v>23070048</v>
      </c>
      <c r="C1822" s="96"/>
      <c r="D1822" s="97"/>
      <c r="E1822" s="97"/>
      <c r="F1822" s="97"/>
      <c r="G1822" s="98"/>
      <c r="H1822" s="99"/>
      <c r="I1822" s="99"/>
      <c r="J1822" s="100"/>
    </row>
    <row r="1823" spans="1:10" ht="12.75" customHeight="1" x14ac:dyDescent="0.25">
      <c r="A1823" s="101">
        <v>1</v>
      </c>
      <c r="B1823" s="84" t="s">
        <v>20</v>
      </c>
      <c r="C1823" s="84" t="s">
        <v>21</v>
      </c>
      <c r="D1823" s="85" t="s">
        <v>22</v>
      </c>
      <c r="E1823" s="85" t="s">
        <v>23</v>
      </c>
      <c r="F1823" s="85"/>
      <c r="G1823" s="86" t="s">
        <v>24</v>
      </c>
      <c r="H1823" s="87" t="s">
        <v>25</v>
      </c>
      <c r="I1823" s="87" t="s">
        <v>26</v>
      </c>
      <c r="J1823" s="102"/>
    </row>
    <row r="1824" spans="1:10" ht="12.75" customHeight="1" x14ac:dyDescent="0.25">
      <c r="A1824" s="101"/>
      <c r="B1824" s="80">
        <f>Invoice!B5368</f>
        <v>0</v>
      </c>
      <c r="C1824" s="88">
        <f>Invoice!E5368</f>
        <v>0</v>
      </c>
      <c r="D1824" s="89">
        <f>Invoice!H5368</f>
        <v>0</v>
      </c>
      <c r="E1824" s="81">
        <f>D1824*B1824</f>
        <v>0</v>
      </c>
      <c r="F1824" s="81"/>
      <c r="G1824" s="82">
        <f>E1824/1.11</f>
        <v>0</v>
      </c>
      <c r="H1824" s="83">
        <f>G1824*11%</f>
        <v>0</v>
      </c>
      <c r="I1824" s="83" t="e">
        <f>G1824/B1824</f>
        <v>#DIV/0!</v>
      </c>
      <c r="J1824" s="103" t="e">
        <f>H1824/B1824</f>
        <v>#DIV/0!</v>
      </c>
    </row>
    <row r="1825" spans="1:10" ht="12.75" customHeight="1" x14ac:dyDescent="0.25">
      <c r="A1825" s="101"/>
      <c r="D1825" s="81"/>
      <c r="E1825" s="81">
        <f>(E1824*Invoice!I5368)+((E1824-(E1824*Invoice!I5368))*Invoice!J5368)</f>
        <v>0</v>
      </c>
      <c r="F1825" s="81"/>
      <c r="G1825" s="90">
        <f>E1825/1.11</f>
        <v>0</v>
      </c>
      <c r="H1825" s="91">
        <f>G1825*11%</f>
        <v>0</v>
      </c>
      <c r="I1825" s="91" t="e">
        <f>G1825/B1824</f>
        <v>#DIV/0!</v>
      </c>
      <c r="J1825" s="104" t="e">
        <f>H1825/B1824</f>
        <v>#DIV/0!</v>
      </c>
    </row>
    <row r="1826" spans="1:10" ht="12.75" customHeight="1" x14ac:dyDescent="0.25">
      <c r="A1826" s="101"/>
      <c r="D1826" s="81" t="s">
        <v>23</v>
      </c>
      <c r="E1826" s="81">
        <f>E1824-E1825</f>
        <v>0</v>
      </c>
      <c r="F1826" s="81"/>
      <c r="G1826" s="82">
        <f>G1824-G1825</f>
        <v>0</v>
      </c>
      <c r="H1826" s="82">
        <f>H1824-H1825</f>
        <v>0</v>
      </c>
      <c r="I1826" s="82" t="e">
        <f>I1824-I1825</f>
        <v>#DIV/0!</v>
      </c>
      <c r="J1826" s="105" t="e">
        <f>J1824-J1825</f>
        <v>#DIV/0!</v>
      </c>
    </row>
    <row r="1827" spans="1:10" ht="12.75" customHeight="1" x14ac:dyDescent="0.25">
      <c r="A1827" s="101"/>
      <c r="D1827" s="81"/>
      <c r="E1827" s="81"/>
      <c r="F1827" s="81"/>
      <c r="G1827" s="82"/>
      <c r="H1827" s="83">
        <f>G1826+H1826</f>
        <v>0</v>
      </c>
      <c r="I1827" s="83"/>
      <c r="J1827" s="103"/>
    </row>
    <row r="1828" spans="1:10" ht="12.75" customHeight="1" x14ac:dyDescent="0.25">
      <c r="A1828" s="101"/>
      <c r="B1828" s="79"/>
      <c r="D1828" s="81"/>
      <c r="E1828" s="81"/>
      <c r="F1828" s="81"/>
      <c r="G1828" s="82"/>
      <c r="H1828" s="83"/>
      <c r="I1828" s="83"/>
      <c r="J1828" s="103"/>
    </row>
    <row r="1829" spans="1:10" ht="12.75" customHeight="1" x14ac:dyDescent="0.25">
      <c r="A1829" s="101">
        <v>2</v>
      </c>
      <c r="B1829" s="84" t="s">
        <v>20</v>
      </c>
      <c r="C1829" s="84" t="s">
        <v>21</v>
      </c>
      <c r="D1829" s="85" t="s">
        <v>22</v>
      </c>
      <c r="E1829" s="85" t="s">
        <v>23</v>
      </c>
      <c r="F1829" s="85"/>
      <c r="G1829" s="86" t="s">
        <v>24</v>
      </c>
      <c r="H1829" s="87" t="s">
        <v>25</v>
      </c>
      <c r="I1829" s="87" t="s">
        <v>26</v>
      </c>
      <c r="J1829" s="102"/>
    </row>
    <row r="1830" spans="1:10" ht="12.75" customHeight="1" x14ac:dyDescent="0.25">
      <c r="A1830" s="101"/>
      <c r="B1830" s="80">
        <f>Invoice!B5369</f>
        <v>0</v>
      </c>
      <c r="C1830" s="88">
        <f>Invoice!E5369</f>
        <v>0</v>
      </c>
      <c r="D1830" s="89">
        <f>Invoice!H5369</f>
        <v>0</v>
      </c>
      <c r="E1830" s="81">
        <f t="shared" ref="E1830:E1914" si="180">D1830*B1830</f>
        <v>0</v>
      </c>
      <c r="F1830" s="81"/>
      <c r="G1830" s="82">
        <f t="shared" ref="G1830:G1914" si="181">E1830/1.11</f>
        <v>0</v>
      </c>
      <c r="H1830" s="83">
        <f t="shared" ref="H1830:H1914" si="182">G1830*11%</f>
        <v>0</v>
      </c>
      <c r="I1830" s="83" t="e">
        <f t="shared" ref="I1830:I1914" si="183">G1830/B1830</f>
        <v>#DIV/0!</v>
      </c>
      <c r="J1830" s="103" t="e">
        <f t="shared" ref="J1830:J1914" si="184">H1830/B1830</f>
        <v>#DIV/0!</v>
      </c>
    </row>
    <row r="1831" spans="1:10" ht="12.75" customHeight="1" x14ac:dyDescent="0.25">
      <c r="A1831" s="101"/>
      <c r="D1831" s="81"/>
      <c r="E1831" s="81">
        <f>(E1830*Invoice!I5369)+((E1830-(E1830*Invoice!I5369))*Invoice!J5369)</f>
        <v>0</v>
      </c>
      <c r="F1831" s="81"/>
      <c r="G1831" s="90">
        <f>E1831/1.11</f>
        <v>0</v>
      </c>
      <c r="H1831" s="91">
        <f>G1831*11%</f>
        <v>0</v>
      </c>
      <c r="I1831" s="91" t="e">
        <f>G1831/B1830</f>
        <v>#DIV/0!</v>
      </c>
      <c r="J1831" s="104" t="e">
        <f>H1831/B1830</f>
        <v>#DIV/0!</v>
      </c>
    </row>
    <row r="1832" spans="1:10" ht="12.75" customHeight="1" x14ac:dyDescent="0.25">
      <c r="A1832" s="101"/>
      <c r="D1832" s="81" t="s">
        <v>23</v>
      </c>
      <c r="E1832" s="81">
        <f>E1830-E1831</f>
        <v>0</v>
      </c>
      <c r="F1832" s="81"/>
      <c r="G1832" s="82">
        <f>G1830-G1831</f>
        <v>0</v>
      </c>
      <c r="H1832" s="82">
        <f>H1830-H1831</f>
        <v>0</v>
      </c>
      <c r="I1832" s="82" t="e">
        <f>I1830-I1831</f>
        <v>#DIV/0!</v>
      </c>
      <c r="J1832" s="105" t="e">
        <f>J1830-J1831</f>
        <v>#DIV/0!</v>
      </c>
    </row>
    <row r="1833" spans="1:10" ht="12.75" customHeight="1" x14ac:dyDescent="0.25">
      <c r="A1833" s="101"/>
      <c r="D1833" s="81"/>
      <c r="E1833" s="81"/>
      <c r="F1833" s="81"/>
      <c r="G1833" s="82"/>
      <c r="H1833" s="83">
        <f>G1832+H1832</f>
        <v>0</v>
      </c>
      <c r="I1833" s="83"/>
      <c r="J1833" s="103"/>
    </row>
    <row r="1834" spans="1:10" ht="12.75" customHeight="1" x14ac:dyDescent="0.25">
      <c r="A1834" s="101"/>
      <c r="B1834" s="79"/>
      <c r="D1834" s="81"/>
      <c r="E1834" s="81"/>
      <c r="F1834" s="81"/>
      <c r="G1834" s="82"/>
      <c r="H1834" s="83"/>
      <c r="I1834" s="83"/>
      <c r="J1834" s="103"/>
    </row>
    <row r="1835" spans="1:10" ht="12.75" customHeight="1" x14ac:dyDescent="0.25">
      <c r="A1835" s="101">
        <v>3</v>
      </c>
      <c r="B1835" s="84" t="s">
        <v>20</v>
      </c>
      <c r="C1835" s="84" t="s">
        <v>21</v>
      </c>
      <c r="D1835" s="85" t="s">
        <v>22</v>
      </c>
      <c r="E1835" s="85" t="s">
        <v>23</v>
      </c>
      <c r="F1835" s="85"/>
      <c r="G1835" s="86" t="s">
        <v>24</v>
      </c>
      <c r="H1835" s="87" t="s">
        <v>25</v>
      </c>
      <c r="I1835" s="87" t="s">
        <v>26</v>
      </c>
      <c r="J1835" s="102"/>
    </row>
    <row r="1836" spans="1:10" ht="12.75" customHeight="1" x14ac:dyDescent="0.25">
      <c r="A1836" s="101"/>
      <c r="B1836" s="80">
        <f>Invoice!B5370</f>
        <v>0</v>
      </c>
      <c r="C1836" s="88">
        <f>Invoice!E5370</f>
        <v>0</v>
      </c>
      <c r="D1836" s="89">
        <f>Invoice!H5370</f>
        <v>0</v>
      </c>
      <c r="E1836" s="81">
        <f t="shared" si="180"/>
        <v>0</v>
      </c>
      <c r="F1836" s="81"/>
      <c r="G1836" s="82">
        <f t="shared" si="181"/>
        <v>0</v>
      </c>
      <c r="H1836" s="83">
        <f t="shared" si="182"/>
        <v>0</v>
      </c>
      <c r="I1836" s="83" t="e">
        <f t="shared" si="183"/>
        <v>#DIV/0!</v>
      </c>
      <c r="J1836" s="103" t="e">
        <f t="shared" si="184"/>
        <v>#DIV/0!</v>
      </c>
    </row>
    <row r="1837" spans="1:10" ht="12.75" customHeight="1" x14ac:dyDescent="0.25">
      <c r="A1837" s="101"/>
      <c r="D1837" s="81"/>
      <c r="E1837" s="81">
        <f>(E1836*Invoice!I5370)+((E1836-(E1836*Invoice!I5370))*Invoice!J5370)</f>
        <v>0</v>
      </c>
      <c r="F1837" s="81"/>
      <c r="G1837" s="90">
        <f>E1837/1.11</f>
        <v>0</v>
      </c>
      <c r="H1837" s="91">
        <f>G1837*11%</f>
        <v>0</v>
      </c>
      <c r="I1837" s="91" t="e">
        <f>G1837/B1836</f>
        <v>#DIV/0!</v>
      </c>
      <c r="J1837" s="104" t="e">
        <f>H1837/B1836</f>
        <v>#DIV/0!</v>
      </c>
    </row>
    <row r="1838" spans="1:10" ht="12.75" customHeight="1" x14ac:dyDescent="0.25">
      <c r="A1838" s="101"/>
      <c r="D1838" s="81" t="s">
        <v>23</v>
      </c>
      <c r="E1838" s="81">
        <f>E1836-E1837</f>
        <v>0</v>
      </c>
      <c r="F1838" s="81"/>
      <c r="G1838" s="82">
        <f>G1836-G1837</f>
        <v>0</v>
      </c>
      <c r="H1838" s="82">
        <f>H1836-H1837</f>
        <v>0</v>
      </c>
      <c r="I1838" s="82" t="e">
        <f>I1836-I1837</f>
        <v>#DIV/0!</v>
      </c>
      <c r="J1838" s="105" t="e">
        <f>J1836-J1837</f>
        <v>#DIV/0!</v>
      </c>
    </row>
    <row r="1839" spans="1:10" ht="12.75" customHeight="1" x14ac:dyDescent="0.25">
      <c r="A1839" s="101"/>
      <c r="D1839" s="81"/>
      <c r="E1839" s="81"/>
      <c r="F1839" s="81"/>
      <c r="G1839" s="82"/>
      <c r="H1839" s="83">
        <f>G1838+H1838</f>
        <v>0</v>
      </c>
      <c r="I1839" s="83"/>
      <c r="J1839" s="103"/>
    </row>
    <row r="1840" spans="1:10" ht="12.75" customHeight="1" x14ac:dyDescent="0.25">
      <c r="A1840" s="101"/>
      <c r="B1840" s="79"/>
      <c r="D1840" s="81"/>
      <c r="E1840" s="81"/>
      <c r="F1840" s="81"/>
      <c r="G1840" s="82"/>
      <c r="H1840" s="83"/>
      <c r="I1840" s="83"/>
      <c r="J1840" s="103"/>
    </row>
    <row r="1841" spans="1:10" ht="12.75" customHeight="1" x14ac:dyDescent="0.25">
      <c r="A1841" s="101">
        <v>4</v>
      </c>
      <c r="B1841" s="84" t="s">
        <v>20</v>
      </c>
      <c r="C1841" s="84" t="s">
        <v>21</v>
      </c>
      <c r="D1841" s="85" t="s">
        <v>22</v>
      </c>
      <c r="E1841" s="85" t="s">
        <v>23</v>
      </c>
      <c r="F1841" s="85"/>
      <c r="G1841" s="86" t="s">
        <v>24</v>
      </c>
      <c r="H1841" s="87" t="s">
        <v>25</v>
      </c>
      <c r="I1841" s="87" t="s">
        <v>26</v>
      </c>
      <c r="J1841" s="102"/>
    </row>
    <row r="1842" spans="1:10" ht="12.75" customHeight="1" x14ac:dyDescent="0.25">
      <c r="A1842" s="101"/>
      <c r="B1842" s="80">
        <f>Invoice!B5371</f>
        <v>0</v>
      </c>
      <c r="C1842" s="88">
        <f>Invoice!E5371</f>
        <v>0</v>
      </c>
      <c r="D1842" s="89">
        <f>Invoice!H5371</f>
        <v>0</v>
      </c>
      <c r="E1842" s="81">
        <f t="shared" si="180"/>
        <v>0</v>
      </c>
      <c r="F1842" s="81"/>
      <c r="G1842" s="82">
        <f t="shared" si="181"/>
        <v>0</v>
      </c>
      <c r="H1842" s="83">
        <f t="shared" si="182"/>
        <v>0</v>
      </c>
      <c r="I1842" s="83" t="e">
        <f t="shared" si="183"/>
        <v>#DIV/0!</v>
      </c>
      <c r="J1842" s="103" t="e">
        <f t="shared" si="184"/>
        <v>#DIV/0!</v>
      </c>
    </row>
    <row r="1843" spans="1:10" ht="12.75" customHeight="1" x14ac:dyDescent="0.25">
      <c r="A1843" s="101"/>
      <c r="D1843" s="81"/>
      <c r="E1843" s="81">
        <f>(E1842*Invoice!I5371)+((E1842-(E1842*Invoice!I5371))*Invoice!J5371)</f>
        <v>0</v>
      </c>
      <c r="F1843" s="81"/>
      <c r="G1843" s="90">
        <f>E1843/1.11</f>
        <v>0</v>
      </c>
      <c r="H1843" s="91">
        <f>G1843*11%</f>
        <v>0</v>
      </c>
      <c r="I1843" s="91" t="e">
        <f>G1843/B1842</f>
        <v>#DIV/0!</v>
      </c>
      <c r="J1843" s="104" t="e">
        <f>H1843/B1842</f>
        <v>#DIV/0!</v>
      </c>
    </row>
    <row r="1844" spans="1:10" ht="12.75" customHeight="1" x14ac:dyDescent="0.25">
      <c r="A1844" s="101"/>
      <c r="D1844" s="81" t="s">
        <v>23</v>
      </c>
      <c r="E1844" s="81">
        <f>E1842-E1843</f>
        <v>0</v>
      </c>
      <c r="F1844" s="81"/>
      <c r="G1844" s="82">
        <f>G1842-G1843</f>
        <v>0</v>
      </c>
      <c r="H1844" s="82">
        <f>H1842-H1843</f>
        <v>0</v>
      </c>
      <c r="I1844" s="82" t="e">
        <f>I1842-I1843</f>
        <v>#DIV/0!</v>
      </c>
      <c r="J1844" s="105" t="e">
        <f>J1842-J1843</f>
        <v>#DIV/0!</v>
      </c>
    </row>
    <row r="1845" spans="1:10" ht="12.75" customHeight="1" x14ac:dyDescent="0.25">
      <c r="A1845" s="101"/>
      <c r="D1845" s="81"/>
      <c r="E1845" s="81"/>
      <c r="F1845" s="81"/>
      <c r="G1845" s="82"/>
      <c r="H1845" s="83">
        <f>G1844+H1844</f>
        <v>0</v>
      </c>
      <c r="I1845" s="83"/>
      <c r="J1845" s="103"/>
    </row>
    <row r="1846" spans="1:10" ht="12.75" customHeight="1" x14ac:dyDescent="0.25">
      <c r="A1846" s="101"/>
      <c r="B1846" s="79"/>
      <c r="D1846" s="81"/>
      <c r="E1846" s="81"/>
      <c r="F1846" s="81"/>
      <c r="G1846" s="82"/>
      <c r="H1846" s="83"/>
      <c r="I1846" s="83"/>
      <c r="J1846" s="103"/>
    </row>
    <row r="1847" spans="1:10" ht="12.75" customHeight="1" x14ac:dyDescent="0.25">
      <c r="A1847" s="101">
        <v>5</v>
      </c>
      <c r="B1847" s="84" t="s">
        <v>20</v>
      </c>
      <c r="C1847" s="84" t="s">
        <v>21</v>
      </c>
      <c r="D1847" s="85" t="s">
        <v>22</v>
      </c>
      <c r="E1847" s="85" t="s">
        <v>23</v>
      </c>
      <c r="F1847" s="85"/>
      <c r="G1847" s="86" t="s">
        <v>24</v>
      </c>
      <c r="H1847" s="87" t="s">
        <v>25</v>
      </c>
      <c r="I1847" s="87" t="s">
        <v>26</v>
      </c>
      <c r="J1847" s="102"/>
    </row>
    <row r="1848" spans="1:10" ht="12.75" customHeight="1" x14ac:dyDescent="0.25">
      <c r="A1848" s="101"/>
      <c r="B1848" s="80">
        <f>Invoice!B5372</f>
        <v>0</v>
      </c>
      <c r="C1848" s="88">
        <f>Invoice!E5372</f>
        <v>0</v>
      </c>
      <c r="D1848" s="89">
        <f>Invoice!H5372</f>
        <v>0</v>
      </c>
      <c r="E1848" s="81">
        <f t="shared" si="180"/>
        <v>0</v>
      </c>
      <c r="F1848" s="81"/>
      <c r="G1848" s="82">
        <f t="shared" si="181"/>
        <v>0</v>
      </c>
      <c r="H1848" s="83">
        <f t="shared" si="182"/>
        <v>0</v>
      </c>
      <c r="I1848" s="83" t="e">
        <f t="shared" si="183"/>
        <v>#DIV/0!</v>
      </c>
      <c r="J1848" s="103" t="e">
        <f t="shared" si="184"/>
        <v>#DIV/0!</v>
      </c>
    </row>
    <row r="1849" spans="1:10" ht="12.75" customHeight="1" x14ac:dyDescent="0.25">
      <c r="A1849" s="101"/>
      <c r="D1849" s="81"/>
      <c r="E1849" s="81">
        <f>(E1848*Invoice!I5372)+((E1848-(E1848*Invoice!I5372))*Invoice!J5372)</f>
        <v>0</v>
      </c>
      <c r="F1849" s="81"/>
      <c r="G1849" s="90">
        <f>E1849/1.11</f>
        <v>0</v>
      </c>
      <c r="H1849" s="91">
        <f>G1849*11%</f>
        <v>0</v>
      </c>
      <c r="I1849" s="91" t="e">
        <f>G1849/B1848</f>
        <v>#DIV/0!</v>
      </c>
      <c r="J1849" s="104" t="e">
        <f>H1849/B1848</f>
        <v>#DIV/0!</v>
      </c>
    </row>
    <row r="1850" spans="1:10" ht="12.75" customHeight="1" x14ac:dyDescent="0.25">
      <c r="A1850" s="101"/>
      <c r="D1850" s="81" t="s">
        <v>23</v>
      </c>
      <c r="E1850" s="81">
        <f>E1848-E1849</f>
        <v>0</v>
      </c>
      <c r="F1850" s="81"/>
      <c r="G1850" s="82">
        <f>G1848-G1849</f>
        <v>0</v>
      </c>
      <c r="H1850" s="82">
        <f>H1848-H1849</f>
        <v>0</v>
      </c>
      <c r="I1850" s="82" t="e">
        <f>I1848-I1849</f>
        <v>#DIV/0!</v>
      </c>
      <c r="J1850" s="105" t="e">
        <f>J1848-J1849</f>
        <v>#DIV/0!</v>
      </c>
    </row>
    <row r="1851" spans="1:10" ht="12.75" customHeight="1" x14ac:dyDescent="0.25">
      <c r="A1851" s="101"/>
      <c r="D1851" s="81"/>
      <c r="E1851" s="81"/>
      <c r="F1851" s="81"/>
      <c r="G1851" s="82"/>
      <c r="H1851" s="83">
        <f>G1850+H1850</f>
        <v>0</v>
      </c>
      <c r="I1851" s="83"/>
      <c r="J1851" s="103"/>
    </row>
    <row r="1852" spans="1:10" ht="12.75" customHeight="1" x14ac:dyDescent="0.25">
      <c r="A1852" s="101"/>
      <c r="B1852" s="79"/>
      <c r="D1852" s="81"/>
      <c r="E1852" s="81"/>
      <c r="F1852" s="81"/>
      <c r="G1852" s="82"/>
      <c r="H1852" s="83"/>
      <c r="I1852" s="83"/>
      <c r="J1852" s="103"/>
    </row>
    <row r="1853" spans="1:10" ht="12.75" customHeight="1" x14ac:dyDescent="0.25">
      <c r="A1853" s="101">
        <v>6</v>
      </c>
      <c r="B1853" s="84" t="s">
        <v>20</v>
      </c>
      <c r="C1853" s="84" t="s">
        <v>21</v>
      </c>
      <c r="D1853" s="85" t="s">
        <v>22</v>
      </c>
      <c r="E1853" s="85" t="s">
        <v>23</v>
      </c>
      <c r="F1853" s="85"/>
      <c r="G1853" s="86" t="s">
        <v>24</v>
      </c>
      <c r="H1853" s="87" t="s">
        <v>25</v>
      </c>
      <c r="I1853" s="87" t="s">
        <v>26</v>
      </c>
      <c r="J1853" s="102"/>
    </row>
    <row r="1854" spans="1:10" ht="12.75" customHeight="1" x14ac:dyDescent="0.25">
      <c r="A1854" s="101"/>
      <c r="B1854" s="80">
        <f>Invoice!B5373</f>
        <v>0</v>
      </c>
      <c r="C1854" s="88">
        <f>Invoice!E5373</f>
        <v>0</v>
      </c>
      <c r="D1854" s="89">
        <f>Invoice!H5373</f>
        <v>0</v>
      </c>
      <c r="E1854" s="81">
        <f t="shared" si="180"/>
        <v>0</v>
      </c>
      <c r="F1854" s="81"/>
      <c r="G1854" s="82">
        <f t="shared" si="181"/>
        <v>0</v>
      </c>
      <c r="H1854" s="83">
        <f t="shared" si="182"/>
        <v>0</v>
      </c>
      <c r="I1854" s="83" t="e">
        <f t="shared" si="183"/>
        <v>#DIV/0!</v>
      </c>
      <c r="J1854" s="103" t="e">
        <f t="shared" si="184"/>
        <v>#DIV/0!</v>
      </c>
    </row>
    <row r="1855" spans="1:10" ht="12.75" customHeight="1" x14ac:dyDescent="0.25">
      <c r="A1855" s="101"/>
      <c r="D1855" s="81"/>
      <c r="E1855" s="81">
        <f>(E1854*Invoice!I5373)+((E1854-(E1854*Invoice!I5373))*Invoice!J5373)</f>
        <v>0</v>
      </c>
      <c r="F1855" s="81"/>
      <c r="G1855" s="90">
        <f>E1855/1.11</f>
        <v>0</v>
      </c>
      <c r="H1855" s="91">
        <f>G1855*11%</f>
        <v>0</v>
      </c>
      <c r="I1855" s="91" t="e">
        <f>G1855/B1854</f>
        <v>#DIV/0!</v>
      </c>
      <c r="J1855" s="104" t="e">
        <f>H1855/B1854</f>
        <v>#DIV/0!</v>
      </c>
    </row>
    <row r="1856" spans="1:10" ht="12.75" customHeight="1" x14ac:dyDescent="0.25">
      <c r="A1856" s="101"/>
      <c r="D1856" s="81" t="s">
        <v>23</v>
      </c>
      <c r="E1856" s="81">
        <f>E1854-E1855</f>
        <v>0</v>
      </c>
      <c r="F1856" s="81"/>
      <c r="G1856" s="82">
        <f>G1854-G1855</f>
        <v>0</v>
      </c>
      <c r="H1856" s="82">
        <f>H1854-H1855</f>
        <v>0</v>
      </c>
      <c r="I1856" s="82" t="e">
        <f>I1854-I1855</f>
        <v>#DIV/0!</v>
      </c>
      <c r="J1856" s="105" t="e">
        <f>J1854-J1855</f>
        <v>#DIV/0!</v>
      </c>
    </row>
    <row r="1857" spans="1:10" ht="12.75" customHeight="1" x14ac:dyDescent="0.25">
      <c r="A1857" s="101"/>
      <c r="D1857" s="81"/>
      <c r="E1857" s="81"/>
      <c r="F1857" s="81"/>
      <c r="G1857" s="82"/>
      <c r="H1857" s="83">
        <f>G1856+H1856</f>
        <v>0</v>
      </c>
      <c r="I1857" s="83"/>
      <c r="J1857" s="103"/>
    </row>
    <row r="1858" spans="1:10" ht="12.75" customHeight="1" x14ac:dyDescent="0.25">
      <c r="A1858" s="101"/>
      <c r="B1858" s="79"/>
      <c r="D1858" s="81"/>
      <c r="E1858" s="81"/>
      <c r="F1858" s="81"/>
      <c r="G1858" s="82"/>
      <c r="H1858" s="83"/>
      <c r="I1858" s="83"/>
      <c r="J1858" s="103"/>
    </row>
    <row r="1859" spans="1:10" ht="12.75" customHeight="1" x14ac:dyDescent="0.25">
      <c r="A1859" s="101">
        <v>7</v>
      </c>
      <c r="B1859" s="84" t="s">
        <v>20</v>
      </c>
      <c r="C1859" s="84" t="s">
        <v>21</v>
      </c>
      <c r="D1859" s="85" t="s">
        <v>22</v>
      </c>
      <c r="E1859" s="85" t="s">
        <v>23</v>
      </c>
      <c r="F1859" s="85"/>
      <c r="G1859" s="86" t="s">
        <v>24</v>
      </c>
      <c r="H1859" s="87" t="s">
        <v>25</v>
      </c>
      <c r="I1859" s="87" t="s">
        <v>26</v>
      </c>
      <c r="J1859" s="102"/>
    </row>
    <row r="1860" spans="1:10" ht="12.75" customHeight="1" x14ac:dyDescent="0.25">
      <c r="A1860" s="101"/>
      <c r="B1860" s="80">
        <f>Invoice!B5374</f>
        <v>0</v>
      </c>
      <c r="C1860" s="88">
        <f>Invoice!E5374</f>
        <v>0</v>
      </c>
      <c r="D1860" s="89">
        <f>Invoice!H5374</f>
        <v>0</v>
      </c>
      <c r="E1860" s="81">
        <f t="shared" si="180"/>
        <v>0</v>
      </c>
      <c r="F1860" s="81"/>
      <c r="G1860" s="82">
        <f t="shared" si="181"/>
        <v>0</v>
      </c>
      <c r="H1860" s="83">
        <f t="shared" si="182"/>
        <v>0</v>
      </c>
      <c r="I1860" s="83" t="e">
        <f t="shared" si="183"/>
        <v>#DIV/0!</v>
      </c>
      <c r="J1860" s="103" t="e">
        <f t="shared" si="184"/>
        <v>#DIV/0!</v>
      </c>
    </row>
    <row r="1861" spans="1:10" ht="12.75" customHeight="1" x14ac:dyDescent="0.25">
      <c r="A1861" s="101"/>
      <c r="D1861" s="81"/>
      <c r="E1861" s="81">
        <f>(E1860*Invoice!I5374)+((E1860-(E1860*Invoice!I5374))*Invoice!J5374)</f>
        <v>0</v>
      </c>
      <c r="F1861" s="81"/>
      <c r="G1861" s="90">
        <f>E1861/1.11</f>
        <v>0</v>
      </c>
      <c r="H1861" s="91">
        <f>G1861*11%</f>
        <v>0</v>
      </c>
      <c r="I1861" s="91" t="e">
        <f>G1861/B1860</f>
        <v>#DIV/0!</v>
      </c>
      <c r="J1861" s="104" t="e">
        <f>H1861/B1860</f>
        <v>#DIV/0!</v>
      </c>
    </row>
    <row r="1862" spans="1:10" ht="12.75" customHeight="1" x14ac:dyDescent="0.25">
      <c r="A1862" s="101"/>
      <c r="D1862" s="81" t="s">
        <v>23</v>
      </c>
      <c r="E1862" s="81">
        <f>E1860-E1861</f>
        <v>0</v>
      </c>
      <c r="F1862" s="81"/>
      <c r="G1862" s="82">
        <f>G1860-G1861</f>
        <v>0</v>
      </c>
      <c r="H1862" s="82">
        <f>H1860-H1861</f>
        <v>0</v>
      </c>
      <c r="I1862" s="82" t="e">
        <f>I1860-I1861</f>
        <v>#DIV/0!</v>
      </c>
      <c r="J1862" s="105" t="e">
        <f>J1860-J1861</f>
        <v>#DIV/0!</v>
      </c>
    </row>
    <row r="1863" spans="1:10" ht="12.75" customHeight="1" x14ac:dyDescent="0.25">
      <c r="A1863" s="101"/>
      <c r="D1863" s="81"/>
      <c r="E1863" s="81"/>
      <c r="F1863" s="81"/>
      <c r="G1863" s="82"/>
      <c r="H1863" s="83">
        <f>G1862+H1862</f>
        <v>0</v>
      </c>
      <c r="I1863" s="83"/>
      <c r="J1863" s="103"/>
    </row>
    <row r="1864" spans="1:10" ht="12.75" customHeight="1" x14ac:dyDescent="0.25">
      <c r="A1864" s="101"/>
      <c r="B1864" s="79"/>
      <c r="D1864" s="81"/>
      <c r="E1864" s="81"/>
      <c r="F1864" s="81"/>
      <c r="G1864" s="82"/>
      <c r="H1864" s="83"/>
      <c r="I1864" s="83"/>
      <c r="J1864" s="103"/>
    </row>
    <row r="1865" spans="1:10" ht="12.75" customHeight="1" x14ac:dyDescent="0.25">
      <c r="A1865" s="101">
        <v>8</v>
      </c>
      <c r="B1865" s="84" t="s">
        <v>20</v>
      </c>
      <c r="C1865" s="84" t="s">
        <v>21</v>
      </c>
      <c r="D1865" s="85" t="s">
        <v>22</v>
      </c>
      <c r="E1865" s="85" t="s">
        <v>23</v>
      </c>
      <c r="F1865" s="85"/>
      <c r="G1865" s="86" t="s">
        <v>24</v>
      </c>
      <c r="H1865" s="87" t="s">
        <v>25</v>
      </c>
      <c r="I1865" s="87" t="s">
        <v>26</v>
      </c>
      <c r="J1865" s="102"/>
    </row>
    <row r="1866" spans="1:10" ht="12.75" customHeight="1" x14ac:dyDescent="0.25">
      <c r="A1866" s="101"/>
      <c r="B1866" s="80">
        <f>Invoice!B5375</f>
        <v>0</v>
      </c>
      <c r="C1866" s="88">
        <f>Invoice!E5375</f>
        <v>0</v>
      </c>
      <c r="D1866" s="89">
        <f>Invoice!H5375</f>
        <v>0</v>
      </c>
      <c r="E1866" s="81">
        <f t="shared" si="180"/>
        <v>0</v>
      </c>
      <c r="F1866" s="81"/>
      <c r="G1866" s="82">
        <f t="shared" si="181"/>
        <v>0</v>
      </c>
      <c r="H1866" s="83">
        <f t="shared" si="182"/>
        <v>0</v>
      </c>
      <c r="I1866" s="83" t="e">
        <f t="shared" si="183"/>
        <v>#DIV/0!</v>
      </c>
      <c r="J1866" s="103" t="e">
        <f t="shared" si="184"/>
        <v>#DIV/0!</v>
      </c>
    </row>
    <row r="1867" spans="1:10" ht="12.75" customHeight="1" x14ac:dyDescent="0.25">
      <c r="A1867" s="101"/>
      <c r="D1867" s="81"/>
      <c r="E1867" s="81">
        <f>(E1866*Invoice!I5375)+((E1866-(E1866*Invoice!I5375))*Invoice!J5375)</f>
        <v>0</v>
      </c>
      <c r="F1867" s="81"/>
      <c r="G1867" s="90">
        <f>E1867/1.11</f>
        <v>0</v>
      </c>
      <c r="H1867" s="91">
        <f>G1867*11%</f>
        <v>0</v>
      </c>
      <c r="I1867" s="91" t="e">
        <f>G1867/B1866</f>
        <v>#DIV/0!</v>
      </c>
      <c r="J1867" s="104" t="e">
        <f>H1867/B1866</f>
        <v>#DIV/0!</v>
      </c>
    </row>
    <row r="1868" spans="1:10" ht="12.75" customHeight="1" x14ac:dyDescent="0.25">
      <c r="A1868" s="101"/>
      <c r="D1868" s="81" t="s">
        <v>23</v>
      </c>
      <c r="E1868" s="81">
        <f>E1866-E1867</f>
        <v>0</v>
      </c>
      <c r="F1868" s="81"/>
      <c r="G1868" s="82">
        <f>G1866-G1867</f>
        <v>0</v>
      </c>
      <c r="H1868" s="82">
        <f>H1866-H1867</f>
        <v>0</v>
      </c>
      <c r="I1868" s="82" t="e">
        <f>I1866-I1867</f>
        <v>#DIV/0!</v>
      </c>
      <c r="J1868" s="105" t="e">
        <f>J1866-J1867</f>
        <v>#DIV/0!</v>
      </c>
    </row>
    <row r="1869" spans="1:10" ht="12.75" customHeight="1" x14ac:dyDescent="0.25">
      <c r="A1869" s="101"/>
      <c r="D1869" s="81"/>
      <c r="E1869" s="81"/>
      <c r="F1869" s="81"/>
      <c r="G1869" s="82"/>
      <c r="H1869" s="83">
        <f>G1868+H1868</f>
        <v>0</v>
      </c>
      <c r="I1869" s="83"/>
      <c r="J1869" s="103"/>
    </row>
    <row r="1870" spans="1:10" ht="12.75" customHeight="1" x14ac:dyDescent="0.25">
      <c r="A1870" s="101"/>
      <c r="B1870" s="79"/>
      <c r="D1870" s="81"/>
      <c r="E1870" s="81"/>
      <c r="F1870" s="81"/>
      <c r="G1870" s="82"/>
      <c r="H1870" s="83"/>
      <c r="I1870" s="83"/>
      <c r="J1870" s="103"/>
    </row>
    <row r="1871" spans="1:10" ht="12.75" customHeight="1" x14ac:dyDescent="0.25">
      <c r="A1871" s="101">
        <v>9</v>
      </c>
      <c r="B1871" s="84" t="s">
        <v>20</v>
      </c>
      <c r="C1871" s="84" t="s">
        <v>21</v>
      </c>
      <c r="D1871" s="85" t="s">
        <v>22</v>
      </c>
      <c r="E1871" s="85" t="s">
        <v>23</v>
      </c>
      <c r="F1871" s="85"/>
      <c r="G1871" s="86" t="s">
        <v>24</v>
      </c>
      <c r="H1871" s="87" t="s">
        <v>25</v>
      </c>
      <c r="I1871" s="87" t="s">
        <v>26</v>
      </c>
      <c r="J1871" s="102"/>
    </row>
    <row r="1872" spans="1:10" ht="12.75" customHeight="1" x14ac:dyDescent="0.25">
      <c r="A1872" s="101"/>
      <c r="B1872" s="80">
        <f>Invoice!B5376</f>
        <v>0</v>
      </c>
      <c r="C1872" s="88">
        <f>Invoice!E5376</f>
        <v>0</v>
      </c>
      <c r="D1872" s="89">
        <f>Invoice!H5376</f>
        <v>0</v>
      </c>
      <c r="E1872" s="81">
        <f t="shared" si="180"/>
        <v>0</v>
      </c>
      <c r="F1872" s="81"/>
      <c r="G1872" s="82">
        <f t="shared" si="181"/>
        <v>0</v>
      </c>
      <c r="H1872" s="83">
        <f t="shared" si="182"/>
        <v>0</v>
      </c>
      <c r="I1872" s="83" t="e">
        <f t="shared" si="183"/>
        <v>#DIV/0!</v>
      </c>
      <c r="J1872" s="103" t="e">
        <f t="shared" si="184"/>
        <v>#DIV/0!</v>
      </c>
    </row>
    <row r="1873" spans="1:10" ht="12.75" customHeight="1" x14ac:dyDescent="0.25">
      <c r="A1873" s="101"/>
      <c r="D1873" s="81"/>
      <c r="E1873" s="81">
        <f>(E1872*Invoice!I5376)+((E1872-(E1872*Invoice!I5376))*Invoice!J5376)</f>
        <v>0</v>
      </c>
      <c r="F1873" s="81"/>
      <c r="G1873" s="90">
        <f>E1873/1.11</f>
        <v>0</v>
      </c>
      <c r="H1873" s="91">
        <f>G1873*11%</f>
        <v>0</v>
      </c>
      <c r="I1873" s="91" t="e">
        <f>G1873/B1872</f>
        <v>#DIV/0!</v>
      </c>
      <c r="J1873" s="104" t="e">
        <f>H1873/B1872</f>
        <v>#DIV/0!</v>
      </c>
    </row>
    <row r="1874" spans="1:10" ht="12.75" customHeight="1" x14ac:dyDescent="0.25">
      <c r="A1874" s="101"/>
      <c r="D1874" s="81" t="s">
        <v>23</v>
      </c>
      <c r="E1874" s="81">
        <f>E1872-E1873</f>
        <v>0</v>
      </c>
      <c r="F1874" s="81"/>
      <c r="G1874" s="82">
        <f>G1872-G1873</f>
        <v>0</v>
      </c>
      <c r="H1874" s="82">
        <f>H1872-H1873</f>
        <v>0</v>
      </c>
      <c r="I1874" s="82" t="e">
        <f>I1872-I1873</f>
        <v>#DIV/0!</v>
      </c>
      <c r="J1874" s="105" t="e">
        <f>J1872-J1873</f>
        <v>#DIV/0!</v>
      </c>
    </row>
    <row r="1875" spans="1:10" ht="12.75" customHeight="1" x14ac:dyDescent="0.25">
      <c r="A1875" s="101"/>
      <c r="D1875" s="81"/>
      <c r="E1875" s="81"/>
      <c r="F1875" s="81"/>
      <c r="G1875" s="82"/>
      <c r="H1875" s="83">
        <f>G1874+H1874</f>
        <v>0</v>
      </c>
      <c r="I1875" s="83"/>
      <c r="J1875" s="103"/>
    </row>
    <row r="1876" spans="1:10" ht="12.75" customHeight="1" x14ac:dyDescent="0.25">
      <c r="A1876" s="101"/>
      <c r="B1876" s="79"/>
      <c r="D1876" s="81"/>
      <c r="E1876" s="81"/>
      <c r="F1876" s="81"/>
      <c r="G1876" s="82"/>
      <c r="H1876" s="83"/>
      <c r="I1876" s="83"/>
      <c r="J1876" s="103"/>
    </row>
    <row r="1877" spans="1:10" ht="12.75" customHeight="1" x14ac:dyDescent="0.25">
      <c r="A1877" s="101">
        <v>10</v>
      </c>
      <c r="B1877" s="84" t="s">
        <v>20</v>
      </c>
      <c r="C1877" s="84" t="s">
        <v>21</v>
      </c>
      <c r="D1877" s="85" t="s">
        <v>22</v>
      </c>
      <c r="E1877" s="85" t="s">
        <v>23</v>
      </c>
      <c r="F1877" s="85"/>
      <c r="G1877" s="86" t="s">
        <v>24</v>
      </c>
      <c r="H1877" s="87" t="s">
        <v>25</v>
      </c>
      <c r="I1877" s="87" t="s">
        <v>26</v>
      </c>
      <c r="J1877" s="102"/>
    </row>
    <row r="1878" spans="1:10" ht="12.75" customHeight="1" x14ac:dyDescent="0.25">
      <c r="A1878" s="101"/>
      <c r="B1878" s="80">
        <f>Invoice!B5377</f>
        <v>0</v>
      </c>
      <c r="C1878" s="88">
        <f>Invoice!E5377</f>
        <v>0</v>
      </c>
      <c r="D1878" s="89">
        <f>Invoice!H5377</f>
        <v>0</v>
      </c>
      <c r="E1878" s="81">
        <f t="shared" si="180"/>
        <v>0</v>
      </c>
      <c r="F1878" s="81"/>
      <c r="G1878" s="82">
        <f t="shared" si="181"/>
        <v>0</v>
      </c>
      <c r="H1878" s="83">
        <f t="shared" si="182"/>
        <v>0</v>
      </c>
      <c r="I1878" s="83" t="e">
        <f t="shared" si="183"/>
        <v>#DIV/0!</v>
      </c>
      <c r="J1878" s="103" t="e">
        <f t="shared" si="184"/>
        <v>#DIV/0!</v>
      </c>
    </row>
    <row r="1879" spans="1:10" ht="12.75" customHeight="1" x14ac:dyDescent="0.25">
      <c r="A1879" s="101"/>
      <c r="D1879" s="81"/>
      <c r="E1879" s="81">
        <f>(E1878*Invoice!I5377)+((E1878-(E1878*Invoice!I5377))*Invoice!J5377)</f>
        <v>0</v>
      </c>
      <c r="F1879" s="81"/>
      <c r="G1879" s="90">
        <f>E1879/1.11</f>
        <v>0</v>
      </c>
      <c r="H1879" s="91">
        <f>G1879*11%</f>
        <v>0</v>
      </c>
      <c r="I1879" s="91" t="e">
        <f>G1879/B1878</f>
        <v>#DIV/0!</v>
      </c>
      <c r="J1879" s="104" t="e">
        <f>H1879/B1878</f>
        <v>#DIV/0!</v>
      </c>
    </row>
    <row r="1880" spans="1:10" ht="12.75" customHeight="1" x14ac:dyDescent="0.25">
      <c r="A1880" s="101"/>
      <c r="D1880" s="81" t="s">
        <v>23</v>
      </c>
      <c r="E1880" s="81">
        <f>E1878-E1879</f>
        <v>0</v>
      </c>
      <c r="F1880" s="81"/>
      <c r="G1880" s="82">
        <f>G1878-G1879</f>
        <v>0</v>
      </c>
      <c r="H1880" s="82">
        <f>H1878-H1879</f>
        <v>0</v>
      </c>
      <c r="I1880" s="82" t="e">
        <f>I1878-I1879</f>
        <v>#DIV/0!</v>
      </c>
      <c r="J1880" s="105" t="e">
        <f>J1878-J1879</f>
        <v>#DIV/0!</v>
      </c>
    </row>
    <row r="1881" spans="1:10" ht="12.75" customHeight="1" x14ac:dyDescent="0.25">
      <c r="A1881" s="101"/>
      <c r="D1881" s="81"/>
      <c r="E1881" s="81"/>
      <c r="F1881" s="81"/>
      <c r="G1881" s="82"/>
      <c r="H1881" s="83">
        <f>G1880+H1880</f>
        <v>0</v>
      </c>
      <c r="I1881" s="83"/>
      <c r="J1881" s="103"/>
    </row>
    <row r="1882" spans="1:10" ht="12.75" customHeight="1" x14ac:dyDescent="0.25">
      <c r="A1882" s="101"/>
      <c r="B1882" s="79"/>
      <c r="D1882" s="81"/>
      <c r="E1882" s="81"/>
      <c r="F1882" s="81"/>
      <c r="G1882" s="82"/>
      <c r="H1882" s="83"/>
      <c r="I1882" s="83"/>
      <c r="J1882" s="103"/>
    </row>
    <row r="1883" spans="1:10" ht="12.75" customHeight="1" x14ac:dyDescent="0.25">
      <c r="A1883" s="101">
        <v>11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2"/>
    </row>
    <row r="1884" spans="1:10" ht="12.75" customHeight="1" x14ac:dyDescent="0.25">
      <c r="A1884" s="101"/>
      <c r="B1884" s="80">
        <f>Invoice!B5378</f>
        <v>0</v>
      </c>
      <c r="C1884" s="88">
        <f>Invoice!E5378</f>
        <v>0</v>
      </c>
      <c r="D1884" s="89">
        <f>Invoice!H5378</f>
        <v>0</v>
      </c>
      <c r="E1884" s="81">
        <f t="shared" si="180"/>
        <v>0</v>
      </c>
      <c r="F1884" s="81"/>
      <c r="G1884" s="82">
        <f t="shared" si="181"/>
        <v>0</v>
      </c>
      <c r="H1884" s="83">
        <f t="shared" si="182"/>
        <v>0</v>
      </c>
      <c r="I1884" s="83" t="e">
        <f t="shared" si="183"/>
        <v>#DIV/0!</v>
      </c>
      <c r="J1884" s="103" t="e">
        <f t="shared" si="184"/>
        <v>#DIV/0!</v>
      </c>
    </row>
    <row r="1885" spans="1:10" ht="12.75" customHeight="1" x14ac:dyDescent="0.25">
      <c r="A1885" s="101"/>
      <c r="D1885" s="81"/>
      <c r="E1885" s="81">
        <f>(E1884*Invoice!I5378)+((E1884-(E1884*Invoice!I5378))*Invoice!J5378)</f>
        <v>0</v>
      </c>
      <c r="F1885" s="81"/>
      <c r="G1885" s="90">
        <f>E1885/1.11</f>
        <v>0</v>
      </c>
      <c r="H1885" s="91">
        <f>G1885*11%</f>
        <v>0</v>
      </c>
      <c r="I1885" s="91" t="e">
        <f>G1885/B1884</f>
        <v>#DIV/0!</v>
      </c>
      <c r="J1885" s="104" t="e">
        <f>H1885/B1884</f>
        <v>#DIV/0!</v>
      </c>
    </row>
    <row r="1886" spans="1:10" ht="12.75" customHeight="1" x14ac:dyDescent="0.25">
      <c r="A1886" s="101"/>
      <c r="D1886" s="81" t="s">
        <v>23</v>
      </c>
      <c r="E1886" s="81">
        <f>E1884-E1885</f>
        <v>0</v>
      </c>
      <c r="F1886" s="81"/>
      <c r="G1886" s="82">
        <f>G1884-G1885</f>
        <v>0</v>
      </c>
      <c r="H1886" s="82">
        <f>H1884-H1885</f>
        <v>0</v>
      </c>
      <c r="I1886" s="82" t="e">
        <f>I1884-I1885</f>
        <v>#DIV/0!</v>
      </c>
      <c r="J1886" s="105" t="e">
        <f>J1884-J1885</f>
        <v>#DIV/0!</v>
      </c>
    </row>
    <row r="1887" spans="1:10" ht="12.75" customHeight="1" x14ac:dyDescent="0.25">
      <c r="A1887" s="101"/>
      <c r="D1887" s="81"/>
      <c r="E1887" s="81"/>
      <c r="F1887" s="81"/>
      <c r="G1887" s="82"/>
      <c r="H1887" s="83">
        <f>G1886+H1886</f>
        <v>0</v>
      </c>
      <c r="I1887" s="83"/>
      <c r="J1887" s="103"/>
    </row>
    <row r="1888" spans="1:10" ht="12.75" customHeight="1" x14ac:dyDescent="0.25">
      <c r="A1888" s="101"/>
      <c r="B1888" s="79"/>
      <c r="D1888" s="81"/>
      <c r="E1888" s="81"/>
      <c r="F1888" s="81"/>
      <c r="G1888" s="82"/>
      <c r="H1888" s="83"/>
      <c r="I1888" s="83"/>
      <c r="J1888" s="103"/>
    </row>
    <row r="1889" spans="1:10" ht="12.75" customHeight="1" x14ac:dyDescent="0.25">
      <c r="A1889" s="101">
        <v>12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2"/>
    </row>
    <row r="1890" spans="1:10" ht="12.75" customHeight="1" x14ac:dyDescent="0.25">
      <c r="A1890" s="101"/>
      <c r="B1890" s="80">
        <f>Invoice!B5379</f>
        <v>0</v>
      </c>
      <c r="C1890" s="88">
        <f>Invoice!E5379</f>
        <v>0</v>
      </c>
      <c r="D1890" s="89">
        <f>Invoice!H5379</f>
        <v>0</v>
      </c>
      <c r="E1890" s="81">
        <f t="shared" si="180"/>
        <v>0</v>
      </c>
      <c r="F1890" s="81"/>
      <c r="G1890" s="82">
        <f t="shared" si="181"/>
        <v>0</v>
      </c>
      <c r="H1890" s="83">
        <f t="shared" si="182"/>
        <v>0</v>
      </c>
      <c r="I1890" s="83" t="e">
        <f t="shared" si="183"/>
        <v>#DIV/0!</v>
      </c>
      <c r="J1890" s="103" t="e">
        <f t="shared" si="184"/>
        <v>#DIV/0!</v>
      </c>
    </row>
    <row r="1891" spans="1:10" ht="12.75" customHeight="1" x14ac:dyDescent="0.25">
      <c r="A1891" s="101"/>
      <c r="D1891" s="81"/>
      <c r="E1891" s="81">
        <f>(E1890*Invoice!I5379)+((E1890-(E1890*Invoice!I5379))*Invoice!J5379)</f>
        <v>0</v>
      </c>
      <c r="F1891" s="81"/>
      <c r="G1891" s="90">
        <f>E1891/1.11</f>
        <v>0</v>
      </c>
      <c r="H1891" s="91">
        <f>G1891*11%</f>
        <v>0</v>
      </c>
      <c r="I1891" s="91" t="e">
        <f>G1891/B1890</f>
        <v>#DIV/0!</v>
      </c>
      <c r="J1891" s="104" t="e">
        <f>H1891/B1890</f>
        <v>#DIV/0!</v>
      </c>
    </row>
    <row r="1892" spans="1:10" ht="12.75" customHeight="1" x14ac:dyDescent="0.25">
      <c r="A1892" s="101"/>
      <c r="D1892" s="81" t="s">
        <v>23</v>
      </c>
      <c r="E1892" s="81">
        <f>E1890-E1891</f>
        <v>0</v>
      </c>
      <c r="F1892" s="81"/>
      <c r="G1892" s="82">
        <f>G1890-G1891</f>
        <v>0</v>
      </c>
      <c r="H1892" s="82">
        <f>H1890-H1891</f>
        <v>0</v>
      </c>
      <c r="I1892" s="82" t="e">
        <f>I1890-I1891</f>
        <v>#DIV/0!</v>
      </c>
      <c r="J1892" s="105" t="e">
        <f>J1890-J1891</f>
        <v>#DIV/0!</v>
      </c>
    </row>
    <row r="1893" spans="1:10" ht="12.75" customHeight="1" x14ac:dyDescent="0.25">
      <c r="A1893" s="101"/>
      <c r="D1893" s="81"/>
      <c r="E1893" s="81"/>
      <c r="F1893" s="81"/>
      <c r="G1893" s="82"/>
      <c r="H1893" s="83">
        <f>G1892+H1892</f>
        <v>0</v>
      </c>
      <c r="I1893" s="83"/>
      <c r="J1893" s="103"/>
    </row>
    <row r="1894" spans="1:10" ht="12.75" customHeight="1" x14ac:dyDescent="0.25">
      <c r="A1894" s="101"/>
      <c r="B1894" s="79"/>
      <c r="D1894" s="81"/>
      <c r="E1894" s="81"/>
      <c r="F1894" s="81"/>
      <c r="G1894" s="82"/>
      <c r="H1894" s="83"/>
      <c r="I1894" s="83"/>
      <c r="J1894" s="103"/>
    </row>
    <row r="1895" spans="1:10" ht="12.75" customHeight="1" x14ac:dyDescent="0.25">
      <c r="A1895" s="101">
        <v>13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2"/>
    </row>
    <row r="1896" spans="1:10" ht="12.75" customHeight="1" x14ac:dyDescent="0.25">
      <c r="A1896" s="101"/>
      <c r="B1896" s="80">
        <f>Invoice!B5380</f>
        <v>0</v>
      </c>
      <c r="C1896" s="88">
        <f>Invoice!E5380</f>
        <v>0</v>
      </c>
      <c r="D1896" s="89">
        <f>Invoice!H5380</f>
        <v>0</v>
      </c>
      <c r="E1896" s="81">
        <f t="shared" si="180"/>
        <v>0</v>
      </c>
      <c r="F1896" s="81"/>
      <c r="G1896" s="82">
        <f t="shared" si="181"/>
        <v>0</v>
      </c>
      <c r="H1896" s="83">
        <f t="shared" si="182"/>
        <v>0</v>
      </c>
      <c r="I1896" s="83" t="e">
        <f t="shared" si="183"/>
        <v>#DIV/0!</v>
      </c>
      <c r="J1896" s="103" t="e">
        <f t="shared" si="184"/>
        <v>#DIV/0!</v>
      </c>
    </row>
    <row r="1897" spans="1:10" ht="12.75" customHeight="1" x14ac:dyDescent="0.25">
      <c r="A1897" s="101"/>
      <c r="D1897" s="81"/>
      <c r="E1897" s="81">
        <f>(E1896*Invoice!I5380)+((E1896-(E1896*Invoice!I5380))*Invoice!J5380)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4" t="e">
        <f>H1897/B1896</f>
        <v>#DIV/0!</v>
      </c>
    </row>
    <row r="1898" spans="1:10" ht="12.75" customHeight="1" x14ac:dyDescent="0.25">
      <c r="A1898" s="101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5" t="e">
        <f>J1896-J1897</f>
        <v>#DIV/0!</v>
      </c>
    </row>
    <row r="1899" spans="1:10" ht="12.75" customHeight="1" x14ac:dyDescent="0.25">
      <c r="A1899" s="101"/>
      <c r="D1899" s="81"/>
      <c r="E1899" s="81"/>
      <c r="F1899" s="81"/>
      <c r="G1899" s="82"/>
      <c r="H1899" s="83">
        <f>G1898+H1898</f>
        <v>0</v>
      </c>
      <c r="I1899" s="83"/>
      <c r="J1899" s="103"/>
    </row>
    <row r="1900" spans="1:10" ht="12.75" customHeight="1" x14ac:dyDescent="0.25">
      <c r="A1900" s="101"/>
      <c r="B1900" s="79"/>
      <c r="D1900" s="81"/>
      <c r="E1900" s="81"/>
      <c r="F1900" s="81"/>
      <c r="G1900" s="82"/>
      <c r="H1900" s="83"/>
      <c r="I1900" s="83"/>
      <c r="J1900" s="103"/>
    </row>
    <row r="1901" spans="1:10" ht="12.75" customHeight="1" x14ac:dyDescent="0.25">
      <c r="A1901" s="101">
        <v>14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2"/>
    </row>
    <row r="1902" spans="1:10" ht="12.75" customHeight="1" x14ac:dyDescent="0.25">
      <c r="A1902" s="101"/>
      <c r="B1902" s="80">
        <f>Invoice!B5381</f>
        <v>0</v>
      </c>
      <c r="C1902" s="88">
        <f>Invoice!E5381</f>
        <v>0</v>
      </c>
      <c r="D1902" s="89">
        <f>Invoice!H5381</f>
        <v>0</v>
      </c>
      <c r="E1902" s="81">
        <f t="shared" si="180"/>
        <v>0</v>
      </c>
      <c r="F1902" s="81"/>
      <c r="G1902" s="82">
        <f t="shared" si="181"/>
        <v>0</v>
      </c>
      <c r="H1902" s="83">
        <f t="shared" si="182"/>
        <v>0</v>
      </c>
      <c r="I1902" s="83" t="e">
        <f t="shared" si="183"/>
        <v>#DIV/0!</v>
      </c>
      <c r="J1902" s="103" t="e">
        <f t="shared" si="184"/>
        <v>#DIV/0!</v>
      </c>
    </row>
    <row r="1903" spans="1:10" ht="12.75" customHeight="1" x14ac:dyDescent="0.25">
      <c r="A1903" s="101"/>
      <c r="D1903" s="81"/>
      <c r="E1903" s="81">
        <f>(E1902*Invoice!I5381)+((E1902-(E1902*Invoice!I5381))*Invoice!J5381)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4" t="e">
        <f>H1903/B1902</f>
        <v>#DIV/0!</v>
      </c>
    </row>
    <row r="1904" spans="1:10" ht="12.75" customHeight="1" x14ac:dyDescent="0.25">
      <c r="A1904" s="101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5" t="e">
        <f>J1902-J1903</f>
        <v>#DIV/0!</v>
      </c>
    </row>
    <row r="1905" spans="1:10" ht="12.75" customHeight="1" x14ac:dyDescent="0.25">
      <c r="A1905" s="101"/>
      <c r="D1905" s="81"/>
      <c r="E1905" s="81"/>
      <c r="F1905" s="81"/>
      <c r="G1905" s="82"/>
      <c r="H1905" s="83">
        <f>G1904+H1904</f>
        <v>0</v>
      </c>
      <c r="I1905" s="83"/>
      <c r="J1905" s="103"/>
    </row>
    <row r="1906" spans="1:10" ht="12.75" customHeight="1" x14ac:dyDescent="0.25">
      <c r="A1906" s="101"/>
      <c r="B1906" s="79"/>
      <c r="D1906" s="81"/>
      <c r="E1906" s="81"/>
      <c r="F1906" s="81"/>
      <c r="G1906" s="82"/>
      <c r="H1906" s="83"/>
      <c r="I1906" s="83"/>
      <c r="J1906" s="103"/>
    </row>
    <row r="1907" spans="1:10" ht="12.75" customHeight="1" x14ac:dyDescent="0.25">
      <c r="A1907" s="101">
        <v>15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2"/>
    </row>
    <row r="1908" spans="1:10" ht="12.75" customHeight="1" x14ac:dyDescent="0.25">
      <c r="A1908" s="101"/>
      <c r="B1908" s="80">
        <f>Invoice!B5382</f>
        <v>0</v>
      </c>
      <c r="C1908" s="88">
        <f>Invoice!E5382</f>
        <v>0</v>
      </c>
      <c r="D1908" s="89">
        <f>Invoice!H5382</f>
        <v>0</v>
      </c>
      <c r="E1908" s="81">
        <f t="shared" si="180"/>
        <v>0</v>
      </c>
      <c r="F1908" s="81"/>
      <c r="G1908" s="82">
        <f t="shared" si="181"/>
        <v>0</v>
      </c>
      <c r="H1908" s="83">
        <f t="shared" si="182"/>
        <v>0</v>
      </c>
      <c r="I1908" s="83" t="e">
        <f t="shared" si="183"/>
        <v>#DIV/0!</v>
      </c>
      <c r="J1908" s="103" t="e">
        <f t="shared" si="184"/>
        <v>#DIV/0!</v>
      </c>
    </row>
    <row r="1909" spans="1:10" ht="12.75" customHeight="1" x14ac:dyDescent="0.25">
      <c r="A1909" s="101"/>
      <c r="D1909" s="81"/>
      <c r="E1909" s="81">
        <f>(E1908*Invoice!I5382)+((E1908-(E1908*Invoice!I5382))*Invoice!J5382)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4" t="e">
        <f>H1909/B1908</f>
        <v>#DIV/0!</v>
      </c>
    </row>
    <row r="1910" spans="1:10" ht="12.75" customHeight="1" x14ac:dyDescent="0.25">
      <c r="A1910" s="101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5" t="e">
        <f>J1908-J1909</f>
        <v>#DIV/0!</v>
      </c>
    </row>
    <row r="1911" spans="1:10" ht="12.75" customHeight="1" x14ac:dyDescent="0.25">
      <c r="A1911" s="101"/>
      <c r="D1911" s="81"/>
      <c r="E1911" s="81"/>
      <c r="F1911" s="81"/>
      <c r="G1911" s="82"/>
      <c r="H1911" s="83">
        <f>G1910+H1910</f>
        <v>0</v>
      </c>
      <c r="I1911" s="83"/>
      <c r="J1911" s="103"/>
    </row>
    <row r="1912" spans="1:10" ht="12.75" customHeight="1" x14ac:dyDescent="0.25">
      <c r="A1912" s="101"/>
      <c r="B1912" s="79"/>
      <c r="D1912" s="81"/>
      <c r="E1912" s="81"/>
      <c r="F1912" s="81"/>
      <c r="G1912" s="82"/>
      <c r="H1912" s="83"/>
      <c r="I1912" s="83"/>
      <c r="J1912" s="103"/>
    </row>
    <row r="1913" spans="1:10" ht="12.75" customHeight="1" x14ac:dyDescent="0.25">
      <c r="A1913" s="101">
        <v>16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2"/>
    </row>
    <row r="1914" spans="1:10" ht="12.75" customHeight="1" x14ac:dyDescent="0.25">
      <c r="A1914" s="101"/>
      <c r="B1914" s="80">
        <f>Invoice!B5383</f>
        <v>0</v>
      </c>
      <c r="C1914" s="88">
        <f>Invoice!E5383</f>
        <v>0</v>
      </c>
      <c r="D1914" s="89">
        <f>Invoice!H5383</f>
        <v>0</v>
      </c>
      <c r="E1914" s="81">
        <f t="shared" si="180"/>
        <v>0</v>
      </c>
      <c r="F1914" s="81"/>
      <c r="G1914" s="82">
        <f t="shared" si="181"/>
        <v>0</v>
      </c>
      <c r="H1914" s="83">
        <f t="shared" si="182"/>
        <v>0</v>
      </c>
      <c r="I1914" s="83" t="e">
        <f t="shared" si="183"/>
        <v>#DIV/0!</v>
      </c>
      <c r="J1914" s="103" t="e">
        <f t="shared" si="184"/>
        <v>#DIV/0!</v>
      </c>
    </row>
    <row r="1915" spans="1:10" ht="12.75" customHeight="1" x14ac:dyDescent="0.25">
      <c r="A1915" s="101"/>
      <c r="D1915" s="81"/>
      <c r="E1915" s="81">
        <f>(E1914*Invoice!I5383)+((E1914-(E1914*Invoice!I5383))*Invoice!J5383)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4" t="e">
        <f>H1915/B1914</f>
        <v>#DIV/0!</v>
      </c>
    </row>
    <row r="1916" spans="1:10" ht="12.75" customHeight="1" x14ac:dyDescent="0.25">
      <c r="A1916" s="101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5" t="e">
        <f>J1914-J1915</f>
        <v>#DIV/0!</v>
      </c>
    </row>
    <row r="1917" spans="1:10" ht="12.75" customHeight="1" x14ac:dyDescent="0.25">
      <c r="A1917" s="101"/>
      <c r="D1917" s="81"/>
      <c r="E1917" s="81"/>
      <c r="F1917" s="81"/>
      <c r="G1917" s="82"/>
      <c r="H1917" s="83">
        <f>G1916+H1916</f>
        <v>0</v>
      </c>
      <c r="I1917" s="83"/>
      <c r="J1917" s="103"/>
    </row>
    <row r="1918" spans="1:10" ht="12.75" customHeight="1" x14ac:dyDescent="0.25">
      <c r="A1918" s="101"/>
      <c r="C1918" s="88"/>
      <c r="D1918" s="89"/>
      <c r="E1918" s="81"/>
      <c r="F1918" s="81"/>
      <c r="G1918" s="82"/>
      <c r="H1918" s="83"/>
      <c r="I1918" s="83"/>
      <c r="J1918" s="103"/>
    </row>
    <row r="1919" spans="1:10" ht="12.75" customHeight="1" x14ac:dyDescent="0.25">
      <c r="A1919" s="106"/>
      <c r="B1919" s="107"/>
      <c r="C1919" s="107"/>
      <c r="D1919" s="107"/>
      <c r="E1919" s="107"/>
      <c r="F1919" s="107"/>
      <c r="G1919" s="108">
        <f>G1826+G1832+G1838+G1844+G1850+G1856+G1862+G1868+G1874+G1880+G1886+G1892+G1898+G1904+G1910+G1916</f>
        <v>0</v>
      </c>
      <c r="H1919" s="108">
        <f>H1826+H1832+H1838+H1844+H1850+H1856+H1862+H1868+H1874+H1880+H1886+H1892+H1898+H1904+H1910+H1916</f>
        <v>0</v>
      </c>
      <c r="I1919" s="107"/>
      <c r="J1919" s="109">
        <f>H1827+H1833+H1839+H1845+H1851+H1857+H1863+H1869+H1875+H1881+H1887+H1893+H1899+H1905+H1911+H1917</f>
        <v>0</v>
      </c>
    </row>
    <row r="1921" spans="1:10" ht="12.75" customHeight="1" x14ac:dyDescent="0.25">
      <c r="A1921" s="94" t="s">
        <v>1</v>
      </c>
      <c r="B1921" s="95">
        <f>Invoice!E5474</f>
        <v>23070049</v>
      </c>
      <c r="C1921" s="96"/>
      <c r="D1921" s="97"/>
      <c r="E1921" s="97"/>
      <c r="F1921" s="97"/>
      <c r="G1921" s="98"/>
      <c r="H1921" s="99"/>
      <c r="I1921" s="99"/>
      <c r="J1921" s="100"/>
    </row>
    <row r="1922" spans="1:10" ht="12.75" customHeight="1" x14ac:dyDescent="0.25">
      <c r="A1922" s="101">
        <v>1</v>
      </c>
      <c r="B1922" s="84" t="s">
        <v>20</v>
      </c>
      <c r="C1922" s="84" t="s">
        <v>21</v>
      </c>
      <c r="D1922" s="85" t="s">
        <v>22</v>
      </c>
      <c r="E1922" s="85" t="s">
        <v>23</v>
      </c>
      <c r="F1922" s="85"/>
      <c r="G1922" s="86" t="s">
        <v>24</v>
      </c>
      <c r="H1922" s="87" t="s">
        <v>25</v>
      </c>
      <c r="I1922" s="87" t="s">
        <v>26</v>
      </c>
      <c r="J1922" s="102"/>
    </row>
    <row r="1923" spans="1:10" ht="12.75" customHeight="1" x14ac:dyDescent="0.25">
      <c r="A1923" s="101"/>
      <c r="B1923" s="80">
        <f>Invoice!B5482</f>
        <v>0</v>
      </c>
      <c r="C1923" s="88">
        <f>Invoice!E5482</f>
        <v>0</v>
      </c>
      <c r="D1923" s="89">
        <f>Invoice!H5482</f>
        <v>0</v>
      </c>
      <c r="E1923" s="81">
        <f>D1923*B1923</f>
        <v>0</v>
      </c>
      <c r="F1923" s="81"/>
      <c r="G1923" s="82">
        <f>E1923/1.11</f>
        <v>0</v>
      </c>
      <c r="H1923" s="83">
        <f>G1923*11%</f>
        <v>0</v>
      </c>
      <c r="I1923" s="83" t="e">
        <f>G1923/B1923</f>
        <v>#DIV/0!</v>
      </c>
      <c r="J1923" s="103" t="e">
        <f>H1923/B1923</f>
        <v>#DIV/0!</v>
      </c>
    </row>
    <row r="1924" spans="1:10" ht="12.75" customHeight="1" x14ac:dyDescent="0.25">
      <c r="A1924" s="101"/>
      <c r="D1924" s="81"/>
      <c r="E1924" s="81">
        <f>(E1923*Invoice!I5482)+((E1923-(E1923*Invoice!I5482))*Invoice!J5482)</f>
        <v>0</v>
      </c>
      <c r="F1924" s="81"/>
      <c r="G1924" s="90">
        <f>E1924/1.11</f>
        <v>0</v>
      </c>
      <c r="H1924" s="91">
        <f>G1924*11%</f>
        <v>0</v>
      </c>
      <c r="I1924" s="91" t="e">
        <f>G1924/B1923</f>
        <v>#DIV/0!</v>
      </c>
      <c r="J1924" s="104" t="e">
        <f>H1924/B1923</f>
        <v>#DIV/0!</v>
      </c>
    </row>
    <row r="1925" spans="1:10" ht="12.75" customHeight="1" x14ac:dyDescent="0.25">
      <c r="A1925" s="101"/>
      <c r="D1925" s="81" t="s">
        <v>23</v>
      </c>
      <c r="E1925" s="81">
        <f>E1923-E1924</f>
        <v>0</v>
      </c>
      <c r="F1925" s="81"/>
      <c r="G1925" s="82">
        <f>G1923-G1924</f>
        <v>0</v>
      </c>
      <c r="H1925" s="82">
        <f>H1923-H1924</f>
        <v>0</v>
      </c>
      <c r="I1925" s="82" t="e">
        <f>I1923-I1924</f>
        <v>#DIV/0!</v>
      </c>
      <c r="J1925" s="105" t="e">
        <f>J1923-J1924</f>
        <v>#DIV/0!</v>
      </c>
    </row>
    <row r="1926" spans="1:10" ht="12.75" customHeight="1" x14ac:dyDescent="0.25">
      <c r="A1926" s="101"/>
      <c r="D1926" s="81"/>
      <c r="E1926" s="81"/>
      <c r="F1926" s="81"/>
      <c r="G1926" s="82"/>
      <c r="H1926" s="83">
        <f>G1925+H1925</f>
        <v>0</v>
      </c>
      <c r="I1926" s="83"/>
      <c r="J1926" s="103"/>
    </row>
    <row r="1927" spans="1:10" ht="12.75" customHeight="1" x14ac:dyDescent="0.25">
      <c r="A1927" s="101"/>
      <c r="B1927" s="79"/>
      <c r="D1927" s="81"/>
      <c r="E1927" s="81"/>
      <c r="F1927" s="81"/>
      <c r="G1927" s="82"/>
      <c r="H1927" s="83"/>
      <c r="I1927" s="83"/>
      <c r="J1927" s="103"/>
    </row>
    <row r="1928" spans="1:10" ht="12.75" customHeight="1" x14ac:dyDescent="0.25">
      <c r="A1928" s="101">
        <v>2</v>
      </c>
      <c r="B1928" s="84" t="s">
        <v>20</v>
      </c>
      <c r="C1928" s="84" t="s">
        <v>21</v>
      </c>
      <c r="D1928" s="85" t="s">
        <v>22</v>
      </c>
      <c r="E1928" s="85" t="s">
        <v>23</v>
      </c>
      <c r="F1928" s="85"/>
      <c r="G1928" s="86" t="s">
        <v>24</v>
      </c>
      <c r="H1928" s="87" t="s">
        <v>25</v>
      </c>
      <c r="I1928" s="87" t="s">
        <v>26</v>
      </c>
      <c r="J1928" s="102"/>
    </row>
    <row r="1929" spans="1:10" ht="12.75" customHeight="1" x14ac:dyDescent="0.25">
      <c r="A1929" s="101"/>
      <c r="B1929" s="80">
        <f>Invoice!B5483</f>
        <v>0</v>
      </c>
      <c r="C1929" s="88">
        <f>Invoice!E5483</f>
        <v>0</v>
      </c>
      <c r="D1929" s="89">
        <f>Invoice!H5483</f>
        <v>0</v>
      </c>
      <c r="E1929" s="81">
        <f t="shared" ref="E1929:E2013" si="185">D1929*B1929</f>
        <v>0</v>
      </c>
      <c r="F1929" s="81"/>
      <c r="G1929" s="82">
        <f t="shared" ref="G1929:G2013" si="186">E1929/1.11</f>
        <v>0</v>
      </c>
      <c r="H1929" s="83">
        <f t="shared" ref="H1929:H2013" si="187">G1929*11%</f>
        <v>0</v>
      </c>
      <c r="I1929" s="83" t="e">
        <f t="shared" ref="I1929:I2013" si="188">G1929/B1929</f>
        <v>#DIV/0!</v>
      </c>
      <c r="J1929" s="103" t="e">
        <f t="shared" ref="J1929:J2013" si="189">H1929/B1929</f>
        <v>#DIV/0!</v>
      </c>
    </row>
    <row r="1930" spans="1:10" ht="12.75" customHeight="1" x14ac:dyDescent="0.25">
      <c r="A1930" s="101"/>
      <c r="D1930" s="81"/>
      <c r="E1930" s="81">
        <f>(E1929*Invoice!I5483)+((E1929-(E1929*Invoice!I5483))*Invoice!J5483)</f>
        <v>0</v>
      </c>
      <c r="F1930" s="81"/>
      <c r="G1930" s="90">
        <f>E1930/1.11</f>
        <v>0</v>
      </c>
      <c r="H1930" s="91">
        <f>G1930*11%</f>
        <v>0</v>
      </c>
      <c r="I1930" s="91" t="e">
        <f>G1930/B1929</f>
        <v>#DIV/0!</v>
      </c>
      <c r="J1930" s="104" t="e">
        <f>H1930/B1929</f>
        <v>#DIV/0!</v>
      </c>
    </row>
    <row r="1931" spans="1:10" ht="12.75" customHeight="1" x14ac:dyDescent="0.25">
      <c r="A1931" s="101"/>
      <c r="D1931" s="81" t="s">
        <v>23</v>
      </c>
      <c r="E1931" s="81">
        <f>E1929-E1930</f>
        <v>0</v>
      </c>
      <c r="F1931" s="81"/>
      <c r="G1931" s="82">
        <f>G1929-G1930</f>
        <v>0</v>
      </c>
      <c r="H1931" s="82">
        <f>H1929-H1930</f>
        <v>0</v>
      </c>
      <c r="I1931" s="82" t="e">
        <f>I1929-I1930</f>
        <v>#DIV/0!</v>
      </c>
      <c r="J1931" s="105" t="e">
        <f>J1929-J1930</f>
        <v>#DIV/0!</v>
      </c>
    </row>
    <row r="1932" spans="1:10" ht="12.75" customHeight="1" x14ac:dyDescent="0.25">
      <c r="A1932" s="101"/>
      <c r="D1932" s="81"/>
      <c r="E1932" s="81"/>
      <c r="F1932" s="81"/>
      <c r="G1932" s="82"/>
      <c r="H1932" s="83">
        <f>G1931+H1931</f>
        <v>0</v>
      </c>
      <c r="I1932" s="83"/>
      <c r="J1932" s="103"/>
    </row>
    <row r="1933" spans="1:10" ht="12.75" customHeight="1" x14ac:dyDescent="0.25">
      <c r="A1933" s="101"/>
      <c r="B1933" s="79"/>
      <c r="D1933" s="81"/>
      <c r="E1933" s="81"/>
      <c r="F1933" s="81"/>
      <c r="G1933" s="82"/>
      <c r="H1933" s="83"/>
      <c r="I1933" s="83"/>
      <c r="J1933" s="103"/>
    </row>
    <row r="1934" spans="1:10" ht="12.75" customHeight="1" x14ac:dyDescent="0.25">
      <c r="A1934" s="101">
        <v>3</v>
      </c>
      <c r="B1934" s="84" t="s">
        <v>20</v>
      </c>
      <c r="C1934" s="84" t="s">
        <v>21</v>
      </c>
      <c r="D1934" s="85" t="s">
        <v>22</v>
      </c>
      <c r="E1934" s="85" t="s">
        <v>23</v>
      </c>
      <c r="F1934" s="85"/>
      <c r="G1934" s="86" t="s">
        <v>24</v>
      </c>
      <c r="H1934" s="87" t="s">
        <v>25</v>
      </c>
      <c r="I1934" s="87" t="s">
        <v>26</v>
      </c>
      <c r="J1934" s="102"/>
    </row>
    <row r="1935" spans="1:10" ht="12.75" customHeight="1" x14ac:dyDescent="0.25">
      <c r="A1935" s="101"/>
      <c r="B1935" s="80">
        <f>Invoice!B5484</f>
        <v>0</v>
      </c>
      <c r="C1935" s="88">
        <f>Invoice!E5484</f>
        <v>0</v>
      </c>
      <c r="D1935" s="89">
        <f>Invoice!H5484</f>
        <v>0</v>
      </c>
      <c r="E1935" s="81">
        <f t="shared" si="185"/>
        <v>0</v>
      </c>
      <c r="F1935" s="81"/>
      <c r="G1935" s="82">
        <f t="shared" si="186"/>
        <v>0</v>
      </c>
      <c r="H1935" s="83">
        <f t="shared" si="187"/>
        <v>0</v>
      </c>
      <c r="I1935" s="83" t="e">
        <f t="shared" si="188"/>
        <v>#DIV/0!</v>
      </c>
      <c r="J1935" s="103" t="e">
        <f t="shared" si="189"/>
        <v>#DIV/0!</v>
      </c>
    </row>
    <row r="1936" spans="1:10" ht="12.75" customHeight="1" x14ac:dyDescent="0.25">
      <c r="A1936" s="101"/>
      <c r="D1936" s="81"/>
      <c r="E1936" s="81">
        <f>(E1935*Invoice!I5484)+((E1935-(E1935*Invoice!I5484))*Invoice!J5484)</f>
        <v>0</v>
      </c>
      <c r="F1936" s="81"/>
      <c r="G1936" s="90">
        <f>E1936/1.11</f>
        <v>0</v>
      </c>
      <c r="H1936" s="91">
        <f>G1936*11%</f>
        <v>0</v>
      </c>
      <c r="I1936" s="91" t="e">
        <f>G1936/B1935</f>
        <v>#DIV/0!</v>
      </c>
      <c r="J1936" s="104" t="e">
        <f>H1936/B1935</f>
        <v>#DIV/0!</v>
      </c>
    </row>
    <row r="1937" spans="1:10" ht="12.75" customHeight="1" x14ac:dyDescent="0.25">
      <c r="A1937" s="101"/>
      <c r="D1937" s="81" t="s">
        <v>23</v>
      </c>
      <c r="E1937" s="81">
        <f>E1935-E1936</f>
        <v>0</v>
      </c>
      <c r="F1937" s="81"/>
      <c r="G1937" s="82">
        <f>G1935-G1936</f>
        <v>0</v>
      </c>
      <c r="H1937" s="82">
        <f>H1935-H1936</f>
        <v>0</v>
      </c>
      <c r="I1937" s="82" t="e">
        <f>I1935-I1936</f>
        <v>#DIV/0!</v>
      </c>
      <c r="J1937" s="105" t="e">
        <f>J1935-J1936</f>
        <v>#DIV/0!</v>
      </c>
    </row>
    <row r="1938" spans="1:10" ht="12.75" customHeight="1" x14ac:dyDescent="0.25">
      <c r="A1938" s="101"/>
      <c r="D1938" s="81"/>
      <c r="E1938" s="81"/>
      <c r="F1938" s="81"/>
      <c r="G1938" s="82"/>
      <c r="H1938" s="83">
        <f>G1937+H1937</f>
        <v>0</v>
      </c>
      <c r="I1938" s="83"/>
      <c r="J1938" s="103"/>
    </row>
    <row r="1939" spans="1:10" ht="12.75" customHeight="1" x14ac:dyDescent="0.25">
      <c r="A1939" s="101"/>
      <c r="B1939" s="79"/>
      <c r="D1939" s="81"/>
      <c r="E1939" s="81"/>
      <c r="F1939" s="81"/>
      <c r="G1939" s="82"/>
      <c r="H1939" s="83"/>
      <c r="I1939" s="83"/>
      <c r="J1939" s="103"/>
    </row>
    <row r="1940" spans="1:10" ht="12.75" customHeight="1" x14ac:dyDescent="0.25">
      <c r="A1940" s="101">
        <v>4</v>
      </c>
      <c r="B1940" s="84" t="s">
        <v>20</v>
      </c>
      <c r="C1940" s="84" t="s">
        <v>21</v>
      </c>
      <c r="D1940" s="85" t="s">
        <v>22</v>
      </c>
      <c r="E1940" s="85" t="s">
        <v>23</v>
      </c>
      <c r="F1940" s="85"/>
      <c r="G1940" s="86" t="s">
        <v>24</v>
      </c>
      <c r="H1940" s="87" t="s">
        <v>25</v>
      </c>
      <c r="I1940" s="87" t="s">
        <v>26</v>
      </c>
      <c r="J1940" s="102"/>
    </row>
    <row r="1941" spans="1:10" ht="12.75" customHeight="1" x14ac:dyDescent="0.25">
      <c r="A1941" s="101"/>
      <c r="B1941" s="80">
        <f>Invoice!B5485</f>
        <v>0</v>
      </c>
      <c r="C1941" s="88">
        <f>Invoice!E5485</f>
        <v>0</v>
      </c>
      <c r="D1941" s="89">
        <f>Invoice!H5485</f>
        <v>0</v>
      </c>
      <c r="E1941" s="81">
        <f t="shared" si="185"/>
        <v>0</v>
      </c>
      <c r="F1941" s="81"/>
      <c r="G1941" s="82">
        <f t="shared" si="186"/>
        <v>0</v>
      </c>
      <c r="H1941" s="83">
        <f t="shared" si="187"/>
        <v>0</v>
      </c>
      <c r="I1941" s="83" t="e">
        <f t="shared" si="188"/>
        <v>#DIV/0!</v>
      </c>
      <c r="J1941" s="103" t="e">
        <f t="shared" si="189"/>
        <v>#DIV/0!</v>
      </c>
    </row>
    <row r="1942" spans="1:10" ht="12.75" customHeight="1" x14ac:dyDescent="0.25">
      <c r="A1942" s="101"/>
      <c r="D1942" s="81"/>
      <c r="E1942" s="81">
        <f>(E1941*Invoice!I5485)+((E1941-(E1941*Invoice!I5485))*Invoice!J5485)</f>
        <v>0</v>
      </c>
      <c r="F1942" s="81"/>
      <c r="G1942" s="90">
        <f>E1942/1.11</f>
        <v>0</v>
      </c>
      <c r="H1942" s="91">
        <f>G1942*11%</f>
        <v>0</v>
      </c>
      <c r="I1942" s="91" t="e">
        <f>G1942/B1941</f>
        <v>#DIV/0!</v>
      </c>
      <c r="J1942" s="104" t="e">
        <f>H1942/B1941</f>
        <v>#DIV/0!</v>
      </c>
    </row>
    <row r="1943" spans="1:10" ht="12.75" customHeight="1" x14ac:dyDescent="0.25">
      <c r="A1943" s="101"/>
      <c r="D1943" s="81" t="s">
        <v>23</v>
      </c>
      <c r="E1943" s="81">
        <f>E1941-E1942</f>
        <v>0</v>
      </c>
      <c r="F1943" s="81"/>
      <c r="G1943" s="82">
        <f>G1941-G1942</f>
        <v>0</v>
      </c>
      <c r="H1943" s="82">
        <f>H1941-H1942</f>
        <v>0</v>
      </c>
      <c r="I1943" s="82" t="e">
        <f>I1941-I1942</f>
        <v>#DIV/0!</v>
      </c>
      <c r="J1943" s="105" t="e">
        <f>J1941-J1942</f>
        <v>#DIV/0!</v>
      </c>
    </row>
    <row r="1944" spans="1:10" ht="12.75" customHeight="1" x14ac:dyDescent="0.25">
      <c r="A1944" s="101"/>
      <c r="D1944" s="81"/>
      <c r="E1944" s="81"/>
      <c r="F1944" s="81"/>
      <c r="G1944" s="82"/>
      <c r="H1944" s="83">
        <f>G1943+H1943</f>
        <v>0</v>
      </c>
      <c r="I1944" s="83"/>
      <c r="J1944" s="103"/>
    </row>
    <row r="1945" spans="1:10" ht="12.75" customHeight="1" x14ac:dyDescent="0.25">
      <c r="A1945" s="101"/>
      <c r="B1945" s="79"/>
      <c r="D1945" s="81"/>
      <c r="E1945" s="81"/>
      <c r="F1945" s="81"/>
      <c r="G1945" s="82"/>
      <c r="H1945" s="83"/>
      <c r="I1945" s="83"/>
      <c r="J1945" s="103"/>
    </row>
    <row r="1946" spans="1:10" ht="12.75" customHeight="1" x14ac:dyDescent="0.25">
      <c r="A1946" s="101">
        <v>5</v>
      </c>
      <c r="B1946" s="84" t="s">
        <v>20</v>
      </c>
      <c r="C1946" s="84" t="s">
        <v>21</v>
      </c>
      <c r="D1946" s="85" t="s">
        <v>22</v>
      </c>
      <c r="E1946" s="85" t="s">
        <v>23</v>
      </c>
      <c r="F1946" s="85"/>
      <c r="G1946" s="86" t="s">
        <v>24</v>
      </c>
      <c r="H1946" s="87" t="s">
        <v>25</v>
      </c>
      <c r="I1946" s="87" t="s">
        <v>26</v>
      </c>
      <c r="J1946" s="102"/>
    </row>
    <row r="1947" spans="1:10" ht="12.75" customHeight="1" x14ac:dyDescent="0.25">
      <c r="A1947" s="101"/>
      <c r="B1947" s="80">
        <f>Invoice!B5486</f>
        <v>0</v>
      </c>
      <c r="C1947" s="88">
        <f>Invoice!E5486</f>
        <v>0</v>
      </c>
      <c r="D1947" s="89">
        <f>Invoice!H5486</f>
        <v>0</v>
      </c>
      <c r="E1947" s="81">
        <f t="shared" si="185"/>
        <v>0</v>
      </c>
      <c r="F1947" s="81"/>
      <c r="G1947" s="82">
        <f t="shared" si="186"/>
        <v>0</v>
      </c>
      <c r="H1947" s="83">
        <f t="shared" si="187"/>
        <v>0</v>
      </c>
      <c r="I1947" s="83" t="e">
        <f t="shared" si="188"/>
        <v>#DIV/0!</v>
      </c>
      <c r="J1947" s="103" t="e">
        <f t="shared" si="189"/>
        <v>#DIV/0!</v>
      </c>
    </row>
    <row r="1948" spans="1:10" ht="12.75" customHeight="1" x14ac:dyDescent="0.25">
      <c r="A1948" s="101"/>
      <c r="D1948" s="81"/>
      <c r="E1948" s="81">
        <f>(E1947*Invoice!I5486)+((E1947-(E1947*Invoice!I5486))*Invoice!J5486)</f>
        <v>0</v>
      </c>
      <c r="F1948" s="81"/>
      <c r="G1948" s="90">
        <f>E1948/1.11</f>
        <v>0</v>
      </c>
      <c r="H1948" s="91">
        <f>G1948*11%</f>
        <v>0</v>
      </c>
      <c r="I1948" s="91" t="e">
        <f>G1948/B1947</f>
        <v>#DIV/0!</v>
      </c>
      <c r="J1948" s="104" t="e">
        <f>H1948/B1947</f>
        <v>#DIV/0!</v>
      </c>
    </row>
    <row r="1949" spans="1:10" ht="12.75" customHeight="1" x14ac:dyDescent="0.25">
      <c r="A1949" s="101"/>
      <c r="D1949" s="81" t="s">
        <v>23</v>
      </c>
      <c r="E1949" s="81">
        <f>E1947-E1948</f>
        <v>0</v>
      </c>
      <c r="F1949" s="81"/>
      <c r="G1949" s="82">
        <f>G1947-G1948</f>
        <v>0</v>
      </c>
      <c r="H1949" s="82">
        <f>H1947-H1948</f>
        <v>0</v>
      </c>
      <c r="I1949" s="82" t="e">
        <f>I1947-I1948</f>
        <v>#DIV/0!</v>
      </c>
      <c r="J1949" s="105" t="e">
        <f>J1947-J1948</f>
        <v>#DIV/0!</v>
      </c>
    </row>
    <row r="1950" spans="1:10" ht="12.75" customHeight="1" x14ac:dyDescent="0.25">
      <c r="A1950" s="101"/>
      <c r="D1950" s="81"/>
      <c r="E1950" s="81"/>
      <c r="F1950" s="81"/>
      <c r="G1950" s="82"/>
      <c r="H1950" s="83">
        <f>G1949+H1949</f>
        <v>0</v>
      </c>
      <c r="I1950" s="83"/>
      <c r="J1950" s="103"/>
    </row>
    <row r="1951" spans="1:10" ht="12.75" customHeight="1" x14ac:dyDescent="0.25">
      <c r="A1951" s="101"/>
      <c r="B1951" s="79"/>
      <c r="D1951" s="81"/>
      <c r="E1951" s="81"/>
      <c r="F1951" s="81"/>
      <c r="G1951" s="82"/>
      <c r="H1951" s="83"/>
      <c r="I1951" s="83"/>
      <c r="J1951" s="103"/>
    </row>
    <row r="1952" spans="1:10" ht="12.75" customHeight="1" x14ac:dyDescent="0.25">
      <c r="A1952" s="101">
        <v>6</v>
      </c>
      <c r="B1952" s="84" t="s">
        <v>20</v>
      </c>
      <c r="C1952" s="84" t="s">
        <v>21</v>
      </c>
      <c r="D1952" s="85" t="s">
        <v>22</v>
      </c>
      <c r="E1952" s="85" t="s">
        <v>23</v>
      </c>
      <c r="F1952" s="85"/>
      <c r="G1952" s="86" t="s">
        <v>24</v>
      </c>
      <c r="H1952" s="87" t="s">
        <v>25</v>
      </c>
      <c r="I1952" s="87" t="s">
        <v>26</v>
      </c>
      <c r="J1952" s="102"/>
    </row>
    <row r="1953" spans="1:10" ht="12.75" customHeight="1" x14ac:dyDescent="0.25">
      <c r="A1953" s="101"/>
      <c r="B1953" s="80">
        <f>Invoice!B5487</f>
        <v>0</v>
      </c>
      <c r="C1953" s="88">
        <f>Invoice!E5487</f>
        <v>0</v>
      </c>
      <c r="D1953" s="89">
        <f>Invoice!H5487</f>
        <v>0</v>
      </c>
      <c r="E1953" s="81">
        <f t="shared" si="185"/>
        <v>0</v>
      </c>
      <c r="F1953" s="81"/>
      <c r="G1953" s="82">
        <f t="shared" si="186"/>
        <v>0</v>
      </c>
      <c r="H1953" s="83">
        <f t="shared" si="187"/>
        <v>0</v>
      </c>
      <c r="I1953" s="83" t="e">
        <f t="shared" si="188"/>
        <v>#DIV/0!</v>
      </c>
      <c r="J1953" s="103" t="e">
        <f t="shared" si="189"/>
        <v>#DIV/0!</v>
      </c>
    </row>
    <row r="1954" spans="1:10" ht="12.75" customHeight="1" x14ac:dyDescent="0.25">
      <c r="A1954" s="101"/>
      <c r="D1954" s="81"/>
      <c r="E1954" s="81">
        <f>(E1953*Invoice!I5487)+((E1953-(E1953*Invoice!I5487))*Invoice!J5487)</f>
        <v>0</v>
      </c>
      <c r="F1954" s="81"/>
      <c r="G1954" s="90">
        <f>E1954/1.11</f>
        <v>0</v>
      </c>
      <c r="H1954" s="91">
        <f>G1954*11%</f>
        <v>0</v>
      </c>
      <c r="I1954" s="91" t="e">
        <f>G1954/B1953</f>
        <v>#DIV/0!</v>
      </c>
      <c r="J1954" s="104" t="e">
        <f>H1954/B1953</f>
        <v>#DIV/0!</v>
      </c>
    </row>
    <row r="1955" spans="1:10" ht="12.75" customHeight="1" x14ac:dyDescent="0.25">
      <c r="A1955" s="101"/>
      <c r="D1955" s="81" t="s">
        <v>23</v>
      </c>
      <c r="E1955" s="81">
        <f>E1953-E1954</f>
        <v>0</v>
      </c>
      <c r="F1955" s="81"/>
      <c r="G1955" s="82">
        <f>G1953-G1954</f>
        <v>0</v>
      </c>
      <c r="H1955" s="82">
        <f>H1953-H1954</f>
        <v>0</v>
      </c>
      <c r="I1955" s="82" t="e">
        <f>I1953-I1954</f>
        <v>#DIV/0!</v>
      </c>
      <c r="J1955" s="105" t="e">
        <f>J1953-J1954</f>
        <v>#DIV/0!</v>
      </c>
    </row>
    <row r="1956" spans="1:10" ht="12.75" customHeight="1" x14ac:dyDescent="0.25">
      <c r="A1956" s="101"/>
      <c r="D1956" s="81"/>
      <c r="E1956" s="81"/>
      <c r="F1956" s="81"/>
      <c r="G1956" s="82"/>
      <c r="H1956" s="83">
        <f>G1955+H1955</f>
        <v>0</v>
      </c>
      <c r="I1956" s="83"/>
      <c r="J1956" s="103"/>
    </row>
    <row r="1957" spans="1:10" ht="12.75" customHeight="1" x14ac:dyDescent="0.25">
      <c r="A1957" s="101"/>
      <c r="B1957" s="79"/>
      <c r="D1957" s="81"/>
      <c r="E1957" s="81"/>
      <c r="F1957" s="81"/>
      <c r="G1957" s="82"/>
      <c r="H1957" s="83"/>
      <c r="I1957" s="83"/>
      <c r="J1957" s="103"/>
    </row>
    <row r="1958" spans="1:10" ht="12.75" customHeight="1" x14ac:dyDescent="0.25">
      <c r="A1958" s="101">
        <v>7</v>
      </c>
      <c r="B1958" s="84" t="s">
        <v>20</v>
      </c>
      <c r="C1958" s="84" t="s">
        <v>21</v>
      </c>
      <c r="D1958" s="85" t="s">
        <v>22</v>
      </c>
      <c r="E1958" s="85" t="s">
        <v>23</v>
      </c>
      <c r="F1958" s="85"/>
      <c r="G1958" s="86" t="s">
        <v>24</v>
      </c>
      <c r="H1958" s="87" t="s">
        <v>25</v>
      </c>
      <c r="I1958" s="87" t="s">
        <v>26</v>
      </c>
      <c r="J1958" s="102"/>
    </row>
    <row r="1959" spans="1:10" ht="12.75" customHeight="1" x14ac:dyDescent="0.25">
      <c r="A1959" s="101"/>
      <c r="B1959" s="80">
        <f>Invoice!B5488</f>
        <v>0</v>
      </c>
      <c r="C1959" s="88">
        <f>Invoice!E5488</f>
        <v>0</v>
      </c>
      <c r="D1959" s="89">
        <f>Invoice!H5488</f>
        <v>0</v>
      </c>
      <c r="E1959" s="81">
        <f t="shared" si="185"/>
        <v>0</v>
      </c>
      <c r="F1959" s="81"/>
      <c r="G1959" s="82">
        <f t="shared" si="186"/>
        <v>0</v>
      </c>
      <c r="H1959" s="83">
        <f t="shared" si="187"/>
        <v>0</v>
      </c>
      <c r="I1959" s="83" t="e">
        <f t="shared" si="188"/>
        <v>#DIV/0!</v>
      </c>
      <c r="J1959" s="103" t="e">
        <f t="shared" si="189"/>
        <v>#DIV/0!</v>
      </c>
    </row>
    <row r="1960" spans="1:10" ht="12.75" customHeight="1" x14ac:dyDescent="0.25">
      <c r="A1960" s="101"/>
      <c r="D1960" s="81"/>
      <c r="E1960" s="81">
        <f>(E1959*Invoice!I5488)+((E1959-(E1959*Invoice!I5488))*Invoice!J5488)</f>
        <v>0</v>
      </c>
      <c r="F1960" s="81"/>
      <c r="G1960" s="90">
        <f>E1960/1.11</f>
        <v>0</v>
      </c>
      <c r="H1960" s="91">
        <f>G1960*11%</f>
        <v>0</v>
      </c>
      <c r="I1960" s="91" t="e">
        <f>G1960/B1959</f>
        <v>#DIV/0!</v>
      </c>
      <c r="J1960" s="104" t="e">
        <f>H1960/B1959</f>
        <v>#DIV/0!</v>
      </c>
    </row>
    <row r="1961" spans="1:10" ht="12.75" customHeight="1" x14ac:dyDescent="0.25">
      <c r="A1961" s="101"/>
      <c r="D1961" s="81" t="s">
        <v>23</v>
      </c>
      <c r="E1961" s="81">
        <f>E1959-E1960</f>
        <v>0</v>
      </c>
      <c r="F1961" s="81"/>
      <c r="G1961" s="82">
        <f>G1959-G1960</f>
        <v>0</v>
      </c>
      <c r="H1961" s="82">
        <f>H1959-H1960</f>
        <v>0</v>
      </c>
      <c r="I1961" s="82" t="e">
        <f>I1959-I1960</f>
        <v>#DIV/0!</v>
      </c>
      <c r="J1961" s="105" t="e">
        <f>J1959-J1960</f>
        <v>#DIV/0!</v>
      </c>
    </row>
    <row r="1962" spans="1:10" ht="12.75" customHeight="1" x14ac:dyDescent="0.25">
      <c r="A1962" s="101"/>
      <c r="D1962" s="81"/>
      <c r="E1962" s="81"/>
      <c r="F1962" s="81"/>
      <c r="G1962" s="82"/>
      <c r="H1962" s="83">
        <f>G1961+H1961</f>
        <v>0</v>
      </c>
      <c r="I1962" s="83"/>
      <c r="J1962" s="103"/>
    </row>
    <row r="1963" spans="1:10" ht="12.75" customHeight="1" x14ac:dyDescent="0.25">
      <c r="A1963" s="101"/>
      <c r="B1963" s="79"/>
      <c r="D1963" s="81"/>
      <c r="E1963" s="81"/>
      <c r="F1963" s="81"/>
      <c r="G1963" s="82"/>
      <c r="H1963" s="83"/>
      <c r="I1963" s="83"/>
      <c r="J1963" s="103"/>
    </row>
    <row r="1964" spans="1:10" ht="12.75" customHeight="1" x14ac:dyDescent="0.25">
      <c r="A1964" s="101">
        <v>8</v>
      </c>
      <c r="B1964" s="84" t="s">
        <v>20</v>
      </c>
      <c r="C1964" s="84" t="s">
        <v>21</v>
      </c>
      <c r="D1964" s="85" t="s">
        <v>22</v>
      </c>
      <c r="E1964" s="85" t="s">
        <v>23</v>
      </c>
      <c r="F1964" s="85"/>
      <c r="G1964" s="86" t="s">
        <v>24</v>
      </c>
      <c r="H1964" s="87" t="s">
        <v>25</v>
      </c>
      <c r="I1964" s="87" t="s">
        <v>26</v>
      </c>
      <c r="J1964" s="102"/>
    </row>
    <row r="1965" spans="1:10" ht="12.75" customHeight="1" x14ac:dyDescent="0.25">
      <c r="A1965" s="101"/>
      <c r="B1965" s="80">
        <f>Invoice!B5489</f>
        <v>0</v>
      </c>
      <c r="C1965" s="88">
        <f>Invoice!E5489</f>
        <v>0</v>
      </c>
      <c r="D1965" s="89">
        <f>Invoice!H5489</f>
        <v>0</v>
      </c>
      <c r="E1965" s="81">
        <f t="shared" si="185"/>
        <v>0</v>
      </c>
      <c r="F1965" s="81"/>
      <c r="G1965" s="82">
        <f t="shared" si="186"/>
        <v>0</v>
      </c>
      <c r="H1965" s="83">
        <f t="shared" si="187"/>
        <v>0</v>
      </c>
      <c r="I1965" s="83" t="e">
        <f t="shared" si="188"/>
        <v>#DIV/0!</v>
      </c>
      <c r="J1965" s="103" t="e">
        <f t="shared" si="189"/>
        <v>#DIV/0!</v>
      </c>
    </row>
    <row r="1966" spans="1:10" ht="12.75" customHeight="1" x14ac:dyDescent="0.25">
      <c r="A1966" s="101"/>
      <c r="D1966" s="81"/>
      <c r="E1966" s="81">
        <f>(E1965*Invoice!I5489)+((E1965-(E1965*Invoice!I5489))*Invoice!J5489)</f>
        <v>0</v>
      </c>
      <c r="F1966" s="81"/>
      <c r="G1966" s="90">
        <f>E1966/1.11</f>
        <v>0</v>
      </c>
      <c r="H1966" s="91">
        <f>G1966*11%</f>
        <v>0</v>
      </c>
      <c r="I1966" s="91" t="e">
        <f>G1966/B1965</f>
        <v>#DIV/0!</v>
      </c>
      <c r="J1966" s="104" t="e">
        <f>H1966/B1965</f>
        <v>#DIV/0!</v>
      </c>
    </row>
    <row r="1967" spans="1:10" ht="12.75" customHeight="1" x14ac:dyDescent="0.25">
      <c r="A1967" s="101"/>
      <c r="D1967" s="81" t="s">
        <v>23</v>
      </c>
      <c r="E1967" s="81">
        <f>E1965-E1966</f>
        <v>0</v>
      </c>
      <c r="F1967" s="81"/>
      <c r="G1967" s="82">
        <f>G1965-G1966</f>
        <v>0</v>
      </c>
      <c r="H1967" s="82">
        <f>H1965-H1966</f>
        <v>0</v>
      </c>
      <c r="I1967" s="82" t="e">
        <f>I1965-I1966</f>
        <v>#DIV/0!</v>
      </c>
      <c r="J1967" s="105" t="e">
        <f>J1965-J1966</f>
        <v>#DIV/0!</v>
      </c>
    </row>
    <row r="1968" spans="1:10" ht="12.75" customHeight="1" x14ac:dyDescent="0.25">
      <c r="A1968" s="101"/>
      <c r="D1968" s="81"/>
      <c r="E1968" s="81"/>
      <c r="F1968" s="81"/>
      <c r="G1968" s="82"/>
      <c r="H1968" s="83">
        <f>G1967+H1967</f>
        <v>0</v>
      </c>
      <c r="I1968" s="83"/>
      <c r="J1968" s="103"/>
    </row>
    <row r="1969" spans="1:10" ht="12.75" customHeight="1" x14ac:dyDescent="0.25">
      <c r="A1969" s="101"/>
      <c r="B1969" s="79"/>
      <c r="D1969" s="81"/>
      <c r="E1969" s="81"/>
      <c r="F1969" s="81"/>
      <c r="G1969" s="82"/>
      <c r="H1969" s="83"/>
      <c r="I1969" s="83"/>
      <c r="J1969" s="103"/>
    </row>
    <row r="1970" spans="1:10" ht="12.75" customHeight="1" x14ac:dyDescent="0.25">
      <c r="A1970" s="101">
        <v>9</v>
      </c>
      <c r="B1970" s="84" t="s">
        <v>20</v>
      </c>
      <c r="C1970" s="84" t="s">
        <v>21</v>
      </c>
      <c r="D1970" s="85" t="s">
        <v>22</v>
      </c>
      <c r="E1970" s="85" t="s">
        <v>23</v>
      </c>
      <c r="F1970" s="85"/>
      <c r="G1970" s="86" t="s">
        <v>24</v>
      </c>
      <c r="H1970" s="87" t="s">
        <v>25</v>
      </c>
      <c r="I1970" s="87" t="s">
        <v>26</v>
      </c>
      <c r="J1970" s="102"/>
    </row>
    <row r="1971" spans="1:10" ht="12.75" customHeight="1" x14ac:dyDescent="0.25">
      <c r="A1971" s="101"/>
      <c r="B1971" s="80">
        <f>Invoice!B5490</f>
        <v>0</v>
      </c>
      <c r="C1971" s="88">
        <f>Invoice!E5490</f>
        <v>0</v>
      </c>
      <c r="D1971" s="89">
        <f>Invoice!H5490</f>
        <v>0</v>
      </c>
      <c r="E1971" s="81">
        <f t="shared" si="185"/>
        <v>0</v>
      </c>
      <c r="F1971" s="81"/>
      <c r="G1971" s="82">
        <f t="shared" si="186"/>
        <v>0</v>
      </c>
      <c r="H1971" s="83">
        <f t="shared" si="187"/>
        <v>0</v>
      </c>
      <c r="I1971" s="83" t="e">
        <f t="shared" si="188"/>
        <v>#DIV/0!</v>
      </c>
      <c r="J1971" s="103" t="e">
        <f t="shared" si="189"/>
        <v>#DIV/0!</v>
      </c>
    </row>
    <row r="1972" spans="1:10" ht="12.75" customHeight="1" x14ac:dyDescent="0.25">
      <c r="A1972" s="101"/>
      <c r="D1972" s="81"/>
      <c r="E1972" s="81">
        <f>(E1971*Invoice!I5490)+((E1971-(E1971*Invoice!I5490))*Invoice!J5490)</f>
        <v>0</v>
      </c>
      <c r="F1972" s="81"/>
      <c r="G1972" s="90">
        <f>E1972/1.11</f>
        <v>0</v>
      </c>
      <c r="H1972" s="91">
        <f>G1972*11%</f>
        <v>0</v>
      </c>
      <c r="I1972" s="91" t="e">
        <f>G1972/B1971</f>
        <v>#DIV/0!</v>
      </c>
      <c r="J1972" s="104" t="e">
        <f>H1972/B1971</f>
        <v>#DIV/0!</v>
      </c>
    </row>
    <row r="1973" spans="1:10" ht="12.75" customHeight="1" x14ac:dyDescent="0.25">
      <c r="A1973" s="101"/>
      <c r="D1973" s="81" t="s">
        <v>23</v>
      </c>
      <c r="E1973" s="81">
        <f>E1971-E1972</f>
        <v>0</v>
      </c>
      <c r="F1973" s="81"/>
      <c r="G1973" s="82">
        <f>G1971-G1972</f>
        <v>0</v>
      </c>
      <c r="H1973" s="82">
        <f>H1971-H1972</f>
        <v>0</v>
      </c>
      <c r="I1973" s="82" t="e">
        <f>I1971-I1972</f>
        <v>#DIV/0!</v>
      </c>
      <c r="J1973" s="105" t="e">
        <f>J1971-J1972</f>
        <v>#DIV/0!</v>
      </c>
    </row>
    <row r="1974" spans="1:10" ht="12.75" customHeight="1" x14ac:dyDescent="0.25">
      <c r="A1974" s="101"/>
      <c r="D1974" s="81"/>
      <c r="E1974" s="81"/>
      <c r="F1974" s="81"/>
      <c r="G1974" s="82"/>
      <c r="H1974" s="83">
        <f>G1973+H1973</f>
        <v>0</v>
      </c>
      <c r="I1974" s="83"/>
      <c r="J1974" s="103"/>
    </row>
    <row r="1975" spans="1:10" ht="12.75" customHeight="1" x14ac:dyDescent="0.25">
      <c r="A1975" s="101"/>
      <c r="B1975" s="79"/>
      <c r="D1975" s="81"/>
      <c r="E1975" s="81"/>
      <c r="F1975" s="81"/>
      <c r="G1975" s="82"/>
      <c r="H1975" s="83"/>
      <c r="I1975" s="83"/>
      <c r="J1975" s="103"/>
    </row>
    <row r="1976" spans="1:10" ht="12.75" customHeight="1" x14ac:dyDescent="0.25">
      <c r="A1976" s="101">
        <v>10</v>
      </c>
      <c r="B1976" s="84" t="s">
        <v>20</v>
      </c>
      <c r="C1976" s="84" t="s">
        <v>21</v>
      </c>
      <c r="D1976" s="85" t="s">
        <v>22</v>
      </c>
      <c r="E1976" s="85" t="s">
        <v>23</v>
      </c>
      <c r="F1976" s="85"/>
      <c r="G1976" s="86" t="s">
        <v>24</v>
      </c>
      <c r="H1976" s="87" t="s">
        <v>25</v>
      </c>
      <c r="I1976" s="87" t="s">
        <v>26</v>
      </c>
      <c r="J1976" s="102"/>
    </row>
    <row r="1977" spans="1:10" ht="12.75" customHeight="1" x14ac:dyDescent="0.25">
      <c r="A1977" s="101"/>
      <c r="B1977" s="80">
        <f>Invoice!B5491</f>
        <v>0</v>
      </c>
      <c r="C1977" s="88">
        <f>Invoice!E5491</f>
        <v>0</v>
      </c>
      <c r="D1977" s="89">
        <f>Invoice!H5491</f>
        <v>0</v>
      </c>
      <c r="E1977" s="81">
        <f t="shared" si="185"/>
        <v>0</v>
      </c>
      <c r="F1977" s="81"/>
      <c r="G1977" s="82">
        <f t="shared" si="186"/>
        <v>0</v>
      </c>
      <c r="H1977" s="83">
        <f t="shared" si="187"/>
        <v>0</v>
      </c>
      <c r="I1977" s="83" t="e">
        <f t="shared" si="188"/>
        <v>#DIV/0!</v>
      </c>
      <c r="J1977" s="103" t="e">
        <f t="shared" si="189"/>
        <v>#DIV/0!</v>
      </c>
    </row>
    <row r="1978" spans="1:10" ht="12.75" customHeight="1" x14ac:dyDescent="0.25">
      <c r="A1978" s="101"/>
      <c r="D1978" s="81"/>
      <c r="E1978" s="81">
        <f>(E1977*Invoice!I5491)+((E1977-(E1977*Invoice!I5491))*Invoice!J5491)</f>
        <v>0</v>
      </c>
      <c r="F1978" s="81"/>
      <c r="G1978" s="90">
        <f>E1978/1.11</f>
        <v>0</v>
      </c>
      <c r="H1978" s="91">
        <f>G1978*11%</f>
        <v>0</v>
      </c>
      <c r="I1978" s="91" t="e">
        <f>G1978/B1977</f>
        <v>#DIV/0!</v>
      </c>
      <c r="J1978" s="104" t="e">
        <f>H1978/B1977</f>
        <v>#DIV/0!</v>
      </c>
    </row>
    <row r="1979" spans="1:10" ht="12.75" customHeight="1" x14ac:dyDescent="0.25">
      <c r="A1979" s="101"/>
      <c r="D1979" s="81" t="s">
        <v>23</v>
      </c>
      <c r="E1979" s="81">
        <f>E1977-E1978</f>
        <v>0</v>
      </c>
      <c r="F1979" s="81"/>
      <c r="G1979" s="82">
        <f>G1977-G1978</f>
        <v>0</v>
      </c>
      <c r="H1979" s="82">
        <f>H1977-H1978</f>
        <v>0</v>
      </c>
      <c r="I1979" s="82" t="e">
        <f>I1977-I1978</f>
        <v>#DIV/0!</v>
      </c>
      <c r="J1979" s="105" t="e">
        <f>J1977-J1978</f>
        <v>#DIV/0!</v>
      </c>
    </row>
    <row r="1980" spans="1:10" ht="12.75" customHeight="1" x14ac:dyDescent="0.25">
      <c r="A1980" s="101"/>
      <c r="D1980" s="81"/>
      <c r="E1980" s="81"/>
      <c r="F1980" s="81"/>
      <c r="G1980" s="82"/>
      <c r="H1980" s="83">
        <f>G1979+H1979</f>
        <v>0</v>
      </c>
      <c r="I1980" s="83"/>
      <c r="J1980" s="103"/>
    </row>
    <row r="1981" spans="1:10" ht="12.75" customHeight="1" x14ac:dyDescent="0.25">
      <c r="A1981" s="101"/>
      <c r="B1981" s="79"/>
      <c r="D1981" s="81"/>
      <c r="E1981" s="81"/>
      <c r="F1981" s="81"/>
      <c r="G1981" s="82"/>
      <c r="H1981" s="83"/>
      <c r="I1981" s="83"/>
      <c r="J1981" s="103"/>
    </row>
    <row r="1982" spans="1:10" ht="12.75" customHeight="1" x14ac:dyDescent="0.25">
      <c r="A1982" s="101">
        <v>11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2"/>
    </row>
    <row r="1983" spans="1:10" ht="12.75" customHeight="1" x14ac:dyDescent="0.25">
      <c r="A1983" s="101"/>
      <c r="B1983" s="80">
        <f>Invoice!B5492</f>
        <v>0</v>
      </c>
      <c r="C1983" s="88">
        <f>Invoice!E5492</f>
        <v>0</v>
      </c>
      <c r="D1983" s="89">
        <f>Invoice!H5492</f>
        <v>0</v>
      </c>
      <c r="E1983" s="81">
        <f t="shared" si="185"/>
        <v>0</v>
      </c>
      <c r="F1983" s="81"/>
      <c r="G1983" s="82">
        <f t="shared" si="186"/>
        <v>0</v>
      </c>
      <c r="H1983" s="83">
        <f t="shared" si="187"/>
        <v>0</v>
      </c>
      <c r="I1983" s="83" t="e">
        <f t="shared" si="188"/>
        <v>#DIV/0!</v>
      </c>
      <c r="J1983" s="103" t="e">
        <f t="shared" si="189"/>
        <v>#DIV/0!</v>
      </c>
    </row>
    <row r="1984" spans="1:10" ht="12.75" customHeight="1" x14ac:dyDescent="0.25">
      <c r="A1984" s="101"/>
      <c r="D1984" s="81"/>
      <c r="E1984" s="81">
        <f>(E1983*Invoice!I5492)+((E1983-(E1983*Invoice!I5492))*Invoice!J5492)</f>
        <v>0</v>
      </c>
      <c r="F1984" s="81"/>
      <c r="G1984" s="90">
        <f>E1984/1.11</f>
        <v>0</v>
      </c>
      <c r="H1984" s="91">
        <f>G1984*11%</f>
        <v>0</v>
      </c>
      <c r="I1984" s="91" t="e">
        <f>G1984/B1983</f>
        <v>#DIV/0!</v>
      </c>
      <c r="J1984" s="104" t="e">
        <f>H1984/B1983</f>
        <v>#DIV/0!</v>
      </c>
    </row>
    <row r="1985" spans="1:10" ht="12.75" customHeight="1" x14ac:dyDescent="0.25">
      <c r="A1985" s="101"/>
      <c r="D1985" s="81" t="s">
        <v>23</v>
      </c>
      <c r="E1985" s="81">
        <f>E1983-E1984</f>
        <v>0</v>
      </c>
      <c r="F1985" s="81"/>
      <c r="G1985" s="82">
        <f>G1983-G1984</f>
        <v>0</v>
      </c>
      <c r="H1985" s="82">
        <f>H1983-H1984</f>
        <v>0</v>
      </c>
      <c r="I1985" s="82" t="e">
        <f>I1983-I1984</f>
        <v>#DIV/0!</v>
      </c>
      <c r="J1985" s="105" t="e">
        <f>J1983-J1984</f>
        <v>#DIV/0!</v>
      </c>
    </row>
    <row r="1986" spans="1:10" ht="12.75" customHeight="1" x14ac:dyDescent="0.25">
      <c r="A1986" s="101"/>
      <c r="D1986" s="81"/>
      <c r="E1986" s="81"/>
      <c r="F1986" s="81"/>
      <c r="G1986" s="82"/>
      <c r="H1986" s="83">
        <f>G1985+H1985</f>
        <v>0</v>
      </c>
      <c r="I1986" s="83"/>
      <c r="J1986" s="103"/>
    </row>
    <row r="1987" spans="1:10" ht="12.75" customHeight="1" x14ac:dyDescent="0.25">
      <c r="A1987" s="101"/>
      <c r="B1987" s="79"/>
      <c r="D1987" s="81"/>
      <c r="E1987" s="81"/>
      <c r="F1987" s="81"/>
      <c r="G1987" s="82"/>
      <c r="H1987" s="83"/>
      <c r="I1987" s="83"/>
      <c r="J1987" s="103"/>
    </row>
    <row r="1988" spans="1:10" ht="12.75" customHeight="1" x14ac:dyDescent="0.25">
      <c r="A1988" s="101">
        <v>12</v>
      </c>
      <c r="B1988" s="84" t="s">
        <v>20</v>
      </c>
      <c r="C1988" s="84" t="s">
        <v>21</v>
      </c>
      <c r="D1988" s="85" t="s">
        <v>22</v>
      </c>
      <c r="E1988" s="85" t="s">
        <v>23</v>
      </c>
      <c r="F1988" s="85"/>
      <c r="G1988" s="86" t="s">
        <v>24</v>
      </c>
      <c r="H1988" s="87" t="s">
        <v>25</v>
      </c>
      <c r="I1988" s="87" t="s">
        <v>26</v>
      </c>
      <c r="J1988" s="102"/>
    </row>
    <row r="1989" spans="1:10" ht="12.75" customHeight="1" x14ac:dyDescent="0.25">
      <c r="A1989" s="101"/>
      <c r="B1989" s="80">
        <f>Invoice!B5493</f>
        <v>0</v>
      </c>
      <c r="C1989" s="88">
        <f>Invoice!E5493</f>
        <v>0</v>
      </c>
      <c r="D1989" s="89">
        <f>Invoice!H5493</f>
        <v>0</v>
      </c>
      <c r="E1989" s="81">
        <f t="shared" si="185"/>
        <v>0</v>
      </c>
      <c r="F1989" s="81"/>
      <c r="G1989" s="82">
        <f t="shared" si="186"/>
        <v>0</v>
      </c>
      <c r="H1989" s="83">
        <f t="shared" si="187"/>
        <v>0</v>
      </c>
      <c r="I1989" s="83" t="e">
        <f t="shared" si="188"/>
        <v>#DIV/0!</v>
      </c>
      <c r="J1989" s="103" t="e">
        <f t="shared" si="189"/>
        <v>#DIV/0!</v>
      </c>
    </row>
    <row r="1990" spans="1:10" ht="12.75" customHeight="1" x14ac:dyDescent="0.25">
      <c r="A1990" s="101"/>
      <c r="D1990" s="81"/>
      <c r="E1990" s="81">
        <f>(E1989*Invoice!I5493)+((E1989-(E1989*Invoice!I5493))*Invoice!J5493)</f>
        <v>0</v>
      </c>
      <c r="F1990" s="81"/>
      <c r="G1990" s="90">
        <f>E1990/1.11</f>
        <v>0</v>
      </c>
      <c r="H1990" s="91">
        <f>G1990*11%</f>
        <v>0</v>
      </c>
      <c r="I1990" s="91" t="e">
        <f>G1990/B1989</f>
        <v>#DIV/0!</v>
      </c>
      <c r="J1990" s="104" t="e">
        <f>H1990/B1989</f>
        <v>#DIV/0!</v>
      </c>
    </row>
    <row r="1991" spans="1:10" ht="12.75" customHeight="1" x14ac:dyDescent="0.25">
      <c r="A1991" s="101"/>
      <c r="D1991" s="81" t="s">
        <v>23</v>
      </c>
      <c r="E1991" s="81">
        <f>E1989-E1990</f>
        <v>0</v>
      </c>
      <c r="F1991" s="81"/>
      <c r="G1991" s="82">
        <f>G1989-G1990</f>
        <v>0</v>
      </c>
      <c r="H1991" s="82">
        <f>H1989-H1990</f>
        <v>0</v>
      </c>
      <c r="I1991" s="82" t="e">
        <f>I1989-I1990</f>
        <v>#DIV/0!</v>
      </c>
      <c r="J1991" s="105" t="e">
        <f>J1989-J1990</f>
        <v>#DIV/0!</v>
      </c>
    </row>
    <row r="1992" spans="1:10" ht="12.75" customHeight="1" x14ac:dyDescent="0.25">
      <c r="A1992" s="101"/>
      <c r="D1992" s="81"/>
      <c r="E1992" s="81"/>
      <c r="F1992" s="81"/>
      <c r="G1992" s="82"/>
      <c r="H1992" s="83">
        <f>G1991+H1991</f>
        <v>0</v>
      </c>
      <c r="I1992" s="83"/>
      <c r="J1992" s="103"/>
    </row>
    <row r="1993" spans="1:10" ht="12.75" customHeight="1" x14ac:dyDescent="0.25">
      <c r="A1993" s="101"/>
      <c r="B1993" s="79"/>
      <c r="D1993" s="81"/>
      <c r="E1993" s="81"/>
      <c r="F1993" s="81"/>
      <c r="G1993" s="82"/>
      <c r="H1993" s="83"/>
      <c r="I1993" s="83"/>
      <c r="J1993" s="103"/>
    </row>
    <row r="1994" spans="1:10" ht="12.75" customHeight="1" x14ac:dyDescent="0.25">
      <c r="A1994" s="101">
        <v>13</v>
      </c>
      <c r="B1994" s="84" t="s">
        <v>20</v>
      </c>
      <c r="C1994" s="84" t="s">
        <v>21</v>
      </c>
      <c r="D1994" s="85" t="s">
        <v>22</v>
      </c>
      <c r="E1994" s="85" t="s">
        <v>23</v>
      </c>
      <c r="F1994" s="85"/>
      <c r="G1994" s="86" t="s">
        <v>24</v>
      </c>
      <c r="H1994" s="87" t="s">
        <v>25</v>
      </c>
      <c r="I1994" s="87" t="s">
        <v>26</v>
      </c>
      <c r="J1994" s="102"/>
    </row>
    <row r="1995" spans="1:10" ht="12.75" customHeight="1" x14ac:dyDescent="0.25">
      <c r="A1995" s="101"/>
      <c r="B1995" s="80">
        <f>Invoice!B5494</f>
        <v>0</v>
      </c>
      <c r="C1995" s="88">
        <f>Invoice!E5494</f>
        <v>0</v>
      </c>
      <c r="D1995" s="89">
        <f>Invoice!H5494</f>
        <v>0</v>
      </c>
      <c r="E1995" s="81">
        <f t="shared" si="185"/>
        <v>0</v>
      </c>
      <c r="F1995" s="81"/>
      <c r="G1995" s="82">
        <f t="shared" si="186"/>
        <v>0</v>
      </c>
      <c r="H1995" s="83">
        <f t="shared" si="187"/>
        <v>0</v>
      </c>
      <c r="I1995" s="83" t="e">
        <f t="shared" si="188"/>
        <v>#DIV/0!</v>
      </c>
      <c r="J1995" s="103" t="e">
        <f t="shared" si="189"/>
        <v>#DIV/0!</v>
      </c>
    </row>
    <row r="1996" spans="1:10" ht="12.75" customHeight="1" x14ac:dyDescent="0.25">
      <c r="A1996" s="101"/>
      <c r="D1996" s="81"/>
      <c r="E1996" s="81">
        <f>(E1995*Invoice!I5494)+((E1995-(E1995*Invoice!I5494))*Invoice!J5494)</f>
        <v>0</v>
      </c>
      <c r="F1996" s="81"/>
      <c r="G1996" s="90">
        <f>E1996/1.11</f>
        <v>0</v>
      </c>
      <c r="H1996" s="91">
        <f>G1996*11%</f>
        <v>0</v>
      </c>
      <c r="I1996" s="91" t="e">
        <f>G1996/B1995</f>
        <v>#DIV/0!</v>
      </c>
      <c r="J1996" s="104" t="e">
        <f>H1996/B1995</f>
        <v>#DIV/0!</v>
      </c>
    </row>
    <row r="1997" spans="1:10" ht="12.75" customHeight="1" x14ac:dyDescent="0.25">
      <c r="A1997" s="101"/>
      <c r="D1997" s="81" t="s">
        <v>23</v>
      </c>
      <c r="E1997" s="81">
        <f>E1995-E1996</f>
        <v>0</v>
      </c>
      <c r="F1997" s="81"/>
      <c r="G1997" s="82">
        <f>G1995-G1996</f>
        <v>0</v>
      </c>
      <c r="H1997" s="82">
        <f>H1995-H1996</f>
        <v>0</v>
      </c>
      <c r="I1997" s="82" t="e">
        <f>I1995-I1996</f>
        <v>#DIV/0!</v>
      </c>
      <c r="J1997" s="105" t="e">
        <f>J1995-J1996</f>
        <v>#DIV/0!</v>
      </c>
    </row>
    <row r="1998" spans="1:10" ht="12.75" customHeight="1" x14ac:dyDescent="0.25">
      <c r="A1998" s="101"/>
      <c r="D1998" s="81"/>
      <c r="E1998" s="81"/>
      <c r="F1998" s="81"/>
      <c r="G1998" s="82"/>
      <c r="H1998" s="83">
        <f>G1997+H1997</f>
        <v>0</v>
      </c>
      <c r="I1998" s="83"/>
      <c r="J1998" s="103"/>
    </row>
    <row r="1999" spans="1:10" ht="12.75" customHeight="1" x14ac:dyDescent="0.25">
      <c r="A1999" s="101"/>
      <c r="B1999" s="79"/>
      <c r="D1999" s="81"/>
      <c r="E1999" s="81"/>
      <c r="F1999" s="81"/>
      <c r="G1999" s="82"/>
      <c r="H1999" s="83"/>
      <c r="I1999" s="83"/>
      <c r="J1999" s="103"/>
    </row>
    <row r="2000" spans="1:10" ht="12.75" customHeight="1" x14ac:dyDescent="0.25">
      <c r="A2000" s="101">
        <v>14</v>
      </c>
      <c r="B2000" s="84" t="s">
        <v>20</v>
      </c>
      <c r="C2000" s="84" t="s">
        <v>21</v>
      </c>
      <c r="D2000" s="85" t="s">
        <v>22</v>
      </c>
      <c r="E2000" s="85" t="s">
        <v>23</v>
      </c>
      <c r="F2000" s="85"/>
      <c r="G2000" s="86" t="s">
        <v>24</v>
      </c>
      <c r="H2000" s="87" t="s">
        <v>25</v>
      </c>
      <c r="I2000" s="87" t="s">
        <v>26</v>
      </c>
      <c r="J2000" s="102"/>
    </row>
    <row r="2001" spans="1:10" ht="12.75" customHeight="1" x14ac:dyDescent="0.25">
      <c r="A2001" s="101"/>
      <c r="B2001" s="80">
        <f>Invoice!B5495</f>
        <v>0</v>
      </c>
      <c r="C2001" s="88">
        <f>Invoice!E5495</f>
        <v>0</v>
      </c>
      <c r="D2001" s="89">
        <f>Invoice!H5495</f>
        <v>0</v>
      </c>
      <c r="E2001" s="81">
        <f t="shared" si="185"/>
        <v>0</v>
      </c>
      <c r="F2001" s="81"/>
      <c r="G2001" s="82">
        <f t="shared" si="186"/>
        <v>0</v>
      </c>
      <c r="H2001" s="83">
        <f t="shared" si="187"/>
        <v>0</v>
      </c>
      <c r="I2001" s="83" t="e">
        <f t="shared" si="188"/>
        <v>#DIV/0!</v>
      </c>
      <c r="J2001" s="103" t="e">
        <f t="shared" si="189"/>
        <v>#DIV/0!</v>
      </c>
    </row>
    <row r="2002" spans="1:10" ht="12.75" customHeight="1" x14ac:dyDescent="0.25">
      <c r="A2002" s="101"/>
      <c r="D2002" s="81"/>
      <c r="E2002" s="81">
        <f>(E2001*Invoice!I5495)+((E2001-(E2001*Invoice!I5495))*Invoice!J5495)</f>
        <v>0</v>
      </c>
      <c r="F2002" s="81"/>
      <c r="G2002" s="90">
        <f>E2002/1.11</f>
        <v>0</v>
      </c>
      <c r="H2002" s="91">
        <f>G2002*11%</f>
        <v>0</v>
      </c>
      <c r="I2002" s="91" t="e">
        <f>G2002/B2001</f>
        <v>#DIV/0!</v>
      </c>
      <c r="J2002" s="104" t="e">
        <f>H2002/B2001</f>
        <v>#DIV/0!</v>
      </c>
    </row>
    <row r="2003" spans="1:10" ht="12.75" customHeight="1" x14ac:dyDescent="0.25">
      <c r="A2003" s="101"/>
      <c r="D2003" s="81" t="s">
        <v>23</v>
      </c>
      <c r="E2003" s="81">
        <f>E2001-E2002</f>
        <v>0</v>
      </c>
      <c r="F2003" s="81"/>
      <c r="G2003" s="82">
        <f>G2001-G2002</f>
        <v>0</v>
      </c>
      <c r="H2003" s="82">
        <f>H2001-H2002</f>
        <v>0</v>
      </c>
      <c r="I2003" s="82" t="e">
        <f>I2001-I2002</f>
        <v>#DIV/0!</v>
      </c>
      <c r="J2003" s="105" t="e">
        <f>J2001-J2002</f>
        <v>#DIV/0!</v>
      </c>
    </row>
    <row r="2004" spans="1:10" ht="12.75" customHeight="1" x14ac:dyDescent="0.25">
      <c r="A2004" s="101"/>
      <c r="D2004" s="81"/>
      <c r="E2004" s="81"/>
      <c r="F2004" s="81"/>
      <c r="G2004" s="82"/>
      <c r="H2004" s="83">
        <f>G2003+H2003</f>
        <v>0</v>
      </c>
      <c r="I2004" s="83"/>
      <c r="J2004" s="103"/>
    </row>
    <row r="2005" spans="1:10" ht="12.75" customHeight="1" x14ac:dyDescent="0.25">
      <c r="A2005" s="101"/>
      <c r="B2005" s="79"/>
      <c r="D2005" s="81"/>
      <c r="E2005" s="81"/>
      <c r="F2005" s="81"/>
      <c r="G2005" s="82"/>
      <c r="H2005" s="83"/>
      <c r="I2005" s="83"/>
      <c r="J2005" s="103"/>
    </row>
    <row r="2006" spans="1:10" ht="12.75" customHeight="1" x14ac:dyDescent="0.25">
      <c r="A2006" s="101">
        <v>15</v>
      </c>
      <c r="B2006" s="84" t="s">
        <v>20</v>
      </c>
      <c r="C2006" s="84" t="s">
        <v>21</v>
      </c>
      <c r="D2006" s="85" t="s">
        <v>22</v>
      </c>
      <c r="E2006" s="85" t="s">
        <v>23</v>
      </c>
      <c r="F2006" s="85"/>
      <c r="G2006" s="86" t="s">
        <v>24</v>
      </c>
      <c r="H2006" s="87" t="s">
        <v>25</v>
      </c>
      <c r="I2006" s="87" t="s">
        <v>26</v>
      </c>
      <c r="J2006" s="102"/>
    </row>
    <row r="2007" spans="1:10" ht="12.75" customHeight="1" x14ac:dyDescent="0.25">
      <c r="A2007" s="101"/>
      <c r="B2007" s="80">
        <f>Invoice!B5496</f>
        <v>0</v>
      </c>
      <c r="C2007" s="88">
        <f>Invoice!E5496</f>
        <v>0</v>
      </c>
      <c r="D2007" s="89">
        <f>Invoice!H5496</f>
        <v>0</v>
      </c>
      <c r="E2007" s="81">
        <f t="shared" si="185"/>
        <v>0</v>
      </c>
      <c r="F2007" s="81"/>
      <c r="G2007" s="82">
        <f t="shared" si="186"/>
        <v>0</v>
      </c>
      <c r="H2007" s="83">
        <f t="shared" si="187"/>
        <v>0</v>
      </c>
      <c r="I2007" s="83" t="e">
        <f t="shared" si="188"/>
        <v>#DIV/0!</v>
      </c>
      <c r="J2007" s="103" t="e">
        <f t="shared" si="189"/>
        <v>#DIV/0!</v>
      </c>
    </row>
    <row r="2008" spans="1:10" ht="12.75" customHeight="1" x14ac:dyDescent="0.25">
      <c r="A2008" s="101"/>
      <c r="D2008" s="81"/>
      <c r="E2008" s="81">
        <f>(E2007*Invoice!I5496)+((E2007-(E2007*Invoice!I5496))*Invoice!J5496)</f>
        <v>0</v>
      </c>
      <c r="F2008" s="81"/>
      <c r="G2008" s="90">
        <f>E2008/1.11</f>
        <v>0</v>
      </c>
      <c r="H2008" s="91">
        <f>G2008*11%</f>
        <v>0</v>
      </c>
      <c r="I2008" s="91" t="e">
        <f>G2008/B2007</f>
        <v>#DIV/0!</v>
      </c>
      <c r="J2008" s="104" t="e">
        <f>H2008/B2007</f>
        <v>#DIV/0!</v>
      </c>
    </row>
    <row r="2009" spans="1:10" ht="12.75" customHeight="1" x14ac:dyDescent="0.25">
      <c r="A2009" s="101"/>
      <c r="D2009" s="81" t="s">
        <v>23</v>
      </c>
      <c r="E2009" s="81">
        <f>E2007-E2008</f>
        <v>0</v>
      </c>
      <c r="F2009" s="81"/>
      <c r="G2009" s="82">
        <f>G2007-G2008</f>
        <v>0</v>
      </c>
      <c r="H2009" s="82">
        <f>H2007-H2008</f>
        <v>0</v>
      </c>
      <c r="I2009" s="82" t="e">
        <f>I2007-I2008</f>
        <v>#DIV/0!</v>
      </c>
      <c r="J2009" s="105" t="e">
        <f>J2007-J2008</f>
        <v>#DIV/0!</v>
      </c>
    </row>
    <row r="2010" spans="1:10" ht="12.75" customHeight="1" x14ac:dyDescent="0.25">
      <c r="A2010" s="101"/>
      <c r="D2010" s="81"/>
      <c r="E2010" s="81"/>
      <c r="F2010" s="81"/>
      <c r="G2010" s="82"/>
      <c r="H2010" s="83">
        <f>G2009+H2009</f>
        <v>0</v>
      </c>
      <c r="I2010" s="83"/>
      <c r="J2010" s="103"/>
    </row>
    <row r="2011" spans="1:10" ht="12.75" customHeight="1" x14ac:dyDescent="0.25">
      <c r="A2011" s="101"/>
      <c r="B2011" s="79"/>
      <c r="D2011" s="81"/>
      <c r="E2011" s="81"/>
      <c r="F2011" s="81"/>
      <c r="G2011" s="82"/>
      <c r="H2011" s="83"/>
      <c r="I2011" s="83"/>
      <c r="J2011" s="103"/>
    </row>
    <row r="2012" spans="1:10" ht="12.75" customHeight="1" x14ac:dyDescent="0.25">
      <c r="A2012" s="101">
        <v>16</v>
      </c>
      <c r="B2012" s="84" t="s">
        <v>20</v>
      </c>
      <c r="C2012" s="84" t="s">
        <v>21</v>
      </c>
      <c r="D2012" s="85" t="s">
        <v>22</v>
      </c>
      <c r="E2012" s="85" t="s">
        <v>23</v>
      </c>
      <c r="F2012" s="85"/>
      <c r="G2012" s="86" t="s">
        <v>24</v>
      </c>
      <c r="H2012" s="87" t="s">
        <v>25</v>
      </c>
      <c r="I2012" s="87" t="s">
        <v>26</v>
      </c>
      <c r="J2012" s="102"/>
    </row>
    <row r="2013" spans="1:10" ht="12.75" customHeight="1" x14ac:dyDescent="0.25">
      <c r="A2013" s="101"/>
      <c r="B2013" s="80">
        <f>Invoice!B5497</f>
        <v>0</v>
      </c>
      <c r="C2013" s="88">
        <f>Invoice!E5497</f>
        <v>0</v>
      </c>
      <c r="D2013" s="89">
        <f>Invoice!H5497</f>
        <v>0</v>
      </c>
      <c r="E2013" s="81">
        <f t="shared" si="185"/>
        <v>0</v>
      </c>
      <c r="F2013" s="81"/>
      <c r="G2013" s="82">
        <f t="shared" si="186"/>
        <v>0</v>
      </c>
      <c r="H2013" s="83">
        <f t="shared" si="187"/>
        <v>0</v>
      </c>
      <c r="I2013" s="83" t="e">
        <f t="shared" si="188"/>
        <v>#DIV/0!</v>
      </c>
      <c r="J2013" s="103" t="e">
        <f t="shared" si="189"/>
        <v>#DIV/0!</v>
      </c>
    </row>
    <row r="2014" spans="1:10" ht="12.75" customHeight="1" x14ac:dyDescent="0.25">
      <c r="A2014" s="101"/>
      <c r="D2014" s="81"/>
      <c r="E2014" s="81">
        <f>(E2013*Invoice!I5497)+((E2013-(E2013*Invoice!I5497))*Invoice!J5497)</f>
        <v>0</v>
      </c>
      <c r="F2014" s="81"/>
      <c r="G2014" s="90">
        <f>E2014/1.11</f>
        <v>0</v>
      </c>
      <c r="H2014" s="91">
        <f>G2014*11%</f>
        <v>0</v>
      </c>
      <c r="I2014" s="91" t="e">
        <f>G2014/B2013</f>
        <v>#DIV/0!</v>
      </c>
      <c r="J2014" s="104" t="e">
        <f>H2014/B2013</f>
        <v>#DIV/0!</v>
      </c>
    </row>
    <row r="2015" spans="1:10" ht="12.75" customHeight="1" x14ac:dyDescent="0.25">
      <c r="A2015" s="101"/>
      <c r="D2015" s="81" t="s">
        <v>23</v>
      </c>
      <c r="E2015" s="81">
        <f>E2013-E2014</f>
        <v>0</v>
      </c>
      <c r="F2015" s="81"/>
      <c r="G2015" s="82">
        <f>G2013-G2014</f>
        <v>0</v>
      </c>
      <c r="H2015" s="82">
        <f>H2013-H2014</f>
        <v>0</v>
      </c>
      <c r="I2015" s="82" t="e">
        <f>I2013-I2014</f>
        <v>#DIV/0!</v>
      </c>
      <c r="J2015" s="105" t="e">
        <f>J2013-J2014</f>
        <v>#DIV/0!</v>
      </c>
    </row>
    <row r="2016" spans="1:10" ht="12.75" customHeight="1" x14ac:dyDescent="0.25">
      <c r="A2016" s="101"/>
      <c r="D2016" s="81"/>
      <c r="E2016" s="81"/>
      <c r="F2016" s="81"/>
      <c r="G2016" s="82"/>
      <c r="H2016" s="83">
        <f>G2015+H2015</f>
        <v>0</v>
      </c>
      <c r="I2016" s="83"/>
      <c r="J2016" s="103"/>
    </row>
    <row r="2017" spans="1:10" ht="12.75" customHeight="1" x14ac:dyDescent="0.25">
      <c r="A2017" s="101"/>
      <c r="C2017" s="88"/>
      <c r="D2017" s="89"/>
      <c r="E2017" s="81"/>
      <c r="F2017" s="81"/>
      <c r="G2017" s="82"/>
      <c r="H2017" s="83"/>
      <c r="I2017" s="83"/>
      <c r="J2017" s="103"/>
    </row>
    <row r="2018" spans="1:10" ht="12.75" customHeight="1" x14ac:dyDescent="0.25">
      <c r="A2018" s="106"/>
      <c r="B2018" s="107"/>
      <c r="C2018" s="107"/>
      <c r="D2018" s="107"/>
      <c r="E2018" s="107"/>
      <c r="F2018" s="107"/>
      <c r="G2018" s="108">
        <f>G1925+G1931+G1937+G1943+G1949+G1955+G1961+G1967+G1973+G1979+G1985+G1991+G1997+G2003+G2009+G2015</f>
        <v>0</v>
      </c>
      <c r="H2018" s="108">
        <f>H1925+H1931+H1937+H1943+H1949+H1955+H1961+H1967+H1973+H1979+H1985+H1991+H1997+H2003+H2009+H2015</f>
        <v>0</v>
      </c>
      <c r="I2018" s="107"/>
      <c r="J2018" s="109">
        <f>H1926+H1932+H1938+H1944+H1950+H1956+H1962+H1968+H1974+H1980+H1986+H1992+H1998+H2004+H2010+H2016</f>
        <v>0</v>
      </c>
    </row>
    <row r="2020" spans="1:10" ht="12.75" customHeight="1" x14ac:dyDescent="0.25">
      <c r="A2020" s="94" t="s">
        <v>1</v>
      </c>
      <c r="B2020" s="95">
        <f>Invoice!E5588</f>
        <v>23070050</v>
      </c>
      <c r="C2020" s="96"/>
      <c r="D2020" s="97"/>
      <c r="E2020" s="97"/>
      <c r="F2020" s="97"/>
      <c r="G2020" s="98"/>
      <c r="H2020" s="99"/>
      <c r="I2020" s="99"/>
      <c r="J2020" s="100"/>
    </row>
    <row r="2021" spans="1:10" ht="12.75" customHeight="1" x14ac:dyDescent="0.25">
      <c r="A2021" s="101">
        <v>1</v>
      </c>
      <c r="B2021" s="84" t="s">
        <v>20</v>
      </c>
      <c r="C2021" s="84" t="s">
        <v>21</v>
      </c>
      <c r="D2021" s="85" t="s">
        <v>22</v>
      </c>
      <c r="E2021" s="85" t="s">
        <v>23</v>
      </c>
      <c r="F2021" s="85"/>
      <c r="G2021" s="86" t="s">
        <v>24</v>
      </c>
      <c r="H2021" s="87" t="s">
        <v>25</v>
      </c>
      <c r="I2021" s="87" t="s">
        <v>26</v>
      </c>
      <c r="J2021" s="102"/>
    </row>
    <row r="2022" spans="1:10" ht="12.75" customHeight="1" x14ac:dyDescent="0.25">
      <c r="A2022" s="101"/>
      <c r="B2022" s="80">
        <f>Invoice!B5596</f>
        <v>0</v>
      </c>
      <c r="C2022" s="88">
        <f>Invoice!E5596</f>
        <v>0</v>
      </c>
      <c r="D2022" s="89">
        <f>Invoice!H5596</f>
        <v>0</v>
      </c>
      <c r="E2022" s="81">
        <f>D2022*B2022</f>
        <v>0</v>
      </c>
      <c r="F2022" s="81"/>
      <c r="G2022" s="82">
        <f>E2022/1.11</f>
        <v>0</v>
      </c>
      <c r="H2022" s="83">
        <f>G2022*11%</f>
        <v>0</v>
      </c>
      <c r="I2022" s="83" t="e">
        <f>G2022/B2022</f>
        <v>#DIV/0!</v>
      </c>
      <c r="J2022" s="103" t="e">
        <f>H2022/B2022</f>
        <v>#DIV/0!</v>
      </c>
    </row>
    <row r="2023" spans="1:10" ht="12.75" customHeight="1" x14ac:dyDescent="0.25">
      <c r="A2023" s="101"/>
      <c r="D2023" s="81"/>
      <c r="E2023" s="81">
        <f>(E2022*Invoice!I5596)+((E2022-(E2022*Invoice!I5596))*Invoice!J5596)</f>
        <v>0</v>
      </c>
      <c r="F2023" s="81"/>
      <c r="G2023" s="90">
        <f>E2023/1.11</f>
        <v>0</v>
      </c>
      <c r="H2023" s="91">
        <f>G2023*11%</f>
        <v>0</v>
      </c>
      <c r="I2023" s="91" t="e">
        <f>G2023/B2022</f>
        <v>#DIV/0!</v>
      </c>
      <c r="J2023" s="104" t="e">
        <f>H2023/B2022</f>
        <v>#DIV/0!</v>
      </c>
    </row>
    <row r="2024" spans="1:10" ht="12.75" customHeight="1" x14ac:dyDescent="0.25">
      <c r="A2024" s="101"/>
      <c r="D2024" s="81" t="s">
        <v>23</v>
      </c>
      <c r="E2024" s="81">
        <f>E2022-E2023</f>
        <v>0</v>
      </c>
      <c r="F2024" s="81"/>
      <c r="G2024" s="82">
        <f>G2022-G2023</f>
        <v>0</v>
      </c>
      <c r="H2024" s="82">
        <f>H2022-H2023</f>
        <v>0</v>
      </c>
      <c r="I2024" s="82" t="e">
        <f>I2022-I2023</f>
        <v>#DIV/0!</v>
      </c>
      <c r="J2024" s="105" t="e">
        <f>J2022-J2023</f>
        <v>#DIV/0!</v>
      </c>
    </row>
    <row r="2025" spans="1:10" ht="12.75" customHeight="1" x14ac:dyDescent="0.25">
      <c r="A2025" s="101"/>
      <c r="D2025" s="81"/>
      <c r="E2025" s="81"/>
      <c r="F2025" s="81"/>
      <c r="G2025" s="82"/>
      <c r="H2025" s="83">
        <f>G2024+H2024</f>
        <v>0</v>
      </c>
      <c r="I2025" s="83"/>
      <c r="J2025" s="103"/>
    </row>
    <row r="2026" spans="1:10" ht="12.75" customHeight="1" x14ac:dyDescent="0.25">
      <c r="A2026" s="101"/>
      <c r="B2026" s="79"/>
      <c r="D2026" s="81"/>
      <c r="E2026" s="81"/>
      <c r="F2026" s="81"/>
      <c r="G2026" s="82"/>
      <c r="H2026" s="83"/>
      <c r="I2026" s="83"/>
      <c r="J2026" s="103"/>
    </row>
    <row r="2027" spans="1:10" ht="12.75" customHeight="1" x14ac:dyDescent="0.25">
      <c r="A2027" s="101">
        <v>2</v>
      </c>
      <c r="B2027" s="84" t="s">
        <v>20</v>
      </c>
      <c r="C2027" s="84" t="s">
        <v>21</v>
      </c>
      <c r="D2027" s="85" t="s">
        <v>22</v>
      </c>
      <c r="E2027" s="85" t="s">
        <v>23</v>
      </c>
      <c r="F2027" s="85"/>
      <c r="G2027" s="86" t="s">
        <v>24</v>
      </c>
      <c r="H2027" s="87" t="s">
        <v>25</v>
      </c>
      <c r="I2027" s="87" t="s">
        <v>26</v>
      </c>
      <c r="J2027" s="102"/>
    </row>
    <row r="2028" spans="1:10" ht="12.75" customHeight="1" x14ac:dyDescent="0.25">
      <c r="A2028" s="101"/>
      <c r="B2028" s="80">
        <f>Invoice!B5597</f>
        <v>0</v>
      </c>
      <c r="C2028" s="88">
        <f>Invoice!E5597</f>
        <v>0</v>
      </c>
      <c r="D2028" s="89">
        <f>Invoice!H5597</f>
        <v>0</v>
      </c>
      <c r="E2028" s="81">
        <f t="shared" ref="E2028:E2112" si="190">D2028*B2028</f>
        <v>0</v>
      </c>
      <c r="F2028" s="81"/>
      <c r="G2028" s="82">
        <f t="shared" ref="G2028:G2112" si="191">E2028/1.11</f>
        <v>0</v>
      </c>
      <c r="H2028" s="83">
        <f t="shared" ref="H2028:H2112" si="192">G2028*11%</f>
        <v>0</v>
      </c>
      <c r="I2028" s="83" t="e">
        <f t="shared" ref="I2028:I2112" si="193">G2028/B2028</f>
        <v>#DIV/0!</v>
      </c>
      <c r="J2028" s="103" t="e">
        <f t="shared" ref="J2028:J2112" si="194">H2028/B2028</f>
        <v>#DIV/0!</v>
      </c>
    </row>
    <row r="2029" spans="1:10" ht="12.75" customHeight="1" x14ac:dyDescent="0.25">
      <c r="A2029" s="101"/>
      <c r="D2029" s="81"/>
      <c r="E2029" s="81">
        <f>(E2028*Invoice!I5597)+((E2028-(E2028*Invoice!I5597))*Invoice!J5597)</f>
        <v>0</v>
      </c>
      <c r="F2029" s="81"/>
      <c r="G2029" s="90">
        <f>E2029/1.11</f>
        <v>0</v>
      </c>
      <c r="H2029" s="91">
        <f>G2029*11%</f>
        <v>0</v>
      </c>
      <c r="I2029" s="91" t="e">
        <f>G2029/B2028</f>
        <v>#DIV/0!</v>
      </c>
      <c r="J2029" s="104" t="e">
        <f>H2029/B2028</f>
        <v>#DIV/0!</v>
      </c>
    </row>
    <row r="2030" spans="1:10" ht="12.75" customHeight="1" x14ac:dyDescent="0.25">
      <c r="A2030" s="101"/>
      <c r="D2030" s="81" t="s">
        <v>23</v>
      </c>
      <c r="E2030" s="81">
        <f>E2028-E2029</f>
        <v>0</v>
      </c>
      <c r="F2030" s="81"/>
      <c r="G2030" s="82">
        <f>G2028-G2029</f>
        <v>0</v>
      </c>
      <c r="H2030" s="82">
        <f>H2028-H2029</f>
        <v>0</v>
      </c>
      <c r="I2030" s="82" t="e">
        <f>I2028-I2029</f>
        <v>#DIV/0!</v>
      </c>
      <c r="J2030" s="105" t="e">
        <f>J2028-J2029</f>
        <v>#DIV/0!</v>
      </c>
    </row>
    <row r="2031" spans="1:10" ht="12.75" customHeight="1" x14ac:dyDescent="0.25">
      <c r="A2031" s="101"/>
      <c r="D2031" s="81"/>
      <c r="E2031" s="81"/>
      <c r="F2031" s="81"/>
      <c r="G2031" s="82"/>
      <c r="H2031" s="83">
        <f>G2030+H2030</f>
        <v>0</v>
      </c>
      <c r="I2031" s="83"/>
      <c r="J2031" s="103"/>
    </row>
    <row r="2032" spans="1:10" ht="12.75" customHeight="1" x14ac:dyDescent="0.25">
      <c r="A2032" s="101"/>
      <c r="B2032" s="79"/>
      <c r="D2032" s="81"/>
      <c r="E2032" s="81"/>
      <c r="F2032" s="81"/>
      <c r="G2032" s="82"/>
      <c r="H2032" s="83"/>
      <c r="I2032" s="83"/>
      <c r="J2032" s="103"/>
    </row>
    <row r="2033" spans="1:10" ht="12.75" customHeight="1" x14ac:dyDescent="0.25">
      <c r="A2033" s="101">
        <v>3</v>
      </c>
      <c r="B2033" s="84" t="s">
        <v>20</v>
      </c>
      <c r="C2033" s="84" t="s">
        <v>21</v>
      </c>
      <c r="D2033" s="85" t="s">
        <v>22</v>
      </c>
      <c r="E2033" s="85" t="s">
        <v>23</v>
      </c>
      <c r="F2033" s="85"/>
      <c r="G2033" s="86" t="s">
        <v>24</v>
      </c>
      <c r="H2033" s="87" t="s">
        <v>25</v>
      </c>
      <c r="I2033" s="87" t="s">
        <v>26</v>
      </c>
      <c r="J2033" s="102"/>
    </row>
    <row r="2034" spans="1:10" ht="12.75" customHeight="1" x14ac:dyDescent="0.25">
      <c r="A2034" s="101"/>
      <c r="B2034" s="80">
        <f>Invoice!B5598</f>
        <v>0</v>
      </c>
      <c r="C2034" s="88">
        <f>Invoice!E5598</f>
        <v>0</v>
      </c>
      <c r="D2034" s="89">
        <f>Invoice!H5598</f>
        <v>0</v>
      </c>
      <c r="E2034" s="81">
        <f t="shared" si="190"/>
        <v>0</v>
      </c>
      <c r="F2034" s="81"/>
      <c r="G2034" s="82">
        <f t="shared" si="191"/>
        <v>0</v>
      </c>
      <c r="H2034" s="83">
        <f t="shared" si="192"/>
        <v>0</v>
      </c>
      <c r="I2034" s="83" t="e">
        <f t="shared" si="193"/>
        <v>#DIV/0!</v>
      </c>
      <c r="J2034" s="103" t="e">
        <f t="shared" si="194"/>
        <v>#DIV/0!</v>
      </c>
    </row>
    <row r="2035" spans="1:10" ht="12.75" customHeight="1" x14ac:dyDescent="0.25">
      <c r="A2035" s="101"/>
      <c r="D2035" s="81"/>
      <c r="E2035" s="81">
        <f>(E2034*Invoice!I5598)+((E2034-(E2034*Invoice!I5598))*Invoice!J5598)</f>
        <v>0</v>
      </c>
      <c r="F2035" s="81"/>
      <c r="G2035" s="90">
        <f>E2035/1.11</f>
        <v>0</v>
      </c>
      <c r="H2035" s="91">
        <f>G2035*11%</f>
        <v>0</v>
      </c>
      <c r="I2035" s="91" t="e">
        <f>G2035/B2034</f>
        <v>#DIV/0!</v>
      </c>
      <c r="J2035" s="104" t="e">
        <f>H2035/B2034</f>
        <v>#DIV/0!</v>
      </c>
    </row>
    <row r="2036" spans="1:10" ht="12.75" customHeight="1" x14ac:dyDescent="0.25">
      <c r="A2036" s="101"/>
      <c r="D2036" s="81" t="s">
        <v>23</v>
      </c>
      <c r="E2036" s="81">
        <f>E2034-E2035</f>
        <v>0</v>
      </c>
      <c r="F2036" s="81"/>
      <c r="G2036" s="82">
        <f>G2034-G2035</f>
        <v>0</v>
      </c>
      <c r="H2036" s="82">
        <f>H2034-H2035</f>
        <v>0</v>
      </c>
      <c r="I2036" s="82" t="e">
        <f>I2034-I2035</f>
        <v>#DIV/0!</v>
      </c>
      <c r="J2036" s="105" t="e">
        <f>J2034-J2035</f>
        <v>#DIV/0!</v>
      </c>
    </row>
    <row r="2037" spans="1:10" ht="12.75" customHeight="1" x14ac:dyDescent="0.25">
      <c r="A2037" s="101"/>
      <c r="D2037" s="81"/>
      <c r="E2037" s="81"/>
      <c r="F2037" s="81"/>
      <c r="G2037" s="82"/>
      <c r="H2037" s="83">
        <f>G2036+H2036</f>
        <v>0</v>
      </c>
      <c r="I2037" s="83"/>
      <c r="J2037" s="103"/>
    </row>
    <row r="2038" spans="1:10" ht="12.75" customHeight="1" x14ac:dyDescent="0.25">
      <c r="A2038" s="101"/>
      <c r="B2038" s="79"/>
      <c r="D2038" s="81"/>
      <c r="E2038" s="81"/>
      <c r="F2038" s="81"/>
      <c r="G2038" s="82"/>
      <c r="H2038" s="83"/>
      <c r="I2038" s="83"/>
      <c r="J2038" s="103"/>
    </row>
    <row r="2039" spans="1:10" ht="12.75" customHeight="1" x14ac:dyDescent="0.25">
      <c r="A2039" s="101">
        <v>4</v>
      </c>
      <c r="B2039" s="84" t="s">
        <v>20</v>
      </c>
      <c r="C2039" s="84" t="s">
        <v>21</v>
      </c>
      <c r="D2039" s="85" t="s">
        <v>22</v>
      </c>
      <c r="E2039" s="85" t="s">
        <v>23</v>
      </c>
      <c r="F2039" s="85"/>
      <c r="G2039" s="86" t="s">
        <v>24</v>
      </c>
      <c r="H2039" s="87" t="s">
        <v>25</v>
      </c>
      <c r="I2039" s="87" t="s">
        <v>26</v>
      </c>
      <c r="J2039" s="102"/>
    </row>
    <row r="2040" spans="1:10" ht="12.75" customHeight="1" x14ac:dyDescent="0.25">
      <c r="A2040" s="101"/>
      <c r="B2040" s="80">
        <f>Invoice!B5599</f>
        <v>0</v>
      </c>
      <c r="C2040" s="88">
        <f>Invoice!E5599</f>
        <v>0</v>
      </c>
      <c r="D2040" s="89">
        <f>Invoice!H5599</f>
        <v>0</v>
      </c>
      <c r="E2040" s="81">
        <f t="shared" si="190"/>
        <v>0</v>
      </c>
      <c r="F2040" s="81"/>
      <c r="G2040" s="82">
        <f t="shared" si="191"/>
        <v>0</v>
      </c>
      <c r="H2040" s="83">
        <f t="shared" si="192"/>
        <v>0</v>
      </c>
      <c r="I2040" s="83" t="e">
        <f t="shared" si="193"/>
        <v>#DIV/0!</v>
      </c>
      <c r="J2040" s="103" t="e">
        <f t="shared" si="194"/>
        <v>#DIV/0!</v>
      </c>
    </row>
    <row r="2041" spans="1:10" ht="12.75" customHeight="1" x14ac:dyDescent="0.25">
      <c r="A2041" s="101"/>
      <c r="D2041" s="81"/>
      <c r="E2041" s="81">
        <f>(E2040*Invoice!I5599)+((E2040-(E2040*Invoice!I5599))*Invoice!J5599)</f>
        <v>0</v>
      </c>
      <c r="F2041" s="81"/>
      <c r="G2041" s="90">
        <f>E2041/1.11</f>
        <v>0</v>
      </c>
      <c r="H2041" s="91">
        <f>G2041*11%</f>
        <v>0</v>
      </c>
      <c r="I2041" s="91" t="e">
        <f>G2041/B2040</f>
        <v>#DIV/0!</v>
      </c>
      <c r="J2041" s="104" t="e">
        <f>H2041/B2040</f>
        <v>#DIV/0!</v>
      </c>
    </row>
    <row r="2042" spans="1:10" ht="12.75" customHeight="1" x14ac:dyDescent="0.25">
      <c r="A2042" s="101"/>
      <c r="D2042" s="81" t="s">
        <v>23</v>
      </c>
      <c r="E2042" s="81">
        <f>E2040-E2041</f>
        <v>0</v>
      </c>
      <c r="F2042" s="81"/>
      <c r="G2042" s="82">
        <f>G2040-G2041</f>
        <v>0</v>
      </c>
      <c r="H2042" s="82">
        <f>H2040-H2041</f>
        <v>0</v>
      </c>
      <c r="I2042" s="82" t="e">
        <f>I2040-I2041</f>
        <v>#DIV/0!</v>
      </c>
      <c r="J2042" s="105" t="e">
        <f>J2040-J2041</f>
        <v>#DIV/0!</v>
      </c>
    </row>
    <row r="2043" spans="1:10" ht="12.75" customHeight="1" x14ac:dyDescent="0.25">
      <c r="A2043" s="101"/>
      <c r="D2043" s="81"/>
      <c r="E2043" s="81"/>
      <c r="F2043" s="81"/>
      <c r="G2043" s="82"/>
      <c r="H2043" s="83">
        <f>G2042+H2042</f>
        <v>0</v>
      </c>
      <c r="I2043" s="83"/>
      <c r="J2043" s="103"/>
    </row>
    <row r="2044" spans="1:10" ht="12.75" customHeight="1" x14ac:dyDescent="0.25">
      <c r="A2044" s="101"/>
      <c r="B2044" s="79"/>
      <c r="D2044" s="81"/>
      <c r="E2044" s="81"/>
      <c r="F2044" s="81"/>
      <c r="G2044" s="82"/>
      <c r="H2044" s="83"/>
      <c r="I2044" s="83"/>
      <c r="J2044" s="103"/>
    </row>
    <row r="2045" spans="1:10" ht="12.75" customHeight="1" x14ac:dyDescent="0.25">
      <c r="A2045" s="101">
        <v>5</v>
      </c>
      <c r="B2045" s="84" t="s">
        <v>20</v>
      </c>
      <c r="C2045" s="84" t="s">
        <v>21</v>
      </c>
      <c r="D2045" s="85" t="s">
        <v>22</v>
      </c>
      <c r="E2045" s="85" t="s">
        <v>23</v>
      </c>
      <c r="F2045" s="85"/>
      <c r="G2045" s="86" t="s">
        <v>24</v>
      </c>
      <c r="H2045" s="87" t="s">
        <v>25</v>
      </c>
      <c r="I2045" s="87" t="s">
        <v>26</v>
      </c>
      <c r="J2045" s="102"/>
    </row>
    <row r="2046" spans="1:10" ht="12.75" customHeight="1" x14ac:dyDescent="0.25">
      <c r="A2046" s="101"/>
      <c r="B2046" s="80">
        <f>Invoice!B5600</f>
        <v>0</v>
      </c>
      <c r="C2046" s="88">
        <f>Invoice!E5600</f>
        <v>0</v>
      </c>
      <c r="D2046" s="89">
        <f>Invoice!H5600</f>
        <v>0</v>
      </c>
      <c r="E2046" s="81">
        <f t="shared" si="190"/>
        <v>0</v>
      </c>
      <c r="F2046" s="81"/>
      <c r="G2046" s="82">
        <f t="shared" si="191"/>
        <v>0</v>
      </c>
      <c r="H2046" s="83">
        <f t="shared" si="192"/>
        <v>0</v>
      </c>
      <c r="I2046" s="83" t="e">
        <f t="shared" si="193"/>
        <v>#DIV/0!</v>
      </c>
      <c r="J2046" s="103" t="e">
        <f t="shared" si="194"/>
        <v>#DIV/0!</v>
      </c>
    </row>
    <row r="2047" spans="1:10" ht="12.75" customHeight="1" x14ac:dyDescent="0.25">
      <c r="A2047" s="101"/>
      <c r="D2047" s="81"/>
      <c r="E2047" s="81">
        <f>(E2046*Invoice!I5600)+((E2046-(E2046*Invoice!I5600))*Invoice!J5600)</f>
        <v>0</v>
      </c>
      <c r="F2047" s="81"/>
      <c r="G2047" s="90">
        <f>E2047/1.11</f>
        <v>0</v>
      </c>
      <c r="H2047" s="91">
        <f>G2047*11%</f>
        <v>0</v>
      </c>
      <c r="I2047" s="91" t="e">
        <f>G2047/B2046</f>
        <v>#DIV/0!</v>
      </c>
      <c r="J2047" s="104" t="e">
        <f>H2047/B2046</f>
        <v>#DIV/0!</v>
      </c>
    </row>
    <row r="2048" spans="1:10" ht="12.75" customHeight="1" x14ac:dyDescent="0.25">
      <c r="A2048" s="101"/>
      <c r="D2048" s="81" t="s">
        <v>23</v>
      </c>
      <c r="E2048" s="81">
        <f>E2046-E2047</f>
        <v>0</v>
      </c>
      <c r="F2048" s="81"/>
      <c r="G2048" s="82">
        <f>G2046-G2047</f>
        <v>0</v>
      </c>
      <c r="H2048" s="82">
        <f>H2046-H2047</f>
        <v>0</v>
      </c>
      <c r="I2048" s="82" t="e">
        <f>I2046-I2047</f>
        <v>#DIV/0!</v>
      </c>
      <c r="J2048" s="105" t="e">
        <f>J2046-J2047</f>
        <v>#DIV/0!</v>
      </c>
    </row>
    <row r="2049" spans="1:10" ht="12.75" customHeight="1" x14ac:dyDescent="0.25">
      <c r="A2049" s="101"/>
      <c r="D2049" s="81"/>
      <c r="E2049" s="81"/>
      <c r="F2049" s="81"/>
      <c r="G2049" s="82"/>
      <c r="H2049" s="83">
        <f>G2048+H2048</f>
        <v>0</v>
      </c>
      <c r="I2049" s="83"/>
      <c r="J2049" s="103"/>
    </row>
    <row r="2050" spans="1:10" ht="12.75" customHeight="1" x14ac:dyDescent="0.25">
      <c r="A2050" s="101"/>
      <c r="B2050" s="79"/>
      <c r="D2050" s="81"/>
      <c r="E2050" s="81"/>
      <c r="F2050" s="81"/>
      <c r="G2050" s="82"/>
      <c r="H2050" s="83"/>
      <c r="I2050" s="83"/>
      <c r="J2050" s="103"/>
    </row>
    <row r="2051" spans="1:10" ht="12.75" customHeight="1" x14ac:dyDescent="0.25">
      <c r="A2051" s="101">
        <v>6</v>
      </c>
      <c r="B2051" s="84" t="s">
        <v>20</v>
      </c>
      <c r="C2051" s="84" t="s">
        <v>21</v>
      </c>
      <c r="D2051" s="85" t="s">
        <v>22</v>
      </c>
      <c r="E2051" s="85" t="s">
        <v>23</v>
      </c>
      <c r="F2051" s="85"/>
      <c r="G2051" s="86" t="s">
        <v>24</v>
      </c>
      <c r="H2051" s="87" t="s">
        <v>25</v>
      </c>
      <c r="I2051" s="87" t="s">
        <v>26</v>
      </c>
      <c r="J2051" s="102"/>
    </row>
    <row r="2052" spans="1:10" ht="12.75" customHeight="1" x14ac:dyDescent="0.25">
      <c r="A2052" s="101"/>
      <c r="B2052" s="80">
        <f>Invoice!B5601</f>
        <v>0</v>
      </c>
      <c r="C2052" s="88">
        <f>Invoice!E5601</f>
        <v>0</v>
      </c>
      <c r="D2052" s="89">
        <f>Invoice!H5601</f>
        <v>0</v>
      </c>
      <c r="E2052" s="81">
        <f t="shared" si="190"/>
        <v>0</v>
      </c>
      <c r="F2052" s="81"/>
      <c r="G2052" s="82">
        <f t="shared" si="191"/>
        <v>0</v>
      </c>
      <c r="H2052" s="83">
        <f t="shared" si="192"/>
        <v>0</v>
      </c>
      <c r="I2052" s="83" t="e">
        <f t="shared" si="193"/>
        <v>#DIV/0!</v>
      </c>
      <c r="J2052" s="103" t="e">
        <f t="shared" si="194"/>
        <v>#DIV/0!</v>
      </c>
    </row>
    <row r="2053" spans="1:10" ht="12.75" customHeight="1" x14ac:dyDescent="0.25">
      <c r="A2053" s="101"/>
      <c r="D2053" s="81"/>
      <c r="E2053" s="81">
        <f>(E2052*Invoice!I5601)+((E2052-(E2052*Invoice!I5601))*Invoice!J5601)</f>
        <v>0</v>
      </c>
      <c r="F2053" s="81"/>
      <c r="G2053" s="90">
        <f>E2053/1.11</f>
        <v>0</v>
      </c>
      <c r="H2053" s="91">
        <f>G2053*11%</f>
        <v>0</v>
      </c>
      <c r="I2053" s="91" t="e">
        <f>G2053/B2052</f>
        <v>#DIV/0!</v>
      </c>
      <c r="J2053" s="104" t="e">
        <f>H2053/B2052</f>
        <v>#DIV/0!</v>
      </c>
    </row>
    <row r="2054" spans="1:10" ht="12.75" customHeight="1" x14ac:dyDescent="0.25">
      <c r="A2054" s="101"/>
      <c r="D2054" s="81" t="s">
        <v>23</v>
      </c>
      <c r="E2054" s="81">
        <f>E2052-E2053</f>
        <v>0</v>
      </c>
      <c r="F2054" s="81"/>
      <c r="G2054" s="82">
        <f>G2052-G2053</f>
        <v>0</v>
      </c>
      <c r="H2054" s="82">
        <f>H2052-H2053</f>
        <v>0</v>
      </c>
      <c r="I2054" s="82" t="e">
        <f>I2052-I2053</f>
        <v>#DIV/0!</v>
      </c>
      <c r="J2054" s="105" t="e">
        <f>J2052-J2053</f>
        <v>#DIV/0!</v>
      </c>
    </row>
    <row r="2055" spans="1:10" ht="12.75" customHeight="1" x14ac:dyDescent="0.25">
      <c r="A2055" s="101"/>
      <c r="D2055" s="81"/>
      <c r="E2055" s="81"/>
      <c r="F2055" s="81"/>
      <c r="G2055" s="82"/>
      <c r="H2055" s="83">
        <f>G2054+H2054</f>
        <v>0</v>
      </c>
      <c r="I2055" s="83"/>
      <c r="J2055" s="103"/>
    </row>
    <row r="2056" spans="1:10" ht="12.75" customHeight="1" x14ac:dyDescent="0.25">
      <c r="A2056" s="101"/>
      <c r="B2056" s="79"/>
      <c r="D2056" s="81"/>
      <c r="E2056" s="81"/>
      <c r="F2056" s="81"/>
      <c r="G2056" s="82"/>
      <c r="H2056" s="83"/>
      <c r="I2056" s="83"/>
      <c r="J2056" s="103"/>
    </row>
    <row r="2057" spans="1:10" ht="12.75" customHeight="1" x14ac:dyDescent="0.25">
      <c r="A2057" s="101">
        <v>7</v>
      </c>
      <c r="B2057" s="84" t="s">
        <v>20</v>
      </c>
      <c r="C2057" s="84" t="s">
        <v>21</v>
      </c>
      <c r="D2057" s="85" t="s">
        <v>22</v>
      </c>
      <c r="E2057" s="85" t="s">
        <v>23</v>
      </c>
      <c r="F2057" s="85"/>
      <c r="G2057" s="86" t="s">
        <v>24</v>
      </c>
      <c r="H2057" s="87" t="s">
        <v>25</v>
      </c>
      <c r="I2057" s="87" t="s">
        <v>26</v>
      </c>
      <c r="J2057" s="102"/>
    </row>
    <row r="2058" spans="1:10" ht="12.75" customHeight="1" x14ac:dyDescent="0.25">
      <c r="A2058" s="101"/>
      <c r="B2058" s="80">
        <f>Invoice!B5602</f>
        <v>0</v>
      </c>
      <c r="C2058" s="88">
        <f>Invoice!E5602</f>
        <v>0</v>
      </c>
      <c r="D2058" s="89">
        <f>Invoice!H5602</f>
        <v>0</v>
      </c>
      <c r="E2058" s="81">
        <f t="shared" si="190"/>
        <v>0</v>
      </c>
      <c r="F2058" s="81"/>
      <c r="G2058" s="82">
        <f t="shared" si="191"/>
        <v>0</v>
      </c>
      <c r="H2058" s="83">
        <f t="shared" si="192"/>
        <v>0</v>
      </c>
      <c r="I2058" s="83" t="e">
        <f t="shared" si="193"/>
        <v>#DIV/0!</v>
      </c>
      <c r="J2058" s="103" t="e">
        <f t="shared" si="194"/>
        <v>#DIV/0!</v>
      </c>
    </row>
    <row r="2059" spans="1:10" ht="12.75" customHeight="1" x14ac:dyDescent="0.25">
      <c r="A2059" s="101"/>
      <c r="D2059" s="81"/>
      <c r="E2059" s="81">
        <f>(E2058*Invoice!I5602)+((E2058-(E2058*Invoice!I5602))*Invoice!J5602)</f>
        <v>0</v>
      </c>
      <c r="F2059" s="81"/>
      <c r="G2059" s="90">
        <f>E2059/1.11</f>
        <v>0</v>
      </c>
      <c r="H2059" s="91">
        <f>G2059*11%</f>
        <v>0</v>
      </c>
      <c r="I2059" s="91" t="e">
        <f>G2059/B2058</f>
        <v>#DIV/0!</v>
      </c>
      <c r="J2059" s="104" t="e">
        <f>H2059/B2058</f>
        <v>#DIV/0!</v>
      </c>
    </row>
    <row r="2060" spans="1:10" ht="12.75" customHeight="1" x14ac:dyDescent="0.25">
      <c r="A2060" s="101"/>
      <c r="D2060" s="81" t="s">
        <v>23</v>
      </c>
      <c r="E2060" s="81">
        <f>E2058-E2059</f>
        <v>0</v>
      </c>
      <c r="F2060" s="81"/>
      <c r="G2060" s="82">
        <f>G2058-G2059</f>
        <v>0</v>
      </c>
      <c r="H2060" s="82">
        <f>H2058-H2059</f>
        <v>0</v>
      </c>
      <c r="I2060" s="82" t="e">
        <f>I2058-I2059</f>
        <v>#DIV/0!</v>
      </c>
      <c r="J2060" s="105" t="e">
        <f>J2058-J2059</f>
        <v>#DIV/0!</v>
      </c>
    </row>
    <row r="2061" spans="1:10" ht="12.75" customHeight="1" x14ac:dyDescent="0.25">
      <c r="A2061" s="101"/>
      <c r="D2061" s="81"/>
      <c r="E2061" s="81"/>
      <c r="F2061" s="81"/>
      <c r="G2061" s="82"/>
      <c r="H2061" s="83">
        <f>G2060+H2060</f>
        <v>0</v>
      </c>
      <c r="I2061" s="83"/>
      <c r="J2061" s="103"/>
    </row>
    <row r="2062" spans="1:10" ht="12.75" customHeight="1" x14ac:dyDescent="0.25">
      <c r="A2062" s="101"/>
      <c r="B2062" s="79"/>
      <c r="D2062" s="81"/>
      <c r="E2062" s="81"/>
      <c r="F2062" s="81"/>
      <c r="G2062" s="82"/>
      <c r="H2062" s="83"/>
      <c r="I2062" s="83"/>
      <c r="J2062" s="103"/>
    </row>
    <row r="2063" spans="1:10" ht="12.75" customHeight="1" x14ac:dyDescent="0.25">
      <c r="A2063" s="101">
        <v>8</v>
      </c>
      <c r="B2063" s="84" t="s">
        <v>20</v>
      </c>
      <c r="C2063" s="84" t="s">
        <v>21</v>
      </c>
      <c r="D2063" s="85" t="s">
        <v>22</v>
      </c>
      <c r="E2063" s="85" t="s">
        <v>23</v>
      </c>
      <c r="F2063" s="85"/>
      <c r="G2063" s="86" t="s">
        <v>24</v>
      </c>
      <c r="H2063" s="87" t="s">
        <v>25</v>
      </c>
      <c r="I2063" s="87" t="s">
        <v>26</v>
      </c>
      <c r="J2063" s="102"/>
    </row>
    <row r="2064" spans="1:10" ht="12.75" customHeight="1" x14ac:dyDescent="0.25">
      <c r="A2064" s="101"/>
      <c r="B2064" s="80">
        <f>Invoice!B5603</f>
        <v>0</v>
      </c>
      <c r="C2064" s="88">
        <f>Invoice!E5603</f>
        <v>0</v>
      </c>
      <c r="D2064" s="89">
        <f>Invoice!H5603</f>
        <v>0</v>
      </c>
      <c r="E2064" s="81">
        <f t="shared" si="190"/>
        <v>0</v>
      </c>
      <c r="F2064" s="81"/>
      <c r="G2064" s="82">
        <f t="shared" si="191"/>
        <v>0</v>
      </c>
      <c r="H2064" s="83">
        <f t="shared" si="192"/>
        <v>0</v>
      </c>
      <c r="I2064" s="83" t="e">
        <f t="shared" si="193"/>
        <v>#DIV/0!</v>
      </c>
      <c r="J2064" s="103" t="e">
        <f t="shared" si="194"/>
        <v>#DIV/0!</v>
      </c>
    </row>
    <row r="2065" spans="1:10" ht="12.75" customHeight="1" x14ac:dyDescent="0.25">
      <c r="A2065" s="101"/>
      <c r="D2065" s="81"/>
      <c r="E2065" s="81">
        <f>(E2064*Invoice!I5603)+((E2064-(E2064*Invoice!I5603))*Invoice!J5603)</f>
        <v>0</v>
      </c>
      <c r="F2065" s="81"/>
      <c r="G2065" s="90">
        <f>E2065/1.11</f>
        <v>0</v>
      </c>
      <c r="H2065" s="91">
        <f>G2065*11%</f>
        <v>0</v>
      </c>
      <c r="I2065" s="91" t="e">
        <f>G2065/B2064</f>
        <v>#DIV/0!</v>
      </c>
      <c r="J2065" s="104" t="e">
        <f>H2065/B2064</f>
        <v>#DIV/0!</v>
      </c>
    </row>
    <row r="2066" spans="1:10" ht="12.75" customHeight="1" x14ac:dyDescent="0.25">
      <c r="A2066" s="101"/>
      <c r="D2066" s="81" t="s">
        <v>23</v>
      </c>
      <c r="E2066" s="81">
        <f>E2064-E2065</f>
        <v>0</v>
      </c>
      <c r="F2066" s="81"/>
      <c r="G2066" s="82">
        <f>G2064-G2065</f>
        <v>0</v>
      </c>
      <c r="H2066" s="82">
        <f>H2064-H2065</f>
        <v>0</v>
      </c>
      <c r="I2066" s="82" t="e">
        <f>I2064-I2065</f>
        <v>#DIV/0!</v>
      </c>
      <c r="J2066" s="105" t="e">
        <f>J2064-J2065</f>
        <v>#DIV/0!</v>
      </c>
    </row>
    <row r="2067" spans="1:10" ht="12.75" customHeight="1" x14ac:dyDescent="0.25">
      <c r="A2067" s="101"/>
      <c r="D2067" s="81"/>
      <c r="E2067" s="81"/>
      <c r="F2067" s="81"/>
      <c r="G2067" s="82"/>
      <c r="H2067" s="83">
        <f>G2066+H2066</f>
        <v>0</v>
      </c>
      <c r="I2067" s="83"/>
      <c r="J2067" s="103"/>
    </row>
    <row r="2068" spans="1:10" ht="12.75" customHeight="1" x14ac:dyDescent="0.25">
      <c r="A2068" s="101"/>
      <c r="B2068" s="79"/>
      <c r="D2068" s="81"/>
      <c r="E2068" s="81"/>
      <c r="F2068" s="81"/>
      <c r="G2068" s="82"/>
      <c r="H2068" s="83"/>
      <c r="I2068" s="83"/>
      <c r="J2068" s="103"/>
    </row>
    <row r="2069" spans="1:10" ht="12.75" customHeight="1" x14ac:dyDescent="0.25">
      <c r="A2069" s="101">
        <v>9</v>
      </c>
      <c r="B2069" s="84" t="s">
        <v>20</v>
      </c>
      <c r="C2069" s="84" t="s">
        <v>21</v>
      </c>
      <c r="D2069" s="85" t="s">
        <v>22</v>
      </c>
      <c r="E2069" s="85" t="s">
        <v>23</v>
      </c>
      <c r="F2069" s="85"/>
      <c r="G2069" s="86" t="s">
        <v>24</v>
      </c>
      <c r="H2069" s="87" t="s">
        <v>25</v>
      </c>
      <c r="I2069" s="87" t="s">
        <v>26</v>
      </c>
      <c r="J2069" s="102"/>
    </row>
    <row r="2070" spans="1:10" ht="12.75" customHeight="1" x14ac:dyDescent="0.25">
      <c r="A2070" s="101"/>
      <c r="B2070" s="80">
        <f>Invoice!B5604</f>
        <v>0</v>
      </c>
      <c r="C2070" s="88">
        <f>Invoice!E5604</f>
        <v>0</v>
      </c>
      <c r="D2070" s="89">
        <f>Invoice!H5604</f>
        <v>0</v>
      </c>
      <c r="E2070" s="81">
        <f t="shared" si="190"/>
        <v>0</v>
      </c>
      <c r="F2070" s="81"/>
      <c r="G2070" s="82">
        <f t="shared" si="191"/>
        <v>0</v>
      </c>
      <c r="H2070" s="83">
        <f t="shared" si="192"/>
        <v>0</v>
      </c>
      <c r="I2070" s="83" t="e">
        <f t="shared" si="193"/>
        <v>#DIV/0!</v>
      </c>
      <c r="J2070" s="103" t="e">
        <f t="shared" si="194"/>
        <v>#DIV/0!</v>
      </c>
    </row>
    <row r="2071" spans="1:10" ht="12.75" customHeight="1" x14ac:dyDescent="0.25">
      <c r="A2071" s="101"/>
      <c r="D2071" s="81"/>
      <c r="E2071" s="81">
        <f>(E2070*Invoice!I5604)+((E2070-(E2070*Invoice!I5604))*Invoice!J5604)</f>
        <v>0</v>
      </c>
      <c r="F2071" s="81"/>
      <c r="G2071" s="90">
        <f>E2071/1.11</f>
        <v>0</v>
      </c>
      <c r="H2071" s="91">
        <f>G2071*11%</f>
        <v>0</v>
      </c>
      <c r="I2071" s="91" t="e">
        <f>G2071/B2070</f>
        <v>#DIV/0!</v>
      </c>
      <c r="J2071" s="104" t="e">
        <f>H2071/B2070</f>
        <v>#DIV/0!</v>
      </c>
    </row>
    <row r="2072" spans="1:10" ht="12.75" customHeight="1" x14ac:dyDescent="0.25">
      <c r="A2072" s="101"/>
      <c r="D2072" s="81" t="s">
        <v>23</v>
      </c>
      <c r="E2072" s="81">
        <f>E2070-E2071</f>
        <v>0</v>
      </c>
      <c r="F2072" s="81"/>
      <c r="G2072" s="82">
        <f>G2070-G2071</f>
        <v>0</v>
      </c>
      <c r="H2072" s="82">
        <f>H2070-H2071</f>
        <v>0</v>
      </c>
      <c r="I2072" s="82" t="e">
        <f>I2070-I2071</f>
        <v>#DIV/0!</v>
      </c>
      <c r="J2072" s="105" t="e">
        <f>J2070-J2071</f>
        <v>#DIV/0!</v>
      </c>
    </row>
    <row r="2073" spans="1:10" ht="12.75" customHeight="1" x14ac:dyDescent="0.25">
      <c r="A2073" s="101"/>
      <c r="D2073" s="81"/>
      <c r="E2073" s="81"/>
      <c r="F2073" s="81"/>
      <c r="G2073" s="82"/>
      <c r="H2073" s="83">
        <f>G2072+H2072</f>
        <v>0</v>
      </c>
      <c r="I2073" s="83"/>
      <c r="J2073" s="103"/>
    </row>
    <row r="2074" spans="1:10" ht="12.75" customHeight="1" x14ac:dyDescent="0.25">
      <c r="A2074" s="101"/>
      <c r="B2074" s="79"/>
      <c r="D2074" s="81"/>
      <c r="E2074" s="81"/>
      <c r="F2074" s="81"/>
      <c r="G2074" s="82"/>
      <c r="H2074" s="83"/>
      <c r="I2074" s="83"/>
      <c r="J2074" s="103"/>
    </row>
    <row r="2075" spans="1:10" ht="12.75" customHeight="1" x14ac:dyDescent="0.25">
      <c r="A2075" s="101">
        <v>10</v>
      </c>
      <c r="B2075" s="84" t="s">
        <v>20</v>
      </c>
      <c r="C2075" s="84" t="s">
        <v>21</v>
      </c>
      <c r="D2075" s="85" t="s">
        <v>22</v>
      </c>
      <c r="E2075" s="85" t="s">
        <v>23</v>
      </c>
      <c r="F2075" s="85"/>
      <c r="G2075" s="86" t="s">
        <v>24</v>
      </c>
      <c r="H2075" s="87" t="s">
        <v>25</v>
      </c>
      <c r="I2075" s="87" t="s">
        <v>26</v>
      </c>
      <c r="J2075" s="102"/>
    </row>
    <row r="2076" spans="1:10" ht="12.75" customHeight="1" x14ac:dyDescent="0.25">
      <c r="A2076" s="101"/>
      <c r="B2076" s="80">
        <f>Invoice!B5605</f>
        <v>0</v>
      </c>
      <c r="C2076" s="88">
        <f>Invoice!E5605</f>
        <v>0</v>
      </c>
      <c r="D2076" s="89">
        <f>Invoice!H5605</f>
        <v>0</v>
      </c>
      <c r="E2076" s="81">
        <f t="shared" si="190"/>
        <v>0</v>
      </c>
      <c r="F2076" s="81"/>
      <c r="G2076" s="82">
        <f t="shared" si="191"/>
        <v>0</v>
      </c>
      <c r="H2076" s="83">
        <f t="shared" si="192"/>
        <v>0</v>
      </c>
      <c r="I2076" s="83" t="e">
        <f t="shared" si="193"/>
        <v>#DIV/0!</v>
      </c>
      <c r="J2076" s="103" t="e">
        <f t="shared" si="194"/>
        <v>#DIV/0!</v>
      </c>
    </row>
    <row r="2077" spans="1:10" ht="12.75" customHeight="1" x14ac:dyDescent="0.25">
      <c r="A2077" s="101"/>
      <c r="D2077" s="81"/>
      <c r="E2077" s="81">
        <f>(E2076*Invoice!I5605)+((E2076-(E2076*Invoice!I5605))*Invoice!J5605)</f>
        <v>0</v>
      </c>
      <c r="F2077" s="81"/>
      <c r="G2077" s="90">
        <f>E2077/1.11</f>
        <v>0</v>
      </c>
      <c r="H2077" s="91">
        <f>G2077*11%</f>
        <v>0</v>
      </c>
      <c r="I2077" s="91" t="e">
        <f>G2077/B2076</f>
        <v>#DIV/0!</v>
      </c>
      <c r="J2077" s="104" t="e">
        <f>H2077/B2076</f>
        <v>#DIV/0!</v>
      </c>
    </row>
    <row r="2078" spans="1:10" ht="12.75" customHeight="1" x14ac:dyDescent="0.25">
      <c r="A2078" s="101"/>
      <c r="D2078" s="81" t="s">
        <v>23</v>
      </c>
      <c r="E2078" s="81">
        <f>E2076-E2077</f>
        <v>0</v>
      </c>
      <c r="F2078" s="81"/>
      <c r="G2078" s="82">
        <f>G2076-G2077</f>
        <v>0</v>
      </c>
      <c r="H2078" s="82">
        <f>H2076-H2077</f>
        <v>0</v>
      </c>
      <c r="I2078" s="82" t="e">
        <f>I2076-I2077</f>
        <v>#DIV/0!</v>
      </c>
      <c r="J2078" s="105" t="e">
        <f>J2076-J2077</f>
        <v>#DIV/0!</v>
      </c>
    </row>
    <row r="2079" spans="1:10" ht="12.75" customHeight="1" x14ac:dyDescent="0.25">
      <c r="A2079" s="101"/>
      <c r="D2079" s="81"/>
      <c r="E2079" s="81"/>
      <c r="F2079" s="81"/>
      <c r="G2079" s="82"/>
      <c r="H2079" s="83">
        <f>G2078+H2078</f>
        <v>0</v>
      </c>
      <c r="I2079" s="83"/>
      <c r="J2079" s="103"/>
    </row>
    <row r="2080" spans="1:10" ht="12.75" customHeight="1" x14ac:dyDescent="0.25">
      <c r="A2080" s="101"/>
      <c r="B2080" s="79"/>
      <c r="D2080" s="81"/>
      <c r="E2080" s="81"/>
      <c r="F2080" s="81"/>
      <c r="G2080" s="82"/>
      <c r="H2080" s="83"/>
      <c r="I2080" s="83"/>
      <c r="J2080" s="103"/>
    </row>
    <row r="2081" spans="1:10" ht="12.75" customHeight="1" x14ac:dyDescent="0.25">
      <c r="A2081" s="101">
        <v>11</v>
      </c>
      <c r="B2081" s="84" t="s">
        <v>20</v>
      </c>
      <c r="C2081" s="84" t="s">
        <v>21</v>
      </c>
      <c r="D2081" s="85" t="s">
        <v>22</v>
      </c>
      <c r="E2081" s="85" t="s">
        <v>23</v>
      </c>
      <c r="F2081" s="85"/>
      <c r="G2081" s="86" t="s">
        <v>24</v>
      </c>
      <c r="H2081" s="87" t="s">
        <v>25</v>
      </c>
      <c r="I2081" s="87" t="s">
        <v>26</v>
      </c>
      <c r="J2081" s="102"/>
    </row>
    <row r="2082" spans="1:10" ht="12.75" customHeight="1" x14ac:dyDescent="0.25">
      <c r="A2082" s="101"/>
      <c r="B2082" s="80">
        <f>Invoice!B5606</f>
        <v>0</v>
      </c>
      <c r="C2082" s="88">
        <f>Invoice!E5606</f>
        <v>0</v>
      </c>
      <c r="D2082" s="89">
        <f>Invoice!H5606</f>
        <v>0</v>
      </c>
      <c r="E2082" s="81">
        <f t="shared" si="190"/>
        <v>0</v>
      </c>
      <c r="F2082" s="81"/>
      <c r="G2082" s="82">
        <f t="shared" si="191"/>
        <v>0</v>
      </c>
      <c r="H2082" s="83">
        <f t="shared" si="192"/>
        <v>0</v>
      </c>
      <c r="I2082" s="83" t="e">
        <f t="shared" si="193"/>
        <v>#DIV/0!</v>
      </c>
      <c r="J2082" s="103" t="e">
        <f t="shared" si="194"/>
        <v>#DIV/0!</v>
      </c>
    </row>
    <row r="2083" spans="1:10" ht="12.75" customHeight="1" x14ac:dyDescent="0.25">
      <c r="A2083" s="101"/>
      <c r="D2083" s="81"/>
      <c r="E2083" s="81">
        <f>(E2082*Invoice!I5606)+((E2082-(E2082*Invoice!I5606))*Invoice!J5606)</f>
        <v>0</v>
      </c>
      <c r="F2083" s="81"/>
      <c r="G2083" s="90">
        <f>E2083/1.11</f>
        <v>0</v>
      </c>
      <c r="H2083" s="91">
        <f>G2083*11%</f>
        <v>0</v>
      </c>
      <c r="I2083" s="91" t="e">
        <f>G2083/B2082</f>
        <v>#DIV/0!</v>
      </c>
      <c r="J2083" s="104" t="e">
        <f>H2083/B2082</f>
        <v>#DIV/0!</v>
      </c>
    </row>
    <row r="2084" spans="1:10" ht="12.75" customHeight="1" x14ac:dyDescent="0.25">
      <c r="A2084" s="101"/>
      <c r="D2084" s="81" t="s">
        <v>23</v>
      </c>
      <c r="E2084" s="81">
        <f>E2082-E2083</f>
        <v>0</v>
      </c>
      <c r="F2084" s="81"/>
      <c r="G2084" s="82">
        <f>G2082-G2083</f>
        <v>0</v>
      </c>
      <c r="H2084" s="82">
        <f>H2082-H2083</f>
        <v>0</v>
      </c>
      <c r="I2084" s="82" t="e">
        <f>I2082-I2083</f>
        <v>#DIV/0!</v>
      </c>
      <c r="J2084" s="105" t="e">
        <f>J2082-J2083</f>
        <v>#DIV/0!</v>
      </c>
    </row>
    <row r="2085" spans="1:10" ht="12.75" customHeight="1" x14ac:dyDescent="0.25">
      <c r="A2085" s="101"/>
      <c r="D2085" s="81"/>
      <c r="E2085" s="81"/>
      <c r="F2085" s="81"/>
      <c r="G2085" s="82"/>
      <c r="H2085" s="83">
        <f>G2084+H2084</f>
        <v>0</v>
      </c>
      <c r="I2085" s="83"/>
      <c r="J2085" s="103"/>
    </row>
    <row r="2086" spans="1:10" ht="12.75" customHeight="1" x14ac:dyDescent="0.25">
      <c r="A2086" s="101"/>
      <c r="B2086" s="79"/>
      <c r="D2086" s="81"/>
      <c r="E2086" s="81"/>
      <c r="F2086" s="81"/>
      <c r="G2086" s="82"/>
      <c r="H2086" s="83"/>
      <c r="I2086" s="83"/>
      <c r="J2086" s="103"/>
    </row>
    <row r="2087" spans="1:10" ht="12.75" customHeight="1" x14ac:dyDescent="0.25">
      <c r="A2087" s="101">
        <v>12</v>
      </c>
      <c r="B2087" s="84" t="s">
        <v>20</v>
      </c>
      <c r="C2087" s="84" t="s">
        <v>21</v>
      </c>
      <c r="D2087" s="85" t="s">
        <v>22</v>
      </c>
      <c r="E2087" s="85" t="s">
        <v>23</v>
      </c>
      <c r="F2087" s="85"/>
      <c r="G2087" s="86" t="s">
        <v>24</v>
      </c>
      <c r="H2087" s="87" t="s">
        <v>25</v>
      </c>
      <c r="I2087" s="87" t="s">
        <v>26</v>
      </c>
      <c r="J2087" s="102"/>
    </row>
    <row r="2088" spans="1:10" ht="12.75" customHeight="1" x14ac:dyDescent="0.25">
      <c r="A2088" s="101"/>
      <c r="B2088" s="80">
        <f>Invoice!B5607</f>
        <v>0</v>
      </c>
      <c r="C2088" s="88">
        <f>Invoice!E5607</f>
        <v>0</v>
      </c>
      <c r="D2088" s="89">
        <f>Invoice!H5607</f>
        <v>0</v>
      </c>
      <c r="E2088" s="81">
        <f t="shared" si="190"/>
        <v>0</v>
      </c>
      <c r="F2088" s="81"/>
      <c r="G2088" s="82">
        <f t="shared" si="191"/>
        <v>0</v>
      </c>
      <c r="H2088" s="83">
        <f t="shared" si="192"/>
        <v>0</v>
      </c>
      <c r="I2088" s="83" t="e">
        <f t="shared" si="193"/>
        <v>#DIV/0!</v>
      </c>
      <c r="J2088" s="103" t="e">
        <f t="shared" si="194"/>
        <v>#DIV/0!</v>
      </c>
    </row>
    <row r="2089" spans="1:10" ht="12.75" customHeight="1" x14ac:dyDescent="0.25">
      <c r="A2089" s="101"/>
      <c r="D2089" s="81"/>
      <c r="E2089" s="81">
        <f>(E2088*Invoice!I5607)+((E2088-(E2088*Invoice!I5607))*Invoice!J5607)</f>
        <v>0</v>
      </c>
      <c r="F2089" s="81"/>
      <c r="G2089" s="90">
        <f>E2089/1.11</f>
        <v>0</v>
      </c>
      <c r="H2089" s="91">
        <f>G2089*11%</f>
        <v>0</v>
      </c>
      <c r="I2089" s="91" t="e">
        <f>G2089/B2088</f>
        <v>#DIV/0!</v>
      </c>
      <c r="J2089" s="104" t="e">
        <f>H2089/B2088</f>
        <v>#DIV/0!</v>
      </c>
    </row>
    <row r="2090" spans="1:10" ht="12.75" customHeight="1" x14ac:dyDescent="0.25">
      <c r="A2090" s="101"/>
      <c r="D2090" s="81" t="s">
        <v>23</v>
      </c>
      <c r="E2090" s="81">
        <f>E2088-E2089</f>
        <v>0</v>
      </c>
      <c r="F2090" s="81"/>
      <c r="G2090" s="82">
        <f>G2088-G2089</f>
        <v>0</v>
      </c>
      <c r="H2090" s="82">
        <f>H2088-H2089</f>
        <v>0</v>
      </c>
      <c r="I2090" s="82" t="e">
        <f>I2088-I2089</f>
        <v>#DIV/0!</v>
      </c>
      <c r="J2090" s="105" t="e">
        <f>J2088-J2089</f>
        <v>#DIV/0!</v>
      </c>
    </row>
    <row r="2091" spans="1:10" ht="12.75" customHeight="1" x14ac:dyDescent="0.25">
      <c r="A2091" s="101"/>
      <c r="D2091" s="81"/>
      <c r="E2091" s="81"/>
      <c r="F2091" s="81"/>
      <c r="G2091" s="82"/>
      <c r="H2091" s="83">
        <f>G2090+H2090</f>
        <v>0</v>
      </c>
      <c r="I2091" s="83"/>
      <c r="J2091" s="103"/>
    </row>
    <row r="2092" spans="1:10" ht="12.75" customHeight="1" x14ac:dyDescent="0.25">
      <c r="A2092" s="101"/>
      <c r="B2092" s="79"/>
      <c r="D2092" s="81"/>
      <c r="E2092" s="81"/>
      <c r="F2092" s="81"/>
      <c r="G2092" s="82"/>
      <c r="H2092" s="83"/>
      <c r="I2092" s="83"/>
      <c r="J2092" s="103"/>
    </row>
    <row r="2093" spans="1:10" ht="12.75" customHeight="1" x14ac:dyDescent="0.25">
      <c r="A2093" s="101">
        <v>13</v>
      </c>
      <c r="B2093" s="84" t="s">
        <v>20</v>
      </c>
      <c r="C2093" s="84" t="s">
        <v>21</v>
      </c>
      <c r="D2093" s="85" t="s">
        <v>22</v>
      </c>
      <c r="E2093" s="85" t="s">
        <v>23</v>
      </c>
      <c r="F2093" s="85"/>
      <c r="G2093" s="86" t="s">
        <v>24</v>
      </c>
      <c r="H2093" s="87" t="s">
        <v>25</v>
      </c>
      <c r="I2093" s="87" t="s">
        <v>26</v>
      </c>
      <c r="J2093" s="102"/>
    </row>
    <row r="2094" spans="1:10" ht="12.75" customHeight="1" x14ac:dyDescent="0.25">
      <c r="A2094" s="101"/>
      <c r="B2094" s="80">
        <f>Invoice!B5608</f>
        <v>0</v>
      </c>
      <c r="C2094" s="88">
        <f>Invoice!E5608</f>
        <v>0</v>
      </c>
      <c r="D2094" s="89">
        <f>Invoice!H5608</f>
        <v>0</v>
      </c>
      <c r="E2094" s="81">
        <f t="shared" si="190"/>
        <v>0</v>
      </c>
      <c r="F2094" s="81"/>
      <c r="G2094" s="82">
        <f t="shared" si="191"/>
        <v>0</v>
      </c>
      <c r="H2094" s="83">
        <f t="shared" si="192"/>
        <v>0</v>
      </c>
      <c r="I2094" s="83" t="e">
        <f t="shared" si="193"/>
        <v>#DIV/0!</v>
      </c>
      <c r="J2094" s="103" t="e">
        <f t="shared" si="194"/>
        <v>#DIV/0!</v>
      </c>
    </row>
    <row r="2095" spans="1:10" ht="12.75" customHeight="1" x14ac:dyDescent="0.25">
      <c r="A2095" s="101"/>
      <c r="D2095" s="81"/>
      <c r="E2095" s="81">
        <f>(E2094*Invoice!I5608)+((E2094-(E2094*Invoice!I5608))*Invoice!J5608)</f>
        <v>0</v>
      </c>
      <c r="F2095" s="81"/>
      <c r="G2095" s="90">
        <f>E2095/1.11</f>
        <v>0</v>
      </c>
      <c r="H2095" s="91">
        <f>G2095*11%</f>
        <v>0</v>
      </c>
      <c r="I2095" s="91" t="e">
        <f>G2095/B2094</f>
        <v>#DIV/0!</v>
      </c>
      <c r="J2095" s="104" t="e">
        <f>H2095/B2094</f>
        <v>#DIV/0!</v>
      </c>
    </row>
    <row r="2096" spans="1:10" ht="12.75" customHeight="1" x14ac:dyDescent="0.25">
      <c r="A2096" s="101"/>
      <c r="D2096" s="81" t="s">
        <v>23</v>
      </c>
      <c r="E2096" s="81">
        <f>E2094-E2095</f>
        <v>0</v>
      </c>
      <c r="F2096" s="81"/>
      <c r="G2096" s="82">
        <f>G2094-G2095</f>
        <v>0</v>
      </c>
      <c r="H2096" s="82">
        <f>H2094-H2095</f>
        <v>0</v>
      </c>
      <c r="I2096" s="82" t="e">
        <f>I2094-I2095</f>
        <v>#DIV/0!</v>
      </c>
      <c r="J2096" s="105" t="e">
        <f>J2094-J2095</f>
        <v>#DIV/0!</v>
      </c>
    </row>
    <row r="2097" spans="1:10" ht="12.75" customHeight="1" x14ac:dyDescent="0.25">
      <c r="A2097" s="101"/>
      <c r="D2097" s="81"/>
      <c r="E2097" s="81"/>
      <c r="F2097" s="81"/>
      <c r="G2097" s="82"/>
      <c r="H2097" s="83">
        <f>G2096+H2096</f>
        <v>0</v>
      </c>
      <c r="I2097" s="83"/>
      <c r="J2097" s="103"/>
    </row>
    <row r="2098" spans="1:10" ht="12.75" customHeight="1" x14ac:dyDescent="0.25">
      <c r="A2098" s="101"/>
      <c r="B2098" s="79"/>
      <c r="D2098" s="81"/>
      <c r="E2098" s="81"/>
      <c r="F2098" s="81"/>
      <c r="G2098" s="82"/>
      <c r="H2098" s="83"/>
      <c r="I2098" s="83"/>
      <c r="J2098" s="103"/>
    </row>
    <row r="2099" spans="1:10" ht="12.75" customHeight="1" x14ac:dyDescent="0.25">
      <c r="A2099" s="101">
        <v>14</v>
      </c>
      <c r="B2099" s="84" t="s">
        <v>20</v>
      </c>
      <c r="C2099" s="84" t="s">
        <v>21</v>
      </c>
      <c r="D2099" s="85" t="s">
        <v>22</v>
      </c>
      <c r="E2099" s="85" t="s">
        <v>23</v>
      </c>
      <c r="F2099" s="85"/>
      <c r="G2099" s="86" t="s">
        <v>24</v>
      </c>
      <c r="H2099" s="87" t="s">
        <v>25</v>
      </c>
      <c r="I2099" s="87" t="s">
        <v>26</v>
      </c>
      <c r="J2099" s="102"/>
    </row>
    <row r="2100" spans="1:10" ht="12.75" customHeight="1" x14ac:dyDescent="0.25">
      <c r="A2100" s="101"/>
      <c r="B2100" s="80">
        <f>Invoice!B5609</f>
        <v>0</v>
      </c>
      <c r="C2100" s="88">
        <f>Invoice!E5609</f>
        <v>0</v>
      </c>
      <c r="D2100" s="89">
        <f>Invoice!H5609</f>
        <v>0</v>
      </c>
      <c r="E2100" s="81">
        <f t="shared" si="190"/>
        <v>0</v>
      </c>
      <c r="F2100" s="81"/>
      <c r="G2100" s="82">
        <f t="shared" si="191"/>
        <v>0</v>
      </c>
      <c r="H2100" s="83">
        <f t="shared" si="192"/>
        <v>0</v>
      </c>
      <c r="I2100" s="83" t="e">
        <f t="shared" si="193"/>
        <v>#DIV/0!</v>
      </c>
      <c r="J2100" s="103" t="e">
        <f t="shared" si="194"/>
        <v>#DIV/0!</v>
      </c>
    </row>
    <row r="2101" spans="1:10" ht="12.75" customHeight="1" x14ac:dyDescent="0.25">
      <c r="A2101" s="101"/>
      <c r="D2101" s="81"/>
      <c r="E2101" s="81">
        <f>(E2100*Invoice!I5609)+((E2100-(E2100*Invoice!I5609))*Invoice!J5609)</f>
        <v>0</v>
      </c>
      <c r="F2101" s="81"/>
      <c r="G2101" s="90">
        <f>E2101/1.11</f>
        <v>0</v>
      </c>
      <c r="H2101" s="91">
        <f>G2101*11%</f>
        <v>0</v>
      </c>
      <c r="I2101" s="91" t="e">
        <f>G2101/B2100</f>
        <v>#DIV/0!</v>
      </c>
      <c r="J2101" s="104" t="e">
        <f>H2101/B2100</f>
        <v>#DIV/0!</v>
      </c>
    </row>
    <row r="2102" spans="1:10" ht="12.75" customHeight="1" x14ac:dyDescent="0.25">
      <c r="A2102" s="101"/>
      <c r="D2102" s="81" t="s">
        <v>23</v>
      </c>
      <c r="E2102" s="81">
        <f>E2100-E2101</f>
        <v>0</v>
      </c>
      <c r="F2102" s="81"/>
      <c r="G2102" s="82">
        <f>G2100-G2101</f>
        <v>0</v>
      </c>
      <c r="H2102" s="82">
        <f>H2100-H2101</f>
        <v>0</v>
      </c>
      <c r="I2102" s="82" t="e">
        <f>I2100-I2101</f>
        <v>#DIV/0!</v>
      </c>
      <c r="J2102" s="105" t="e">
        <f>J2100-J2101</f>
        <v>#DIV/0!</v>
      </c>
    </row>
    <row r="2103" spans="1:10" ht="12.75" customHeight="1" x14ac:dyDescent="0.25">
      <c r="A2103" s="101"/>
      <c r="D2103" s="81"/>
      <c r="E2103" s="81"/>
      <c r="F2103" s="81"/>
      <c r="G2103" s="82"/>
      <c r="H2103" s="83">
        <f>G2102+H2102</f>
        <v>0</v>
      </c>
      <c r="I2103" s="83"/>
      <c r="J2103" s="103"/>
    </row>
    <row r="2104" spans="1:10" ht="12.75" customHeight="1" x14ac:dyDescent="0.25">
      <c r="A2104" s="101"/>
      <c r="B2104" s="79"/>
      <c r="D2104" s="81"/>
      <c r="E2104" s="81"/>
      <c r="F2104" s="81"/>
      <c r="G2104" s="82"/>
      <c r="H2104" s="83"/>
      <c r="I2104" s="83"/>
      <c r="J2104" s="103"/>
    </row>
    <row r="2105" spans="1:10" ht="12.75" customHeight="1" x14ac:dyDescent="0.25">
      <c r="A2105" s="101">
        <v>15</v>
      </c>
      <c r="B2105" s="84" t="s">
        <v>20</v>
      </c>
      <c r="C2105" s="84" t="s">
        <v>21</v>
      </c>
      <c r="D2105" s="85" t="s">
        <v>22</v>
      </c>
      <c r="E2105" s="85" t="s">
        <v>23</v>
      </c>
      <c r="F2105" s="85"/>
      <c r="G2105" s="86" t="s">
        <v>24</v>
      </c>
      <c r="H2105" s="87" t="s">
        <v>25</v>
      </c>
      <c r="I2105" s="87" t="s">
        <v>26</v>
      </c>
      <c r="J2105" s="102"/>
    </row>
    <row r="2106" spans="1:10" ht="12.75" customHeight="1" x14ac:dyDescent="0.25">
      <c r="A2106" s="101"/>
      <c r="B2106" s="80">
        <f>Invoice!B5610</f>
        <v>0</v>
      </c>
      <c r="C2106" s="88">
        <f>Invoice!E5610</f>
        <v>0</v>
      </c>
      <c r="D2106" s="89">
        <f>Invoice!H5610</f>
        <v>0</v>
      </c>
      <c r="E2106" s="81">
        <f t="shared" si="190"/>
        <v>0</v>
      </c>
      <c r="F2106" s="81"/>
      <c r="G2106" s="82">
        <f t="shared" si="191"/>
        <v>0</v>
      </c>
      <c r="H2106" s="83">
        <f t="shared" si="192"/>
        <v>0</v>
      </c>
      <c r="I2106" s="83" t="e">
        <f t="shared" si="193"/>
        <v>#DIV/0!</v>
      </c>
      <c r="J2106" s="103" t="e">
        <f t="shared" si="194"/>
        <v>#DIV/0!</v>
      </c>
    </row>
    <row r="2107" spans="1:10" ht="12.75" customHeight="1" x14ac:dyDescent="0.25">
      <c r="A2107" s="101"/>
      <c r="D2107" s="81"/>
      <c r="E2107" s="81">
        <f>(E2106*Invoice!I5610)+((E2106-(E2106*Invoice!I5610))*Invoice!J5610)</f>
        <v>0</v>
      </c>
      <c r="F2107" s="81"/>
      <c r="G2107" s="90">
        <f>E2107/1.11</f>
        <v>0</v>
      </c>
      <c r="H2107" s="91">
        <f>G2107*11%</f>
        <v>0</v>
      </c>
      <c r="I2107" s="91" t="e">
        <f>G2107/B2106</f>
        <v>#DIV/0!</v>
      </c>
      <c r="J2107" s="104" t="e">
        <f>H2107/B2106</f>
        <v>#DIV/0!</v>
      </c>
    </row>
    <row r="2108" spans="1:10" ht="12.75" customHeight="1" x14ac:dyDescent="0.25">
      <c r="A2108" s="101"/>
      <c r="D2108" s="81" t="s">
        <v>23</v>
      </c>
      <c r="E2108" s="81">
        <f>E2106-E2107</f>
        <v>0</v>
      </c>
      <c r="F2108" s="81"/>
      <c r="G2108" s="82">
        <f>G2106-G2107</f>
        <v>0</v>
      </c>
      <c r="H2108" s="82">
        <f>H2106-H2107</f>
        <v>0</v>
      </c>
      <c r="I2108" s="82" t="e">
        <f>I2106-I2107</f>
        <v>#DIV/0!</v>
      </c>
      <c r="J2108" s="105" t="e">
        <f>J2106-J2107</f>
        <v>#DIV/0!</v>
      </c>
    </row>
    <row r="2109" spans="1:10" ht="12.75" customHeight="1" x14ac:dyDescent="0.25">
      <c r="A2109" s="101"/>
      <c r="D2109" s="81"/>
      <c r="E2109" s="81"/>
      <c r="F2109" s="81"/>
      <c r="G2109" s="82"/>
      <c r="H2109" s="83">
        <f>G2108+H2108</f>
        <v>0</v>
      </c>
      <c r="I2109" s="83"/>
      <c r="J2109" s="103"/>
    </row>
    <row r="2110" spans="1:10" ht="12.75" customHeight="1" x14ac:dyDescent="0.25">
      <c r="A2110" s="101"/>
      <c r="B2110" s="79"/>
      <c r="D2110" s="81"/>
      <c r="E2110" s="81"/>
      <c r="F2110" s="81"/>
      <c r="G2110" s="82"/>
      <c r="H2110" s="83"/>
      <c r="I2110" s="83"/>
      <c r="J2110" s="103"/>
    </row>
    <row r="2111" spans="1:10" ht="12.75" customHeight="1" x14ac:dyDescent="0.25">
      <c r="A2111" s="101">
        <v>16</v>
      </c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2"/>
    </row>
    <row r="2112" spans="1:10" ht="12.75" customHeight="1" x14ac:dyDescent="0.25">
      <c r="A2112" s="101"/>
      <c r="B2112" s="80">
        <f>Invoice!B5611</f>
        <v>0</v>
      </c>
      <c r="C2112" s="88">
        <f>Invoice!E5611</f>
        <v>0</v>
      </c>
      <c r="D2112" s="89">
        <f>Invoice!H5611</f>
        <v>0</v>
      </c>
      <c r="E2112" s="81">
        <f t="shared" si="190"/>
        <v>0</v>
      </c>
      <c r="F2112" s="81"/>
      <c r="G2112" s="82">
        <f t="shared" si="191"/>
        <v>0</v>
      </c>
      <c r="H2112" s="83">
        <f t="shared" si="192"/>
        <v>0</v>
      </c>
      <c r="I2112" s="83" t="e">
        <f t="shared" si="193"/>
        <v>#DIV/0!</v>
      </c>
      <c r="J2112" s="103" t="e">
        <f t="shared" si="194"/>
        <v>#DIV/0!</v>
      </c>
    </row>
    <row r="2113" spans="1:10" ht="12.75" customHeight="1" x14ac:dyDescent="0.25">
      <c r="A2113" s="101"/>
      <c r="D2113" s="81"/>
      <c r="E2113" s="81">
        <f>(E2112*Invoice!I5611)+((E2112-(E2112*Invoice!I5611))*Invoice!J5611)</f>
        <v>0</v>
      </c>
      <c r="F2113" s="81"/>
      <c r="G2113" s="90">
        <f>E2113/1.11</f>
        <v>0</v>
      </c>
      <c r="H2113" s="91">
        <f>G2113*11%</f>
        <v>0</v>
      </c>
      <c r="I2113" s="91" t="e">
        <f>G2113/B2112</f>
        <v>#DIV/0!</v>
      </c>
      <c r="J2113" s="104" t="e">
        <f>H2113/B2112</f>
        <v>#DIV/0!</v>
      </c>
    </row>
    <row r="2114" spans="1:10" ht="12.75" customHeight="1" x14ac:dyDescent="0.25">
      <c r="A2114" s="101"/>
      <c r="D2114" s="81" t="s">
        <v>23</v>
      </c>
      <c r="E2114" s="81">
        <f>E2112-E2113</f>
        <v>0</v>
      </c>
      <c r="F2114" s="81"/>
      <c r="G2114" s="82">
        <f>G2112-G2113</f>
        <v>0</v>
      </c>
      <c r="H2114" s="82">
        <f>H2112-H2113</f>
        <v>0</v>
      </c>
      <c r="I2114" s="82" t="e">
        <f>I2112-I2113</f>
        <v>#DIV/0!</v>
      </c>
      <c r="J2114" s="105" t="e">
        <f>J2112-J2113</f>
        <v>#DIV/0!</v>
      </c>
    </row>
    <row r="2115" spans="1:10" ht="12.75" customHeight="1" x14ac:dyDescent="0.25">
      <c r="A2115" s="101"/>
      <c r="D2115" s="81"/>
      <c r="E2115" s="81"/>
      <c r="F2115" s="81"/>
      <c r="G2115" s="82"/>
      <c r="H2115" s="83">
        <f>G2114+H2114</f>
        <v>0</v>
      </c>
      <c r="I2115" s="83"/>
      <c r="J2115" s="103"/>
    </row>
    <row r="2116" spans="1:10" ht="12.75" customHeight="1" x14ac:dyDescent="0.25">
      <c r="A2116" s="101"/>
      <c r="C2116" s="88"/>
      <c r="D2116" s="89"/>
      <c r="E2116" s="81"/>
      <c r="F2116" s="81"/>
      <c r="G2116" s="82"/>
      <c r="H2116" s="83"/>
      <c r="I2116" s="83"/>
      <c r="J2116" s="103"/>
    </row>
    <row r="2117" spans="1:10" ht="12.75" customHeight="1" x14ac:dyDescent="0.25">
      <c r="A2117" s="106"/>
      <c r="B2117" s="107"/>
      <c r="C2117" s="107"/>
      <c r="D2117" s="107"/>
      <c r="E2117" s="107"/>
      <c r="F2117" s="107"/>
      <c r="G2117" s="108">
        <f>G2024+G2030+G2036+G2042+G2048+G2054+G2060+G2066+G2072+G2078+G2084+G2090+G2096+G2102+G2108+G2114</f>
        <v>0</v>
      </c>
      <c r="H2117" s="108">
        <f>H2024+H2030+H2036+H2042+H2048+H2054+H2060+H2066+H2072+H2078+H2084+H2090+H2096+H2102+H2108+H2114</f>
        <v>0</v>
      </c>
      <c r="I2117" s="107"/>
      <c r="J2117" s="109">
        <f>H2025+H2031+H2037+H2043+H2049+H2055+H2061+H2067+H2073+H2079+H2085+H2091+H2097+H2103+H2109+H2115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Invoice</vt:lpstr>
      <vt:lpstr>Hitung FP Keluar</vt:lpstr>
      <vt:lpstr>jumlahBarang</vt:lpstr>
      <vt:lpstr>kToko</vt:lpstr>
      <vt:lpstr>newestIdRow</vt:lpstr>
      <vt:lpstr>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2023-07-18T02:19:50Z</cp:lastPrinted>
  <dcterms:created xsi:type="dcterms:W3CDTF">2022-01-21T06:52:44Z</dcterms:created>
  <dcterms:modified xsi:type="dcterms:W3CDTF">2023-07-29T08:09:01Z</dcterms:modified>
</cp:coreProperties>
</file>