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"/>
    </mc:Choice>
  </mc:AlternateContent>
  <bookViews>
    <workbookView xWindow="0" yWindow="0" windowWidth="20490" windowHeight="7755" activeTab="1"/>
  </bookViews>
  <sheets>
    <sheet name="Hitung FP Keluar" sheetId="2" r:id="rId1"/>
    <sheet name="Invoice" sheetId="1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1">Invoice!$A$3421:$L$3534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90" i="2" l="1"/>
  <c r="D1173" i="2" l="1"/>
  <c r="C1173" i="2"/>
  <c r="B1173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D1128" i="2"/>
  <c r="C1128" i="2"/>
  <c r="B1128" i="2"/>
  <c r="B1113" i="2"/>
  <c r="C1113" i="2"/>
  <c r="D1113" i="2"/>
  <c r="B1119" i="2"/>
  <c r="C1119" i="2"/>
  <c r="D1119" i="2"/>
  <c r="D1107" i="2"/>
  <c r="C1107" i="2"/>
  <c r="B1107" i="2"/>
  <c r="D1098" i="2" l="1"/>
  <c r="C1098" i="2"/>
  <c r="B1098" i="2"/>
  <c r="B1083" i="2"/>
  <c r="C1083" i="2"/>
  <c r="D1083" i="2"/>
  <c r="B1089" i="2"/>
  <c r="C1089" i="2"/>
  <c r="D1089" i="2"/>
  <c r="D1077" i="2"/>
  <c r="C1077" i="2"/>
  <c r="B1077" i="2"/>
  <c r="B1062" i="2"/>
  <c r="C1062" i="2"/>
  <c r="D1062" i="2"/>
  <c r="B1068" i="2"/>
  <c r="C1068" i="2"/>
  <c r="D1068" i="2"/>
  <c r="D1056" i="2"/>
  <c r="C1056" i="2"/>
  <c r="B1056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D1011" i="2"/>
  <c r="C1011" i="2"/>
  <c r="B1011" i="2"/>
  <c r="D1002" i="2"/>
  <c r="D996" i="2"/>
  <c r="B996" i="2"/>
  <c r="C996" i="2"/>
  <c r="B1002" i="2"/>
  <c r="C1002" i="2"/>
  <c r="C990" i="2"/>
  <c r="B990" i="2"/>
  <c r="B897" i="2"/>
  <c r="C897" i="2"/>
  <c r="D897" i="2"/>
  <c r="B903" i="2"/>
  <c r="C903" i="2"/>
  <c r="D903" i="2"/>
  <c r="B909" i="2"/>
  <c r="C909" i="2"/>
  <c r="D909" i="2"/>
  <c r="B915" i="2"/>
  <c r="C915" i="2"/>
  <c r="D915" i="2"/>
  <c r="B921" i="2"/>
  <c r="C921" i="2"/>
  <c r="D921" i="2"/>
  <c r="B927" i="2"/>
  <c r="C927" i="2"/>
  <c r="D927" i="2"/>
  <c r="B933" i="2"/>
  <c r="C933" i="2"/>
  <c r="D933" i="2"/>
  <c r="B939" i="2"/>
  <c r="C939" i="2"/>
  <c r="D939" i="2"/>
  <c r="B945" i="2"/>
  <c r="C945" i="2"/>
  <c r="D945" i="2"/>
  <c r="B951" i="2"/>
  <c r="C951" i="2"/>
  <c r="D951" i="2"/>
  <c r="B957" i="2"/>
  <c r="C957" i="2"/>
  <c r="D957" i="2"/>
  <c r="B963" i="2"/>
  <c r="C963" i="2"/>
  <c r="D963" i="2"/>
  <c r="B969" i="2"/>
  <c r="C969" i="2"/>
  <c r="D969" i="2"/>
  <c r="B975" i="2"/>
  <c r="C975" i="2"/>
  <c r="D975" i="2"/>
  <c r="B981" i="2"/>
  <c r="C981" i="2"/>
  <c r="D981" i="2"/>
  <c r="D891" i="2"/>
  <c r="C891" i="2"/>
  <c r="B891" i="2"/>
  <c r="B876" i="2"/>
  <c r="C876" i="2"/>
  <c r="D876" i="2"/>
  <c r="B882" i="2"/>
  <c r="C882" i="2"/>
  <c r="D882" i="2"/>
  <c r="D870" i="2"/>
  <c r="C870" i="2"/>
  <c r="B870" i="2"/>
  <c r="D861" i="2"/>
  <c r="C861" i="2"/>
  <c r="B861" i="2"/>
  <c r="B852" i="2"/>
  <c r="C852" i="2"/>
  <c r="D852" i="2"/>
  <c r="D846" i="2"/>
  <c r="C846" i="2"/>
  <c r="B846" i="2"/>
  <c r="B837" i="2" l="1"/>
  <c r="C837" i="2"/>
  <c r="D837" i="2"/>
  <c r="D831" i="2"/>
  <c r="C831" i="2"/>
  <c r="B831" i="2"/>
  <c r="B822" i="2"/>
  <c r="C822" i="2"/>
  <c r="D822" i="2"/>
  <c r="D816" i="2"/>
  <c r="C816" i="2"/>
  <c r="B816" i="2"/>
  <c r="D807" i="2"/>
  <c r="C807" i="2"/>
  <c r="B807" i="2"/>
  <c r="B792" i="2"/>
  <c r="C792" i="2"/>
  <c r="D792" i="2"/>
  <c r="B798" i="2"/>
  <c r="C798" i="2"/>
  <c r="D798" i="2"/>
  <c r="D786" i="2"/>
  <c r="C786" i="2"/>
  <c r="B786" i="2"/>
  <c r="D777" i="2"/>
  <c r="C777" i="2"/>
  <c r="B777" i="2"/>
  <c r="D768" i="2"/>
  <c r="C768" i="2"/>
  <c r="B768" i="2"/>
  <c r="B753" i="2"/>
  <c r="C753" i="2"/>
  <c r="D753" i="2"/>
  <c r="B759" i="2"/>
  <c r="C759" i="2"/>
  <c r="D759" i="2"/>
  <c r="D747" i="2"/>
  <c r="C747" i="2"/>
  <c r="B747" i="2"/>
  <c r="B726" i="2"/>
  <c r="C726" i="2"/>
  <c r="D726" i="2"/>
  <c r="B732" i="2"/>
  <c r="C732" i="2"/>
  <c r="D732" i="2"/>
  <c r="B738" i="2"/>
  <c r="C738" i="2"/>
  <c r="D738" i="2"/>
  <c r="D720" i="2"/>
  <c r="C720" i="2"/>
  <c r="B720" i="2"/>
  <c r="D711" i="2"/>
  <c r="C711" i="2"/>
  <c r="B711" i="2"/>
  <c r="B702" i="2"/>
  <c r="C702" i="2"/>
  <c r="D702" i="2"/>
  <c r="D696" i="2"/>
  <c r="C696" i="2"/>
  <c r="B696" i="2"/>
  <c r="B651" i="2" l="1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D645" i="2"/>
  <c r="C645" i="2"/>
  <c r="B645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B594" i="2"/>
  <c r="C594" i="2"/>
  <c r="D594" i="2"/>
  <c r="B600" i="2"/>
  <c r="C600" i="2"/>
  <c r="D600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B630" i="2"/>
  <c r="C630" i="2"/>
  <c r="D630" i="2"/>
  <c r="B636" i="2"/>
  <c r="C636" i="2"/>
  <c r="D636" i="2"/>
  <c r="D558" i="2"/>
  <c r="C558" i="2"/>
  <c r="B558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B549" i="2"/>
  <c r="C549" i="2"/>
  <c r="D549" i="2"/>
  <c r="D519" i="2"/>
  <c r="C519" i="2"/>
  <c r="B519" i="2"/>
  <c r="B510" i="2"/>
  <c r="C510" i="2"/>
  <c r="D510" i="2"/>
  <c r="D504" i="2"/>
  <c r="C504" i="2"/>
  <c r="B504" i="2"/>
  <c r="B477" i="2"/>
  <c r="C477" i="2"/>
  <c r="D477" i="2"/>
  <c r="B483" i="2"/>
  <c r="C483" i="2"/>
  <c r="D483" i="2"/>
  <c r="B489" i="2"/>
  <c r="C489" i="2"/>
  <c r="D489" i="2"/>
  <c r="B495" i="2"/>
  <c r="C495" i="2"/>
  <c r="D495" i="2"/>
  <c r="D471" i="2"/>
  <c r="C471" i="2"/>
  <c r="B471" i="2"/>
  <c r="D462" i="2"/>
  <c r="C462" i="2"/>
  <c r="B462" i="2"/>
  <c r="B417" i="2" l="1"/>
  <c r="C417" i="2"/>
  <c r="D417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D411" i="2"/>
  <c r="C411" i="2"/>
  <c r="B411" i="2"/>
  <c r="D402" i="2"/>
  <c r="C402" i="2"/>
  <c r="B402" i="2"/>
  <c r="B369" i="2"/>
  <c r="C369" i="2"/>
  <c r="D369" i="2"/>
  <c r="B375" i="2"/>
  <c r="C375" i="2"/>
  <c r="D375" i="2"/>
  <c r="B381" i="2"/>
  <c r="C381" i="2"/>
  <c r="D381" i="2"/>
  <c r="B387" i="2"/>
  <c r="C387" i="2"/>
  <c r="D387" i="2"/>
  <c r="B393" i="2"/>
  <c r="C393" i="2"/>
  <c r="D393" i="2"/>
  <c r="D363" i="2"/>
  <c r="C363" i="2"/>
  <c r="B363" i="2"/>
  <c r="D354" i="2"/>
  <c r="C354" i="2"/>
  <c r="B354" i="2"/>
  <c r="E1173" i="2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19" i="2"/>
  <c r="E1120" i="2" s="1"/>
  <c r="E1113" i="2"/>
  <c r="E1114" i="2" s="1"/>
  <c r="E1107" i="2"/>
  <c r="E1108" i="2" s="1"/>
  <c r="E1098" i="2"/>
  <c r="E1089" i="2"/>
  <c r="E1090" i="2" s="1"/>
  <c r="E1083" i="2"/>
  <c r="E1084" i="2" s="1"/>
  <c r="E1077" i="2"/>
  <c r="E1078" i="2" s="1"/>
  <c r="E1068" i="2"/>
  <c r="E1069" i="2" s="1"/>
  <c r="E1062" i="2"/>
  <c r="E1063" i="2" s="1"/>
  <c r="E1056" i="2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02" i="2"/>
  <c r="E1003" i="2" s="1"/>
  <c r="E996" i="2"/>
  <c r="E997" i="2" s="1"/>
  <c r="E990" i="2"/>
  <c r="E991" i="2" s="1"/>
  <c r="E981" i="2"/>
  <c r="E982" i="2" s="1"/>
  <c r="E975" i="2"/>
  <c r="E976" i="2" s="1"/>
  <c r="E969" i="2"/>
  <c r="E970" i="2" s="1"/>
  <c r="E963" i="2"/>
  <c r="E964" i="2" s="1"/>
  <c r="E957" i="2"/>
  <c r="E958" i="2" s="1"/>
  <c r="E951" i="2"/>
  <c r="E952" i="2" s="1"/>
  <c r="E945" i="2"/>
  <c r="E946" i="2" s="1"/>
  <c r="E939" i="2"/>
  <c r="E940" i="2" s="1"/>
  <c r="E933" i="2"/>
  <c r="E934" i="2" s="1"/>
  <c r="E927" i="2"/>
  <c r="E928" i="2" s="1"/>
  <c r="E921" i="2"/>
  <c r="E922" i="2" s="1"/>
  <c r="E915" i="2"/>
  <c r="E916" i="2" s="1"/>
  <c r="E909" i="2"/>
  <c r="E910" i="2" s="1"/>
  <c r="E903" i="2"/>
  <c r="E904" i="2" s="1"/>
  <c r="E897" i="2"/>
  <c r="E898" i="2" s="1"/>
  <c r="E891" i="2"/>
  <c r="E882" i="2"/>
  <c r="E883" i="2" s="1"/>
  <c r="E876" i="2"/>
  <c r="E877" i="2" s="1"/>
  <c r="E870" i="2"/>
  <c r="E861" i="2"/>
  <c r="E862" i="2" s="1"/>
  <c r="E852" i="2"/>
  <c r="E853" i="2" s="1"/>
  <c r="E846" i="2"/>
  <c r="E837" i="2"/>
  <c r="E838" i="2" s="1"/>
  <c r="E831" i="2"/>
  <c r="E832" i="2" s="1"/>
  <c r="E822" i="2"/>
  <c r="E823" i="2" s="1"/>
  <c r="E816" i="2"/>
  <c r="E807" i="2"/>
  <c r="E808" i="2" s="1"/>
  <c r="E798" i="2"/>
  <c r="E799" i="2" s="1"/>
  <c r="E792" i="2"/>
  <c r="E793" i="2" s="1"/>
  <c r="E786" i="2"/>
  <c r="E787" i="2" s="1"/>
  <c r="E777" i="2"/>
  <c r="E768" i="2"/>
  <c r="E769" i="2" s="1"/>
  <c r="E759" i="2"/>
  <c r="E760" i="2" s="1"/>
  <c r="E753" i="2"/>
  <c r="E754" i="2" s="1"/>
  <c r="E747" i="2"/>
  <c r="E738" i="2"/>
  <c r="E739" i="2" s="1"/>
  <c r="E732" i="2"/>
  <c r="E733" i="2" s="1"/>
  <c r="E726" i="2"/>
  <c r="E727" i="2" s="1"/>
  <c r="E720" i="2"/>
  <c r="E711" i="2"/>
  <c r="E702" i="2"/>
  <c r="E703" i="2" s="1"/>
  <c r="E696" i="2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36" i="2"/>
  <c r="E637" i="2" s="1"/>
  <c r="E630" i="2"/>
  <c r="E631" i="2" s="1"/>
  <c r="E624" i="2"/>
  <c r="E625" i="2" s="1"/>
  <c r="E618" i="2"/>
  <c r="E619" i="2" s="1"/>
  <c r="E612" i="2"/>
  <c r="E613" i="2" s="1"/>
  <c r="E606" i="2"/>
  <c r="E607" i="2" s="1"/>
  <c r="E600" i="2"/>
  <c r="E601" i="2" s="1"/>
  <c r="E594" i="2"/>
  <c r="E595" i="2" s="1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49" i="2"/>
  <c r="E550" i="2" s="1"/>
  <c r="E543" i="2"/>
  <c r="E544" i="2" s="1"/>
  <c r="E537" i="2"/>
  <c r="E538" i="2" s="1"/>
  <c r="E531" i="2"/>
  <c r="E532" i="2" s="1"/>
  <c r="E525" i="2"/>
  <c r="E526" i="2" s="1"/>
  <c r="E519" i="2"/>
  <c r="E520" i="2" s="1"/>
  <c r="E510" i="2"/>
  <c r="E511" i="2" s="1"/>
  <c r="E504" i="2"/>
  <c r="E505" i="2" s="1"/>
  <c r="E495" i="2"/>
  <c r="E496" i="2" s="1"/>
  <c r="E489" i="2"/>
  <c r="E490" i="2" s="1"/>
  <c r="E483" i="2"/>
  <c r="E484" i="2" s="1"/>
  <c r="E477" i="2"/>
  <c r="E478" i="2" s="1"/>
  <c r="E471" i="2"/>
  <c r="E462" i="2"/>
  <c r="E1174" i="2" l="1"/>
  <c r="G1174" i="2" s="1"/>
  <c r="E1129" i="2"/>
  <c r="G1129" i="2" s="1"/>
  <c r="G1164" i="2"/>
  <c r="G1165" i="2"/>
  <c r="G1158" i="2"/>
  <c r="G1159" i="2"/>
  <c r="E1160" i="2"/>
  <c r="G1152" i="2"/>
  <c r="H1152" i="2" s="1"/>
  <c r="G1153" i="2"/>
  <c r="G1146" i="2"/>
  <c r="I1146" i="2" s="1"/>
  <c r="G1147" i="2"/>
  <c r="G1140" i="2"/>
  <c r="H1140" i="2" s="1"/>
  <c r="G1141" i="2"/>
  <c r="G1134" i="2"/>
  <c r="I1134" i="2" s="1"/>
  <c r="G1135" i="2"/>
  <c r="G1119" i="2"/>
  <c r="H1119" i="2" s="1"/>
  <c r="G1120" i="2"/>
  <c r="G1113" i="2"/>
  <c r="H1113" i="2" s="1"/>
  <c r="G1114" i="2"/>
  <c r="G1098" i="2"/>
  <c r="I1098" i="2" s="1"/>
  <c r="E1099" i="2"/>
  <c r="G1099" i="2" s="1"/>
  <c r="G1089" i="2"/>
  <c r="I1089" i="2" s="1"/>
  <c r="G1090" i="2"/>
  <c r="E1091" i="2"/>
  <c r="G1083" i="2"/>
  <c r="I1083" i="2" s="1"/>
  <c r="G1084" i="2"/>
  <c r="E1057" i="2"/>
  <c r="E1058" i="2" s="1"/>
  <c r="G1068" i="2"/>
  <c r="I1068" i="2" s="1"/>
  <c r="G1069" i="2"/>
  <c r="G1062" i="2"/>
  <c r="H1062" i="2" s="1"/>
  <c r="G1063" i="2"/>
  <c r="E1012" i="2"/>
  <c r="G1012" i="2" s="1"/>
  <c r="I1012" i="2" s="1"/>
  <c r="G1047" i="2"/>
  <c r="H1047" i="2" s="1"/>
  <c r="G1048" i="2"/>
  <c r="E1049" i="2"/>
  <c r="G1041" i="2"/>
  <c r="H1041" i="2" s="1"/>
  <c r="G1042" i="2"/>
  <c r="G1035" i="2"/>
  <c r="I1035" i="2" s="1"/>
  <c r="G1036" i="2"/>
  <c r="G1029" i="2"/>
  <c r="I1029" i="2" s="1"/>
  <c r="G1030" i="2"/>
  <c r="G1023" i="2"/>
  <c r="H1023" i="2" s="1"/>
  <c r="G1024" i="2"/>
  <c r="G1017" i="2"/>
  <c r="I1017" i="2" s="1"/>
  <c r="G1018" i="2"/>
  <c r="G1002" i="2"/>
  <c r="H1002" i="2" s="1"/>
  <c r="G1003" i="2"/>
  <c r="G996" i="2"/>
  <c r="H996" i="2" s="1"/>
  <c r="G997" i="2"/>
  <c r="E892" i="2"/>
  <c r="G892" i="2" s="1"/>
  <c r="G981" i="2"/>
  <c r="H981" i="2" s="1"/>
  <c r="G982" i="2"/>
  <c r="G975" i="2"/>
  <c r="I975" i="2" s="1"/>
  <c r="G976" i="2"/>
  <c r="G969" i="2"/>
  <c r="I969" i="2" s="1"/>
  <c r="G970" i="2"/>
  <c r="G963" i="2"/>
  <c r="I963" i="2" s="1"/>
  <c r="G964" i="2"/>
  <c r="G957" i="2"/>
  <c r="H957" i="2" s="1"/>
  <c r="G958" i="2"/>
  <c r="G951" i="2"/>
  <c r="I951" i="2" s="1"/>
  <c r="G952" i="2"/>
  <c r="G945" i="2"/>
  <c r="H945" i="2" s="1"/>
  <c r="G946" i="2"/>
  <c r="G939" i="2"/>
  <c r="G940" i="2"/>
  <c r="G933" i="2"/>
  <c r="H933" i="2" s="1"/>
  <c r="G934" i="2"/>
  <c r="G927" i="2"/>
  <c r="I927" i="2" s="1"/>
  <c r="G928" i="2"/>
  <c r="G921" i="2"/>
  <c r="H921" i="2" s="1"/>
  <c r="G922" i="2"/>
  <c r="G915" i="2"/>
  <c r="I915" i="2" s="1"/>
  <c r="G916" i="2"/>
  <c r="G909" i="2"/>
  <c r="I909" i="2" s="1"/>
  <c r="G910" i="2"/>
  <c r="G903" i="2"/>
  <c r="I903" i="2" s="1"/>
  <c r="G904" i="2"/>
  <c r="G897" i="2"/>
  <c r="H897" i="2" s="1"/>
  <c r="G898" i="2"/>
  <c r="E871" i="2"/>
  <c r="G871" i="2" s="1"/>
  <c r="G882" i="2"/>
  <c r="H882" i="2" s="1"/>
  <c r="G883" i="2"/>
  <c r="G876" i="2"/>
  <c r="H876" i="2" s="1"/>
  <c r="G877" i="2"/>
  <c r="G846" i="2"/>
  <c r="H846" i="2" s="1"/>
  <c r="J846" i="2" s="1"/>
  <c r="E847" i="2"/>
  <c r="G847" i="2" s="1"/>
  <c r="G852" i="2"/>
  <c r="H852" i="2" s="1"/>
  <c r="G853" i="2"/>
  <c r="G837" i="2"/>
  <c r="H837" i="2" s="1"/>
  <c r="G838" i="2"/>
  <c r="E833" i="2"/>
  <c r="G816" i="2"/>
  <c r="I816" i="2" s="1"/>
  <c r="E817" i="2"/>
  <c r="G817" i="2" s="1"/>
  <c r="G822" i="2"/>
  <c r="H822" i="2" s="1"/>
  <c r="G823" i="2"/>
  <c r="E824" i="2"/>
  <c r="G798" i="2"/>
  <c r="I798" i="2" s="1"/>
  <c r="G799" i="2"/>
  <c r="E800" i="2"/>
  <c r="G792" i="2"/>
  <c r="I792" i="2" s="1"/>
  <c r="G793" i="2"/>
  <c r="E778" i="2"/>
  <c r="E779" i="2" s="1"/>
  <c r="G747" i="2"/>
  <c r="I747" i="2" s="1"/>
  <c r="E748" i="2"/>
  <c r="G748" i="2" s="1"/>
  <c r="G759" i="2"/>
  <c r="I759" i="2" s="1"/>
  <c r="G760" i="2"/>
  <c r="E761" i="2"/>
  <c r="G753" i="2"/>
  <c r="H753" i="2" s="1"/>
  <c r="G754" i="2"/>
  <c r="E721" i="2"/>
  <c r="E722" i="2" s="1"/>
  <c r="G738" i="2"/>
  <c r="H738" i="2" s="1"/>
  <c r="G739" i="2"/>
  <c r="G732" i="2"/>
  <c r="H732" i="2" s="1"/>
  <c r="G733" i="2"/>
  <c r="G726" i="2"/>
  <c r="I726" i="2" s="1"/>
  <c r="G727" i="2"/>
  <c r="E712" i="2"/>
  <c r="G712" i="2" s="1"/>
  <c r="G696" i="2"/>
  <c r="I696" i="2" s="1"/>
  <c r="E697" i="2"/>
  <c r="G697" i="2" s="1"/>
  <c r="G702" i="2"/>
  <c r="H702" i="2" s="1"/>
  <c r="G703" i="2"/>
  <c r="E646" i="2"/>
  <c r="G646" i="2" s="1"/>
  <c r="G687" i="2"/>
  <c r="I687" i="2" s="1"/>
  <c r="G688" i="2"/>
  <c r="G681" i="2"/>
  <c r="H681" i="2" s="1"/>
  <c r="G682" i="2"/>
  <c r="G675" i="2"/>
  <c r="H675" i="2" s="1"/>
  <c r="G676" i="2"/>
  <c r="G669" i="2"/>
  <c r="I669" i="2" s="1"/>
  <c r="G670" i="2"/>
  <c r="G663" i="2"/>
  <c r="I663" i="2" s="1"/>
  <c r="G664" i="2"/>
  <c r="G657" i="2"/>
  <c r="H657" i="2" s="1"/>
  <c r="G658" i="2"/>
  <c r="G651" i="2"/>
  <c r="H651" i="2" s="1"/>
  <c r="G652" i="2"/>
  <c r="G558" i="2"/>
  <c r="I558" i="2" s="1"/>
  <c r="E559" i="2"/>
  <c r="G559" i="2" s="1"/>
  <c r="G636" i="2"/>
  <c r="H636" i="2" s="1"/>
  <c r="G637" i="2"/>
  <c r="G630" i="2"/>
  <c r="H630" i="2" s="1"/>
  <c r="G631" i="2"/>
  <c r="G624" i="2"/>
  <c r="I624" i="2" s="1"/>
  <c r="G625" i="2"/>
  <c r="G618" i="2"/>
  <c r="H618" i="2" s="1"/>
  <c r="G619" i="2"/>
  <c r="G612" i="2"/>
  <c r="I612" i="2" s="1"/>
  <c r="G613" i="2"/>
  <c r="G606" i="2"/>
  <c r="H606" i="2" s="1"/>
  <c r="G607" i="2"/>
  <c r="G600" i="2"/>
  <c r="I600" i="2" s="1"/>
  <c r="G601" i="2"/>
  <c r="G594" i="2"/>
  <c r="H594" i="2" s="1"/>
  <c r="G595" i="2"/>
  <c r="G588" i="2"/>
  <c r="H588" i="2" s="1"/>
  <c r="G589" i="2"/>
  <c r="G582" i="2"/>
  <c r="H582" i="2" s="1"/>
  <c r="G583" i="2"/>
  <c r="G576" i="2"/>
  <c r="H576" i="2" s="1"/>
  <c r="G577" i="2"/>
  <c r="G570" i="2"/>
  <c r="H570" i="2" s="1"/>
  <c r="G571" i="2"/>
  <c r="G564" i="2"/>
  <c r="I564" i="2" s="1"/>
  <c r="G565" i="2"/>
  <c r="G549" i="2"/>
  <c r="H549" i="2" s="1"/>
  <c r="G550" i="2"/>
  <c r="G543" i="2"/>
  <c r="I543" i="2" s="1"/>
  <c r="G544" i="2"/>
  <c r="G537" i="2"/>
  <c r="H537" i="2" s="1"/>
  <c r="G538" i="2"/>
  <c r="G531" i="2"/>
  <c r="I531" i="2" s="1"/>
  <c r="G532" i="2"/>
  <c r="G525" i="2"/>
  <c r="H525" i="2" s="1"/>
  <c r="G526" i="2"/>
  <c r="G510" i="2"/>
  <c r="H510" i="2" s="1"/>
  <c r="G511" i="2"/>
  <c r="E472" i="2"/>
  <c r="G472" i="2" s="1"/>
  <c r="G495" i="2"/>
  <c r="H495" i="2" s="1"/>
  <c r="G496" i="2"/>
  <c r="G489" i="2"/>
  <c r="H489" i="2" s="1"/>
  <c r="G490" i="2"/>
  <c r="G483" i="2"/>
  <c r="I483" i="2" s="1"/>
  <c r="G484" i="2"/>
  <c r="G477" i="2"/>
  <c r="H477" i="2" s="1"/>
  <c r="G478" i="2"/>
  <c r="G462" i="2"/>
  <c r="H462" i="2" s="1"/>
  <c r="E463" i="2"/>
  <c r="E411" i="2"/>
  <c r="E441" i="2"/>
  <c r="E417" i="2"/>
  <c r="E447" i="2"/>
  <c r="E435" i="2"/>
  <c r="E423" i="2"/>
  <c r="E453" i="2"/>
  <c r="E454" i="2" s="1"/>
  <c r="E429" i="2"/>
  <c r="E430" i="2" s="1"/>
  <c r="E402" i="2"/>
  <c r="E403" i="2" s="1"/>
  <c r="G403" i="2" s="1"/>
  <c r="E393" i="2"/>
  <c r="E381" i="2"/>
  <c r="E369" i="2"/>
  <c r="E370" i="2" s="1"/>
  <c r="G370" i="2" s="1"/>
  <c r="E363" i="2"/>
  <c r="E387" i="2"/>
  <c r="E375" i="2"/>
  <c r="H1164" i="2"/>
  <c r="I1164" i="2"/>
  <c r="G831" i="2"/>
  <c r="H831" i="2" s="1"/>
  <c r="J831" i="2" s="1"/>
  <c r="G471" i="2"/>
  <c r="I471" i="2" s="1"/>
  <c r="G777" i="2"/>
  <c r="I777" i="2" s="1"/>
  <c r="G891" i="2"/>
  <c r="G1173" i="2"/>
  <c r="I1173" i="2" s="1"/>
  <c r="G1056" i="2"/>
  <c r="I1056" i="2" s="1"/>
  <c r="H1158" i="2"/>
  <c r="G1108" i="2"/>
  <c r="G1107" i="2"/>
  <c r="G1128" i="2"/>
  <c r="G832" i="2"/>
  <c r="G861" i="2"/>
  <c r="G862" i="2"/>
  <c r="G1011" i="2"/>
  <c r="G870" i="2"/>
  <c r="G991" i="2"/>
  <c r="G990" i="2"/>
  <c r="G1078" i="2"/>
  <c r="G1077" i="2"/>
  <c r="G711" i="2"/>
  <c r="G720" i="2"/>
  <c r="G768" i="2"/>
  <c r="G645" i="2"/>
  <c r="G769" i="2"/>
  <c r="G808" i="2"/>
  <c r="G787" i="2"/>
  <c r="G807" i="2"/>
  <c r="G786" i="2"/>
  <c r="G519" i="2"/>
  <c r="G520" i="2"/>
  <c r="G505" i="2"/>
  <c r="G504" i="2"/>
  <c r="B279" i="2"/>
  <c r="C279" i="2"/>
  <c r="D279" i="2"/>
  <c r="B285" i="2"/>
  <c r="C285" i="2"/>
  <c r="D285" i="2"/>
  <c r="B291" i="2"/>
  <c r="C291" i="2"/>
  <c r="D291" i="2"/>
  <c r="B297" i="2"/>
  <c r="C297" i="2"/>
  <c r="D297" i="2"/>
  <c r="B303" i="2"/>
  <c r="C303" i="2"/>
  <c r="D303" i="2"/>
  <c r="B309" i="2"/>
  <c r="C309" i="2"/>
  <c r="D309" i="2"/>
  <c r="B315" i="2"/>
  <c r="C315" i="2"/>
  <c r="D315" i="2"/>
  <c r="B321" i="2"/>
  <c r="C321" i="2"/>
  <c r="D321" i="2"/>
  <c r="B327" i="2"/>
  <c r="C327" i="2"/>
  <c r="D327" i="2"/>
  <c r="B333" i="2"/>
  <c r="C333" i="2"/>
  <c r="D333" i="2"/>
  <c r="B339" i="2"/>
  <c r="C339" i="2"/>
  <c r="D339" i="2"/>
  <c r="B345" i="2"/>
  <c r="C345" i="2"/>
  <c r="D345" i="2"/>
  <c r="D273" i="2"/>
  <c r="C273" i="2"/>
  <c r="B273" i="2"/>
  <c r="B234" i="2"/>
  <c r="C234" i="2"/>
  <c r="D234" i="2"/>
  <c r="B240" i="2"/>
  <c r="C240" i="2"/>
  <c r="D240" i="2"/>
  <c r="B246" i="2"/>
  <c r="C246" i="2"/>
  <c r="D246" i="2"/>
  <c r="B252" i="2"/>
  <c r="C252" i="2"/>
  <c r="D252" i="2"/>
  <c r="B258" i="2"/>
  <c r="C258" i="2"/>
  <c r="D258" i="2"/>
  <c r="B264" i="2"/>
  <c r="C264" i="2"/>
  <c r="D264" i="2"/>
  <c r="D228" i="2"/>
  <c r="C228" i="2"/>
  <c r="B228" i="2"/>
  <c r="D219" i="2"/>
  <c r="B219" i="2"/>
  <c r="D213" i="2"/>
  <c r="B213" i="2"/>
  <c r="D207" i="2"/>
  <c r="B207" i="2"/>
  <c r="D201" i="2"/>
  <c r="B201" i="2"/>
  <c r="D195" i="2"/>
  <c r="B195" i="2"/>
  <c r="C195" i="2"/>
  <c r="C201" i="2"/>
  <c r="C207" i="2"/>
  <c r="C213" i="2"/>
  <c r="C219" i="2"/>
  <c r="I1174" i="2" l="1"/>
  <c r="H1174" i="2"/>
  <c r="J1174" i="2" s="1"/>
  <c r="E1130" i="2"/>
  <c r="E1175" i="2"/>
  <c r="I1129" i="2"/>
  <c r="H1129" i="2"/>
  <c r="J1129" i="2" s="1"/>
  <c r="G1160" i="2"/>
  <c r="H1165" i="2"/>
  <c r="J1165" i="2" s="1"/>
  <c r="I1165" i="2"/>
  <c r="I1166" i="2" s="1"/>
  <c r="J1164" i="2"/>
  <c r="E1166" i="2"/>
  <c r="I1158" i="2"/>
  <c r="G1166" i="2"/>
  <c r="I1140" i="2"/>
  <c r="I1152" i="2"/>
  <c r="J1158" i="2"/>
  <c r="I1159" i="2"/>
  <c r="H1159" i="2"/>
  <c r="J1159" i="2" s="1"/>
  <c r="E1154" i="2"/>
  <c r="G1154" i="2"/>
  <c r="I1113" i="2"/>
  <c r="J1152" i="2"/>
  <c r="I1153" i="2"/>
  <c r="H1153" i="2"/>
  <c r="J1153" i="2" s="1"/>
  <c r="H1147" i="2"/>
  <c r="J1147" i="2" s="1"/>
  <c r="I1147" i="2"/>
  <c r="I1148" i="2" s="1"/>
  <c r="I1119" i="2"/>
  <c r="E1148" i="2"/>
  <c r="H1146" i="2"/>
  <c r="G1148" i="2"/>
  <c r="H1141" i="2"/>
  <c r="J1141" i="2" s="1"/>
  <c r="I1141" i="2"/>
  <c r="I1142" i="2" s="1"/>
  <c r="H1134" i="2"/>
  <c r="J1134" i="2" s="1"/>
  <c r="E1142" i="2"/>
  <c r="J1140" i="2"/>
  <c r="J1142" i="2" s="1"/>
  <c r="G1142" i="2"/>
  <c r="H1135" i="2"/>
  <c r="J1135" i="2" s="1"/>
  <c r="I1135" i="2"/>
  <c r="I1136" i="2" s="1"/>
  <c r="E1136" i="2"/>
  <c r="G1136" i="2"/>
  <c r="H1120" i="2"/>
  <c r="J1120" i="2" s="1"/>
  <c r="I1120" i="2"/>
  <c r="E1121" i="2"/>
  <c r="J1119" i="2"/>
  <c r="G1121" i="2"/>
  <c r="H1098" i="2"/>
  <c r="J1098" i="2" s="1"/>
  <c r="E1013" i="2"/>
  <c r="E1115" i="2"/>
  <c r="I1114" i="2"/>
  <c r="H1114" i="2"/>
  <c r="J1114" i="2" s="1"/>
  <c r="J1113" i="2"/>
  <c r="G1115" i="2"/>
  <c r="H1089" i="2"/>
  <c r="J1089" i="2" s="1"/>
  <c r="G1057" i="2"/>
  <c r="I1057" i="2" s="1"/>
  <c r="I1058" i="2" s="1"/>
  <c r="H1083" i="2"/>
  <c r="J1083" i="2" s="1"/>
  <c r="I1090" i="2"/>
  <c r="I1091" i="2" s="1"/>
  <c r="H1090" i="2"/>
  <c r="J1090" i="2" s="1"/>
  <c r="G1091" i="2"/>
  <c r="E1085" i="2"/>
  <c r="H1084" i="2"/>
  <c r="J1084" i="2" s="1"/>
  <c r="I1084" i="2"/>
  <c r="I1085" i="2" s="1"/>
  <c r="I1062" i="2"/>
  <c r="G1085" i="2"/>
  <c r="H1069" i="2"/>
  <c r="J1069" i="2" s="1"/>
  <c r="I1069" i="2"/>
  <c r="I1070" i="2" s="1"/>
  <c r="E1070" i="2"/>
  <c r="H1068" i="2"/>
  <c r="G1070" i="2"/>
  <c r="J1062" i="2"/>
  <c r="H1063" i="2"/>
  <c r="J1063" i="2" s="1"/>
  <c r="I1063" i="2"/>
  <c r="E1064" i="2"/>
  <c r="G1064" i="2"/>
  <c r="H1012" i="2"/>
  <c r="J1012" i="2" s="1"/>
  <c r="I981" i="2"/>
  <c r="I1041" i="2"/>
  <c r="J1047" i="2"/>
  <c r="H1048" i="2"/>
  <c r="J1048" i="2" s="1"/>
  <c r="I1048" i="2"/>
  <c r="I1047" i="2"/>
  <c r="G1049" i="2"/>
  <c r="I1042" i="2"/>
  <c r="H1042" i="2"/>
  <c r="J1042" i="2" s="1"/>
  <c r="H1035" i="2"/>
  <c r="J1035" i="2" s="1"/>
  <c r="E1043" i="2"/>
  <c r="J1041" i="2"/>
  <c r="G1043" i="2"/>
  <c r="H1029" i="2"/>
  <c r="E1031" i="2"/>
  <c r="E1037" i="2"/>
  <c r="I1036" i="2"/>
  <c r="I1037" i="2" s="1"/>
  <c r="H1036" i="2"/>
  <c r="J1036" i="2" s="1"/>
  <c r="G1037" i="2"/>
  <c r="I1030" i="2"/>
  <c r="I1031" i="2" s="1"/>
  <c r="H1030" i="2"/>
  <c r="J1030" i="2" s="1"/>
  <c r="J1029" i="2"/>
  <c r="G1031" i="2"/>
  <c r="J1023" i="2"/>
  <c r="H1024" i="2"/>
  <c r="J1024" i="2" s="1"/>
  <c r="I1024" i="2"/>
  <c r="E1025" i="2"/>
  <c r="I1023" i="2"/>
  <c r="G1025" i="2"/>
  <c r="I1002" i="2"/>
  <c r="E1019" i="2"/>
  <c r="H1018" i="2"/>
  <c r="J1018" i="2" s="1"/>
  <c r="I1018" i="2"/>
  <c r="I1019" i="2" s="1"/>
  <c r="H1017" i="2"/>
  <c r="G1019" i="2"/>
  <c r="H1003" i="2"/>
  <c r="J1003" i="2" s="1"/>
  <c r="I1003" i="2"/>
  <c r="E1004" i="2"/>
  <c r="J1002" i="2"/>
  <c r="G1004" i="2"/>
  <c r="J996" i="2"/>
  <c r="H997" i="2"/>
  <c r="J997" i="2" s="1"/>
  <c r="I997" i="2"/>
  <c r="E893" i="2"/>
  <c r="E998" i="2"/>
  <c r="I996" i="2"/>
  <c r="G998" i="2"/>
  <c r="I892" i="2"/>
  <c r="H892" i="2"/>
  <c r="J892" i="2" s="1"/>
  <c r="G893" i="2"/>
  <c r="I921" i="2"/>
  <c r="E965" i="2"/>
  <c r="E983" i="2"/>
  <c r="J981" i="2"/>
  <c r="H982" i="2"/>
  <c r="J982" i="2" s="1"/>
  <c r="I982" i="2"/>
  <c r="G983" i="2"/>
  <c r="H969" i="2"/>
  <c r="J969" i="2" s="1"/>
  <c r="H976" i="2"/>
  <c r="J976" i="2" s="1"/>
  <c r="I976" i="2"/>
  <c r="I977" i="2" s="1"/>
  <c r="E977" i="2"/>
  <c r="H975" i="2"/>
  <c r="G977" i="2"/>
  <c r="H963" i="2"/>
  <c r="J963" i="2" s="1"/>
  <c r="H970" i="2"/>
  <c r="J970" i="2" s="1"/>
  <c r="I970" i="2"/>
  <c r="I971" i="2" s="1"/>
  <c r="I957" i="2"/>
  <c r="E971" i="2"/>
  <c r="E959" i="2"/>
  <c r="G971" i="2"/>
  <c r="I964" i="2"/>
  <c r="I965" i="2" s="1"/>
  <c r="H964" i="2"/>
  <c r="J964" i="2" s="1"/>
  <c r="G965" i="2"/>
  <c r="J957" i="2"/>
  <c r="H958" i="2"/>
  <c r="J958" i="2" s="1"/>
  <c r="I958" i="2"/>
  <c r="G959" i="2"/>
  <c r="H952" i="2"/>
  <c r="J952" i="2" s="1"/>
  <c r="I952" i="2"/>
  <c r="I953" i="2" s="1"/>
  <c r="I945" i="2"/>
  <c r="G941" i="2"/>
  <c r="E953" i="2"/>
  <c r="H951" i="2"/>
  <c r="G953" i="2"/>
  <c r="H946" i="2"/>
  <c r="J946" i="2" s="1"/>
  <c r="I946" i="2"/>
  <c r="I933" i="2"/>
  <c r="H939" i="2"/>
  <c r="J939" i="2" s="1"/>
  <c r="E941" i="2"/>
  <c r="E947" i="2"/>
  <c r="J945" i="2"/>
  <c r="I939" i="2"/>
  <c r="G947" i="2"/>
  <c r="E935" i="2"/>
  <c r="I940" i="2"/>
  <c r="H940" i="2"/>
  <c r="J940" i="2" s="1"/>
  <c r="J933" i="2"/>
  <c r="I934" i="2"/>
  <c r="H934" i="2"/>
  <c r="J934" i="2" s="1"/>
  <c r="H915" i="2"/>
  <c r="J915" i="2" s="1"/>
  <c r="G935" i="2"/>
  <c r="H928" i="2"/>
  <c r="J928" i="2" s="1"/>
  <c r="I928" i="2"/>
  <c r="I929" i="2" s="1"/>
  <c r="E929" i="2"/>
  <c r="I897" i="2"/>
  <c r="H927" i="2"/>
  <c r="G929" i="2"/>
  <c r="H922" i="2"/>
  <c r="J922" i="2" s="1"/>
  <c r="I922" i="2"/>
  <c r="E923" i="2"/>
  <c r="J921" i="2"/>
  <c r="G923" i="2"/>
  <c r="H916" i="2"/>
  <c r="J916" i="2" s="1"/>
  <c r="I916" i="2"/>
  <c r="I917" i="2" s="1"/>
  <c r="H909" i="2"/>
  <c r="J909" i="2" s="1"/>
  <c r="E911" i="2"/>
  <c r="E917" i="2"/>
  <c r="E905" i="2"/>
  <c r="G917" i="2"/>
  <c r="I910" i="2"/>
  <c r="I911" i="2" s="1"/>
  <c r="H910" i="2"/>
  <c r="J910" i="2" s="1"/>
  <c r="E899" i="2"/>
  <c r="G911" i="2"/>
  <c r="I904" i="2"/>
  <c r="I905" i="2" s="1"/>
  <c r="H904" i="2"/>
  <c r="J904" i="2" s="1"/>
  <c r="H903" i="2"/>
  <c r="G905" i="2"/>
  <c r="E872" i="2"/>
  <c r="J897" i="2"/>
  <c r="I898" i="2"/>
  <c r="H898" i="2"/>
  <c r="J898" i="2" s="1"/>
  <c r="G899" i="2"/>
  <c r="H871" i="2"/>
  <c r="J871" i="2" s="1"/>
  <c r="I871" i="2"/>
  <c r="H883" i="2"/>
  <c r="J883" i="2" s="1"/>
  <c r="I883" i="2"/>
  <c r="I876" i="2"/>
  <c r="E878" i="2"/>
  <c r="E884" i="2"/>
  <c r="J882" i="2"/>
  <c r="I882" i="2"/>
  <c r="G884" i="2"/>
  <c r="J876" i="2"/>
  <c r="I846" i="2"/>
  <c r="I877" i="2"/>
  <c r="H877" i="2"/>
  <c r="J877" i="2" s="1"/>
  <c r="G878" i="2"/>
  <c r="I852" i="2"/>
  <c r="J852" i="2"/>
  <c r="I837" i="2"/>
  <c r="E854" i="2"/>
  <c r="H853" i="2"/>
  <c r="J853" i="2" s="1"/>
  <c r="I853" i="2"/>
  <c r="G854" i="2"/>
  <c r="H816" i="2"/>
  <c r="J816" i="2" s="1"/>
  <c r="G818" i="2"/>
  <c r="H838" i="2"/>
  <c r="J838" i="2" s="1"/>
  <c r="I838" i="2"/>
  <c r="I839" i="2" s="1"/>
  <c r="E839" i="2"/>
  <c r="J837" i="2"/>
  <c r="G839" i="2"/>
  <c r="I702" i="2"/>
  <c r="I822" i="2"/>
  <c r="G749" i="2"/>
  <c r="H798" i="2"/>
  <c r="J798" i="2" s="1"/>
  <c r="I823" i="2"/>
  <c r="H823" i="2"/>
  <c r="J823" i="2" s="1"/>
  <c r="J822" i="2"/>
  <c r="G824" i="2"/>
  <c r="H792" i="2"/>
  <c r="J792" i="2" s="1"/>
  <c r="H747" i="2"/>
  <c r="J747" i="2" s="1"/>
  <c r="I799" i="2"/>
  <c r="I800" i="2" s="1"/>
  <c r="H799" i="2"/>
  <c r="J799" i="2" s="1"/>
  <c r="G800" i="2"/>
  <c r="E794" i="2"/>
  <c r="H793" i="2"/>
  <c r="J793" i="2" s="1"/>
  <c r="I793" i="2"/>
  <c r="I794" i="2" s="1"/>
  <c r="G778" i="2"/>
  <c r="G779" i="2" s="1"/>
  <c r="G782" i="2" s="1"/>
  <c r="G794" i="2"/>
  <c r="I738" i="2"/>
  <c r="I753" i="2"/>
  <c r="H696" i="2"/>
  <c r="J696" i="2" s="1"/>
  <c r="G721" i="2"/>
  <c r="G722" i="2" s="1"/>
  <c r="I760" i="2"/>
  <c r="I761" i="2" s="1"/>
  <c r="H760" i="2"/>
  <c r="J760" i="2" s="1"/>
  <c r="H759" i="2"/>
  <c r="G761" i="2"/>
  <c r="H754" i="2"/>
  <c r="J754" i="2" s="1"/>
  <c r="I754" i="2"/>
  <c r="E755" i="2"/>
  <c r="J753" i="2"/>
  <c r="G755" i="2"/>
  <c r="J738" i="2"/>
  <c r="H739" i="2"/>
  <c r="J739" i="2" s="1"/>
  <c r="I739" i="2"/>
  <c r="E740" i="2"/>
  <c r="G740" i="2"/>
  <c r="H733" i="2"/>
  <c r="J733" i="2" s="1"/>
  <c r="I733" i="2"/>
  <c r="E734" i="2"/>
  <c r="J732" i="2"/>
  <c r="I732" i="2"/>
  <c r="G734" i="2"/>
  <c r="H727" i="2"/>
  <c r="J727" i="2" s="1"/>
  <c r="I727" i="2"/>
  <c r="I728" i="2" s="1"/>
  <c r="E713" i="2"/>
  <c r="E728" i="2"/>
  <c r="H726" i="2"/>
  <c r="G728" i="2"/>
  <c r="H712" i="2"/>
  <c r="J712" i="2" s="1"/>
  <c r="I712" i="2"/>
  <c r="J702" i="2"/>
  <c r="H703" i="2"/>
  <c r="J703" i="2" s="1"/>
  <c r="I703" i="2"/>
  <c r="I704" i="2" s="1"/>
  <c r="E704" i="2"/>
  <c r="E647" i="2"/>
  <c r="G704" i="2"/>
  <c r="I646" i="2"/>
  <c r="H646" i="2"/>
  <c r="J646" i="2" s="1"/>
  <c r="E689" i="2"/>
  <c r="H688" i="2"/>
  <c r="J688" i="2" s="1"/>
  <c r="I688" i="2"/>
  <c r="I689" i="2" s="1"/>
  <c r="H687" i="2"/>
  <c r="G689" i="2"/>
  <c r="I675" i="2"/>
  <c r="E653" i="2"/>
  <c r="E683" i="2"/>
  <c r="H682" i="2"/>
  <c r="J682" i="2" s="1"/>
  <c r="I682" i="2"/>
  <c r="J681" i="2"/>
  <c r="I681" i="2"/>
  <c r="G683" i="2"/>
  <c r="H669" i="2"/>
  <c r="H676" i="2"/>
  <c r="J676" i="2" s="1"/>
  <c r="I676" i="2"/>
  <c r="J675" i="2"/>
  <c r="E677" i="2"/>
  <c r="G677" i="2"/>
  <c r="H670" i="2"/>
  <c r="J670" i="2" s="1"/>
  <c r="I670" i="2"/>
  <c r="I671" i="2" s="1"/>
  <c r="J669" i="2"/>
  <c r="E665" i="2"/>
  <c r="E671" i="2"/>
  <c r="G671" i="2"/>
  <c r="I664" i="2"/>
  <c r="I665" i="2" s="1"/>
  <c r="H664" i="2"/>
  <c r="J664" i="2" s="1"/>
  <c r="H663" i="2"/>
  <c r="G665" i="2"/>
  <c r="H658" i="2"/>
  <c r="J658" i="2" s="1"/>
  <c r="I658" i="2"/>
  <c r="I651" i="2"/>
  <c r="E659" i="2"/>
  <c r="J657" i="2"/>
  <c r="I657" i="2"/>
  <c r="G659" i="2"/>
  <c r="H558" i="2"/>
  <c r="J558" i="2" s="1"/>
  <c r="J651" i="2"/>
  <c r="I652" i="2"/>
  <c r="H652" i="2"/>
  <c r="J652" i="2" s="1"/>
  <c r="G653" i="2"/>
  <c r="H624" i="2"/>
  <c r="J624" i="2" s="1"/>
  <c r="H637" i="2"/>
  <c r="J637" i="2" s="1"/>
  <c r="I637" i="2"/>
  <c r="E638" i="2"/>
  <c r="J636" i="2"/>
  <c r="I636" i="2"/>
  <c r="G638" i="2"/>
  <c r="H631" i="2"/>
  <c r="J631" i="2" s="1"/>
  <c r="I631" i="2"/>
  <c r="E632" i="2"/>
  <c r="J630" i="2"/>
  <c r="I630" i="2"/>
  <c r="G632" i="2"/>
  <c r="H625" i="2"/>
  <c r="J625" i="2" s="1"/>
  <c r="I625" i="2"/>
  <c r="I626" i="2" s="1"/>
  <c r="E626" i="2"/>
  <c r="G626" i="2"/>
  <c r="H619" i="2"/>
  <c r="J619" i="2" s="1"/>
  <c r="I619" i="2"/>
  <c r="H612" i="2"/>
  <c r="J612" i="2" s="1"/>
  <c r="E620" i="2"/>
  <c r="J618" i="2"/>
  <c r="I618" i="2"/>
  <c r="G620" i="2"/>
  <c r="H613" i="2"/>
  <c r="J613" i="2" s="1"/>
  <c r="I613" i="2"/>
  <c r="I614" i="2" s="1"/>
  <c r="I606" i="2"/>
  <c r="E614" i="2"/>
  <c r="G614" i="2"/>
  <c r="H600" i="2"/>
  <c r="J600" i="2" s="1"/>
  <c r="H607" i="2"/>
  <c r="J607" i="2" s="1"/>
  <c r="I607" i="2"/>
  <c r="E608" i="2"/>
  <c r="I588" i="2"/>
  <c r="J606" i="2"/>
  <c r="G608" i="2"/>
  <c r="I601" i="2"/>
  <c r="I602" i="2" s="1"/>
  <c r="H601" i="2"/>
  <c r="J601" i="2" s="1"/>
  <c r="E602" i="2"/>
  <c r="G602" i="2"/>
  <c r="J594" i="2"/>
  <c r="H595" i="2"/>
  <c r="J595" i="2" s="1"/>
  <c r="I595" i="2"/>
  <c r="E596" i="2"/>
  <c r="I594" i="2"/>
  <c r="G596" i="2"/>
  <c r="J588" i="2"/>
  <c r="I582" i="2"/>
  <c r="E590" i="2"/>
  <c r="H589" i="2"/>
  <c r="J589" i="2" s="1"/>
  <c r="I589" i="2"/>
  <c r="G590" i="2"/>
  <c r="H564" i="2"/>
  <c r="J564" i="2" s="1"/>
  <c r="H583" i="2"/>
  <c r="J583" i="2" s="1"/>
  <c r="I583" i="2"/>
  <c r="I576" i="2"/>
  <c r="E584" i="2"/>
  <c r="J582" i="2"/>
  <c r="G584" i="2"/>
  <c r="H577" i="2"/>
  <c r="J577" i="2" s="1"/>
  <c r="I577" i="2"/>
  <c r="E578" i="2"/>
  <c r="J576" i="2"/>
  <c r="G578" i="2"/>
  <c r="E572" i="2"/>
  <c r="H571" i="2"/>
  <c r="J571" i="2" s="1"/>
  <c r="I571" i="2"/>
  <c r="J570" i="2"/>
  <c r="I570" i="2"/>
  <c r="G572" i="2"/>
  <c r="E566" i="2"/>
  <c r="H565" i="2"/>
  <c r="J565" i="2" s="1"/>
  <c r="I565" i="2"/>
  <c r="I566" i="2" s="1"/>
  <c r="G566" i="2"/>
  <c r="H531" i="2"/>
  <c r="J531" i="2" s="1"/>
  <c r="E551" i="2"/>
  <c r="J549" i="2"/>
  <c r="H550" i="2"/>
  <c r="J550" i="2" s="1"/>
  <c r="I550" i="2"/>
  <c r="I549" i="2"/>
  <c r="G551" i="2"/>
  <c r="I537" i="2"/>
  <c r="E545" i="2"/>
  <c r="H544" i="2"/>
  <c r="J544" i="2" s="1"/>
  <c r="I544" i="2"/>
  <c r="I545" i="2" s="1"/>
  <c r="H543" i="2"/>
  <c r="G545" i="2"/>
  <c r="E539" i="2"/>
  <c r="J537" i="2"/>
  <c r="H538" i="2"/>
  <c r="J538" i="2" s="1"/>
  <c r="I538" i="2"/>
  <c r="G539" i="2"/>
  <c r="H532" i="2"/>
  <c r="J532" i="2" s="1"/>
  <c r="I532" i="2"/>
  <c r="I533" i="2" s="1"/>
  <c r="E533" i="2"/>
  <c r="G533" i="2"/>
  <c r="E527" i="2"/>
  <c r="J525" i="2"/>
  <c r="H526" i="2"/>
  <c r="J526" i="2" s="1"/>
  <c r="I526" i="2"/>
  <c r="I525" i="2"/>
  <c r="G527" i="2"/>
  <c r="I489" i="2"/>
  <c r="H511" i="2"/>
  <c r="J511" i="2" s="1"/>
  <c r="I511" i="2"/>
  <c r="J510" i="2"/>
  <c r="E473" i="2"/>
  <c r="E512" i="2"/>
  <c r="I510" i="2"/>
  <c r="G512" i="2"/>
  <c r="I472" i="2"/>
  <c r="I473" i="2" s="1"/>
  <c r="H472" i="2"/>
  <c r="J472" i="2" s="1"/>
  <c r="I477" i="2"/>
  <c r="J495" i="2"/>
  <c r="I496" i="2"/>
  <c r="H496" i="2"/>
  <c r="J496" i="2" s="1"/>
  <c r="E497" i="2"/>
  <c r="I495" i="2"/>
  <c r="G497" i="2"/>
  <c r="J489" i="2"/>
  <c r="H490" i="2"/>
  <c r="J490" i="2" s="1"/>
  <c r="I490" i="2"/>
  <c r="E491" i="2"/>
  <c r="G491" i="2"/>
  <c r="E485" i="2"/>
  <c r="H484" i="2"/>
  <c r="J484" i="2" s="1"/>
  <c r="I484" i="2"/>
  <c r="I485" i="2" s="1"/>
  <c r="H483" i="2"/>
  <c r="G485" i="2"/>
  <c r="J477" i="2"/>
  <c r="I462" i="2"/>
  <c r="E479" i="2"/>
  <c r="H478" i="2"/>
  <c r="J478" i="2" s="1"/>
  <c r="I478" i="2"/>
  <c r="G479" i="2"/>
  <c r="G447" i="2"/>
  <c r="I447" i="2" s="1"/>
  <c r="E448" i="2"/>
  <c r="G448" i="2" s="1"/>
  <c r="G417" i="2"/>
  <c r="I417" i="2" s="1"/>
  <c r="E418" i="2"/>
  <c r="G418" i="2" s="1"/>
  <c r="H418" i="2" s="1"/>
  <c r="J418" i="2" s="1"/>
  <c r="G441" i="2"/>
  <c r="E442" i="2"/>
  <c r="G442" i="2" s="1"/>
  <c r="H442" i="2" s="1"/>
  <c r="J442" i="2" s="1"/>
  <c r="G411" i="2"/>
  <c r="E412" i="2"/>
  <c r="G412" i="2" s="1"/>
  <c r="G423" i="2"/>
  <c r="I423" i="2" s="1"/>
  <c r="E424" i="2"/>
  <c r="G424" i="2" s="1"/>
  <c r="H424" i="2" s="1"/>
  <c r="J424" i="2" s="1"/>
  <c r="G435" i="2"/>
  <c r="H435" i="2" s="1"/>
  <c r="J435" i="2" s="1"/>
  <c r="E436" i="2"/>
  <c r="G436" i="2" s="1"/>
  <c r="I436" i="2" s="1"/>
  <c r="H777" i="2"/>
  <c r="J777" i="2" s="1"/>
  <c r="G453" i="2"/>
  <c r="H453" i="2" s="1"/>
  <c r="G454" i="2"/>
  <c r="G429" i="2"/>
  <c r="G430" i="2"/>
  <c r="G402" i="2"/>
  <c r="H402" i="2" s="1"/>
  <c r="G369" i="2"/>
  <c r="G371" i="2" s="1"/>
  <c r="G393" i="2"/>
  <c r="E394" i="2"/>
  <c r="G394" i="2" s="1"/>
  <c r="H394" i="2" s="1"/>
  <c r="J394" i="2" s="1"/>
  <c r="E364" i="2"/>
  <c r="G364" i="2" s="1"/>
  <c r="G381" i="2"/>
  <c r="E382" i="2"/>
  <c r="G382" i="2" s="1"/>
  <c r="I382" i="2" s="1"/>
  <c r="G375" i="2"/>
  <c r="I375" i="2" s="1"/>
  <c r="E376" i="2"/>
  <c r="G376" i="2" s="1"/>
  <c r="G387" i="2"/>
  <c r="I387" i="2" s="1"/>
  <c r="E388" i="2"/>
  <c r="G388" i="2" s="1"/>
  <c r="H388" i="2" s="1"/>
  <c r="J388" i="2" s="1"/>
  <c r="G363" i="2"/>
  <c r="I363" i="2" s="1"/>
  <c r="H370" i="2"/>
  <c r="J370" i="2" s="1"/>
  <c r="I370" i="2"/>
  <c r="E371" i="2"/>
  <c r="I891" i="2"/>
  <c r="H891" i="2"/>
  <c r="J891" i="2" s="1"/>
  <c r="H1056" i="2"/>
  <c r="J1056" i="2" s="1"/>
  <c r="I1175" i="2"/>
  <c r="G833" i="2"/>
  <c r="H1173" i="2"/>
  <c r="J1173" i="2" s="1"/>
  <c r="J1175" i="2" s="1"/>
  <c r="I831" i="2"/>
  <c r="G1175" i="2"/>
  <c r="G1178" i="2" s="1"/>
  <c r="H471" i="2"/>
  <c r="J471" i="2" s="1"/>
  <c r="E749" i="2"/>
  <c r="G473" i="2"/>
  <c r="E770" i="2"/>
  <c r="E1100" i="2"/>
  <c r="E788" i="2"/>
  <c r="E404" i="2"/>
  <c r="E1079" i="2"/>
  <c r="G1130" i="2"/>
  <c r="I1128" i="2"/>
  <c r="I1130" i="2" s="1"/>
  <c r="H1128" i="2"/>
  <c r="E1109" i="2"/>
  <c r="G1109" i="2"/>
  <c r="H1107" i="2"/>
  <c r="I1107" i="2"/>
  <c r="H1108" i="2"/>
  <c r="J1108" i="2" s="1"/>
  <c r="I1108" i="2"/>
  <c r="I1077" i="2"/>
  <c r="G1079" i="2"/>
  <c r="H1077" i="2"/>
  <c r="G992" i="2"/>
  <c r="G1007" i="2" s="1"/>
  <c r="I990" i="2"/>
  <c r="H990" i="2"/>
  <c r="H991" i="2"/>
  <c r="J991" i="2" s="1"/>
  <c r="I991" i="2"/>
  <c r="I870" i="2"/>
  <c r="G872" i="2"/>
  <c r="H870" i="2"/>
  <c r="G863" i="2"/>
  <c r="G866" i="2" s="1"/>
  <c r="H861" i="2"/>
  <c r="I861" i="2"/>
  <c r="H1099" i="2"/>
  <c r="J1099" i="2" s="1"/>
  <c r="I1099" i="2"/>
  <c r="I1100" i="2" s="1"/>
  <c r="G1100" i="2"/>
  <c r="G1103" i="2" s="1"/>
  <c r="E992" i="2"/>
  <c r="H847" i="2"/>
  <c r="G848" i="2"/>
  <c r="I847" i="2"/>
  <c r="I1011" i="2"/>
  <c r="I1013" i="2" s="1"/>
  <c r="G1013" i="2"/>
  <c r="H1011" i="2"/>
  <c r="H862" i="2"/>
  <c r="J862" i="2" s="1"/>
  <c r="I862" i="2"/>
  <c r="E863" i="2"/>
  <c r="H1057" i="2"/>
  <c r="J1057" i="2" s="1"/>
  <c r="I1078" i="2"/>
  <c r="H1078" i="2"/>
  <c r="J1078" i="2" s="1"/>
  <c r="H832" i="2"/>
  <c r="I832" i="2"/>
  <c r="E848" i="2"/>
  <c r="H817" i="2"/>
  <c r="J817" i="2" s="1"/>
  <c r="I817" i="2"/>
  <c r="I818" i="2" s="1"/>
  <c r="E818" i="2"/>
  <c r="I786" i="2"/>
  <c r="G788" i="2"/>
  <c r="H786" i="2"/>
  <c r="G809" i="2"/>
  <c r="G812" i="2" s="1"/>
  <c r="H807" i="2"/>
  <c r="I807" i="2"/>
  <c r="H697" i="2"/>
  <c r="G698" i="2"/>
  <c r="I697" i="2"/>
  <c r="I698" i="2" s="1"/>
  <c r="G713" i="2"/>
  <c r="G716" i="2" s="1"/>
  <c r="H711" i="2"/>
  <c r="I711" i="2"/>
  <c r="I787" i="2"/>
  <c r="H787" i="2"/>
  <c r="J787" i="2" s="1"/>
  <c r="I769" i="2"/>
  <c r="H769" i="2"/>
  <c r="J769" i="2" s="1"/>
  <c r="I720" i="2"/>
  <c r="H720" i="2"/>
  <c r="E809" i="2"/>
  <c r="I768" i="2"/>
  <c r="G770" i="2"/>
  <c r="G773" i="2" s="1"/>
  <c r="H768" i="2"/>
  <c r="E698" i="2"/>
  <c r="H808" i="2"/>
  <c r="J808" i="2" s="1"/>
  <c r="I808" i="2"/>
  <c r="H748" i="2"/>
  <c r="J748" i="2" s="1"/>
  <c r="I748" i="2"/>
  <c r="I749" i="2" s="1"/>
  <c r="I645" i="2"/>
  <c r="G647" i="2"/>
  <c r="H645" i="2"/>
  <c r="H559" i="2"/>
  <c r="J559" i="2" s="1"/>
  <c r="I559" i="2"/>
  <c r="I560" i="2" s="1"/>
  <c r="E560" i="2"/>
  <c r="G560" i="2"/>
  <c r="H520" i="2"/>
  <c r="J520" i="2" s="1"/>
  <c r="I520" i="2"/>
  <c r="H504" i="2"/>
  <c r="G506" i="2"/>
  <c r="I504" i="2"/>
  <c r="G463" i="2"/>
  <c r="E464" i="2"/>
  <c r="G521" i="2"/>
  <c r="H519" i="2"/>
  <c r="I519" i="2"/>
  <c r="J462" i="2"/>
  <c r="H505" i="2"/>
  <c r="J505" i="2" s="1"/>
  <c r="I505" i="2"/>
  <c r="E506" i="2"/>
  <c r="E521" i="2"/>
  <c r="I403" i="2"/>
  <c r="H403" i="2"/>
  <c r="J403" i="2" s="1"/>
  <c r="E339" i="2"/>
  <c r="E327" i="2"/>
  <c r="E315" i="2"/>
  <c r="E303" i="2"/>
  <c r="E291" i="2"/>
  <c r="E333" i="2"/>
  <c r="E279" i="2"/>
  <c r="E345" i="2"/>
  <c r="E321" i="2"/>
  <c r="E309" i="2"/>
  <c r="E297" i="2"/>
  <c r="E285" i="2"/>
  <c r="E258" i="2"/>
  <c r="E259" i="2" s="1"/>
  <c r="E234" i="2"/>
  <c r="E240" i="2"/>
  <c r="E241" i="2" s="1"/>
  <c r="E246" i="2"/>
  <c r="E247" i="2" s="1"/>
  <c r="E264" i="2"/>
  <c r="E265" i="2" s="1"/>
  <c r="E252" i="2"/>
  <c r="E253" i="2" s="1"/>
  <c r="D189" i="2"/>
  <c r="C189" i="2"/>
  <c r="B189" i="2"/>
  <c r="D180" i="2"/>
  <c r="D174" i="2"/>
  <c r="D168" i="2"/>
  <c r="B180" i="2"/>
  <c r="B174" i="2"/>
  <c r="B168" i="2"/>
  <c r="C168" i="2"/>
  <c r="C174" i="2"/>
  <c r="C180" i="2"/>
  <c r="D162" i="2"/>
  <c r="C162" i="2"/>
  <c r="B162" i="2"/>
  <c r="D153" i="2"/>
  <c r="C153" i="2"/>
  <c r="B153" i="2"/>
  <c r="G1169" i="2" l="1"/>
  <c r="J1166" i="2"/>
  <c r="I1160" i="2"/>
  <c r="J1160" i="2"/>
  <c r="J1154" i="2"/>
  <c r="H1166" i="2"/>
  <c r="H1167" i="2" s="1"/>
  <c r="H1121" i="2"/>
  <c r="H1122" i="2" s="1"/>
  <c r="I1115" i="2"/>
  <c r="I1154" i="2"/>
  <c r="H1160" i="2"/>
  <c r="H1161" i="2" s="1"/>
  <c r="H1136" i="2"/>
  <c r="H1137" i="2" s="1"/>
  <c r="H1154" i="2"/>
  <c r="H1155" i="2" s="1"/>
  <c r="I1121" i="2"/>
  <c r="J1146" i="2"/>
  <c r="J1148" i="2" s="1"/>
  <c r="H1148" i="2"/>
  <c r="H1149" i="2" s="1"/>
  <c r="G857" i="2"/>
  <c r="G1058" i="2"/>
  <c r="G1073" i="2" s="1"/>
  <c r="H1142" i="2"/>
  <c r="H1143" i="2" s="1"/>
  <c r="G1124" i="2"/>
  <c r="J1136" i="2"/>
  <c r="H1115" i="2"/>
  <c r="J1121" i="2"/>
  <c r="J1115" i="2"/>
  <c r="J1091" i="2"/>
  <c r="H1116" i="2"/>
  <c r="G1094" i="2"/>
  <c r="I1064" i="2"/>
  <c r="H1091" i="2"/>
  <c r="H1092" i="2" s="1"/>
  <c r="H1085" i="2"/>
  <c r="H1086" i="2" s="1"/>
  <c r="J1085" i="2"/>
  <c r="I983" i="2"/>
  <c r="H1064" i="2"/>
  <c r="H1065" i="2" s="1"/>
  <c r="J1068" i="2"/>
  <c r="J1070" i="2" s="1"/>
  <c r="H1070" i="2"/>
  <c r="H1071" i="2" s="1"/>
  <c r="I1043" i="2"/>
  <c r="J1064" i="2"/>
  <c r="I1049" i="2"/>
  <c r="J1043" i="2"/>
  <c r="H1043" i="2"/>
  <c r="H1044" i="2" s="1"/>
  <c r="G1052" i="2"/>
  <c r="H1049" i="2"/>
  <c r="H1050" i="2" s="1"/>
  <c r="J1049" i="2"/>
  <c r="H1037" i="2"/>
  <c r="H1038" i="2" s="1"/>
  <c r="J1037" i="2"/>
  <c r="J1031" i="2"/>
  <c r="H1031" i="2"/>
  <c r="H1032" i="2" s="1"/>
  <c r="I1004" i="2"/>
  <c r="I1025" i="2"/>
  <c r="H1025" i="2"/>
  <c r="H1026" i="2" s="1"/>
  <c r="J1025" i="2"/>
  <c r="J1017" i="2"/>
  <c r="J1019" i="2" s="1"/>
  <c r="H1019" i="2"/>
  <c r="H1020" i="2" s="1"/>
  <c r="I893" i="2"/>
  <c r="J1004" i="2"/>
  <c r="H1004" i="2"/>
  <c r="H1005" i="2" s="1"/>
  <c r="J893" i="2"/>
  <c r="H998" i="2"/>
  <c r="H999" i="2" s="1"/>
  <c r="I998" i="2"/>
  <c r="J998" i="2"/>
  <c r="I923" i="2"/>
  <c r="J983" i="2"/>
  <c r="G986" i="2"/>
  <c r="H971" i="2"/>
  <c r="H972" i="2" s="1"/>
  <c r="H983" i="2"/>
  <c r="H984" i="2" s="1"/>
  <c r="J965" i="2"/>
  <c r="J975" i="2"/>
  <c r="J977" i="2" s="1"/>
  <c r="H977" i="2"/>
  <c r="H978" i="2" s="1"/>
  <c r="I959" i="2"/>
  <c r="J971" i="2"/>
  <c r="H965" i="2"/>
  <c r="H966" i="2" s="1"/>
  <c r="H959" i="2"/>
  <c r="H960" i="2" s="1"/>
  <c r="I941" i="2"/>
  <c r="J947" i="2"/>
  <c r="J959" i="2"/>
  <c r="J951" i="2"/>
  <c r="J953" i="2" s="1"/>
  <c r="H953" i="2"/>
  <c r="H954" i="2" s="1"/>
  <c r="I947" i="2"/>
  <c r="I935" i="2"/>
  <c r="H941" i="2"/>
  <c r="H942" i="2" s="1"/>
  <c r="H947" i="2"/>
  <c r="H948" i="2" s="1"/>
  <c r="I899" i="2"/>
  <c r="J923" i="2"/>
  <c r="J941" i="2"/>
  <c r="H935" i="2"/>
  <c r="H936" i="2" s="1"/>
  <c r="I848" i="2"/>
  <c r="J935" i="2"/>
  <c r="H839" i="2"/>
  <c r="J927" i="2"/>
  <c r="J929" i="2" s="1"/>
  <c r="H929" i="2"/>
  <c r="H930" i="2" s="1"/>
  <c r="J917" i="2"/>
  <c r="H923" i="2"/>
  <c r="H924" i="2" s="1"/>
  <c r="H917" i="2"/>
  <c r="H918" i="2" s="1"/>
  <c r="G887" i="2"/>
  <c r="H899" i="2"/>
  <c r="H911" i="2"/>
  <c r="H912" i="2" s="1"/>
  <c r="I872" i="2"/>
  <c r="J899" i="2"/>
  <c r="J911" i="2"/>
  <c r="I878" i="2"/>
  <c r="J903" i="2"/>
  <c r="J905" i="2" s="1"/>
  <c r="H905" i="2"/>
  <c r="H906" i="2" s="1"/>
  <c r="H900" i="2"/>
  <c r="I884" i="2"/>
  <c r="H884" i="2"/>
  <c r="H885" i="2" s="1"/>
  <c r="J884" i="2"/>
  <c r="H878" i="2"/>
  <c r="H879" i="2" s="1"/>
  <c r="I854" i="2"/>
  <c r="J878" i="2"/>
  <c r="J620" i="2"/>
  <c r="G827" i="2"/>
  <c r="J839" i="2"/>
  <c r="H854" i="2"/>
  <c r="H855" i="2" s="1"/>
  <c r="G842" i="2"/>
  <c r="J854" i="2"/>
  <c r="H840" i="2"/>
  <c r="I824" i="2"/>
  <c r="H824" i="2"/>
  <c r="H825" i="2" s="1"/>
  <c r="J824" i="2"/>
  <c r="J800" i="2"/>
  <c r="H778" i="2"/>
  <c r="J778" i="2" s="1"/>
  <c r="J779" i="2" s="1"/>
  <c r="G803" i="2"/>
  <c r="J794" i="2"/>
  <c r="I778" i="2"/>
  <c r="I779" i="2" s="1"/>
  <c r="I740" i="2"/>
  <c r="H794" i="2"/>
  <c r="H795" i="2" s="1"/>
  <c r="H800" i="2"/>
  <c r="H801" i="2" s="1"/>
  <c r="H734" i="2"/>
  <c r="H735" i="2" s="1"/>
  <c r="I755" i="2"/>
  <c r="J755" i="2"/>
  <c r="H755" i="2"/>
  <c r="H756" i="2" s="1"/>
  <c r="G764" i="2"/>
  <c r="J759" i="2"/>
  <c r="J761" i="2" s="1"/>
  <c r="H761" i="2"/>
  <c r="H762" i="2" s="1"/>
  <c r="H721" i="2"/>
  <c r="J721" i="2" s="1"/>
  <c r="I721" i="2"/>
  <c r="I722" i="2" s="1"/>
  <c r="H638" i="2"/>
  <c r="H639" i="2" s="1"/>
  <c r="G743" i="2"/>
  <c r="J734" i="2"/>
  <c r="H740" i="2"/>
  <c r="H741" i="2" s="1"/>
  <c r="J740" i="2"/>
  <c r="I713" i="2"/>
  <c r="I734" i="2"/>
  <c r="J726" i="2"/>
  <c r="J728" i="2" s="1"/>
  <c r="H728" i="2"/>
  <c r="H729" i="2" s="1"/>
  <c r="G707" i="2"/>
  <c r="I647" i="2"/>
  <c r="H704" i="2"/>
  <c r="H705" i="2" s="1"/>
  <c r="J704" i="2"/>
  <c r="I659" i="2"/>
  <c r="J659" i="2"/>
  <c r="G692" i="2"/>
  <c r="J677" i="2"/>
  <c r="J687" i="2"/>
  <c r="J689" i="2" s="1"/>
  <c r="H689" i="2"/>
  <c r="H690" i="2" s="1"/>
  <c r="I677" i="2"/>
  <c r="I683" i="2"/>
  <c r="H671" i="2"/>
  <c r="H672" i="2" s="1"/>
  <c r="H683" i="2"/>
  <c r="H684" i="2" s="1"/>
  <c r="J671" i="2"/>
  <c r="J683" i="2"/>
  <c r="H653" i="2"/>
  <c r="H654" i="2" s="1"/>
  <c r="H677" i="2"/>
  <c r="H678" i="2" s="1"/>
  <c r="J653" i="2"/>
  <c r="H659" i="2"/>
  <c r="H660" i="2" s="1"/>
  <c r="J663" i="2"/>
  <c r="J665" i="2" s="1"/>
  <c r="H665" i="2"/>
  <c r="H666" i="2" s="1"/>
  <c r="I653" i="2"/>
  <c r="J584" i="2"/>
  <c r="I638" i="2"/>
  <c r="G641" i="2"/>
  <c r="G554" i="2"/>
  <c r="G515" i="2"/>
  <c r="G500" i="2"/>
  <c r="I833" i="2"/>
  <c r="H632" i="2"/>
  <c r="H633" i="2" s="1"/>
  <c r="I632" i="2"/>
  <c r="J608" i="2"/>
  <c r="J638" i="2"/>
  <c r="I608" i="2"/>
  <c r="J632" i="2"/>
  <c r="H626" i="2"/>
  <c r="H627" i="2" s="1"/>
  <c r="J626" i="2"/>
  <c r="I620" i="2"/>
  <c r="J614" i="2"/>
  <c r="H620" i="2"/>
  <c r="H621" i="2" s="1"/>
  <c r="H614" i="2"/>
  <c r="H615" i="2" s="1"/>
  <c r="H602" i="2"/>
  <c r="H603" i="2" s="1"/>
  <c r="H578" i="2"/>
  <c r="H579" i="2" s="1"/>
  <c r="I590" i="2"/>
  <c r="H608" i="2"/>
  <c r="H609" i="2" s="1"/>
  <c r="J602" i="2"/>
  <c r="I596" i="2"/>
  <c r="J578" i="2"/>
  <c r="H596" i="2"/>
  <c r="H597" i="2" s="1"/>
  <c r="H584" i="2"/>
  <c r="H585" i="2" s="1"/>
  <c r="H590" i="2"/>
  <c r="H591" i="2" s="1"/>
  <c r="J596" i="2"/>
  <c r="I584" i="2"/>
  <c r="J572" i="2"/>
  <c r="I578" i="2"/>
  <c r="J590" i="2"/>
  <c r="I572" i="2"/>
  <c r="H566" i="2"/>
  <c r="H567" i="2" s="1"/>
  <c r="J566" i="2"/>
  <c r="H572" i="2"/>
  <c r="H573" i="2" s="1"/>
  <c r="I551" i="2"/>
  <c r="J551" i="2"/>
  <c r="H551" i="2"/>
  <c r="H552" i="2" s="1"/>
  <c r="I539" i="2"/>
  <c r="H539" i="2"/>
  <c r="H540" i="2" s="1"/>
  <c r="J539" i="2"/>
  <c r="J543" i="2"/>
  <c r="J545" i="2" s="1"/>
  <c r="H545" i="2"/>
  <c r="H546" i="2" s="1"/>
  <c r="H533" i="2"/>
  <c r="H534" i="2" s="1"/>
  <c r="J533" i="2"/>
  <c r="H527" i="2"/>
  <c r="H528" i="2" s="1"/>
  <c r="I491" i="2"/>
  <c r="I527" i="2"/>
  <c r="J527" i="2"/>
  <c r="J473" i="2"/>
  <c r="H512" i="2"/>
  <c r="H513" i="2" s="1"/>
  <c r="I512" i="2"/>
  <c r="J512" i="2"/>
  <c r="J560" i="2"/>
  <c r="I479" i="2"/>
  <c r="I424" i="2"/>
  <c r="I425" i="2" s="1"/>
  <c r="I497" i="2"/>
  <c r="H497" i="2"/>
  <c r="H498" i="2" s="1"/>
  <c r="J497" i="2"/>
  <c r="H491" i="2"/>
  <c r="H492" i="2" s="1"/>
  <c r="J491" i="2"/>
  <c r="J479" i="2"/>
  <c r="J483" i="2"/>
  <c r="J485" i="2" s="1"/>
  <c r="H485" i="2"/>
  <c r="H486" i="2" s="1"/>
  <c r="H479" i="2"/>
  <c r="H480" i="2" s="1"/>
  <c r="H1100" i="2"/>
  <c r="G413" i="2"/>
  <c r="I412" i="2"/>
  <c r="E425" i="2"/>
  <c r="G449" i="2"/>
  <c r="I435" i="2"/>
  <c r="I437" i="2" s="1"/>
  <c r="H423" i="2"/>
  <c r="J423" i="2" s="1"/>
  <c r="J425" i="2" s="1"/>
  <c r="H447" i="2"/>
  <c r="J447" i="2" s="1"/>
  <c r="G425" i="2"/>
  <c r="H412" i="2"/>
  <c r="J412" i="2" s="1"/>
  <c r="E413" i="2"/>
  <c r="I411" i="2"/>
  <c r="H411" i="2"/>
  <c r="J411" i="2" s="1"/>
  <c r="H417" i="2"/>
  <c r="J417" i="2" s="1"/>
  <c r="J419" i="2" s="1"/>
  <c r="H441" i="2"/>
  <c r="J441" i="2" s="1"/>
  <c r="J443" i="2" s="1"/>
  <c r="I441" i="2"/>
  <c r="E443" i="2"/>
  <c r="G443" i="2"/>
  <c r="I442" i="2"/>
  <c r="G419" i="2"/>
  <c r="H436" i="2"/>
  <c r="J436" i="2" s="1"/>
  <c r="J437" i="2" s="1"/>
  <c r="I448" i="2"/>
  <c r="I449" i="2" s="1"/>
  <c r="H448" i="2"/>
  <c r="J448" i="2" s="1"/>
  <c r="E449" i="2"/>
  <c r="E437" i="2"/>
  <c r="G437" i="2"/>
  <c r="I418" i="2"/>
  <c r="I419" i="2" s="1"/>
  <c r="E419" i="2"/>
  <c r="H454" i="2"/>
  <c r="J454" i="2" s="1"/>
  <c r="I454" i="2"/>
  <c r="E455" i="2"/>
  <c r="J453" i="2"/>
  <c r="I453" i="2"/>
  <c r="G455" i="2"/>
  <c r="I402" i="2"/>
  <c r="I404" i="2" s="1"/>
  <c r="I429" i="2"/>
  <c r="G431" i="2"/>
  <c r="H429" i="2"/>
  <c r="H430" i="2"/>
  <c r="J430" i="2" s="1"/>
  <c r="I430" i="2"/>
  <c r="E431" i="2"/>
  <c r="G404" i="2"/>
  <c r="G407" i="2" s="1"/>
  <c r="E365" i="2"/>
  <c r="H387" i="2"/>
  <c r="J387" i="2" s="1"/>
  <c r="J389" i="2" s="1"/>
  <c r="H382" i="2"/>
  <c r="J382" i="2" s="1"/>
  <c r="G395" i="2"/>
  <c r="H369" i="2"/>
  <c r="J369" i="2" s="1"/>
  <c r="J371" i="2" s="1"/>
  <c r="I369" i="2"/>
  <c r="I371" i="2" s="1"/>
  <c r="I394" i="2"/>
  <c r="E395" i="2"/>
  <c r="H364" i="2"/>
  <c r="J364" i="2" s="1"/>
  <c r="I364" i="2"/>
  <c r="I365" i="2" s="1"/>
  <c r="G383" i="2"/>
  <c r="E383" i="2"/>
  <c r="G377" i="2"/>
  <c r="I381" i="2"/>
  <c r="I383" i="2" s="1"/>
  <c r="H381" i="2"/>
  <c r="J381" i="2" s="1"/>
  <c r="H375" i="2"/>
  <c r="J375" i="2" s="1"/>
  <c r="H393" i="2"/>
  <c r="J393" i="2" s="1"/>
  <c r="J395" i="2" s="1"/>
  <c r="I393" i="2"/>
  <c r="H893" i="2"/>
  <c r="I388" i="2"/>
  <c r="I389" i="2" s="1"/>
  <c r="G389" i="2"/>
  <c r="E389" i="2"/>
  <c r="H363" i="2"/>
  <c r="J363" i="2" s="1"/>
  <c r="G365" i="2"/>
  <c r="E377" i="2"/>
  <c r="I376" i="2"/>
  <c r="I377" i="2" s="1"/>
  <c r="H376" i="2"/>
  <c r="J376" i="2" s="1"/>
  <c r="H473" i="2"/>
  <c r="H1175" i="2"/>
  <c r="I992" i="2"/>
  <c r="J818" i="2"/>
  <c r="H560" i="2"/>
  <c r="G315" i="2"/>
  <c r="E316" i="2"/>
  <c r="E317" i="2" s="1"/>
  <c r="G297" i="2"/>
  <c r="E298" i="2"/>
  <c r="E299" i="2" s="1"/>
  <c r="G333" i="2"/>
  <c r="E334" i="2"/>
  <c r="E335" i="2" s="1"/>
  <c r="G321" i="2"/>
  <c r="E322" i="2"/>
  <c r="E323" i="2" s="1"/>
  <c r="G279" i="2"/>
  <c r="E280" i="2"/>
  <c r="G280" i="2" s="1"/>
  <c r="I280" i="2" s="1"/>
  <c r="G291" i="2"/>
  <c r="E292" i="2"/>
  <c r="E293" i="2" s="1"/>
  <c r="G339" i="2"/>
  <c r="E340" i="2"/>
  <c r="E341" i="2" s="1"/>
  <c r="J1100" i="2"/>
  <c r="G309" i="2"/>
  <c r="E310" i="2"/>
  <c r="E311" i="2" s="1"/>
  <c r="G327" i="2"/>
  <c r="E328" i="2"/>
  <c r="E329" i="2" s="1"/>
  <c r="G285" i="2"/>
  <c r="E286" i="2"/>
  <c r="G286" i="2" s="1"/>
  <c r="I286" i="2" s="1"/>
  <c r="G345" i="2"/>
  <c r="E346" i="2"/>
  <c r="E347" i="2" s="1"/>
  <c r="G303" i="2"/>
  <c r="E304" i="2"/>
  <c r="E305" i="2" s="1"/>
  <c r="I521" i="2"/>
  <c r="H818" i="2"/>
  <c r="I1079" i="2"/>
  <c r="I506" i="2"/>
  <c r="I863" i="2"/>
  <c r="J1107" i="2"/>
  <c r="J1109" i="2" s="1"/>
  <c r="H1109" i="2"/>
  <c r="H1130" i="2"/>
  <c r="J1128" i="2"/>
  <c r="J1130" i="2" s="1"/>
  <c r="I1109" i="2"/>
  <c r="H1058" i="2"/>
  <c r="J832" i="2"/>
  <c r="J833" i="2" s="1"/>
  <c r="H833" i="2"/>
  <c r="H863" i="2"/>
  <c r="J861" i="2"/>
  <c r="J863" i="2" s="1"/>
  <c r="H872" i="2"/>
  <c r="J870" i="2"/>
  <c r="J872" i="2" s="1"/>
  <c r="J1058" i="2"/>
  <c r="H1013" i="2"/>
  <c r="J1011" i="2"/>
  <c r="J1013" i="2" s="1"/>
  <c r="J990" i="2"/>
  <c r="J992" i="2" s="1"/>
  <c r="H992" i="2"/>
  <c r="J847" i="2"/>
  <c r="J848" i="2" s="1"/>
  <c r="H848" i="2"/>
  <c r="J1077" i="2"/>
  <c r="J1079" i="2" s="1"/>
  <c r="H1079" i="2"/>
  <c r="H647" i="2"/>
  <c r="J645" i="2"/>
  <c r="J647" i="2" s="1"/>
  <c r="H770" i="2"/>
  <c r="J768" i="2"/>
  <c r="J770" i="2" s="1"/>
  <c r="J720" i="2"/>
  <c r="H713" i="2"/>
  <c r="J711" i="2"/>
  <c r="J713" i="2" s="1"/>
  <c r="J697" i="2"/>
  <c r="J698" i="2" s="1"/>
  <c r="H698" i="2"/>
  <c r="J786" i="2"/>
  <c r="J788" i="2" s="1"/>
  <c r="H788" i="2"/>
  <c r="I770" i="2"/>
  <c r="H749" i="2"/>
  <c r="I809" i="2"/>
  <c r="J749" i="2"/>
  <c r="J807" i="2"/>
  <c r="J809" i="2" s="1"/>
  <c r="H809" i="2"/>
  <c r="I788" i="2"/>
  <c r="H521" i="2"/>
  <c r="J519" i="2"/>
  <c r="J521" i="2" s="1"/>
  <c r="I463" i="2"/>
  <c r="I464" i="2" s="1"/>
  <c r="H463" i="2"/>
  <c r="G464" i="2"/>
  <c r="G467" i="2" s="1"/>
  <c r="J504" i="2"/>
  <c r="J506" i="2" s="1"/>
  <c r="H506" i="2"/>
  <c r="J402" i="2"/>
  <c r="J404" i="2" s="1"/>
  <c r="H404" i="2"/>
  <c r="H407" i="2" s="1"/>
  <c r="G234" i="2"/>
  <c r="I234" i="2" s="1"/>
  <c r="E235" i="2"/>
  <c r="G264" i="2"/>
  <c r="H264" i="2" s="1"/>
  <c r="G265" i="2"/>
  <c r="G258" i="2"/>
  <c r="H258" i="2" s="1"/>
  <c r="G259" i="2"/>
  <c r="G252" i="2"/>
  <c r="H252" i="2" s="1"/>
  <c r="G253" i="2"/>
  <c r="G246" i="2"/>
  <c r="G247" i="2"/>
  <c r="G240" i="2"/>
  <c r="G241" i="2"/>
  <c r="J5008" i="1"/>
  <c r="E4989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7" i="1"/>
  <c r="E4886" i="1"/>
  <c r="E4884" i="1"/>
  <c r="E4882" i="1"/>
  <c r="D4875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D4848" i="1"/>
  <c r="D4886" i="1" s="1"/>
  <c r="C4848" i="1"/>
  <c r="C4886" i="1" s="1"/>
  <c r="B4848" i="1"/>
  <c r="B4886" i="1" s="1"/>
  <c r="K4886" i="1" s="1"/>
  <c r="J4847" i="1"/>
  <c r="J4885" i="1" s="1"/>
  <c r="I4847" i="1"/>
  <c r="I4885" i="1" s="1"/>
  <c r="H4847" i="1"/>
  <c r="H4885" i="1" s="1"/>
  <c r="E4847" i="1"/>
  <c r="E4885" i="1" s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D4844" i="1"/>
  <c r="D4882" i="1" s="1"/>
  <c r="C4844" i="1"/>
  <c r="C4882" i="1" s="1"/>
  <c r="B4844" i="1"/>
  <c r="B4882" i="1" s="1"/>
  <c r="K4882" i="1" s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5" i="1"/>
  <c r="I4773" i="1"/>
  <c r="E4772" i="1"/>
  <c r="H4770" i="1"/>
  <c r="B4769" i="1"/>
  <c r="C4767" i="1"/>
  <c r="I4765" i="1"/>
  <c r="E4764" i="1"/>
  <c r="B4761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C4773" i="1" s="1"/>
  <c r="B4735" i="1"/>
  <c r="B4773" i="1" s="1"/>
  <c r="J4734" i="1"/>
  <c r="J4772" i="1" s="1"/>
  <c r="I4734" i="1"/>
  <c r="I4772" i="1" s="1"/>
  <c r="H4734" i="1"/>
  <c r="H4772" i="1" s="1"/>
  <c r="E4734" i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D4752" i="1" s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J4648" i="1"/>
  <c r="J4646" i="1"/>
  <c r="J4635" i="1"/>
  <c r="J4634" i="1"/>
  <c r="J4672" i="1" s="1"/>
  <c r="J4628" i="1"/>
  <c r="J4666" i="1" s="1"/>
  <c r="J4623" i="1"/>
  <c r="J4661" i="1" s="1"/>
  <c r="I4623" i="1"/>
  <c r="I4661" i="1" s="1"/>
  <c r="H4623" i="1"/>
  <c r="H4661" i="1" s="1"/>
  <c r="E4623" i="1"/>
  <c r="E4661" i="1" s="1"/>
  <c r="D4623" i="1"/>
  <c r="C4623" i="1"/>
  <c r="C4661" i="1" s="1"/>
  <c r="B4623" i="1"/>
  <c r="B4661" i="1" s="1"/>
  <c r="J4622" i="1"/>
  <c r="J4660" i="1" s="1"/>
  <c r="I4622" i="1"/>
  <c r="I4660" i="1" s="1"/>
  <c r="H4622" i="1"/>
  <c r="H4660" i="1" s="1"/>
  <c r="E4622" i="1"/>
  <c r="E4660" i="1" s="1"/>
  <c r="D4622" i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C4621" i="1"/>
  <c r="C4659" i="1" s="1"/>
  <c r="B4621" i="1"/>
  <c r="B4659" i="1" s="1"/>
  <c r="J4620" i="1"/>
  <c r="J4658" i="1" s="1"/>
  <c r="I4620" i="1"/>
  <c r="I4658" i="1" s="1"/>
  <c r="H4620" i="1"/>
  <c r="H4658" i="1" s="1"/>
  <c r="E4620" i="1"/>
  <c r="E4658" i="1" s="1"/>
  <c r="D4620" i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C4619" i="1"/>
  <c r="C4657" i="1" s="1"/>
  <c r="B4619" i="1"/>
  <c r="B4657" i="1" s="1"/>
  <c r="J4618" i="1"/>
  <c r="J4656" i="1" s="1"/>
  <c r="I4618" i="1"/>
  <c r="I4656" i="1" s="1"/>
  <c r="H4618" i="1"/>
  <c r="H4656" i="1" s="1"/>
  <c r="E4618" i="1"/>
  <c r="E4656" i="1" s="1"/>
  <c r="D4618" i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C4617" i="1"/>
  <c r="C4655" i="1" s="1"/>
  <c r="B4617" i="1"/>
  <c r="B4655" i="1" s="1"/>
  <c r="J4616" i="1"/>
  <c r="J4654" i="1" s="1"/>
  <c r="I4616" i="1"/>
  <c r="I4654" i="1" s="1"/>
  <c r="H4616" i="1"/>
  <c r="H4654" i="1" s="1"/>
  <c r="E4616" i="1"/>
  <c r="E4654" i="1" s="1"/>
  <c r="D4616" i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C4615" i="1"/>
  <c r="C4653" i="1" s="1"/>
  <c r="B4615" i="1"/>
  <c r="B4653" i="1" s="1"/>
  <c r="J4614" i="1"/>
  <c r="J4652" i="1" s="1"/>
  <c r="I4614" i="1"/>
  <c r="I4652" i="1" s="1"/>
  <c r="H4614" i="1"/>
  <c r="H4652" i="1" s="1"/>
  <c r="E4614" i="1"/>
  <c r="E4652" i="1" s="1"/>
  <c r="D4614" i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C4613" i="1"/>
  <c r="C4651" i="1" s="1"/>
  <c r="B4613" i="1"/>
  <c r="B4651" i="1" s="1"/>
  <c r="J4612" i="1"/>
  <c r="J4650" i="1" s="1"/>
  <c r="I4612" i="1"/>
  <c r="I4650" i="1" s="1"/>
  <c r="H4612" i="1"/>
  <c r="H4650" i="1" s="1"/>
  <c r="E4612" i="1"/>
  <c r="E4650" i="1" s="1"/>
  <c r="D4612" i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H4640" i="1" s="1"/>
  <c r="D4602" i="1"/>
  <c r="D4640" i="1" s="1"/>
  <c r="H4600" i="1"/>
  <c r="H4638" i="1" s="1"/>
  <c r="D4600" i="1"/>
  <c r="D4638" i="1" s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E4547" i="1"/>
  <c r="E4543" i="1"/>
  <c r="E4539" i="1"/>
  <c r="E4535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H4427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4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B4430" i="1" s="1"/>
  <c r="K4430" i="1" s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6" i="1" s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B4420" i="1" s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B4419" i="1" s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B4418" i="1" s="1"/>
  <c r="D4376" i="1"/>
  <c r="D4414" i="1" s="1"/>
  <c r="H4375" i="1"/>
  <c r="H4413" i="1" s="1"/>
  <c r="H4374" i="1"/>
  <c r="H4412" i="1" s="1"/>
  <c r="D4374" i="1"/>
  <c r="D4412" i="1" s="1"/>
  <c r="H4372" i="1"/>
  <c r="H4410" i="1" s="1"/>
  <c r="D4372" i="1"/>
  <c r="D4410" i="1" s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E4319" i="1"/>
  <c r="J4318" i="1"/>
  <c r="D4318" i="1"/>
  <c r="E4315" i="1"/>
  <c r="J4312" i="1"/>
  <c r="J4310" i="1"/>
  <c r="D4310" i="1"/>
  <c r="E4307" i="1"/>
  <c r="J4305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D4281" i="1"/>
  <c r="D4319" i="1" s="1"/>
  <c r="C4281" i="1"/>
  <c r="C4319" i="1" s="1"/>
  <c r="B4281" i="1"/>
  <c r="J4280" i="1"/>
  <c r="I4280" i="1"/>
  <c r="I4318" i="1" s="1"/>
  <c r="H4280" i="1"/>
  <c r="H4318" i="1" s="1"/>
  <c r="E4280" i="1"/>
  <c r="E4318" i="1" s="1"/>
  <c r="D4280" i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J4315" i="1" s="1"/>
  <c r="I4277" i="1"/>
  <c r="I4315" i="1" s="1"/>
  <c r="H4277" i="1"/>
  <c r="H4315" i="1" s="1"/>
  <c r="E4277" i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I4272" i="1"/>
  <c r="I4310" i="1" s="1"/>
  <c r="H4272" i="1"/>
  <c r="H4310" i="1" s="1"/>
  <c r="E4272" i="1"/>
  <c r="E4310" i="1" s="1"/>
  <c r="D4272" i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H4205" i="1"/>
  <c r="H4203" i="1"/>
  <c r="H4201" i="1"/>
  <c r="H4199" i="1"/>
  <c r="B4197" i="1"/>
  <c r="J4179" i="1"/>
  <c r="J4217" i="1" s="1"/>
  <c r="J4178" i="1"/>
  <c r="J4216" i="1" s="1"/>
  <c r="J4172" i="1"/>
  <c r="J4210" i="1" s="1"/>
  <c r="J4167" i="1"/>
  <c r="J4205" i="1" s="1"/>
  <c r="I4167" i="1"/>
  <c r="H4167" i="1"/>
  <c r="E4167" i="1"/>
  <c r="E4205" i="1" s="1"/>
  <c r="D4167" i="1"/>
  <c r="D4205" i="1" s="1"/>
  <c r="C4167" i="1"/>
  <c r="C4205" i="1" s="1"/>
  <c r="B4167" i="1"/>
  <c r="B4205" i="1" s="1"/>
  <c r="J4166" i="1"/>
  <c r="J4204" i="1" s="1"/>
  <c r="I4166" i="1"/>
  <c r="H4166" i="1"/>
  <c r="H4204" i="1" s="1"/>
  <c r="E4166" i="1"/>
  <c r="E4204" i="1" s="1"/>
  <c r="D4166" i="1"/>
  <c r="D4204" i="1" s="1"/>
  <c r="C4166" i="1"/>
  <c r="C4204" i="1" s="1"/>
  <c r="B4166" i="1"/>
  <c r="B4204" i="1" s="1"/>
  <c r="J4165" i="1"/>
  <c r="J4203" i="1" s="1"/>
  <c r="I4165" i="1"/>
  <c r="H4165" i="1"/>
  <c r="E4165" i="1"/>
  <c r="E4203" i="1" s="1"/>
  <c r="D4165" i="1"/>
  <c r="D4203" i="1" s="1"/>
  <c r="C4165" i="1"/>
  <c r="C4203" i="1" s="1"/>
  <c r="B4165" i="1"/>
  <c r="B4203" i="1" s="1"/>
  <c r="J4164" i="1"/>
  <c r="J4202" i="1" s="1"/>
  <c r="I4164" i="1"/>
  <c r="H4164" i="1"/>
  <c r="H4202" i="1" s="1"/>
  <c r="E4164" i="1"/>
  <c r="E4202" i="1" s="1"/>
  <c r="D4164" i="1"/>
  <c r="D4202" i="1" s="1"/>
  <c r="C4164" i="1"/>
  <c r="C4202" i="1" s="1"/>
  <c r="B4164" i="1"/>
  <c r="B4202" i="1" s="1"/>
  <c r="J4163" i="1"/>
  <c r="J4201" i="1" s="1"/>
  <c r="I4163" i="1"/>
  <c r="H4163" i="1"/>
  <c r="E4163" i="1"/>
  <c r="E4201" i="1" s="1"/>
  <c r="D4163" i="1"/>
  <c r="D4201" i="1" s="1"/>
  <c r="C4163" i="1"/>
  <c r="C4201" i="1" s="1"/>
  <c r="B4163" i="1"/>
  <c r="B4201" i="1" s="1"/>
  <c r="J4162" i="1"/>
  <c r="J4200" i="1" s="1"/>
  <c r="I4162" i="1"/>
  <c r="H4162" i="1"/>
  <c r="H4200" i="1" s="1"/>
  <c r="E4162" i="1"/>
  <c r="E4200" i="1" s="1"/>
  <c r="D4162" i="1"/>
  <c r="D4200" i="1" s="1"/>
  <c r="C4162" i="1"/>
  <c r="C4200" i="1" s="1"/>
  <c r="B4162" i="1"/>
  <c r="B4200" i="1" s="1"/>
  <c r="J4161" i="1"/>
  <c r="J4199" i="1" s="1"/>
  <c r="I4161" i="1"/>
  <c r="H4161" i="1"/>
  <c r="E4161" i="1"/>
  <c r="E4199" i="1" s="1"/>
  <c r="D4161" i="1"/>
  <c r="D4199" i="1" s="1"/>
  <c r="C4161" i="1"/>
  <c r="C4199" i="1" s="1"/>
  <c r="B4161" i="1"/>
  <c r="B4199" i="1" s="1"/>
  <c r="J4160" i="1"/>
  <c r="J4198" i="1" s="1"/>
  <c r="I4160" i="1"/>
  <c r="H4160" i="1"/>
  <c r="H4198" i="1" s="1"/>
  <c r="E4160" i="1"/>
  <c r="E4198" i="1" s="1"/>
  <c r="D4160" i="1"/>
  <c r="D4198" i="1" s="1"/>
  <c r="C4160" i="1"/>
  <c r="C4198" i="1" s="1"/>
  <c r="B4160" i="1"/>
  <c r="B4198" i="1" s="1"/>
  <c r="J4159" i="1"/>
  <c r="J4197" i="1" s="1"/>
  <c r="I4159" i="1"/>
  <c r="H4159" i="1"/>
  <c r="H4197" i="1" s="1"/>
  <c r="E4159" i="1"/>
  <c r="E4197" i="1" s="1"/>
  <c r="D4159" i="1"/>
  <c r="D4197" i="1" s="1"/>
  <c r="C4159" i="1"/>
  <c r="C4197" i="1" s="1"/>
  <c r="B4159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I4090" i="1"/>
  <c r="C4088" i="1"/>
  <c r="D4087" i="1"/>
  <c r="C4087" i="1"/>
  <c r="I4086" i="1"/>
  <c r="C4086" i="1"/>
  <c r="C4085" i="1"/>
  <c r="C4084" i="1"/>
  <c r="D4083" i="1"/>
  <c r="C4083" i="1"/>
  <c r="I4082" i="1"/>
  <c r="C4082" i="1"/>
  <c r="C4080" i="1"/>
  <c r="D4079" i="1"/>
  <c r="C4079" i="1"/>
  <c r="H4070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C4049" i="1"/>
  <c r="B4049" i="1"/>
  <c r="B4087" i="1" s="1"/>
  <c r="J4048" i="1"/>
  <c r="J4086" i="1" s="1"/>
  <c r="I4048" i="1"/>
  <c r="H4048" i="1"/>
  <c r="H4086" i="1" s="1"/>
  <c r="E4048" i="1"/>
  <c r="E4086" i="1" s="1"/>
  <c r="D4048" i="1"/>
  <c r="D4086" i="1" s="1"/>
  <c r="C4048" i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C4045" i="1"/>
  <c r="B4045" i="1"/>
  <c r="B4083" i="1" s="1"/>
  <c r="J4044" i="1"/>
  <c r="J4082" i="1" s="1"/>
  <c r="I4044" i="1"/>
  <c r="H4044" i="1"/>
  <c r="H4082" i="1" s="1"/>
  <c r="E4044" i="1"/>
  <c r="E4082" i="1" s="1"/>
  <c r="D4044" i="1"/>
  <c r="D4082" i="1" s="1"/>
  <c r="C4044" i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C4041" i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D4068" i="1" s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77" i="1"/>
  <c r="J3975" i="1"/>
  <c r="J3973" i="1"/>
  <c r="J3971" i="1"/>
  <c r="J3969" i="1"/>
  <c r="J3967" i="1"/>
  <c r="J3965" i="1"/>
  <c r="J3963" i="1"/>
  <c r="J3951" i="1"/>
  <c r="J3989" i="1" s="1"/>
  <c r="J3950" i="1"/>
  <c r="J3988" i="1" s="1"/>
  <c r="J3944" i="1"/>
  <c r="J3982" i="1" s="1"/>
  <c r="J3939" i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51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9" i="1"/>
  <c r="B3747" i="1"/>
  <c r="H3745" i="1"/>
  <c r="H3744" i="1"/>
  <c r="H3743" i="1"/>
  <c r="E3742" i="1"/>
  <c r="B3741" i="1"/>
  <c r="B3740" i="1"/>
  <c r="K3740" i="1" s="1"/>
  <c r="B3739" i="1"/>
  <c r="H3737" i="1"/>
  <c r="H3736" i="1"/>
  <c r="H3735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E3705" i="1"/>
  <c r="E3743" i="1" s="1"/>
  <c r="D3705" i="1"/>
  <c r="D3743" i="1" s="1"/>
  <c r="C3705" i="1"/>
  <c r="C3743" i="1" s="1"/>
  <c r="B3705" i="1"/>
  <c r="J3704" i="1"/>
  <c r="J3742" i="1" s="1"/>
  <c r="I3704" i="1"/>
  <c r="I3742" i="1" s="1"/>
  <c r="H3704" i="1"/>
  <c r="H3742" i="1" s="1"/>
  <c r="E3704" i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E3698" i="1"/>
  <c r="E3736" i="1" s="1"/>
  <c r="D3698" i="1"/>
  <c r="D3736" i="1" s="1"/>
  <c r="C3698" i="1"/>
  <c r="C3736" i="1" s="1"/>
  <c r="B3698" i="1"/>
  <c r="J3697" i="1"/>
  <c r="J3735" i="1" s="1"/>
  <c r="I3697" i="1"/>
  <c r="I3735" i="1" s="1"/>
  <c r="H3697" i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C3635" i="1"/>
  <c r="H3634" i="1"/>
  <c r="H3632" i="1"/>
  <c r="C3631" i="1"/>
  <c r="H3630" i="1"/>
  <c r="H3628" i="1"/>
  <c r="C3627" i="1"/>
  <c r="H3626" i="1"/>
  <c r="H3624" i="1"/>
  <c r="H3623" i="1"/>
  <c r="C3623" i="1"/>
  <c r="B3622" i="1"/>
  <c r="J3609" i="1"/>
  <c r="J3647" i="1" s="1"/>
  <c r="J3608" i="1"/>
  <c r="J3646" i="1" s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B3597" i="1"/>
  <c r="J3596" i="1"/>
  <c r="J3634" i="1" s="1"/>
  <c r="I3596" i="1"/>
  <c r="I3634" i="1" s="1"/>
  <c r="H3596" i="1"/>
  <c r="E3596" i="1"/>
  <c r="E3634" i="1" s="1"/>
  <c r="D3596" i="1"/>
  <c r="D3634" i="1" s="1"/>
  <c r="C3596" i="1"/>
  <c r="C3634" i="1" s="1"/>
  <c r="B3596" i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J3594" i="1"/>
  <c r="J3632" i="1" s="1"/>
  <c r="I3594" i="1"/>
  <c r="I3632" i="1" s="1"/>
  <c r="H3594" i="1"/>
  <c r="E3594" i="1"/>
  <c r="E3632" i="1" s="1"/>
  <c r="D3594" i="1"/>
  <c r="D3632" i="1" s="1"/>
  <c r="C3594" i="1"/>
  <c r="C3632" i="1" s="1"/>
  <c r="B3594" i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B3593" i="1"/>
  <c r="J3592" i="1"/>
  <c r="J3630" i="1" s="1"/>
  <c r="I3592" i="1"/>
  <c r="I3630" i="1" s="1"/>
  <c r="H3592" i="1"/>
  <c r="E3592" i="1"/>
  <c r="E3630" i="1" s="1"/>
  <c r="D3592" i="1"/>
  <c r="D3630" i="1" s="1"/>
  <c r="C3592" i="1"/>
  <c r="C3630" i="1" s="1"/>
  <c r="B3592" i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J3590" i="1"/>
  <c r="J3628" i="1" s="1"/>
  <c r="I3590" i="1"/>
  <c r="I3628" i="1" s="1"/>
  <c r="H3590" i="1"/>
  <c r="E3590" i="1"/>
  <c r="E3628" i="1" s="1"/>
  <c r="D3590" i="1"/>
  <c r="D3628" i="1" s="1"/>
  <c r="C3590" i="1"/>
  <c r="C3628" i="1" s="1"/>
  <c r="B3590" i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B3589" i="1"/>
  <c r="J3588" i="1"/>
  <c r="J3626" i="1" s="1"/>
  <c r="I3588" i="1"/>
  <c r="I3626" i="1" s="1"/>
  <c r="H3588" i="1"/>
  <c r="E3588" i="1"/>
  <c r="E3626" i="1" s="1"/>
  <c r="D3588" i="1"/>
  <c r="D3626" i="1" s="1"/>
  <c r="C3588" i="1"/>
  <c r="C3626" i="1" s="1"/>
  <c r="B3588" i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J3586" i="1"/>
  <c r="J3624" i="1" s="1"/>
  <c r="I3586" i="1"/>
  <c r="I3624" i="1" s="1"/>
  <c r="H3586" i="1"/>
  <c r="E3586" i="1"/>
  <c r="E3624" i="1" s="1"/>
  <c r="D3586" i="1"/>
  <c r="D3624" i="1" s="1"/>
  <c r="C3586" i="1"/>
  <c r="C3624" i="1" s="1"/>
  <c r="B3586" i="1"/>
  <c r="K3586" i="1" s="1"/>
  <c r="J3585" i="1"/>
  <c r="J3623" i="1" s="1"/>
  <c r="I3585" i="1"/>
  <c r="I3623" i="1" s="1"/>
  <c r="H3585" i="1"/>
  <c r="E3585" i="1"/>
  <c r="E3623" i="1" s="1"/>
  <c r="D3585" i="1"/>
  <c r="D3623" i="1" s="1"/>
  <c r="C3585" i="1"/>
  <c r="B3585" i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K3583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K3582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I3520" i="1"/>
  <c r="I3519" i="1"/>
  <c r="B3519" i="1"/>
  <c r="B3518" i="1"/>
  <c r="I3517" i="1"/>
  <c r="I3516" i="1"/>
  <c r="I3515" i="1"/>
  <c r="B3515" i="1"/>
  <c r="B3514" i="1"/>
  <c r="I3513" i="1"/>
  <c r="I3512" i="1"/>
  <c r="I3511" i="1"/>
  <c r="B3511" i="1"/>
  <c r="B3510" i="1"/>
  <c r="I3509" i="1"/>
  <c r="I3508" i="1"/>
  <c r="J3495" i="1"/>
  <c r="J3533" i="1" s="1"/>
  <c r="J3494" i="1"/>
  <c r="J3532" i="1" s="1"/>
  <c r="J3488" i="1"/>
  <c r="J3526" i="1" s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H3482" i="1"/>
  <c r="H3520" i="1" s="1"/>
  <c r="E3482" i="1"/>
  <c r="E3520" i="1" s="1"/>
  <c r="D3482" i="1"/>
  <c r="D3520" i="1" s="1"/>
  <c r="C3482" i="1"/>
  <c r="C3520" i="1" s="1"/>
  <c r="B3482" i="1"/>
  <c r="B3520" i="1" s="1"/>
  <c r="K3520" i="1" s="1"/>
  <c r="J3481" i="1"/>
  <c r="J3519" i="1" s="1"/>
  <c r="I3481" i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J3479" i="1"/>
  <c r="J3517" i="1" s="1"/>
  <c r="I3479" i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B3516" i="1" s="1"/>
  <c r="K3516" i="1" s="1"/>
  <c r="J3477" i="1"/>
  <c r="J3515" i="1" s="1"/>
  <c r="I3477" i="1"/>
  <c r="H3477" i="1"/>
  <c r="H3515" i="1" s="1"/>
  <c r="E3477" i="1"/>
  <c r="E3515" i="1" s="1"/>
  <c r="D3477" i="1"/>
  <c r="D3515" i="1" s="1"/>
  <c r="C3477" i="1"/>
  <c r="C3515" i="1" s="1"/>
  <c r="B3477" i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J3475" i="1"/>
  <c r="J3513" i="1" s="1"/>
  <c r="I3475" i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K3512" i="1" s="1"/>
  <c r="J3473" i="1"/>
  <c r="J3511" i="1" s="1"/>
  <c r="I3473" i="1"/>
  <c r="H3473" i="1"/>
  <c r="H3511" i="1" s="1"/>
  <c r="E3473" i="1"/>
  <c r="E3511" i="1" s="1"/>
  <c r="D3473" i="1"/>
  <c r="D3511" i="1" s="1"/>
  <c r="C3473" i="1"/>
  <c r="C3511" i="1" s="1"/>
  <c r="B3473" i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H3470" i="1"/>
  <c r="H3508" i="1" s="1"/>
  <c r="E3470" i="1"/>
  <c r="E3508" i="1" s="1"/>
  <c r="D3470" i="1"/>
  <c r="D3508" i="1" s="1"/>
  <c r="C3470" i="1"/>
  <c r="C3508" i="1" s="1"/>
  <c r="B3470" i="1"/>
  <c r="B3508" i="1" s="1"/>
  <c r="K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407" i="1"/>
  <c r="E3405" i="1"/>
  <c r="E3404" i="1"/>
  <c r="E3400" i="1"/>
  <c r="E3396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B3292" i="1"/>
  <c r="B3288" i="1"/>
  <c r="B3284" i="1"/>
  <c r="B328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H3291" i="1" s="1"/>
  <c r="E3253" i="1"/>
  <c r="E3291" i="1" s="1"/>
  <c r="D3253" i="1"/>
  <c r="D3291" i="1" s="1"/>
  <c r="C3253" i="1"/>
  <c r="C3291" i="1" s="1"/>
  <c r="B3253" i="1"/>
  <c r="B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B3290" i="1" s="1"/>
  <c r="K3251" i="1"/>
  <c r="J3251" i="1"/>
  <c r="J3289" i="1" s="1"/>
  <c r="I3251" i="1"/>
  <c r="I3289" i="1" s="1"/>
  <c r="H3251" i="1"/>
  <c r="H3289" i="1" s="1"/>
  <c r="E3251" i="1"/>
  <c r="E3289" i="1" s="1"/>
  <c r="D3251" i="1"/>
  <c r="D3289" i="1" s="1"/>
  <c r="C3251" i="1"/>
  <c r="C3289" i="1" s="1"/>
  <c r="B3251" i="1"/>
  <c r="B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H3287" i="1" s="1"/>
  <c r="E3249" i="1"/>
  <c r="E3287" i="1" s="1"/>
  <c r="D3249" i="1"/>
  <c r="D3287" i="1" s="1"/>
  <c r="C3249" i="1"/>
  <c r="C3287" i="1" s="1"/>
  <c r="B3249" i="1"/>
  <c r="B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B3286" i="1" s="1"/>
  <c r="K3247" i="1"/>
  <c r="J3247" i="1"/>
  <c r="J3285" i="1" s="1"/>
  <c r="I3247" i="1"/>
  <c r="I3285" i="1" s="1"/>
  <c r="H3247" i="1"/>
  <c r="H3285" i="1" s="1"/>
  <c r="E3247" i="1"/>
  <c r="E3285" i="1" s="1"/>
  <c r="D3247" i="1"/>
  <c r="D3285" i="1" s="1"/>
  <c r="C3247" i="1"/>
  <c r="C3285" i="1" s="1"/>
  <c r="B3247" i="1"/>
  <c r="B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H3283" i="1" s="1"/>
  <c r="E3245" i="1"/>
  <c r="E3283" i="1" s="1"/>
  <c r="D3245" i="1"/>
  <c r="D3283" i="1" s="1"/>
  <c r="C3245" i="1"/>
  <c r="C3283" i="1" s="1"/>
  <c r="B3245" i="1"/>
  <c r="B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B3282" i="1" s="1"/>
  <c r="K3243" i="1"/>
  <c r="J3243" i="1"/>
  <c r="J3281" i="1" s="1"/>
  <c r="I3243" i="1"/>
  <c r="I3281" i="1" s="1"/>
  <c r="H3243" i="1"/>
  <c r="H3281" i="1" s="1"/>
  <c r="E3243" i="1"/>
  <c r="E3281" i="1" s="1"/>
  <c r="D3243" i="1"/>
  <c r="D3281" i="1" s="1"/>
  <c r="C3243" i="1"/>
  <c r="C3281" i="1" s="1"/>
  <c r="B3243" i="1"/>
  <c r="B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H3279" i="1" s="1"/>
  <c r="E3241" i="1"/>
  <c r="E3279" i="1" s="1"/>
  <c r="D3241" i="1"/>
  <c r="D3279" i="1" s="1"/>
  <c r="C3241" i="1"/>
  <c r="C3279" i="1" s="1"/>
  <c r="B3241" i="1"/>
  <c r="B3279" i="1" s="1"/>
  <c r="K3279" i="1" s="1"/>
  <c r="J3240" i="1"/>
  <c r="J3278" i="1" s="1"/>
  <c r="I3240" i="1"/>
  <c r="I3278" i="1" s="1"/>
  <c r="H3240" i="1"/>
  <c r="H3278" i="1" s="1"/>
  <c r="E3240" i="1"/>
  <c r="E3278" i="1" s="1"/>
  <c r="D3240" i="1"/>
  <c r="D3278" i="1" s="1"/>
  <c r="C3240" i="1"/>
  <c r="C3278" i="1" s="1"/>
  <c r="B3240" i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D3270" i="1" s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I3179" i="1"/>
  <c r="I3178" i="1"/>
  <c r="I3177" i="1"/>
  <c r="I3176" i="1"/>
  <c r="I3175" i="1"/>
  <c r="I3174" i="1"/>
  <c r="I3173" i="1"/>
  <c r="I3172" i="1"/>
  <c r="I3171" i="1"/>
  <c r="I3170" i="1"/>
  <c r="I3169" i="1"/>
  <c r="I3168" i="1"/>
  <c r="I3167" i="1"/>
  <c r="J3165" i="1"/>
  <c r="D3156" i="1"/>
  <c r="J3153" i="1"/>
  <c r="J3191" i="1" s="1"/>
  <c r="J3152" i="1"/>
  <c r="J3190" i="1" s="1"/>
  <c r="J3146" i="1"/>
  <c r="J3184" i="1" s="1"/>
  <c r="J3141" i="1"/>
  <c r="J3179" i="1" s="1"/>
  <c r="I3141" i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J3166" i="1" s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J3164" i="1" s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1" i="1"/>
  <c r="E3054" i="1"/>
  <c r="H3052" i="1"/>
  <c r="E3051" i="1"/>
  <c r="B3051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D3013" i="1"/>
  <c r="D3051" i="1" s="1"/>
  <c r="C3013" i="1"/>
  <c r="C3051" i="1" s="1"/>
  <c r="B3013" i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51" i="1"/>
  <c r="C2950" i="1"/>
  <c r="B2950" i="1"/>
  <c r="B2949" i="1"/>
  <c r="H2948" i="1"/>
  <c r="B2948" i="1"/>
  <c r="H2947" i="1"/>
  <c r="B2947" i="1"/>
  <c r="H2946" i="1"/>
  <c r="B2946" i="1"/>
  <c r="H2945" i="1"/>
  <c r="B2945" i="1"/>
  <c r="H2944" i="1"/>
  <c r="B2944" i="1"/>
  <c r="H2943" i="1"/>
  <c r="B2943" i="1"/>
  <c r="H2942" i="1"/>
  <c r="B2942" i="1"/>
  <c r="H2941" i="1"/>
  <c r="B2941" i="1"/>
  <c r="H2940" i="1"/>
  <c r="C2940" i="1"/>
  <c r="B2940" i="1"/>
  <c r="H2939" i="1"/>
  <c r="C2939" i="1"/>
  <c r="B2939" i="1"/>
  <c r="H2938" i="1"/>
  <c r="C2938" i="1"/>
  <c r="B2938" i="1"/>
  <c r="H2937" i="1"/>
  <c r="B2937" i="1"/>
  <c r="J2925" i="1"/>
  <c r="J2963" i="1" s="1"/>
  <c r="J2924" i="1"/>
  <c r="J2962" i="1" s="1"/>
  <c r="J2918" i="1"/>
  <c r="J2913" i="1"/>
  <c r="J2951" i="1" s="1"/>
  <c r="I2913" i="1"/>
  <c r="H2913" i="1"/>
  <c r="H2951" i="1" s="1"/>
  <c r="E2913" i="1"/>
  <c r="E2951" i="1" s="1"/>
  <c r="D2913" i="1"/>
  <c r="D2951" i="1" s="1"/>
  <c r="C2913" i="1"/>
  <c r="C2951" i="1" s="1"/>
  <c r="B2913" i="1"/>
  <c r="J2912" i="1"/>
  <c r="J2950" i="1" s="1"/>
  <c r="I2912" i="1"/>
  <c r="H2912" i="1"/>
  <c r="H2950" i="1" s="1"/>
  <c r="E2912" i="1"/>
  <c r="E2950" i="1" s="1"/>
  <c r="D2912" i="1"/>
  <c r="D2950" i="1" s="1"/>
  <c r="C2912" i="1"/>
  <c r="B2912" i="1"/>
  <c r="J2911" i="1"/>
  <c r="J2949" i="1" s="1"/>
  <c r="I2911" i="1"/>
  <c r="H2911" i="1"/>
  <c r="H2949" i="1" s="1"/>
  <c r="E2911" i="1"/>
  <c r="E2949" i="1" s="1"/>
  <c r="D2911" i="1"/>
  <c r="D2949" i="1" s="1"/>
  <c r="C2911" i="1"/>
  <c r="C2949" i="1" s="1"/>
  <c r="B2911" i="1"/>
  <c r="J2910" i="1"/>
  <c r="J2948" i="1" s="1"/>
  <c r="I2910" i="1"/>
  <c r="H2910" i="1"/>
  <c r="E2910" i="1"/>
  <c r="E2948" i="1" s="1"/>
  <c r="D2910" i="1"/>
  <c r="D2948" i="1" s="1"/>
  <c r="C2910" i="1"/>
  <c r="C2948" i="1" s="1"/>
  <c r="B2910" i="1"/>
  <c r="J2909" i="1"/>
  <c r="J2947" i="1" s="1"/>
  <c r="I2909" i="1"/>
  <c r="H2909" i="1"/>
  <c r="E2909" i="1"/>
  <c r="E2947" i="1" s="1"/>
  <c r="D2909" i="1"/>
  <c r="D2947" i="1" s="1"/>
  <c r="C2909" i="1"/>
  <c r="C2947" i="1" s="1"/>
  <c r="B2909" i="1"/>
  <c r="J2908" i="1"/>
  <c r="J2946" i="1" s="1"/>
  <c r="I2908" i="1"/>
  <c r="H2908" i="1"/>
  <c r="E2908" i="1"/>
  <c r="E2946" i="1" s="1"/>
  <c r="D2908" i="1"/>
  <c r="D2946" i="1" s="1"/>
  <c r="C2908" i="1"/>
  <c r="C2946" i="1" s="1"/>
  <c r="B2908" i="1"/>
  <c r="J2907" i="1"/>
  <c r="J2945" i="1" s="1"/>
  <c r="I2907" i="1"/>
  <c r="H2907" i="1"/>
  <c r="E2907" i="1"/>
  <c r="E2945" i="1" s="1"/>
  <c r="D2907" i="1"/>
  <c r="D2945" i="1" s="1"/>
  <c r="C2907" i="1"/>
  <c r="C2945" i="1" s="1"/>
  <c r="B2907" i="1"/>
  <c r="J2906" i="1"/>
  <c r="J2944" i="1" s="1"/>
  <c r="I2906" i="1"/>
  <c r="H2906" i="1"/>
  <c r="E2906" i="1"/>
  <c r="E2944" i="1" s="1"/>
  <c r="D2906" i="1"/>
  <c r="D2944" i="1" s="1"/>
  <c r="C2906" i="1"/>
  <c r="C2944" i="1" s="1"/>
  <c r="B2906" i="1"/>
  <c r="J2905" i="1"/>
  <c r="J2943" i="1" s="1"/>
  <c r="I2905" i="1"/>
  <c r="H2905" i="1"/>
  <c r="E2905" i="1"/>
  <c r="E2943" i="1" s="1"/>
  <c r="D2905" i="1"/>
  <c r="D2943" i="1" s="1"/>
  <c r="C2905" i="1"/>
  <c r="C2943" i="1" s="1"/>
  <c r="B2905" i="1"/>
  <c r="J2904" i="1"/>
  <c r="J2942" i="1" s="1"/>
  <c r="I2904" i="1"/>
  <c r="H2904" i="1"/>
  <c r="E2904" i="1"/>
  <c r="E2942" i="1" s="1"/>
  <c r="D2904" i="1"/>
  <c r="D2942" i="1" s="1"/>
  <c r="C2904" i="1"/>
  <c r="C2942" i="1" s="1"/>
  <c r="B2904" i="1"/>
  <c r="J2903" i="1"/>
  <c r="J2941" i="1" s="1"/>
  <c r="I2903" i="1"/>
  <c r="H2903" i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E2902" i="1"/>
  <c r="E2940" i="1" s="1"/>
  <c r="D2902" i="1"/>
  <c r="D2940" i="1" s="1"/>
  <c r="C2902" i="1"/>
  <c r="B2902" i="1"/>
  <c r="J2901" i="1"/>
  <c r="J2939" i="1" s="1"/>
  <c r="I2901" i="1"/>
  <c r="I2939" i="1" s="1"/>
  <c r="H2901" i="1"/>
  <c r="E2901" i="1"/>
  <c r="E2939" i="1" s="1"/>
  <c r="D2901" i="1"/>
  <c r="D2939" i="1" s="1"/>
  <c r="C2901" i="1"/>
  <c r="B2901" i="1"/>
  <c r="J2900" i="1"/>
  <c r="J2938" i="1" s="1"/>
  <c r="I2900" i="1"/>
  <c r="I2938" i="1" s="1"/>
  <c r="H2900" i="1"/>
  <c r="E2900" i="1"/>
  <c r="E2938" i="1" s="1"/>
  <c r="D2900" i="1"/>
  <c r="D2938" i="1" s="1"/>
  <c r="C2900" i="1"/>
  <c r="B2900" i="1"/>
  <c r="J2899" i="1"/>
  <c r="J2937" i="1" s="1"/>
  <c r="I2899" i="1"/>
  <c r="I2937" i="1" s="1"/>
  <c r="H2899" i="1"/>
  <c r="E2899" i="1"/>
  <c r="E2937" i="1" s="1"/>
  <c r="D2899" i="1"/>
  <c r="D2937" i="1" s="1"/>
  <c r="C2899" i="1"/>
  <c r="C2937" i="1" s="1"/>
  <c r="B2899" i="1"/>
  <c r="J2898" i="1"/>
  <c r="J2936" i="1" s="1"/>
  <c r="I2898" i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D2837" i="1"/>
  <c r="C2837" i="1"/>
  <c r="C2836" i="1"/>
  <c r="I2835" i="1"/>
  <c r="J2834" i="1"/>
  <c r="I2834" i="1"/>
  <c r="J2833" i="1"/>
  <c r="I2833" i="1"/>
  <c r="J2832" i="1"/>
  <c r="I2832" i="1"/>
  <c r="J2831" i="1"/>
  <c r="I2831" i="1"/>
  <c r="J2830" i="1"/>
  <c r="I2830" i="1"/>
  <c r="J2829" i="1"/>
  <c r="I2829" i="1"/>
  <c r="J2828" i="1"/>
  <c r="I2828" i="1"/>
  <c r="J2827" i="1"/>
  <c r="I2827" i="1"/>
  <c r="J2826" i="1"/>
  <c r="I2826" i="1"/>
  <c r="J2825" i="1"/>
  <c r="I2825" i="1"/>
  <c r="I2824" i="1"/>
  <c r="D2814" i="1"/>
  <c r="J2811" i="1"/>
  <c r="J2810" i="1"/>
  <c r="J2848" i="1" s="1"/>
  <c r="J2804" i="1"/>
  <c r="J2842" i="1" s="1"/>
  <c r="K2799" i="1"/>
  <c r="J2799" i="1"/>
  <c r="J2837" i="1" s="1"/>
  <c r="I2799" i="1"/>
  <c r="I2837" i="1" s="1"/>
  <c r="H2799" i="1"/>
  <c r="H2837" i="1" s="1"/>
  <c r="E2799" i="1"/>
  <c r="E2837" i="1" s="1"/>
  <c r="D2799" i="1"/>
  <c r="C2799" i="1"/>
  <c r="B2799" i="1"/>
  <c r="B2837" i="1" s="1"/>
  <c r="K2798" i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B2798" i="1"/>
  <c r="B2836" i="1" s="1"/>
  <c r="K2797" i="1"/>
  <c r="J2797" i="1"/>
  <c r="J2835" i="1" s="1"/>
  <c r="I2797" i="1"/>
  <c r="H2797" i="1"/>
  <c r="H2835" i="1" s="1"/>
  <c r="E2797" i="1"/>
  <c r="E2835" i="1" s="1"/>
  <c r="D2797" i="1"/>
  <c r="D2835" i="1" s="1"/>
  <c r="C2797" i="1"/>
  <c r="C2835" i="1" s="1"/>
  <c r="B2797" i="1"/>
  <c r="B2835" i="1" s="1"/>
  <c r="K2796" i="1"/>
  <c r="J2796" i="1"/>
  <c r="I2796" i="1"/>
  <c r="H2796" i="1"/>
  <c r="H2834" i="1" s="1"/>
  <c r="E2796" i="1"/>
  <c r="E2834" i="1" s="1"/>
  <c r="D2796" i="1"/>
  <c r="D2834" i="1" s="1"/>
  <c r="C2796" i="1"/>
  <c r="C2834" i="1" s="1"/>
  <c r="B2796" i="1"/>
  <c r="B2834" i="1" s="1"/>
  <c r="K2795" i="1"/>
  <c r="J2795" i="1"/>
  <c r="I2795" i="1"/>
  <c r="H2795" i="1"/>
  <c r="H2833" i="1" s="1"/>
  <c r="E2795" i="1"/>
  <c r="E2833" i="1" s="1"/>
  <c r="D2795" i="1"/>
  <c r="D2833" i="1" s="1"/>
  <c r="C2795" i="1"/>
  <c r="C2833" i="1" s="1"/>
  <c r="B2795" i="1"/>
  <c r="B2833" i="1" s="1"/>
  <c r="K2794" i="1"/>
  <c r="J2794" i="1"/>
  <c r="I2794" i="1"/>
  <c r="H2794" i="1"/>
  <c r="H2832" i="1" s="1"/>
  <c r="E2794" i="1"/>
  <c r="E2832" i="1" s="1"/>
  <c r="D2794" i="1"/>
  <c r="D2832" i="1" s="1"/>
  <c r="C2794" i="1"/>
  <c r="C2832" i="1" s="1"/>
  <c r="B2794" i="1"/>
  <c r="B2832" i="1" s="1"/>
  <c r="K2793" i="1"/>
  <c r="J2793" i="1"/>
  <c r="I2793" i="1"/>
  <c r="H2793" i="1"/>
  <c r="H2831" i="1" s="1"/>
  <c r="E2793" i="1"/>
  <c r="E2831" i="1" s="1"/>
  <c r="D2793" i="1"/>
  <c r="D2831" i="1" s="1"/>
  <c r="C2793" i="1"/>
  <c r="C2831" i="1" s="1"/>
  <c r="B2793" i="1"/>
  <c r="B2831" i="1" s="1"/>
  <c r="K2792" i="1"/>
  <c r="J2792" i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K2791" i="1"/>
  <c r="J2791" i="1"/>
  <c r="I2791" i="1"/>
  <c r="H2791" i="1"/>
  <c r="H2829" i="1" s="1"/>
  <c r="E2791" i="1"/>
  <c r="E2829" i="1" s="1"/>
  <c r="D2791" i="1"/>
  <c r="D2829" i="1" s="1"/>
  <c r="C2791" i="1"/>
  <c r="C2829" i="1" s="1"/>
  <c r="B2791" i="1"/>
  <c r="B2829" i="1" s="1"/>
  <c r="K2790" i="1"/>
  <c r="J2790" i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K2789" i="1"/>
  <c r="J2789" i="1"/>
  <c r="I2789" i="1"/>
  <c r="H2789" i="1"/>
  <c r="H2827" i="1" s="1"/>
  <c r="E2789" i="1"/>
  <c r="E2827" i="1" s="1"/>
  <c r="D2789" i="1"/>
  <c r="D2827" i="1" s="1"/>
  <c r="C2789" i="1"/>
  <c r="C2827" i="1" s="1"/>
  <c r="B2789" i="1"/>
  <c r="B2827" i="1" s="1"/>
  <c r="K2788" i="1"/>
  <c r="J2788" i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K2787" i="1"/>
  <c r="J2787" i="1"/>
  <c r="I2787" i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14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J2583" i="1"/>
  <c r="J2621" i="1" s="1"/>
  <c r="J2582" i="1"/>
  <c r="J2620" i="1" s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495" i="1"/>
  <c r="D2495" i="1"/>
  <c r="E2494" i="1"/>
  <c r="J2493" i="1"/>
  <c r="D2493" i="1"/>
  <c r="E2492" i="1"/>
  <c r="J2491" i="1"/>
  <c r="D2491" i="1"/>
  <c r="E2490" i="1"/>
  <c r="J2489" i="1"/>
  <c r="D2489" i="1"/>
  <c r="E2488" i="1"/>
  <c r="J2487" i="1"/>
  <c r="D2487" i="1"/>
  <c r="E2486" i="1"/>
  <c r="J2485" i="1"/>
  <c r="D2485" i="1"/>
  <c r="E2484" i="1"/>
  <c r="J2483" i="1"/>
  <c r="D2483" i="1"/>
  <c r="E2482" i="1"/>
  <c r="J2481" i="1"/>
  <c r="J2469" i="1"/>
  <c r="J2507" i="1" s="1"/>
  <c r="J2468" i="1"/>
  <c r="J2506" i="1" s="1"/>
  <c r="J2462" i="1"/>
  <c r="J2500" i="1" s="1"/>
  <c r="J2457" i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D2456" i="1"/>
  <c r="D2494" i="1" s="1"/>
  <c r="C2456" i="1"/>
  <c r="C2494" i="1" s="1"/>
  <c r="B2456" i="1"/>
  <c r="J2455" i="1"/>
  <c r="I2455" i="1"/>
  <c r="I2493" i="1" s="1"/>
  <c r="H2455" i="1"/>
  <c r="H2493" i="1" s="1"/>
  <c r="E2455" i="1"/>
  <c r="E2493" i="1" s="1"/>
  <c r="D2455" i="1"/>
  <c r="C2455" i="1"/>
  <c r="C2493" i="1" s="1"/>
  <c r="B2455" i="1"/>
  <c r="J2454" i="1"/>
  <c r="J2492" i="1" s="1"/>
  <c r="I2454" i="1"/>
  <c r="I2492" i="1" s="1"/>
  <c r="H2454" i="1"/>
  <c r="H2492" i="1" s="1"/>
  <c r="E2454" i="1"/>
  <c r="D2454" i="1"/>
  <c r="D2492" i="1" s="1"/>
  <c r="C2454" i="1"/>
  <c r="C2492" i="1" s="1"/>
  <c r="B2454" i="1"/>
  <c r="J2453" i="1"/>
  <c r="I2453" i="1"/>
  <c r="I2491" i="1" s="1"/>
  <c r="H2453" i="1"/>
  <c r="H2491" i="1" s="1"/>
  <c r="E2453" i="1"/>
  <c r="E2491" i="1" s="1"/>
  <c r="D2453" i="1"/>
  <c r="C2453" i="1"/>
  <c r="C2491" i="1" s="1"/>
  <c r="B2453" i="1"/>
  <c r="J2452" i="1"/>
  <c r="J2490" i="1" s="1"/>
  <c r="I2452" i="1"/>
  <c r="I2490" i="1" s="1"/>
  <c r="H2452" i="1"/>
  <c r="H2490" i="1" s="1"/>
  <c r="E2452" i="1"/>
  <c r="D2452" i="1"/>
  <c r="D2490" i="1" s="1"/>
  <c r="C2452" i="1"/>
  <c r="C2490" i="1" s="1"/>
  <c r="B2452" i="1"/>
  <c r="J2451" i="1"/>
  <c r="I2451" i="1"/>
  <c r="I2489" i="1" s="1"/>
  <c r="H2451" i="1"/>
  <c r="H2489" i="1" s="1"/>
  <c r="E2451" i="1"/>
  <c r="E2489" i="1" s="1"/>
  <c r="D2451" i="1"/>
  <c r="C2451" i="1"/>
  <c r="C2489" i="1" s="1"/>
  <c r="B2451" i="1"/>
  <c r="J2450" i="1"/>
  <c r="J2488" i="1" s="1"/>
  <c r="I2450" i="1"/>
  <c r="I2488" i="1" s="1"/>
  <c r="H2450" i="1"/>
  <c r="H2488" i="1" s="1"/>
  <c r="E2450" i="1"/>
  <c r="D2450" i="1"/>
  <c r="D2488" i="1" s="1"/>
  <c r="C2450" i="1"/>
  <c r="C2488" i="1" s="1"/>
  <c r="B2450" i="1"/>
  <c r="J2449" i="1"/>
  <c r="I2449" i="1"/>
  <c r="I2487" i="1" s="1"/>
  <c r="H2449" i="1"/>
  <c r="H2487" i="1" s="1"/>
  <c r="E2449" i="1"/>
  <c r="E2487" i="1" s="1"/>
  <c r="D2449" i="1"/>
  <c r="C2449" i="1"/>
  <c r="C2487" i="1" s="1"/>
  <c r="B2449" i="1"/>
  <c r="J2448" i="1"/>
  <c r="J2486" i="1" s="1"/>
  <c r="I2448" i="1"/>
  <c r="I2486" i="1" s="1"/>
  <c r="H2448" i="1"/>
  <c r="H2486" i="1" s="1"/>
  <c r="E2448" i="1"/>
  <c r="D2448" i="1"/>
  <c r="D2486" i="1" s="1"/>
  <c r="C2448" i="1"/>
  <c r="C2486" i="1" s="1"/>
  <c r="B2448" i="1"/>
  <c r="J2447" i="1"/>
  <c r="I2447" i="1"/>
  <c r="I2485" i="1" s="1"/>
  <c r="H2447" i="1"/>
  <c r="H2485" i="1" s="1"/>
  <c r="E2447" i="1"/>
  <c r="E2485" i="1" s="1"/>
  <c r="D2447" i="1"/>
  <c r="C2447" i="1"/>
  <c r="C2485" i="1" s="1"/>
  <c r="B2447" i="1"/>
  <c r="J2446" i="1"/>
  <c r="J2484" i="1" s="1"/>
  <c r="I2446" i="1"/>
  <c r="I2484" i="1" s="1"/>
  <c r="H2446" i="1"/>
  <c r="H2484" i="1" s="1"/>
  <c r="E2446" i="1"/>
  <c r="D2446" i="1"/>
  <c r="D2484" i="1" s="1"/>
  <c r="C2446" i="1"/>
  <c r="C2484" i="1" s="1"/>
  <c r="B2446" i="1"/>
  <c r="J2445" i="1"/>
  <c r="I2445" i="1"/>
  <c r="I2483" i="1" s="1"/>
  <c r="H2445" i="1"/>
  <c r="H2483" i="1" s="1"/>
  <c r="E2445" i="1"/>
  <c r="E2483" i="1" s="1"/>
  <c r="D2445" i="1"/>
  <c r="C2445" i="1"/>
  <c r="C2483" i="1" s="1"/>
  <c r="B2445" i="1"/>
  <c r="J2444" i="1"/>
  <c r="J2482" i="1" s="1"/>
  <c r="I2444" i="1"/>
  <c r="I2482" i="1" s="1"/>
  <c r="H2444" i="1"/>
  <c r="H2482" i="1" s="1"/>
  <c r="E2444" i="1"/>
  <c r="D2444" i="1"/>
  <c r="D2482" i="1" s="1"/>
  <c r="C2444" i="1"/>
  <c r="C2482" i="1" s="1"/>
  <c r="B2444" i="1"/>
  <c r="J2443" i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E2379" i="1"/>
  <c r="B2378" i="1"/>
  <c r="H2376" i="1"/>
  <c r="H2375" i="1"/>
  <c r="B2375" i="1"/>
  <c r="B2373" i="1"/>
  <c r="B2369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K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E2337" i="1"/>
  <c r="E2375" i="1" s="1"/>
  <c r="D2337" i="1"/>
  <c r="D2375" i="1" s="1"/>
  <c r="C2337" i="1"/>
  <c r="C2375" i="1" s="1"/>
  <c r="B2337" i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6" i="1"/>
  <c r="E2262" i="1"/>
  <c r="E2258" i="1"/>
  <c r="E2254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H2147" i="1"/>
  <c r="J2138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B2039" i="1"/>
  <c r="H2038" i="1"/>
  <c r="H2037" i="1"/>
  <c r="B2037" i="1"/>
  <c r="K2037" i="1" s="1"/>
  <c r="E2036" i="1"/>
  <c r="H2035" i="1"/>
  <c r="B2035" i="1"/>
  <c r="B2034" i="1"/>
  <c r="K2034" i="1" s="1"/>
  <c r="H2033" i="1"/>
  <c r="B2033" i="1"/>
  <c r="K2033" i="1" s="1"/>
  <c r="E2032" i="1"/>
  <c r="H2031" i="1"/>
  <c r="B2031" i="1"/>
  <c r="H2030" i="1"/>
  <c r="H2029" i="1"/>
  <c r="B2029" i="1"/>
  <c r="K2029" i="1" s="1"/>
  <c r="E2028" i="1"/>
  <c r="H2027" i="1"/>
  <c r="B2027" i="1"/>
  <c r="B2026" i="1"/>
  <c r="K2026" i="1" s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E2001" i="1"/>
  <c r="E2039" i="1" s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E1999" i="1"/>
  <c r="E2037" i="1" s="1"/>
  <c r="D1999" i="1"/>
  <c r="D2037" i="1" s="1"/>
  <c r="C1999" i="1"/>
  <c r="C2037" i="1" s="1"/>
  <c r="B1999" i="1"/>
  <c r="J1998" i="1"/>
  <c r="J2036" i="1" s="1"/>
  <c r="I1998" i="1"/>
  <c r="I2036" i="1" s="1"/>
  <c r="H1998" i="1"/>
  <c r="H2036" i="1" s="1"/>
  <c r="E1998" i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E1997" i="1"/>
  <c r="E2035" i="1" s="1"/>
  <c r="D1997" i="1"/>
  <c r="D2035" i="1" s="1"/>
  <c r="C1997" i="1"/>
  <c r="C2035" i="1" s="1"/>
  <c r="B1997" i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J1995" i="1"/>
  <c r="J2033" i="1" s="1"/>
  <c r="I1995" i="1"/>
  <c r="I2033" i="1" s="1"/>
  <c r="H1995" i="1"/>
  <c r="E1995" i="1"/>
  <c r="E2033" i="1" s="1"/>
  <c r="D1995" i="1"/>
  <c r="D2033" i="1" s="1"/>
  <c r="C1995" i="1"/>
  <c r="C2033" i="1" s="1"/>
  <c r="B1995" i="1"/>
  <c r="J1994" i="1"/>
  <c r="J2032" i="1" s="1"/>
  <c r="I1994" i="1"/>
  <c r="I2032" i="1" s="1"/>
  <c r="H1994" i="1"/>
  <c r="H2032" i="1" s="1"/>
  <c r="E1994" i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E1993" i="1"/>
  <c r="E2031" i="1" s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E1991" i="1"/>
  <c r="E2029" i="1" s="1"/>
  <c r="D1991" i="1"/>
  <c r="D2029" i="1" s="1"/>
  <c r="C1991" i="1"/>
  <c r="C2029" i="1" s="1"/>
  <c r="B1991" i="1"/>
  <c r="J1990" i="1"/>
  <c r="J2028" i="1" s="1"/>
  <c r="I1990" i="1"/>
  <c r="I2028" i="1" s="1"/>
  <c r="H1990" i="1"/>
  <c r="H2028" i="1" s="1"/>
  <c r="E1990" i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E1989" i="1"/>
  <c r="E2027" i="1" s="1"/>
  <c r="D1989" i="1"/>
  <c r="D2027" i="1" s="1"/>
  <c r="C1989" i="1"/>
  <c r="C2027" i="1" s="1"/>
  <c r="B1989" i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4" i="1"/>
  <c r="H1923" i="1"/>
  <c r="H1922" i="1"/>
  <c r="H1920" i="1"/>
  <c r="B1920" i="1"/>
  <c r="B1919" i="1"/>
  <c r="H1918" i="1"/>
  <c r="B1918" i="1"/>
  <c r="H1916" i="1"/>
  <c r="B1916" i="1"/>
  <c r="B191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H1925" i="1" s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E1882" i="1"/>
  <c r="E1920" i="1" s="1"/>
  <c r="D1882" i="1"/>
  <c r="D1920" i="1" s="1"/>
  <c r="C1882" i="1"/>
  <c r="C1920" i="1" s="1"/>
  <c r="B1882" i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J1880" i="1"/>
  <c r="I1880" i="1"/>
  <c r="I1918" i="1" s="1"/>
  <c r="H1880" i="1"/>
  <c r="E1880" i="1"/>
  <c r="E1918" i="1" s="1"/>
  <c r="D1880" i="1"/>
  <c r="D1918" i="1" s="1"/>
  <c r="C1880" i="1"/>
  <c r="C1918" i="1" s="1"/>
  <c r="B1880" i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E1878" i="1"/>
  <c r="E1916" i="1" s="1"/>
  <c r="D1878" i="1"/>
  <c r="D1916" i="1" s="1"/>
  <c r="C1878" i="1"/>
  <c r="C1916" i="1" s="1"/>
  <c r="B1878" i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0" i="1"/>
  <c r="D1810" i="1"/>
  <c r="D1809" i="1"/>
  <c r="J1808" i="1"/>
  <c r="D1808" i="1"/>
  <c r="J1806" i="1"/>
  <c r="D1806" i="1"/>
  <c r="D1805" i="1"/>
  <c r="J1804" i="1"/>
  <c r="D1804" i="1"/>
  <c r="J1802" i="1"/>
  <c r="D1802" i="1"/>
  <c r="D1801" i="1"/>
  <c r="J1800" i="1"/>
  <c r="D1800" i="1"/>
  <c r="J1798" i="1"/>
  <c r="D1798" i="1"/>
  <c r="D1797" i="1"/>
  <c r="J1796" i="1"/>
  <c r="D1788" i="1"/>
  <c r="J1785" i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I1772" i="1"/>
  <c r="I1810" i="1" s="1"/>
  <c r="H1772" i="1"/>
  <c r="H1810" i="1" s="1"/>
  <c r="E1772" i="1"/>
  <c r="E1810" i="1" s="1"/>
  <c r="D1772" i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C1771" i="1"/>
  <c r="C1809" i="1" s="1"/>
  <c r="B1771" i="1"/>
  <c r="J1770" i="1"/>
  <c r="I1770" i="1"/>
  <c r="I1808" i="1" s="1"/>
  <c r="H1770" i="1"/>
  <c r="H1808" i="1" s="1"/>
  <c r="E1770" i="1"/>
  <c r="E1808" i="1" s="1"/>
  <c r="D1770" i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I1768" i="1"/>
  <c r="I1806" i="1" s="1"/>
  <c r="H1768" i="1"/>
  <c r="H1806" i="1" s="1"/>
  <c r="E1768" i="1"/>
  <c r="E1806" i="1" s="1"/>
  <c r="D1768" i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C1767" i="1"/>
  <c r="C1805" i="1" s="1"/>
  <c r="B1767" i="1"/>
  <c r="J1766" i="1"/>
  <c r="I1766" i="1"/>
  <c r="I1804" i="1" s="1"/>
  <c r="H1766" i="1"/>
  <c r="H1804" i="1" s="1"/>
  <c r="E1766" i="1"/>
  <c r="E1804" i="1" s="1"/>
  <c r="D1766" i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I1764" i="1"/>
  <c r="I1802" i="1" s="1"/>
  <c r="H1764" i="1"/>
  <c r="H1802" i="1" s="1"/>
  <c r="E1764" i="1"/>
  <c r="E1802" i="1" s="1"/>
  <c r="D1764" i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C1763" i="1"/>
  <c r="C1801" i="1" s="1"/>
  <c r="B1763" i="1"/>
  <c r="J1762" i="1"/>
  <c r="I1762" i="1"/>
  <c r="I1800" i="1" s="1"/>
  <c r="H1762" i="1"/>
  <c r="H1800" i="1" s="1"/>
  <c r="E1762" i="1"/>
  <c r="E1800" i="1" s="1"/>
  <c r="D1762" i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I1760" i="1"/>
  <c r="I1798" i="1" s="1"/>
  <c r="H1760" i="1"/>
  <c r="H1798" i="1" s="1"/>
  <c r="E1760" i="1"/>
  <c r="E1798" i="1" s="1"/>
  <c r="D1760" i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C1759" i="1"/>
  <c r="C1797" i="1" s="1"/>
  <c r="B1759" i="1"/>
  <c r="J1758" i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692" i="1"/>
  <c r="D1689" i="1"/>
  <c r="E1688" i="1"/>
  <c r="D1687" i="1"/>
  <c r="E1686" i="1"/>
  <c r="D1685" i="1"/>
  <c r="E1684" i="1"/>
  <c r="D1683" i="1"/>
  <c r="J1671" i="1"/>
  <c r="J1709" i="1" s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C1651" i="1"/>
  <c r="C1689" i="1" s="1"/>
  <c r="B1651" i="1"/>
  <c r="J1650" i="1"/>
  <c r="J1688" i="1" s="1"/>
  <c r="I1650" i="1"/>
  <c r="I1688" i="1" s="1"/>
  <c r="H1650" i="1"/>
  <c r="H1688" i="1" s="1"/>
  <c r="E1650" i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C1649" i="1"/>
  <c r="C1687" i="1" s="1"/>
  <c r="B1649" i="1"/>
  <c r="J1648" i="1"/>
  <c r="J1686" i="1" s="1"/>
  <c r="I1648" i="1"/>
  <c r="I1686" i="1" s="1"/>
  <c r="H1648" i="1"/>
  <c r="H1686" i="1" s="1"/>
  <c r="E1648" i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C1647" i="1"/>
  <c r="C1685" i="1" s="1"/>
  <c r="B1647" i="1"/>
  <c r="J1646" i="1"/>
  <c r="J1684" i="1" s="1"/>
  <c r="I1646" i="1"/>
  <c r="I1684" i="1" s="1"/>
  <c r="H1646" i="1"/>
  <c r="H1684" i="1" s="1"/>
  <c r="E1646" i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E1583" i="1"/>
  <c r="H1581" i="1"/>
  <c r="E1581" i="1"/>
  <c r="E1579" i="1"/>
  <c r="E1576" i="1"/>
  <c r="E1575" i="1"/>
  <c r="H1573" i="1"/>
  <c r="E1573" i="1"/>
  <c r="E1571" i="1"/>
  <c r="J1568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E1469" i="1"/>
  <c r="B1468" i="1"/>
  <c r="E1467" i="1"/>
  <c r="J1466" i="1"/>
  <c r="J1464" i="1"/>
  <c r="B1464" i="1"/>
  <c r="E1463" i="1"/>
  <c r="H1462" i="1"/>
  <c r="B1462" i="1"/>
  <c r="E1461" i="1"/>
  <c r="E1459" i="1"/>
  <c r="J1458" i="1"/>
  <c r="J1456" i="1"/>
  <c r="J1454" i="1"/>
  <c r="B1454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D1467" i="1" s="1"/>
  <c r="C1429" i="1"/>
  <c r="C1467" i="1" s="1"/>
  <c r="B1429" i="1"/>
  <c r="J1428" i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K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D1463" i="1" s="1"/>
  <c r="C1425" i="1"/>
  <c r="C1463" i="1" s="1"/>
  <c r="B1425" i="1"/>
  <c r="J1424" i="1"/>
  <c r="J1462" i="1" s="1"/>
  <c r="I1424" i="1"/>
  <c r="I1462" i="1" s="1"/>
  <c r="H1424" i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D1421" i="1"/>
  <c r="D1459" i="1" s="1"/>
  <c r="C1421" i="1"/>
  <c r="C1459" i="1" s="1"/>
  <c r="B1421" i="1"/>
  <c r="J1420" i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H1355" i="1"/>
  <c r="B1355" i="1"/>
  <c r="E1354" i="1"/>
  <c r="H1353" i="1"/>
  <c r="B1353" i="1"/>
  <c r="E1352" i="1"/>
  <c r="H1351" i="1"/>
  <c r="B1351" i="1"/>
  <c r="E1350" i="1"/>
  <c r="H1349" i="1"/>
  <c r="B1349" i="1"/>
  <c r="E1348" i="1"/>
  <c r="H1347" i="1"/>
  <c r="B1347" i="1"/>
  <c r="E1346" i="1"/>
  <c r="H1345" i="1"/>
  <c r="B1345" i="1"/>
  <c r="E1344" i="1"/>
  <c r="H1343" i="1"/>
  <c r="B1343" i="1"/>
  <c r="E1342" i="1"/>
  <c r="H1341" i="1"/>
  <c r="B1341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E1317" i="1"/>
  <c r="E1355" i="1" s="1"/>
  <c r="D1317" i="1"/>
  <c r="D1355" i="1" s="1"/>
  <c r="C1317" i="1"/>
  <c r="C1355" i="1" s="1"/>
  <c r="B1317" i="1"/>
  <c r="J1316" i="1"/>
  <c r="J1354" i="1" s="1"/>
  <c r="I1316" i="1"/>
  <c r="H1316" i="1"/>
  <c r="H1354" i="1" s="1"/>
  <c r="E1316" i="1"/>
  <c r="D1316" i="1"/>
  <c r="D1354" i="1" s="1"/>
  <c r="C1316" i="1"/>
  <c r="C1354" i="1" s="1"/>
  <c r="B1316" i="1"/>
  <c r="B1354" i="1" s="1"/>
  <c r="J1315" i="1"/>
  <c r="J1353" i="1" s="1"/>
  <c r="I1315" i="1"/>
  <c r="I1353" i="1" s="1"/>
  <c r="K1353" i="1" s="1"/>
  <c r="H1315" i="1"/>
  <c r="E1315" i="1"/>
  <c r="E1353" i="1" s="1"/>
  <c r="D1315" i="1"/>
  <c r="D1353" i="1" s="1"/>
  <c r="C1315" i="1"/>
  <c r="C1353" i="1" s="1"/>
  <c r="B1315" i="1"/>
  <c r="J1314" i="1"/>
  <c r="J1352" i="1" s="1"/>
  <c r="I1314" i="1"/>
  <c r="H1314" i="1"/>
  <c r="H1352" i="1" s="1"/>
  <c r="E1314" i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E1313" i="1"/>
  <c r="E1351" i="1" s="1"/>
  <c r="D1313" i="1"/>
  <c r="D1351" i="1" s="1"/>
  <c r="C1313" i="1"/>
  <c r="C1351" i="1" s="1"/>
  <c r="B1313" i="1"/>
  <c r="J1312" i="1"/>
  <c r="J1350" i="1" s="1"/>
  <c r="I1312" i="1"/>
  <c r="H1312" i="1"/>
  <c r="H1350" i="1" s="1"/>
  <c r="E1312" i="1"/>
  <c r="D1312" i="1"/>
  <c r="D1350" i="1" s="1"/>
  <c r="C1312" i="1"/>
  <c r="C1350" i="1" s="1"/>
  <c r="B1312" i="1"/>
  <c r="B1350" i="1" s="1"/>
  <c r="J1311" i="1"/>
  <c r="J1349" i="1" s="1"/>
  <c r="I1311" i="1"/>
  <c r="I1349" i="1" s="1"/>
  <c r="K1349" i="1" s="1"/>
  <c r="H1311" i="1"/>
  <c r="E1311" i="1"/>
  <c r="E1349" i="1" s="1"/>
  <c r="D1311" i="1"/>
  <c r="D1349" i="1" s="1"/>
  <c r="C1311" i="1"/>
  <c r="C1349" i="1" s="1"/>
  <c r="B1311" i="1"/>
  <c r="J1310" i="1"/>
  <c r="J1348" i="1" s="1"/>
  <c r="I1310" i="1"/>
  <c r="H1310" i="1"/>
  <c r="H1348" i="1" s="1"/>
  <c r="E1310" i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E1309" i="1"/>
  <c r="E1347" i="1" s="1"/>
  <c r="D1309" i="1"/>
  <c r="D1347" i="1" s="1"/>
  <c r="C1309" i="1"/>
  <c r="C1347" i="1" s="1"/>
  <c r="B1309" i="1"/>
  <c r="J1308" i="1"/>
  <c r="J1346" i="1" s="1"/>
  <c r="I1308" i="1"/>
  <c r="H1308" i="1"/>
  <c r="H1346" i="1" s="1"/>
  <c r="E1308" i="1"/>
  <c r="D1308" i="1"/>
  <c r="D1346" i="1" s="1"/>
  <c r="C1308" i="1"/>
  <c r="C1346" i="1" s="1"/>
  <c r="B1308" i="1"/>
  <c r="B1346" i="1" s="1"/>
  <c r="J1307" i="1"/>
  <c r="J1345" i="1" s="1"/>
  <c r="I1307" i="1"/>
  <c r="I1345" i="1" s="1"/>
  <c r="K1345" i="1" s="1"/>
  <c r="H1307" i="1"/>
  <c r="E1307" i="1"/>
  <c r="E1345" i="1" s="1"/>
  <c r="D1307" i="1"/>
  <c r="D1345" i="1" s="1"/>
  <c r="C1307" i="1"/>
  <c r="C1345" i="1" s="1"/>
  <c r="B1307" i="1"/>
  <c r="J1306" i="1"/>
  <c r="J1344" i="1" s="1"/>
  <c r="I1306" i="1"/>
  <c r="H1306" i="1"/>
  <c r="H1344" i="1" s="1"/>
  <c r="E1306" i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E1305" i="1"/>
  <c r="E1343" i="1" s="1"/>
  <c r="D1305" i="1"/>
  <c r="D1343" i="1" s="1"/>
  <c r="C1305" i="1"/>
  <c r="C1343" i="1" s="1"/>
  <c r="B1305" i="1"/>
  <c r="J1304" i="1"/>
  <c r="J1342" i="1" s="1"/>
  <c r="I1304" i="1"/>
  <c r="H1304" i="1"/>
  <c r="H1342" i="1" s="1"/>
  <c r="E1304" i="1"/>
  <c r="D1304" i="1"/>
  <c r="D1342" i="1" s="1"/>
  <c r="C1304" i="1"/>
  <c r="C1342" i="1" s="1"/>
  <c r="B1304" i="1"/>
  <c r="B1342" i="1" s="1"/>
  <c r="J1303" i="1"/>
  <c r="J1341" i="1" s="1"/>
  <c r="I1303" i="1"/>
  <c r="I1341" i="1" s="1"/>
  <c r="K1341" i="1" s="1"/>
  <c r="H1303" i="1"/>
  <c r="E1303" i="1"/>
  <c r="E1341" i="1" s="1"/>
  <c r="D1303" i="1"/>
  <c r="D1341" i="1" s="1"/>
  <c r="C1303" i="1"/>
  <c r="C1341" i="1" s="1"/>
  <c r="B1303" i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I1241" i="1"/>
  <c r="C1240" i="1"/>
  <c r="C1239" i="1"/>
  <c r="I1237" i="1"/>
  <c r="C1235" i="1"/>
  <c r="I1229" i="1"/>
  <c r="C1227" i="1"/>
  <c r="J1215" i="1"/>
  <c r="J1253" i="1" s="1"/>
  <c r="J1214" i="1"/>
  <c r="J1252" i="1" s="1"/>
  <c r="J1208" i="1"/>
  <c r="J1246" i="1" s="1"/>
  <c r="J1203" i="1"/>
  <c r="J1241" i="1" s="1"/>
  <c r="I1203" i="1"/>
  <c r="H1203" i="1"/>
  <c r="H1241" i="1" s="1"/>
  <c r="E1203" i="1"/>
  <c r="E1241" i="1" s="1"/>
  <c r="D1203" i="1"/>
  <c r="D1241" i="1" s="1"/>
  <c r="C1203" i="1"/>
  <c r="C1241" i="1" s="1"/>
  <c r="B1203" i="1"/>
  <c r="K1203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B1202" i="1"/>
  <c r="B1240" i="1" s="1"/>
  <c r="K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H1199" i="1"/>
  <c r="H1237" i="1" s="1"/>
  <c r="E1199" i="1"/>
  <c r="E1237" i="1" s="1"/>
  <c r="D1199" i="1"/>
  <c r="D1237" i="1" s="1"/>
  <c r="C1199" i="1"/>
  <c r="C1237" i="1" s="1"/>
  <c r="B1199" i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B1235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K1195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K1191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99" i="1" l="1"/>
  <c r="B1241" i="1"/>
  <c r="J1282" i="1"/>
  <c r="K1343" i="1"/>
  <c r="K1347" i="1"/>
  <c r="K1351" i="1"/>
  <c r="K1355" i="1"/>
  <c r="K1417" i="1"/>
  <c r="K1421" i="1"/>
  <c r="K1425" i="1"/>
  <c r="K1429" i="1"/>
  <c r="K1462" i="1"/>
  <c r="J1168" i="1"/>
  <c r="K1228" i="1"/>
  <c r="K1232" i="1"/>
  <c r="K1236" i="1"/>
  <c r="K1201" i="1"/>
  <c r="K1202" i="1"/>
  <c r="K1304" i="1"/>
  <c r="K1308" i="1"/>
  <c r="K1312" i="1"/>
  <c r="K1316" i="1"/>
  <c r="K1458" i="1"/>
  <c r="K1468" i="1"/>
  <c r="K2369" i="1"/>
  <c r="K2373" i="1"/>
  <c r="K2596" i="1"/>
  <c r="K2600" i="1"/>
  <c r="K2604" i="1"/>
  <c r="K2608" i="1"/>
  <c r="K2379" i="1"/>
  <c r="K1230" i="1"/>
  <c r="K1234" i="1"/>
  <c r="K1238" i="1"/>
  <c r="K1306" i="1"/>
  <c r="K1310" i="1"/>
  <c r="K1314" i="1"/>
  <c r="J1510" i="1"/>
  <c r="K2378" i="1"/>
  <c r="K2377" i="1"/>
  <c r="K2381" i="1"/>
  <c r="J1738" i="1"/>
  <c r="K1740" i="1" s="1"/>
  <c r="K2025" i="1"/>
  <c r="K2108" i="1"/>
  <c r="K2112" i="1"/>
  <c r="B2146" i="1"/>
  <c r="K2146" i="1" s="1"/>
  <c r="K2336" i="1"/>
  <c r="K2597" i="1"/>
  <c r="K2601" i="1"/>
  <c r="K2605" i="1"/>
  <c r="K2609" i="1"/>
  <c r="K2677" i="1"/>
  <c r="K2681" i="1"/>
  <c r="K2823" i="1"/>
  <c r="I2941" i="1"/>
  <c r="K2903" i="1"/>
  <c r="I2945" i="1"/>
  <c r="K2907" i="1"/>
  <c r="I2949" i="1"/>
  <c r="K2911" i="1"/>
  <c r="K2940" i="1"/>
  <c r="K2944" i="1"/>
  <c r="J3169" i="1"/>
  <c r="K3169" i="1" s="1"/>
  <c r="K3131" i="1"/>
  <c r="J3173" i="1"/>
  <c r="K3173" i="1" s="1"/>
  <c r="K3135" i="1"/>
  <c r="J3177" i="1"/>
  <c r="K3139" i="1"/>
  <c r="K2822" i="1"/>
  <c r="K2898" i="1"/>
  <c r="I2936" i="1"/>
  <c r="K2936" i="1" s="1"/>
  <c r="I2944" i="1"/>
  <c r="K2906" i="1"/>
  <c r="I2948" i="1"/>
  <c r="K2948" i="1" s="1"/>
  <c r="K2910" i="1"/>
  <c r="K2939" i="1"/>
  <c r="K2950" i="1"/>
  <c r="J3168" i="1"/>
  <c r="K3130" i="1"/>
  <c r="J3172" i="1"/>
  <c r="K3134" i="1"/>
  <c r="J3176" i="1"/>
  <c r="K3138" i="1"/>
  <c r="B2150" i="1"/>
  <c r="K2150" i="1" s="1"/>
  <c r="K2338" i="1"/>
  <c r="K2595" i="1"/>
  <c r="K2599" i="1"/>
  <c r="K2603" i="1"/>
  <c r="K2607" i="1"/>
  <c r="K2713" i="1"/>
  <c r="K2717" i="1"/>
  <c r="K2721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J2878" i="1"/>
  <c r="K2899" i="1"/>
  <c r="K2900" i="1"/>
  <c r="K2901" i="1"/>
  <c r="K2902" i="1"/>
  <c r="I2943" i="1"/>
  <c r="K2943" i="1" s="1"/>
  <c r="K2905" i="1"/>
  <c r="I2947" i="1"/>
  <c r="K2947" i="1" s="1"/>
  <c r="K2909" i="1"/>
  <c r="I2951" i="1"/>
  <c r="K2951" i="1" s="1"/>
  <c r="K2913" i="1"/>
  <c r="K2938" i="1"/>
  <c r="K2946" i="1"/>
  <c r="J3167" i="1"/>
  <c r="K3129" i="1"/>
  <c r="J3171" i="1"/>
  <c r="K3133" i="1"/>
  <c r="J3175" i="1"/>
  <c r="K3137" i="1"/>
  <c r="J1966" i="1"/>
  <c r="K1988" i="1"/>
  <c r="K2027" i="1"/>
  <c r="K2028" i="1"/>
  <c r="K1992" i="1"/>
  <c r="K2031" i="1"/>
  <c r="K2032" i="1"/>
  <c r="K1996" i="1"/>
  <c r="K2035" i="1"/>
  <c r="K2036" i="1"/>
  <c r="K2000" i="1"/>
  <c r="K2039" i="1"/>
  <c r="B2030" i="1"/>
  <c r="K2030" i="1" s="1"/>
  <c r="B2038" i="1"/>
  <c r="K2038" i="1" s="1"/>
  <c r="J2194" i="1"/>
  <c r="K2366" i="1"/>
  <c r="K2375" i="1"/>
  <c r="K2598" i="1"/>
  <c r="K2602" i="1"/>
  <c r="K2606" i="1"/>
  <c r="K2712" i="1"/>
  <c r="K2716" i="1"/>
  <c r="K2720" i="1"/>
  <c r="K2824" i="1"/>
  <c r="I2942" i="1"/>
  <c r="K2942" i="1" s="1"/>
  <c r="K2904" i="1"/>
  <c r="I2946" i="1"/>
  <c r="K2908" i="1"/>
  <c r="I2950" i="1"/>
  <c r="K2912" i="1"/>
  <c r="K2937" i="1"/>
  <c r="K2941" i="1"/>
  <c r="K2945" i="1"/>
  <c r="K2949" i="1"/>
  <c r="J3170" i="1"/>
  <c r="K3132" i="1"/>
  <c r="J3174" i="1"/>
  <c r="K3136" i="1"/>
  <c r="J2992" i="1"/>
  <c r="K3167" i="1"/>
  <c r="K3168" i="1"/>
  <c r="K3170" i="1"/>
  <c r="K3171" i="1"/>
  <c r="K3172" i="1"/>
  <c r="K3174" i="1"/>
  <c r="K3175" i="1"/>
  <c r="K3240" i="1"/>
  <c r="J3258" i="1" s="1"/>
  <c r="K3585" i="1"/>
  <c r="B3627" i="1"/>
  <c r="K3589" i="1"/>
  <c r="B3631" i="1"/>
  <c r="K3593" i="1"/>
  <c r="B3635" i="1"/>
  <c r="K3597" i="1"/>
  <c r="B3624" i="1"/>
  <c r="K3747" i="1"/>
  <c r="I4199" i="1"/>
  <c r="K4161" i="1"/>
  <c r="I4203" i="1"/>
  <c r="K4165" i="1"/>
  <c r="K3355" i="1"/>
  <c r="K3359" i="1"/>
  <c r="K3363" i="1"/>
  <c r="K3367" i="1"/>
  <c r="K3506" i="1"/>
  <c r="J3562" i="1"/>
  <c r="K3584" i="1"/>
  <c r="J3600" i="1" s="1"/>
  <c r="B3626" i="1"/>
  <c r="K3588" i="1"/>
  <c r="B3630" i="1"/>
  <c r="K3592" i="1"/>
  <c r="B3634" i="1"/>
  <c r="K3596" i="1"/>
  <c r="B3623" i="1"/>
  <c r="J3676" i="1"/>
  <c r="K3698" i="1"/>
  <c r="B3736" i="1"/>
  <c r="K3736" i="1" s="1"/>
  <c r="K3737" i="1"/>
  <c r="K3738" i="1"/>
  <c r="K3741" i="1"/>
  <c r="K3742" i="1"/>
  <c r="K3706" i="1"/>
  <c r="B3744" i="1"/>
  <c r="K3744" i="1" s="1"/>
  <c r="K3745" i="1"/>
  <c r="K3746" i="1"/>
  <c r="K3749" i="1"/>
  <c r="K3739" i="1"/>
  <c r="B3748" i="1"/>
  <c r="K3748" i="1" s="1"/>
  <c r="I4198" i="1"/>
  <c r="K4198" i="1" s="1"/>
  <c r="K4160" i="1"/>
  <c r="I4202" i="1"/>
  <c r="K4164" i="1"/>
  <c r="B3625" i="1"/>
  <c r="K3587" i="1"/>
  <c r="B3629" i="1"/>
  <c r="K3591" i="1"/>
  <c r="B3633" i="1"/>
  <c r="K3595" i="1"/>
  <c r="I4197" i="1"/>
  <c r="K4159" i="1"/>
  <c r="I4201" i="1"/>
  <c r="K4163" i="1"/>
  <c r="I4205" i="1"/>
  <c r="K4205" i="1" s="1"/>
  <c r="K4167" i="1"/>
  <c r="K3140" i="1"/>
  <c r="K3141" i="1"/>
  <c r="K3281" i="1"/>
  <c r="K3283" i="1"/>
  <c r="K3285" i="1"/>
  <c r="K3287" i="1"/>
  <c r="K3289" i="1"/>
  <c r="K3291" i="1"/>
  <c r="K3293" i="1"/>
  <c r="J3448" i="1"/>
  <c r="K3510" i="1"/>
  <c r="K3514" i="1"/>
  <c r="K3518" i="1"/>
  <c r="B3628" i="1"/>
  <c r="K3590" i="1"/>
  <c r="B3632" i="1"/>
  <c r="K3594" i="1"/>
  <c r="I4200" i="1"/>
  <c r="K4200" i="1" s="1"/>
  <c r="K4162" i="1"/>
  <c r="I4204" i="1"/>
  <c r="K4204" i="1" s="1"/>
  <c r="K4166" i="1"/>
  <c r="B4428" i="1"/>
  <c r="K4428" i="1" s="1"/>
  <c r="K4390" i="1"/>
  <c r="K3697" i="1"/>
  <c r="K3701" i="1"/>
  <c r="K3705" i="1"/>
  <c r="K3709" i="1"/>
  <c r="B4423" i="1"/>
  <c r="K4385" i="1"/>
  <c r="B4427" i="1"/>
  <c r="K4389" i="1"/>
  <c r="B4431" i="1"/>
  <c r="K4393" i="1"/>
  <c r="B3735" i="1"/>
  <c r="K3735" i="1" s="1"/>
  <c r="B3743" i="1"/>
  <c r="K3743" i="1" s="1"/>
  <c r="K4201" i="1"/>
  <c r="K4384" i="1"/>
  <c r="B4426" i="1"/>
  <c r="K4426" i="1" s="1"/>
  <c r="K4388" i="1"/>
  <c r="K4392" i="1"/>
  <c r="B4422" i="1"/>
  <c r="K4422" i="1" s="1"/>
  <c r="B4432" i="1"/>
  <c r="K4432" i="1" s="1"/>
  <c r="J3790" i="1"/>
  <c r="K4199" i="1"/>
  <c r="K4203" i="1"/>
  <c r="B4421" i="1"/>
  <c r="K4383" i="1"/>
  <c r="B4425" i="1"/>
  <c r="K4387" i="1"/>
  <c r="B4429" i="1"/>
  <c r="K4391" i="1"/>
  <c r="B4433" i="1"/>
  <c r="K4395" i="1"/>
  <c r="B4424" i="1"/>
  <c r="K4424" i="1" s="1"/>
  <c r="K4767" i="1"/>
  <c r="K4775" i="1"/>
  <c r="K4194" i="1"/>
  <c r="K4202" i="1"/>
  <c r="K4418" i="1"/>
  <c r="J4474" i="1"/>
  <c r="K4500" i="1"/>
  <c r="K4504" i="1"/>
  <c r="K4508" i="1"/>
  <c r="J4588" i="1"/>
  <c r="J4702" i="1"/>
  <c r="K4766" i="1"/>
  <c r="K4770" i="1"/>
  <c r="K4774" i="1"/>
  <c r="J4930" i="1"/>
  <c r="K4495" i="1"/>
  <c r="K4499" i="1"/>
  <c r="K4503" i="1"/>
  <c r="K4507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J4816" i="1"/>
  <c r="K4838" i="1"/>
  <c r="K4842" i="1"/>
  <c r="K4846" i="1"/>
  <c r="K4850" i="1"/>
  <c r="K4955" i="1"/>
  <c r="K4959" i="1"/>
  <c r="K4963" i="1"/>
  <c r="B4993" i="1"/>
  <c r="B4997" i="1"/>
  <c r="B5001" i="1"/>
  <c r="K4195" i="1"/>
  <c r="K4420" i="1"/>
  <c r="K4498" i="1"/>
  <c r="K4502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764" i="1"/>
  <c r="K4768" i="1"/>
  <c r="K4772" i="1"/>
  <c r="K4845" i="1"/>
  <c r="K4849" i="1"/>
  <c r="H1176" i="2"/>
  <c r="J1178" i="2" s="1"/>
  <c r="H1178" i="2"/>
  <c r="H993" i="2"/>
  <c r="J1007" i="2" s="1"/>
  <c r="H1007" i="2"/>
  <c r="H1131" i="2"/>
  <c r="J1169" i="2" s="1"/>
  <c r="H1169" i="2"/>
  <c r="H1110" i="2"/>
  <c r="J1124" i="2" s="1"/>
  <c r="H1124" i="2"/>
  <c r="H1101" i="2"/>
  <c r="J1103" i="2" s="1"/>
  <c r="H1103" i="2"/>
  <c r="K4609" i="1"/>
  <c r="K4610" i="1"/>
  <c r="K4611" i="1"/>
  <c r="K4647" i="1"/>
  <c r="K4648" i="1"/>
  <c r="K4649" i="1"/>
  <c r="H1080" i="2"/>
  <c r="J1094" i="2" s="1"/>
  <c r="H1094" i="2"/>
  <c r="H1059" i="2"/>
  <c r="J1073" i="2" s="1"/>
  <c r="H1073" i="2"/>
  <c r="H1014" i="2"/>
  <c r="J1052" i="2" s="1"/>
  <c r="H1052" i="2"/>
  <c r="H894" i="2"/>
  <c r="J986" i="2" s="1"/>
  <c r="H986" i="2"/>
  <c r="H842" i="2"/>
  <c r="H873" i="2"/>
  <c r="J887" i="2" s="1"/>
  <c r="H887" i="2"/>
  <c r="H864" i="2"/>
  <c r="J866" i="2" s="1"/>
  <c r="H866" i="2"/>
  <c r="H849" i="2"/>
  <c r="J857" i="2" s="1"/>
  <c r="H857" i="2"/>
  <c r="K4837" i="1"/>
  <c r="K4841" i="1"/>
  <c r="K4760" i="1"/>
  <c r="K4762" i="1"/>
  <c r="H834" i="2"/>
  <c r="J842" i="2" s="1"/>
  <c r="H779" i="2"/>
  <c r="H780" i="2" s="1"/>
  <c r="J782" i="2" s="1"/>
  <c r="H819" i="2"/>
  <c r="J827" i="2" s="1"/>
  <c r="H827" i="2"/>
  <c r="H810" i="2"/>
  <c r="J812" i="2" s="1"/>
  <c r="H812" i="2"/>
  <c r="H789" i="2"/>
  <c r="H803" i="2"/>
  <c r="H771" i="2"/>
  <c r="J773" i="2" s="1"/>
  <c r="H773" i="2"/>
  <c r="H515" i="2"/>
  <c r="H750" i="2"/>
  <c r="J764" i="2" s="1"/>
  <c r="H764" i="2"/>
  <c r="J722" i="2"/>
  <c r="H722" i="2"/>
  <c r="H723" i="2" s="1"/>
  <c r="J743" i="2" s="1"/>
  <c r="H714" i="2"/>
  <c r="J716" i="2" s="1"/>
  <c r="H716" i="2"/>
  <c r="H699" i="2"/>
  <c r="J707" i="2" s="1"/>
  <c r="H707" i="2"/>
  <c r="H648" i="2"/>
  <c r="J692" i="2" s="1"/>
  <c r="H692" i="2"/>
  <c r="H641" i="2"/>
  <c r="H554" i="2"/>
  <c r="H500" i="2"/>
  <c r="G458" i="2"/>
  <c r="I413" i="2"/>
  <c r="I395" i="2"/>
  <c r="G398" i="2"/>
  <c r="G281" i="2"/>
  <c r="H303" i="2"/>
  <c r="I285" i="2"/>
  <c r="I287" i="2" s="1"/>
  <c r="G287" i="2"/>
  <c r="I309" i="2"/>
  <c r="I291" i="2"/>
  <c r="I321" i="2"/>
  <c r="I297" i="2"/>
  <c r="H345" i="2"/>
  <c r="I327" i="2"/>
  <c r="E287" i="2"/>
  <c r="I339" i="2"/>
  <c r="I333" i="2"/>
  <c r="I315" i="2"/>
  <c r="E281" i="2"/>
  <c r="K4608" i="1"/>
  <c r="K4646" i="1"/>
  <c r="J4664" i="1" s="1"/>
  <c r="K4494" i="1"/>
  <c r="K4381" i="1"/>
  <c r="K4382" i="1"/>
  <c r="K4380" i="1"/>
  <c r="J4246" i="1"/>
  <c r="K4248" i="1" s="1"/>
  <c r="J4250" i="1" s="1"/>
  <c r="K4152" i="1"/>
  <c r="K4153" i="1"/>
  <c r="K4154" i="1"/>
  <c r="K4155" i="1"/>
  <c r="K4156" i="1"/>
  <c r="K4157" i="1"/>
  <c r="K4158" i="1"/>
  <c r="J4132" i="1"/>
  <c r="K4134" i="1" s="1"/>
  <c r="K4196" i="1"/>
  <c r="K3734" i="1"/>
  <c r="J3752" i="1" s="1"/>
  <c r="B3620" i="1"/>
  <c r="B3621" i="1"/>
  <c r="J3334" i="1"/>
  <c r="K3354" i="1"/>
  <c r="B3278" i="1"/>
  <c r="K3164" i="1"/>
  <c r="K3165" i="1"/>
  <c r="K3166" i="1"/>
  <c r="K3126" i="1"/>
  <c r="K3127" i="1"/>
  <c r="K3128" i="1"/>
  <c r="K2784" i="1"/>
  <c r="K2785" i="1"/>
  <c r="K2786" i="1"/>
  <c r="K2708" i="1"/>
  <c r="K2710" i="1"/>
  <c r="K2671" i="1"/>
  <c r="K2711" i="1"/>
  <c r="K2594" i="1"/>
  <c r="J2612" i="1" s="1"/>
  <c r="J2422" i="1"/>
  <c r="K2367" i="1"/>
  <c r="K2371" i="1"/>
  <c r="K2330" i="1"/>
  <c r="K2334" i="1"/>
  <c r="K2104" i="1"/>
  <c r="B2142" i="1"/>
  <c r="K2142" i="1" s="1"/>
  <c r="K2024" i="1"/>
  <c r="J2042" i="1" s="1"/>
  <c r="K1568" i="1"/>
  <c r="K1454" i="1"/>
  <c r="J1396" i="1"/>
  <c r="K1398" i="1" s="1"/>
  <c r="K1302" i="1"/>
  <c r="K1200" i="1"/>
  <c r="K1226" i="1"/>
  <c r="K1227" i="1"/>
  <c r="B1229" i="1"/>
  <c r="B1233" i="1"/>
  <c r="B1237" i="1"/>
  <c r="K1188" i="1"/>
  <c r="K1189" i="1"/>
  <c r="K1190" i="1"/>
  <c r="K1192" i="1"/>
  <c r="K1193" i="1"/>
  <c r="K1194" i="1"/>
  <c r="K1196" i="1"/>
  <c r="K1197" i="1"/>
  <c r="K1198" i="1"/>
  <c r="H561" i="2"/>
  <c r="J641" i="2" s="1"/>
  <c r="H522" i="2"/>
  <c r="J554" i="2" s="1"/>
  <c r="H507" i="2"/>
  <c r="J515" i="2" s="1"/>
  <c r="H474" i="2"/>
  <c r="J500" i="2" s="1"/>
  <c r="H455" i="2"/>
  <c r="H425" i="2"/>
  <c r="H426" i="2" s="1"/>
  <c r="J413" i="2"/>
  <c r="H419" i="2"/>
  <c r="H420" i="2" s="1"/>
  <c r="J383" i="2"/>
  <c r="J449" i="2"/>
  <c r="I443" i="2"/>
  <c r="H413" i="2"/>
  <c r="H414" i="2" s="1"/>
  <c r="H443" i="2"/>
  <c r="H444" i="2" s="1"/>
  <c r="I455" i="2"/>
  <c r="H437" i="2"/>
  <c r="H438" i="2" s="1"/>
  <c r="H449" i="2"/>
  <c r="H450" i="2" s="1"/>
  <c r="J455" i="2"/>
  <c r="J429" i="2"/>
  <c r="J431" i="2" s="1"/>
  <c r="H431" i="2"/>
  <c r="H432" i="2" s="1"/>
  <c r="I431" i="2"/>
  <c r="H405" i="2"/>
  <c r="J407" i="2" s="1"/>
  <c r="H383" i="2"/>
  <c r="H384" i="2" s="1"/>
  <c r="H389" i="2"/>
  <c r="H390" i="2" s="1"/>
  <c r="J365" i="2"/>
  <c r="J377" i="2"/>
  <c r="H371" i="2"/>
  <c r="H372" i="2" s="1"/>
  <c r="H395" i="2"/>
  <c r="H365" i="2"/>
  <c r="H366" i="2" s="1"/>
  <c r="H377" i="2"/>
  <c r="H378" i="2" s="1"/>
  <c r="I345" i="2"/>
  <c r="H327" i="2"/>
  <c r="H297" i="2"/>
  <c r="H321" i="2"/>
  <c r="H315" i="2"/>
  <c r="H339" i="2"/>
  <c r="H333" i="2"/>
  <c r="H291" i="2"/>
  <c r="H309" i="2"/>
  <c r="G298" i="2"/>
  <c r="I298" i="2" s="1"/>
  <c r="G346" i="2"/>
  <c r="I346" i="2" s="1"/>
  <c r="G328" i="2"/>
  <c r="I328" i="2" s="1"/>
  <c r="G322" i="2"/>
  <c r="I322" i="2" s="1"/>
  <c r="H285" i="2"/>
  <c r="G340" i="2"/>
  <c r="I340" i="2" s="1"/>
  <c r="G334" i="2"/>
  <c r="I334" i="2" s="1"/>
  <c r="G316" i="2"/>
  <c r="I316" i="2" s="1"/>
  <c r="G292" i="2"/>
  <c r="I292" i="2" s="1"/>
  <c r="I303" i="2"/>
  <c r="G304" i="2"/>
  <c r="I304" i="2" s="1"/>
  <c r="G310" i="2"/>
  <c r="I310" i="2" s="1"/>
  <c r="I279" i="2"/>
  <c r="I281" i="2" s="1"/>
  <c r="H279" i="2"/>
  <c r="J463" i="2"/>
  <c r="J464" i="2" s="1"/>
  <c r="H464" i="2"/>
  <c r="H467" i="2" s="1"/>
  <c r="H286" i="2"/>
  <c r="J286" i="2" s="1"/>
  <c r="H280" i="2"/>
  <c r="J280" i="2" s="1"/>
  <c r="H234" i="2"/>
  <c r="J234" i="2" s="1"/>
  <c r="G235" i="2"/>
  <c r="E236" i="2"/>
  <c r="J264" i="2"/>
  <c r="H265" i="2"/>
  <c r="J265" i="2" s="1"/>
  <c r="I265" i="2"/>
  <c r="E260" i="2"/>
  <c r="E266" i="2"/>
  <c r="I264" i="2"/>
  <c r="G266" i="2"/>
  <c r="J258" i="2"/>
  <c r="I259" i="2"/>
  <c r="H259" i="2"/>
  <c r="J259" i="2" s="1"/>
  <c r="I258" i="2"/>
  <c r="G260" i="2"/>
  <c r="H253" i="2"/>
  <c r="J253" i="2" s="1"/>
  <c r="I253" i="2"/>
  <c r="J252" i="2"/>
  <c r="E254" i="2"/>
  <c r="I252" i="2"/>
  <c r="G254" i="2"/>
  <c r="E248" i="2"/>
  <c r="H247" i="2"/>
  <c r="J247" i="2" s="1"/>
  <c r="I247" i="2"/>
  <c r="H246" i="2"/>
  <c r="G248" i="2"/>
  <c r="I246" i="2"/>
  <c r="E242" i="2"/>
  <c r="H241" i="2"/>
  <c r="J241" i="2" s="1"/>
  <c r="I241" i="2"/>
  <c r="G242" i="2"/>
  <c r="I240" i="2"/>
  <c r="H240" i="2"/>
  <c r="K4590" i="1"/>
  <c r="J4592" i="1" s="1"/>
  <c r="K4761" i="1"/>
  <c r="K4769" i="1"/>
  <c r="K4704" i="1"/>
  <c r="J4706" i="1" s="1"/>
  <c r="K4763" i="1"/>
  <c r="K4771" i="1"/>
  <c r="K4874" i="1"/>
  <c r="K4932" i="1"/>
  <c r="J4934" i="1" s="1"/>
  <c r="K4765" i="1"/>
  <c r="K4773" i="1"/>
  <c r="K4822" i="1"/>
  <c r="K4818" i="1"/>
  <c r="J4820" i="1" s="1"/>
  <c r="K4878" i="1"/>
  <c r="B5002" i="1"/>
  <c r="K5002" i="1" s="1"/>
  <c r="K4964" i="1"/>
  <c r="K500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B4994" i="1"/>
  <c r="K4994" i="1" s="1"/>
  <c r="K4956" i="1"/>
  <c r="B4998" i="1"/>
  <c r="K4998" i="1" s="1"/>
  <c r="K4960" i="1"/>
  <c r="K4997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4952" i="1"/>
  <c r="B4990" i="1"/>
  <c r="K4990" i="1" s="1"/>
  <c r="K4993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K3754" i="1"/>
  <c r="J3756" i="1" s="1"/>
  <c r="K3792" i="1"/>
  <c r="J3794" i="1" s="1"/>
  <c r="K3450" i="1"/>
  <c r="K3454" i="1" s="1"/>
  <c r="J3452" i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J2616" i="1" s="1"/>
  <c r="J2882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0" i="1"/>
  <c r="J3262" i="1" s="1"/>
  <c r="J3106" i="1"/>
  <c r="K3176" i="1"/>
  <c r="K3177" i="1"/>
  <c r="K3178" i="1"/>
  <c r="K3179" i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1170" i="1"/>
  <c r="J1172" i="1" s="1"/>
  <c r="K1464" i="1"/>
  <c r="K1460" i="1"/>
  <c r="K1284" i="1"/>
  <c r="J1286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913" i="1" s="1"/>
  <c r="K1875" i="1"/>
  <c r="J1917" i="1"/>
  <c r="K1879" i="1"/>
  <c r="J1921" i="1"/>
  <c r="K1921" i="1" s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J1628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2" i="1"/>
  <c r="K1923" i="1"/>
  <c r="K1924" i="1"/>
  <c r="K1925" i="1"/>
  <c r="K1912" i="1"/>
  <c r="K1914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144" i="2"/>
  <c r="B144" i="2"/>
  <c r="K3602" i="1" l="1"/>
  <c r="K3606" i="1" s="1"/>
  <c r="J3604" i="1"/>
  <c r="J2954" i="1"/>
  <c r="K2956" i="1" s="1"/>
  <c r="J2958" i="1" s="1"/>
  <c r="J1586" i="1"/>
  <c r="J1244" i="1"/>
  <c r="J2384" i="1"/>
  <c r="K4480" i="1"/>
  <c r="K4708" i="1"/>
  <c r="K3758" i="1"/>
  <c r="J2916" i="1"/>
  <c r="K2918" i="1" s="1"/>
  <c r="K2922" i="1" s="1"/>
  <c r="J1320" i="1"/>
  <c r="J3182" i="1"/>
  <c r="J2726" i="1"/>
  <c r="J4436" i="1"/>
  <c r="J2840" i="1"/>
  <c r="K2618" i="1"/>
  <c r="J4512" i="1"/>
  <c r="J3908" i="1"/>
  <c r="J3524" i="1"/>
  <c r="K4666" i="1"/>
  <c r="J4668" i="1" s="1"/>
  <c r="K4594" i="1"/>
  <c r="J4626" i="1"/>
  <c r="K4628" i="1" s="1"/>
  <c r="J4630" i="1" s="1"/>
  <c r="H782" i="2"/>
  <c r="K4936" i="1"/>
  <c r="J4778" i="1"/>
  <c r="J803" i="2"/>
  <c r="H743" i="2"/>
  <c r="H456" i="2"/>
  <c r="J458" i="2" s="1"/>
  <c r="H458" i="2"/>
  <c r="H396" i="2"/>
  <c r="J398" i="2" s="1"/>
  <c r="H398" i="2"/>
  <c r="I347" i="2"/>
  <c r="G347" i="2"/>
  <c r="G323" i="2"/>
  <c r="I341" i="2"/>
  <c r="G317" i="2"/>
  <c r="G311" i="2"/>
  <c r="J285" i="2"/>
  <c r="J287" i="2" s="1"/>
  <c r="H287" i="2"/>
  <c r="H288" i="2" s="1"/>
  <c r="J339" i="2"/>
  <c r="J297" i="2"/>
  <c r="G329" i="2"/>
  <c r="G299" i="2"/>
  <c r="G293" i="2"/>
  <c r="J309" i="2"/>
  <c r="J315" i="2"/>
  <c r="J327" i="2"/>
  <c r="I317" i="2"/>
  <c r="G341" i="2"/>
  <c r="I329" i="2"/>
  <c r="I299" i="2"/>
  <c r="I293" i="2"/>
  <c r="J291" i="2"/>
  <c r="G335" i="2"/>
  <c r="G305" i="2"/>
  <c r="J279" i="2"/>
  <c r="J281" i="2" s="1"/>
  <c r="H281" i="2"/>
  <c r="H282" i="2" s="1"/>
  <c r="I305" i="2"/>
  <c r="J333" i="2"/>
  <c r="J321" i="2"/>
  <c r="I335" i="2"/>
  <c r="J345" i="2"/>
  <c r="I323" i="2"/>
  <c r="I311" i="2"/>
  <c r="J303" i="2"/>
  <c r="K4632" i="1"/>
  <c r="J4398" i="1"/>
  <c r="K4252" i="1"/>
  <c r="K4138" i="1"/>
  <c r="J4136" i="1"/>
  <c r="J4170" i="1"/>
  <c r="K3796" i="1"/>
  <c r="K3682" i="1"/>
  <c r="K3264" i="1"/>
  <c r="J3144" i="1"/>
  <c r="K2960" i="1"/>
  <c r="J2802" i="1"/>
  <c r="J2198" i="1"/>
  <c r="J2118" i="1"/>
  <c r="K2048" i="1"/>
  <c r="K1630" i="1"/>
  <c r="J1400" i="1"/>
  <c r="K1402" i="1"/>
  <c r="J1472" i="1"/>
  <c r="K1474" i="1" s="1"/>
  <c r="K1288" i="1"/>
  <c r="K1174" i="1"/>
  <c r="J1206" i="1"/>
  <c r="K1208" i="1" s="1"/>
  <c r="J1210" i="1" s="1"/>
  <c r="H465" i="2"/>
  <c r="J467" i="2" s="1"/>
  <c r="H310" i="2"/>
  <c r="J310" i="2" s="1"/>
  <c r="H316" i="2"/>
  <c r="J316" i="2" s="1"/>
  <c r="H340" i="2"/>
  <c r="J340" i="2" s="1"/>
  <c r="H346" i="2"/>
  <c r="J346" i="2" s="1"/>
  <c r="H328" i="2"/>
  <c r="J328" i="2" s="1"/>
  <c r="H298" i="2"/>
  <c r="J298" i="2" s="1"/>
  <c r="H322" i="2"/>
  <c r="J322" i="2" s="1"/>
  <c r="H304" i="2"/>
  <c r="J304" i="2" s="1"/>
  <c r="H292" i="2"/>
  <c r="J292" i="2" s="1"/>
  <c r="H334" i="2"/>
  <c r="J334" i="2" s="1"/>
  <c r="G236" i="2"/>
  <c r="H235" i="2"/>
  <c r="I235" i="2"/>
  <c r="I236" i="2" s="1"/>
  <c r="I248" i="2"/>
  <c r="I266" i="2"/>
  <c r="I254" i="2"/>
  <c r="H266" i="2"/>
  <c r="H267" i="2" s="1"/>
  <c r="J266" i="2"/>
  <c r="H254" i="2"/>
  <c r="H255" i="2" s="1"/>
  <c r="H260" i="2"/>
  <c r="H261" i="2" s="1"/>
  <c r="J254" i="2"/>
  <c r="I260" i="2"/>
  <c r="J260" i="2"/>
  <c r="J246" i="2"/>
  <c r="J248" i="2" s="1"/>
  <c r="H248" i="2"/>
  <c r="H249" i="2" s="1"/>
  <c r="J240" i="2"/>
  <c r="J242" i="2" s="1"/>
  <c r="H242" i="2"/>
  <c r="H243" i="2" s="1"/>
  <c r="I242" i="2"/>
  <c r="K4780" i="1"/>
  <c r="J4782" i="1"/>
  <c r="K4784" i="1"/>
  <c r="J5006" i="1"/>
  <c r="J4892" i="1"/>
  <c r="J4968" i="1"/>
  <c r="J4854" i="1"/>
  <c r="J4740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J3528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J2730" i="1"/>
  <c r="K2728" i="1"/>
  <c r="K2732" i="1" s="1"/>
  <c r="K3374" i="1"/>
  <c r="K3378" i="1" s="1"/>
  <c r="J3068" i="1"/>
  <c r="K2766" i="1"/>
  <c r="K2770" i="1" s="1"/>
  <c r="J2346" i="1"/>
  <c r="K3108" i="1"/>
  <c r="J3110" i="1" s="1"/>
  <c r="K3112" i="1"/>
  <c r="J2312" i="1"/>
  <c r="J2574" i="1"/>
  <c r="J2498" i="1"/>
  <c r="J2920" i="1"/>
  <c r="J2996" i="1"/>
  <c r="J3410" i="1"/>
  <c r="J2654" i="1"/>
  <c r="K2652" i="1"/>
  <c r="K2656" i="1" s="1"/>
  <c r="J3296" i="1"/>
  <c r="K3226" i="1"/>
  <c r="J3030" i="1"/>
  <c r="J2460" i="1"/>
  <c r="J2688" i="1"/>
  <c r="J1358" i="1"/>
  <c r="K1588" i="1"/>
  <c r="K1592" i="1" s="1"/>
  <c r="K1246" i="1"/>
  <c r="J1248" i="1" s="1"/>
  <c r="J1928" i="1"/>
  <c r="K1322" i="1"/>
  <c r="K1326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144" i="2"/>
  <c r="D138" i="2"/>
  <c r="C138" i="2"/>
  <c r="B138" i="2"/>
  <c r="D129" i="2"/>
  <c r="B129" i="2"/>
  <c r="D123" i="2"/>
  <c r="D117" i="2"/>
  <c r="B123" i="2"/>
  <c r="B117" i="2"/>
  <c r="C117" i="2"/>
  <c r="C123" i="2"/>
  <c r="C129" i="2"/>
  <c r="D111" i="2"/>
  <c r="C111" i="2"/>
  <c r="B111" i="2"/>
  <c r="D102" i="2"/>
  <c r="D96" i="2"/>
  <c r="D90" i="2"/>
  <c r="B102" i="2"/>
  <c r="B96" i="2"/>
  <c r="B90" i="2"/>
  <c r="C90" i="2"/>
  <c r="C96" i="2"/>
  <c r="C102" i="2"/>
  <c r="D84" i="2"/>
  <c r="C84" i="2"/>
  <c r="B84" i="2"/>
  <c r="K1478" i="1" l="1"/>
  <c r="J1476" i="1"/>
  <c r="K2846" i="1"/>
  <c r="K2842" i="1"/>
  <c r="J2844" i="1"/>
  <c r="J1590" i="1"/>
  <c r="J2768" i="1"/>
  <c r="K4670" i="1"/>
  <c r="H323" i="2"/>
  <c r="H324" i="2" s="1"/>
  <c r="H293" i="2"/>
  <c r="H294" i="2" s="1"/>
  <c r="J311" i="2"/>
  <c r="J329" i="2"/>
  <c r="H341" i="2"/>
  <c r="H342" i="2" s="1"/>
  <c r="H305" i="2"/>
  <c r="H306" i="2" s="1"/>
  <c r="H347" i="2"/>
  <c r="J323" i="2"/>
  <c r="J293" i="2"/>
  <c r="H317" i="2"/>
  <c r="H318" i="2" s="1"/>
  <c r="J341" i="2"/>
  <c r="J305" i="2"/>
  <c r="J347" i="2"/>
  <c r="H335" i="2"/>
  <c r="H336" i="2" s="1"/>
  <c r="J317" i="2"/>
  <c r="H299" i="2"/>
  <c r="H300" i="2" s="1"/>
  <c r="J335" i="2"/>
  <c r="H329" i="2"/>
  <c r="H330" i="2" s="1"/>
  <c r="H311" i="2"/>
  <c r="H312" i="2" s="1"/>
  <c r="J299" i="2"/>
  <c r="K4366" i="1"/>
  <c r="K4400" i="1"/>
  <c r="J4402" i="1" s="1"/>
  <c r="K4172" i="1"/>
  <c r="J4174" i="1" s="1"/>
  <c r="K3146" i="1"/>
  <c r="J3148" i="1"/>
  <c r="K3150" i="1"/>
  <c r="K2804" i="1"/>
  <c r="K2808" i="1" s="1"/>
  <c r="J2806" i="1"/>
  <c r="K1858" i="1"/>
  <c r="J1324" i="1"/>
  <c r="K1250" i="1"/>
  <c r="J235" i="2"/>
  <c r="J236" i="2" s="1"/>
  <c r="H236" i="2"/>
  <c r="H237" i="2" s="1"/>
  <c r="K4742" i="1"/>
  <c r="J4744" i="1" s="1"/>
  <c r="K4970" i="1"/>
  <c r="J4972" i="1" s="1"/>
  <c r="K4974" i="1"/>
  <c r="K4894" i="1"/>
  <c r="J4896" i="1" s="1"/>
  <c r="K4856" i="1"/>
  <c r="J4858" i="1" s="1"/>
  <c r="K5008" i="1"/>
  <c r="J5010" i="1" s="1"/>
  <c r="K3488" i="1"/>
  <c r="K3492" i="1" s="1"/>
  <c r="K3716" i="1"/>
  <c r="K3720" i="1" s="1"/>
  <c r="K4210" i="1"/>
  <c r="J4212" i="1" s="1"/>
  <c r="K4096" i="1"/>
  <c r="J4098" i="1" s="1"/>
  <c r="K4442" i="1"/>
  <c r="K4328" i="1"/>
  <c r="K4324" i="1"/>
  <c r="J4326" i="1" s="1"/>
  <c r="K4058" i="1"/>
  <c r="K4062" i="1" s="1"/>
  <c r="K3640" i="1"/>
  <c r="K3644" i="1" s="1"/>
  <c r="K4024" i="1"/>
  <c r="K4552" i="1"/>
  <c r="K4556" i="1" s="1"/>
  <c r="J4554" i="1"/>
  <c r="K3868" i="1"/>
  <c r="K3872" i="1" s="1"/>
  <c r="K4286" i="1"/>
  <c r="J4288" i="1" s="1"/>
  <c r="K4290" i="1"/>
  <c r="K3982" i="1"/>
  <c r="J3984" i="1" s="1"/>
  <c r="K3830" i="1"/>
  <c r="J3832" i="1" s="1"/>
  <c r="K3834" i="1"/>
  <c r="K3944" i="1"/>
  <c r="J3946" i="1" s="1"/>
  <c r="K2690" i="1"/>
  <c r="J2692" i="1" s="1"/>
  <c r="K2462" i="1"/>
  <c r="J2464" i="1" s="1"/>
  <c r="K2466" i="1"/>
  <c r="K2500" i="1"/>
  <c r="K2504" i="1" s="1"/>
  <c r="J3376" i="1"/>
  <c r="K3298" i="1"/>
  <c r="J3300" i="1" s="1"/>
  <c r="K3412" i="1"/>
  <c r="K3416" i="1" s="1"/>
  <c r="K2576" i="1"/>
  <c r="J2578" i="1" s="1"/>
  <c r="K2580" i="1"/>
  <c r="J2388" i="1"/>
  <c r="J3186" i="1"/>
  <c r="K3032" i="1"/>
  <c r="J3034" i="1" s="1"/>
  <c r="K2348" i="1"/>
  <c r="J2350" i="1" s="1"/>
  <c r="K3070" i="1"/>
  <c r="J3072" i="1" s="1"/>
  <c r="K2234" i="1"/>
  <c r="K2238" i="1" s="1"/>
  <c r="J1932" i="1"/>
  <c r="K1930" i="1"/>
  <c r="K1934" i="1" s="1"/>
  <c r="K1778" i="1"/>
  <c r="J1780" i="1" s="1"/>
  <c r="K2006" i="1"/>
  <c r="K2010" i="1" s="1"/>
  <c r="K1550" i="1"/>
  <c r="K1554" i="1" s="1"/>
  <c r="J1552" i="1"/>
  <c r="J2122" i="1"/>
  <c r="K2086" i="1"/>
  <c r="K1664" i="1"/>
  <c r="J1666" i="1" s="1"/>
  <c r="K2158" i="1"/>
  <c r="J2160" i="1" s="1"/>
  <c r="J1438" i="1"/>
  <c r="K1436" i="1"/>
  <c r="K1440" i="1"/>
  <c r="K1892" i="1"/>
  <c r="J1894" i="1" s="1"/>
  <c r="K1816" i="1"/>
  <c r="K1820" i="1" s="1"/>
  <c r="K2272" i="1"/>
  <c r="K2276" i="1" s="1"/>
  <c r="J2274" i="1"/>
  <c r="K1702" i="1"/>
  <c r="K1706" i="1" s="1"/>
  <c r="K1360" i="1"/>
  <c r="J1362" i="1" s="1"/>
  <c r="K1364" i="1"/>
  <c r="D75" i="2"/>
  <c r="D69" i="2"/>
  <c r="D63" i="2"/>
  <c r="D57" i="2"/>
  <c r="D51" i="2"/>
  <c r="D45" i="2"/>
  <c r="D39" i="2"/>
  <c r="B75" i="2"/>
  <c r="B69" i="2"/>
  <c r="B63" i="2"/>
  <c r="B57" i="2"/>
  <c r="B51" i="2"/>
  <c r="B45" i="2"/>
  <c r="C45" i="2"/>
  <c r="C51" i="2"/>
  <c r="C57" i="2"/>
  <c r="C63" i="2"/>
  <c r="C69" i="2"/>
  <c r="C75" i="2"/>
  <c r="C39" i="2"/>
  <c r="B39" i="2"/>
  <c r="D30" i="2"/>
  <c r="C30" i="2"/>
  <c r="B30" i="2"/>
  <c r="J2236" i="1" l="1"/>
  <c r="K3036" i="1"/>
  <c r="J3642" i="1"/>
  <c r="K4100" i="1"/>
  <c r="J2502" i="1"/>
  <c r="J4060" i="1"/>
  <c r="K5012" i="1"/>
  <c r="K4860" i="1"/>
  <c r="K4746" i="1"/>
  <c r="H348" i="2"/>
  <c r="K4404" i="1"/>
  <c r="K4176" i="1"/>
  <c r="J3870" i="1"/>
  <c r="J3490" i="1"/>
  <c r="K3302" i="1"/>
  <c r="K2352" i="1"/>
  <c r="K1782" i="1"/>
  <c r="K1668" i="1"/>
  <c r="K4898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C9" i="2"/>
  <c r="C15" i="2"/>
  <c r="C21" i="2"/>
  <c r="D3" i="2"/>
  <c r="C3" i="2"/>
  <c r="B3" i="2"/>
  <c r="B1" i="2"/>
  <c r="E354" i="2"/>
  <c r="E355" i="2" s="1"/>
  <c r="E273" i="2"/>
  <c r="E228" i="2"/>
  <c r="E219" i="2"/>
  <c r="E220" i="2" s="1"/>
  <c r="E213" i="2"/>
  <c r="E214" i="2" s="1"/>
  <c r="E207" i="2"/>
  <c r="E208" i="2" s="1"/>
  <c r="E201" i="2"/>
  <c r="E202" i="2" s="1"/>
  <c r="E195" i="2"/>
  <c r="E196" i="2" s="1"/>
  <c r="E189" i="2"/>
  <c r="E190" i="2" s="1"/>
  <c r="E180" i="2"/>
  <c r="E174" i="2"/>
  <c r="E175" i="2" s="1"/>
  <c r="E168" i="2"/>
  <c r="E162" i="2"/>
  <c r="E153" i="2"/>
  <c r="E154" i="2" s="1"/>
  <c r="E144" i="2"/>
  <c r="E145" i="2" s="1"/>
  <c r="E138" i="2"/>
  <c r="E139" i="2" s="1"/>
  <c r="E129" i="2"/>
  <c r="E130" i="2" s="1"/>
  <c r="E123" i="2"/>
  <c r="E124" i="2" s="1"/>
  <c r="E117" i="2"/>
  <c r="E118" i="2" s="1"/>
  <c r="E111" i="2"/>
  <c r="E112" i="2" s="1"/>
  <c r="E102" i="2"/>
  <c r="E96" i="2"/>
  <c r="E90" i="2"/>
  <c r="E84" i="2"/>
  <c r="E75" i="2"/>
  <c r="E69" i="2"/>
  <c r="E63" i="2"/>
  <c r="E57" i="2"/>
  <c r="E51" i="2"/>
  <c r="E45" i="2"/>
  <c r="E39" i="2"/>
  <c r="E30" i="2"/>
  <c r="E31" i="2" s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28" i="2" s="1"/>
  <c r="B211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J256" i="1" l="1"/>
  <c r="K278" i="1"/>
  <c r="K282" i="1"/>
  <c r="K286" i="1"/>
  <c r="K397" i="1"/>
  <c r="K401" i="1"/>
  <c r="K405" i="1"/>
  <c r="K660" i="1"/>
  <c r="K664" i="1"/>
  <c r="K668" i="1"/>
  <c r="E274" i="2"/>
  <c r="E275" i="2" s="1"/>
  <c r="K656" i="1"/>
  <c r="E230" i="1"/>
  <c r="E154" i="1"/>
  <c r="E192" i="1" s="1"/>
  <c r="G355" i="2"/>
  <c r="E229" i="2"/>
  <c r="G229" i="2" s="1"/>
  <c r="G168" i="2"/>
  <c r="H168" i="2" s="1"/>
  <c r="E169" i="2"/>
  <c r="E170" i="2" s="1"/>
  <c r="E163" i="2"/>
  <c r="G163" i="2" s="1"/>
  <c r="E181" i="2"/>
  <c r="G181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37" i="2"/>
  <c r="E97" i="2"/>
  <c r="G97" i="2" s="1"/>
  <c r="G102" i="2"/>
  <c r="H102" i="2" s="1"/>
  <c r="J102" i="2" s="1"/>
  <c r="E103" i="2"/>
  <c r="G103" i="2" s="1"/>
  <c r="I103" i="2" s="1"/>
  <c r="E85" i="2"/>
  <c r="G85" i="2" s="1"/>
  <c r="E91" i="2"/>
  <c r="G91" i="2" s="1"/>
  <c r="E58" i="2"/>
  <c r="G58" i="2" s="1"/>
  <c r="E52" i="2"/>
  <c r="G52" i="2" s="1"/>
  <c r="E40" i="2"/>
  <c r="G40" i="2" s="1"/>
  <c r="E64" i="2"/>
  <c r="G64" i="2" s="1"/>
  <c r="E76" i="2"/>
  <c r="G76" i="2" s="1"/>
  <c r="E46" i="2"/>
  <c r="E47" i="2" s="1"/>
  <c r="E70" i="2"/>
  <c r="G70" i="2" s="1"/>
  <c r="G144" i="2"/>
  <c r="H144" i="2" s="1"/>
  <c r="J144" i="2" s="1"/>
  <c r="E32" i="2"/>
  <c r="G30" i="2"/>
  <c r="H30" i="2" s="1"/>
  <c r="J30" i="2" s="1"/>
  <c r="G138" i="2"/>
  <c r="H138" i="2" s="1"/>
  <c r="J138" i="2" s="1"/>
  <c r="G175" i="2"/>
  <c r="G174" i="2"/>
  <c r="H174" i="2" s="1"/>
  <c r="G96" i="2"/>
  <c r="H96" i="2" s="1"/>
  <c r="J96" i="2" s="1"/>
  <c r="G145" i="2"/>
  <c r="I145" i="2" s="1"/>
  <c r="E146" i="2"/>
  <c r="G162" i="2"/>
  <c r="G180" i="2"/>
  <c r="G84" i="2"/>
  <c r="G90" i="2"/>
  <c r="G228" i="2"/>
  <c r="G354" i="2"/>
  <c r="H354" i="2" s="1"/>
  <c r="G273" i="2"/>
  <c r="E356" i="2"/>
  <c r="G190" i="2"/>
  <c r="G189" i="2"/>
  <c r="G196" i="2"/>
  <c r="G195" i="2"/>
  <c r="G202" i="2"/>
  <c r="G201" i="2"/>
  <c r="G208" i="2"/>
  <c r="G207" i="2"/>
  <c r="G214" i="2"/>
  <c r="G213" i="2"/>
  <c r="G220" i="2"/>
  <c r="G219" i="2"/>
  <c r="G154" i="2"/>
  <c r="G153" i="2"/>
  <c r="G111" i="2"/>
  <c r="G112" i="2"/>
  <c r="G117" i="2"/>
  <c r="G118" i="2"/>
  <c r="G123" i="2"/>
  <c r="G124" i="2"/>
  <c r="G129" i="2"/>
  <c r="G130" i="2"/>
  <c r="G39" i="2"/>
  <c r="G45" i="2"/>
  <c r="G51" i="2"/>
  <c r="G57" i="2"/>
  <c r="G63" i="2"/>
  <c r="G69" i="2"/>
  <c r="G75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82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J750" i="1" l="1"/>
  <c r="J522" i="1"/>
  <c r="G274" i="2"/>
  <c r="I274" i="2" s="1"/>
  <c r="J1058" i="1"/>
  <c r="K946" i="1"/>
  <c r="J902" i="1"/>
  <c r="J294" i="1"/>
  <c r="E230" i="2"/>
  <c r="H355" i="2"/>
  <c r="J355" i="2" s="1"/>
  <c r="I355" i="2"/>
  <c r="E164" i="2"/>
  <c r="I168" i="2"/>
  <c r="I229" i="2"/>
  <c r="H229" i="2"/>
  <c r="J229" i="2" s="1"/>
  <c r="I102" i="2"/>
  <c r="I104" i="2" s="1"/>
  <c r="E182" i="2"/>
  <c r="I181" i="2"/>
  <c r="H181" i="2"/>
  <c r="J181" i="2" s="1"/>
  <c r="I163" i="2"/>
  <c r="H163" i="2"/>
  <c r="J163" i="2" s="1"/>
  <c r="E71" i="2"/>
  <c r="G164" i="2"/>
  <c r="G182" i="2"/>
  <c r="E92" i="2"/>
  <c r="E65" i="2"/>
  <c r="E59" i="2"/>
  <c r="K718" i="1"/>
  <c r="J716" i="1"/>
  <c r="E98" i="2"/>
  <c r="E77" i="2"/>
  <c r="E53" i="2"/>
  <c r="E86" i="2"/>
  <c r="I91" i="2"/>
  <c r="H91" i="2"/>
  <c r="J91" i="2" s="1"/>
  <c r="I85" i="2"/>
  <c r="H85" i="2"/>
  <c r="J85" i="2" s="1"/>
  <c r="I97" i="2"/>
  <c r="H97" i="2"/>
  <c r="J97" i="2" s="1"/>
  <c r="J98" i="2" s="1"/>
  <c r="G86" i="2"/>
  <c r="E41" i="2"/>
  <c r="H40" i="2"/>
  <c r="J40" i="2" s="1"/>
  <c r="I40" i="2"/>
  <c r="H76" i="2"/>
  <c r="J76" i="2" s="1"/>
  <c r="I76" i="2"/>
  <c r="H52" i="2"/>
  <c r="J52" i="2" s="1"/>
  <c r="I52" i="2"/>
  <c r="H70" i="2"/>
  <c r="J70" i="2" s="1"/>
  <c r="I70" i="2"/>
  <c r="H64" i="2"/>
  <c r="J64" i="2" s="1"/>
  <c r="I64" i="2"/>
  <c r="H58" i="2"/>
  <c r="J58" i="2" s="1"/>
  <c r="I58" i="2"/>
  <c r="G46" i="2"/>
  <c r="G47" i="2" s="1"/>
  <c r="G169" i="2"/>
  <c r="I169" i="2" s="1"/>
  <c r="H145" i="2"/>
  <c r="J145" i="2" s="1"/>
  <c r="J146" i="2" s="1"/>
  <c r="I96" i="2"/>
  <c r="I354" i="2"/>
  <c r="G98" i="2"/>
  <c r="I138" i="2"/>
  <c r="G104" i="2"/>
  <c r="H103" i="2"/>
  <c r="J103" i="2" s="1"/>
  <c r="J104" i="2" s="1"/>
  <c r="I30" i="2"/>
  <c r="I174" i="2"/>
  <c r="I144" i="2"/>
  <c r="I146" i="2" s="1"/>
  <c r="G176" i="2"/>
  <c r="E203" i="2"/>
  <c r="H175" i="2"/>
  <c r="J175" i="2" s="1"/>
  <c r="G356" i="2"/>
  <c r="G359" i="2" s="1"/>
  <c r="G31" i="2"/>
  <c r="I31" i="2" s="1"/>
  <c r="I175" i="2"/>
  <c r="E104" i="2"/>
  <c r="G139" i="2"/>
  <c r="G140" i="2" s="1"/>
  <c r="E140" i="2"/>
  <c r="E176" i="2"/>
  <c r="E131" i="2"/>
  <c r="J168" i="2"/>
  <c r="H84" i="2"/>
  <c r="I84" i="2"/>
  <c r="I162" i="2"/>
  <c r="H162" i="2"/>
  <c r="J162" i="2" s="1"/>
  <c r="H228" i="2"/>
  <c r="G230" i="2"/>
  <c r="G269" i="2" s="1"/>
  <c r="I228" i="2"/>
  <c r="G146" i="2"/>
  <c r="H90" i="2"/>
  <c r="I90" i="2"/>
  <c r="G92" i="2"/>
  <c r="H180" i="2"/>
  <c r="J180" i="2" s="1"/>
  <c r="I180" i="2"/>
  <c r="J354" i="2"/>
  <c r="H273" i="2"/>
  <c r="I273" i="2"/>
  <c r="H213" i="2"/>
  <c r="G215" i="2"/>
  <c r="I213" i="2"/>
  <c r="H208" i="2"/>
  <c r="J208" i="2" s="1"/>
  <c r="I208" i="2"/>
  <c r="H189" i="2"/>
  <c r="G191" i="2"/>
  <c r="I189" i="2"/>
  <c r="H219" i="2"/>
  <c r="G221" i="2"/>
  <c r="I219" i="2"/>
  <c r="H214" i="2"/>
  <c r="J214" i="2" s="1"/>
  <c r="I214" i="2"/>
  <c r="E209" i="2"/>
  <c r="H195" i="2"/>
  <c r="G197" i="2"/>
  <c r="I195" i="2"/>
  <c r="H190" i="2"/>
  <c r="J190" i="2" s="1"/>
  <c r="I190" i="2"/>
  <c r="H220" i="2"/>
  <c r="J220" i="2" s="1"/>
  <c r="I220" i="2"/>
  <c r="E215" i="2"/>
  <c r="H201" i="2"/>
  <c r="G203" i="2"/>
  <c r="I201" i="2"/>
  <c r="H196" i="2"/>
  <c r="J196" i="2" s="1"/>
  <c r="I196" i="2"/>
  <c r="E191" i="2"/>
  <c r="E221" i="2"/>
  <c r="H207" i="2"/>
  <c r="G209" i="2"/>
  <c r="I207" i="2"/>
  <c r="H202" i="2"/>
  <c r="J202" i="2" s="1"/>
  <c r="I202" i="2"/>
  <c r="E197" i="2"/>
  <c r="J174" i="2"/>
  <c r="G155" i="2"/>
  <c r="G158" i="2" s="1"/>
  <c r="I153" i="2"/>
  <c r="H153" i="2"/>
  <c r="E155" i="2"/>
  <c r="H154" i="2"/>
  <c r="J154" i="2" s="1"/>
  <c r="I154" i="2"/>
  <c r="G131" i="2"/>
  <c r="I129" i="2"/>
  <c r="H129" i="2"/>
  <c r="G119" i="2"/>
  <c r="I117" i="2"/>
  <c r="H117" i="2"/>
  <c r="E119" i="2"/>
  <c r="H124" i="2"/>
  <c r="J124" i="2" s="1"/>
  <c r="I124" i="2"/>
  <c r="H112" i="2"/>
  <c r="J112" i="2" s="1"/>
  <c r="I112" i="2"/>
  <c r="G125" i="2"/>
  <c r="I123" i="2"/>
  <c r="H123" i="2"/>
  <c r="G113" i="2"/>
  <c r="I111" i="2"/>
  <c r="H111" i="2"/>
  <c r="E125" i="2"/>
  <c r="H130" i="2"/>
  <c r="J130" i="2" s="1"/>
  <c r="I130" i="2"/>
  <c r="H118" i="2"/>
  <c r="J118" i="2" s="1"/>
  <c r="I118" i="2"/>
  <c r="E113" i="2"/>
  <c r="G71" i="2"/>
  <c r="I69" i="2"/>
  <c r="H69" i="2"/>
  <c r="I45" i="2"/>
  <c r="H45" i="2"/>
  <c r="G65" i="2"/>
  <c r="I63" i="2"/>
  <c r="H63" i="2"/>
  <c r="G41" i="2"/>
  <c r="I39" i="2"/>
  <c r="H39" i="2"/>
  <c r="G59" i="2"/>
  <c r="I57" i="2"/>
  <c r="H57" i="2"/>
  <c r="G77" i="2"/>
  <c r="I75" i="2"/>
  <c r="H75" i="2"/>
  <c r="G53" i="2"/>
  <c r="I51" i="2"/>
  <c r="H51" i="2"/>
  <c r="J1092" i="1"/>
  <c r="J636" i="1"/>
  <c r="K638" i="1" s="1"/>
  <c r="K642" i="1" s="1"/>
  <c r="J864" i="1"/>
  <c r="K866" i="1" s="1"/>
  <c r="J868" i="1" s="1"/>
  <c r="J674" i="1"/>
  <c r="K604" i="1"/>
  <c r="E458" i="1"/>
  <c r="B109" i="2" s="1"/>
  <c r="E382" i="1"/>
  <c r="E420" i="1" s="1"/>
  <c r="K676" i="1"/>
  <c r="J678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I275" i="2" l="1"/>
  <c r="H274" i="2"/>
  <c r="J274" i="2" s="1"/>
  <c r="G275" i="2"/>
  <c r="G224" i="2"/>
  <c r="I356" i="2"/>
  <c r="G149" i="2"/>
  <c r="J164" i="2"/>
  <c r="G134" i="2"/>
  <c r="G107" i="2"/>
  <c r="G80" i="2"/>
  <c r="K680" i="1"/>
  <c r="J356" i="2"/>
  <c r="H356" i="2"/>
  <c r="H359" i="2" s="1"/>
  <c r="I170" i="2"/>
  <c r="I182" i="2"/>
  <c r="I230" i="2"/>
  <c r="I164" i="2"/>
  <c r="J182" i="2"/>
  <c r="G170" i="2"/>
  <c r="G185" i="2" s="1"/>
  <c r="K414" i="1"/>
  <c r="J906" i="1"/>
  <c r="K1098" i="1"/>
  <c r="H98" i="2"/>
  <c r="H99" i="2" s="1"/>
  <c r="I77" i="2"/>
  <c r="I65" i="2"/>
  <c r="I92" i="2"/>
  <c r="I98" i="2"/>
  <c r="I86" i="2"/>
  <c r="I59" i="2"/>
  <c r="I53" i="2"/>
  <c r="I41" i="2"/>
  <c r="I71" i="2"/>
  <c r="H164" i="2"/>
  <c r="H46" i="2"/>
  <c r="J46" i="2" s="1"/>
  <c r="I46" i="2"/>
  <c r="I47" i="2" s="1"/>
  <c r="H169" i="2"/>
  <c r="J169" i="2" s="1"/>
  <c r="J170" i="2" s="1"/>
  <c r="H146" i="2"/>
  <c r="H147" i="2" s="1"/>
  <c r="J176" i="2"/>
  <c r="I176" i="2"/>
  <c r="G32" i="2"/>
  <c r="G35" i="2" s="1"/>
  <c r="H176" i="2"/>
  <c r="H177" i="2" s="1"/>
  <c r="I32" i="2"/>
  <c r="H104" i="2"/>
  <c r="H105" i="2" s="1"/>
  <c r="H31" i="2"/>
  <c r="H32" i="2" s="1"/>
  <c r="H35" i="2" s="1"/>
  <c r="I209" i="2"/>
  <c r="H182" i="2"/>
  <c r="H183" i="2" s="1"/>
  <c r="I191" i="2"/>
  <c r="I139" i="2"/>
  <c r="I140" i="2" s="1"/>
  <c r="H139" i="2"/>
  <c r="I125" i="2"/>
  <c r="I113" i="2"/>
  <c r="I197" i="2"/>
  <c r="H92" i="2"/>
  <c r="H93" i="2" s="1"/>
  <c r="J90" i="2"/>
  <c r="J92" i="2" s="1"/>
  <c r="H230" i="2"/>
  <c r="H269" i="2" s="1"/>
  <c r="J228" i="2"/>
  <c r="J230" i="2" s="1"/>
  <c r="H86" i="2"/>
  <c r="J84" i="2"/>
  <c r="J86" i="2" s="1"/>
  <c r="J273" i="2"/>
  <c r="H197" i="2"/>
  <c r="H198" i="2" s="1"/>
  <c r="J195" i="2"/>
  <c r="J197" i="2" s="1"/>
  <c r="I221" i="2"/>
  <c r="H215" i="2"/>
  <c r="H216" i="2" s="1"/>
  <c r="J213" i="2"/>
  <c r="J215" i="2" s="1"/>
  <c r="H209" i="2"/>
  <c r="H210" i="2" s="1"/>
  <c r="J207" i="2"/>
  <c r="J209" i="2" s="1"/>
  <c r="I203" i="2"/>
  <c r="H221" i="2"/>
  <c r="H222" i="2" s="1"/>
  <c r="J219" i="2"/>
  <c r="J221" i="2" s="1"/>
  <c r="I215" i="2"/>
  <c r="H203" i="2"/>
  <c r="H204" i="2" s="1"/>
  <c r="J201" i="2"/>
  <c r="J203" i="2" s="1"/>
  <c r="H191" i="2"/>
  <c r="J189" i="2"/>
  <c r="J191" i="2" s="1"/>
  <c r="J153" i="2"/>
  <c r="J155" i="2" s="1"/>
  <c r="H155" i="2"/>
  <c r="I155" i="2"/>
  <c r="I119" i="2"/>
  <c r="H125" i="2"/>
  <c r="H126" i="2" s="1"/>
  <c r="J123" i="2"/>
  <c r="J125" i="2" s="1"/>
  <c r="H131" i="2"/>
  <c r="H132" i="2" s="1"/>
  <c r="J129" i="2"/>
  <c r="J131" i="2" s="1"/>
  <c r="H113" i="2"/>
  <c r="J111" i="2"/>
  <c r="J113" i="2" s="1"/>
  <c r="H119" i="2"/>
  <c r="H120" i="2" s="1"/>
  <c r="J117" i="2"/>
  <c r="J119" i="2" s="1"/>
  <c r="I131" i="2"/>
  <c r="H59" i="2"/>
  <c r="H60" i="2" s="1"/>
  <c r="J57" i="2"/>
  <c r="J59" i="2" s="1"/>
  <c r="H71" i="2"/>
  <c r="H72" i="2" s="1"/>
  <c r="J69" i="2"/>
  <c r="J71" i="2" s="1"/>
  <c r="H77" i="2"/>
  <c r="H78" i="2" s="1"/>
  <c r="J75" i="2"/>
  <c r="J77" i="2" s="1"/>
  <c r="H65" i="2"/>
  <c r="H66" i="2" s="1"/>
  <c r="J63" i="2"/>
  <c r="J65" i="2" s="1"/>
  <c r="J45" i="2"/>
  <c r="H53" i="2"/>
  <c r="H54" i="2" s="1"/>
  <c r="J51" i="2"/>
  <c r="J53" i="2" s="1"/>
  <c r="H41" i="2"/>
  <c r="J39" i="2"/>
  <c r="J41" i="2" s="1"/>
  <c r="K300" i="1"/>
  <c r="E496" i="1"/>
  <c r="E534" i="1" s="1"/>
  <c r="E572" i="1"/>
  <c r="B13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275" i="2" l="1"/>
  <c r="H275" i="2"/>
  <c r="H350" i="2" s="1"/>
  <c r="G350" i="2"/>
  <c r="H224" i="2"/>
  <c r="H165" i="2"/>
  <c r="H156" i="2"/>
  <c r="J158" i="2" s="1"/>
  <c r="H158" i="2"/>
  <c r="H134" i="2"/>
  <c r="H87" i="2"/>
  <c r="J107" i="2" s="1"/>
  <c r="H107" i="2"/>
  <c r="K566" i="1"/>
  <c r="J450" i="1"/>
  <c r="H357" i="2"/>
  <c r="J359" i="2" s="1"/>
  <c r="H231" i="2"/>
  <c r="J269" i="2" s="1"/>
  <c r="H170" i="2"/>
  <c r="H171" i="2" s="1"/>
  <c r="J47" i="2"/>
  <c r="H47" i="2"/>
  <c r="H48" i="2" s="1"/>
  <c r="H33" i="2"/>
  <c r="J35" i="2" s="1"/>
  <c r="J31" i="2"/>
  <c r="J32" i="2" s="1"/>
  <c r="J139" i="2"/>
  <c r="J140" i="2" s="1"/>
  <c r="H140" i="2"/>
  <c r="H192" i="2"/>
  <c r="J224" i="2" s="1"/>
  <c r="H114" i="2"/>
  <c r="J134" i="2" s="1"/>
  <c r="H42" i="2"/>
  <c r="J1134" i="1"/>
  <c r="E686" i="1"/>
  <c r="B151" i="2" s="1"/>
  <c r="E610" i="1"/>
  <c r="E648" i="1" s="1"/>
  <c r="K794" i="1"/>
  <c r="K1022" i="1"/>
  <c r="K984" i="1"/>
  <c r="K338" i="1"/>
  <c r="J222" i="1"/>
  <c r="J184" i="1"/>
  <c r="K106" i="1"/>
  <c r="K110" i="1" s="1"/>
  <c r="J70" i="1"/>
  <c r="H276" i="2" l="1"/>
  <c r="J350" i="2" s="1"/>
  <c r="H185" i="2"/>
  <c r="J185" i="2"/>
  <c r="H141" i="2"/>
  <c r="J149" i="2" s="1"/>
  <c r="H149" i="2"/>
  <c r="J80" i="2"/>
  <c r="H80" i="2"/>
  <c r="E800" i="1"/>
  <c r="B160" i="2" s="1"/>
  <c r="E724" i="1"/>
  <c r="E762" i="1" s="1"/>
  <c r="J108" i="1"/>
  <c r="E914" i="1" l="1"/>
  <c r="B187" i="2" s="1"/>
  <c r="E838" i="1"/>
  <c r="E876" i="1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1" i="2"/>
  <c r="G15" i="2"/>
  <c r="G9" i="2"/>
  <c r="G10" i="2"/>
  <c r="B226" i="2" l="1"/>
  <c r="E1142" i="1"/>
  <c r="E1066" i="1"/>
  <c r="E1104" i="1" s="1"/>
  <c r="E23" i="2"/>
  <c r="E17" i="2"/>
  <c r="I22" i="2"/>
  <c r="H22" i="2"/>
  <c r="J22" i="2" s="1"/>
  <c r="H16" i="2"/>
  <c r="J16" i="2" s="1"/>
  <c r="I16" i="2"/>
  <c r="G23" i="2"/>
  <c r="I21" i="2"/>
  <c r="H21" i="2"/>
  <c r="G17" i="2"/>
  <c r="I15" i="2"/>
  <c r="H15" i="2"/>
  <c r="H10" i="2"/>
  <c r="J10" i="2" s="1"/>
  <c r="I10" i="2"/>
  <c r="G11" i="2"/>
  <c r="I9" i="2"/>
  <c r="H9" i="2"/>
  <c r="E11" i="2"/>
  <c r="E3" i="2"/>
  <c r="E4" i="2" s="1"/>
  <c r="B271" i="2" l="1"/>
  <c r="E1180" i="1"/>
  <c r="E1218" i="1" s="1"/>
  <c r="E1256" i="1"/>
  <c r="I23" i="2"/>
  <c r="G3" i="2"/>
  <c r="H3" i="2" s="1"/>
  <c r="G4" i="2"/>
  <c r="H4" i="2" s="1"/>
  <c r="I17" i="2"/>
  <c r="I11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352" i="2"/>
  <c r="E1294" i="1"/>
  <c r="E1332" i="1" s="1"/>
  <c r="I3" i="2"/>
  <c r="J4" i="2"/>
  <c r="I4" i="2"/>
  <c r="J3" i="2"/>
  <c r="E5" i="2"/>
  <c r="G5" i="2"/>
  <c r="G26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361" i="2" l="1"/>
  <c r="E1484" i="1"/>
  <c r="E1408" i="1"/>
  <c r="E1446" i="1" s="1"/>
  <c r="I5" i="2"/>
  <c r="J28" i="1"/>
  <c r="K30" i="1" s="1"/>
  <c r="J5" i="2"/>
  <c r="H5" i="2"/>
  <c r="H26" i="2" s="1"/>
  <c r="B400" i="2" l="1"/>
  <c r="E1522" i="1"/>
  <c r="E1560" i="1" s="1"/>
  <c r="E1598" i="1"/>
  <c r="H6" i="2"/>
  <c r="J26" i="2" s="1"/>
  <c r="J32" i="1"/>
  <c r="K34" i="1"/>
  <c r="B409" i="2" l="1"/>
  <c r="E1636" i="1"/>
  <c r="E1674" i="1" s="1"/>
  <c r="E1712" i="1"/>
  <c r="B460" i="2" l="1"/>
  <c r="E1750" i="1"/>
  <c r="E1788" i="1" s="1"/>
  <c r="E1826" i="1"/>
  <c r="B469" i="2" l="1"/>
  <c r="E1940" i="1"/>
  <c r="E1864" i="1"/>
  <c r="E1902" i="1" s="1"/>
  <c r="B502" i="2" l="1"/>
  <c r="E2054" i="1"/>
  <c r="E1978" i="1"/>
  <c r="E2016" i="1" s="1"/>
  <c r="B517" i="2" l="1"/>
  <c r="E2092" i="1"/>
  <c r="E2130" i="1" s="1"/>
  <c r="E2168" i="1"/>
  <c r="E2206" i="1" l="1"/>
  <c r="E2244" i="1" s="1"/>
  <c r="B556" i="2"/>
  <c r="E2282" i="1"/>
  <c r="B643" i="2" l="1"/>
  <c r="E2320" i="1"/>
  <c r="E2358" i="1" s="1"/>
  <c r="E2396" i="1"/>
  <c r="B694" i="2" s="1"/>
  <c r="E2434" i="1" l="1"/>
  <c r="E2472" i="1" s="1"/>
  <c r="E2510" i="1"/>
  <c r="B709" i="2" s="1"/>
  <c r="E2624" i="1" l="1"/>
  <c r="B718" i="2" s="1"/>
  <c r="E2548" i="1"/>
  <c r="E2586" i="1" s="1"/>
  <c r="E2662" i="1" l="1"/>
  <c r="E2700" i="1" s="1"/>
  <c r="E2738" i="1"/>
  <c r="B745" i="2" s="1"/>
  <c r="E2852" i="1" l="1"/>
  <c r="B766" i="2" s="1"/>
  <c r="E2776" i="1"/>
  <c r="E2814" i="1" s="1"/>
  <c r="E2966" i="1" l="1"/>
  <c r="B775" i="2" s="1"/>
  <c r="E2890" i="1"/>
  <c r="E2928" i="1" s="1"/>
  <c r="E3004" i="1" l="1"/>
  <c r="E3042" i="1" s="1"/>
  <c r="E3080" i="1"/>
  <c r="B784" i="2" s="1"/>
  <c r="E3194" i="1" l="1"/>
  <c r="B805" i="2" s="1"/>
  <c r="E3118" i="1"/>
  <c r="E3156" i="1" s="1"/>
  <c r="E3232" i="1" l="1"/>
  <c r="E3270" i="1" s="1"/>
  <c r="E3308" i="1"/>
  <c r="B814" i="2" s="1"/>
  <c r="E3346" i="1" l="1"/>
  <c r="E3384" i="1" s="1"/>
  <c r="E3422" i="1"/>
  <c r="B829" i="2" s="1"/>
  <c r="E3536" i="1" l="1"/>
  <c r="B844" i="2" s="1"/>
  <c r="E3460" i="1"/>
  <c r="E3498" i="1" s="1"/>
  <c r="E3650" i="1" l="1"/>
  <c r="B859" i="2" s="1"/>
  <c r="E3574" i="1"/>
  <c r="E3612" i="1" s="1"/>
  <c r="E3764" i="1" l="1"/>
  <c r="B868" i="2" s="1"/>
  <c r="E3688" i="1"/>
  <c r="E3726" i="1" s="1"/>
  <c r="E3802" i="1" l="1"/>
  <c r="E3840" i="1" s="1"/>
  <c r="E3878" i="1"/>
  <c r="B889" i="2" s="1"/>
  <c r="E3992" i="1" l="1"/>
  <c r="B988" i="2" s="1"/>
  <c r="E3916" i="1"/>
  <c r="E3954" i="1" s="1"/>
  <c r="E4106" i="1" l="1"/>
  <c r="B1009" i="2" s="1"/>
  <c r="E4030" i="1"/>
  <c r="E4068" i="1" s="1"/>
  <c r="E4220" i="1" l="1"/>
  <c r="B1054" i="2" s="1"/>
  <c r="E4144" i="1"/>
  <c r="E4182" i="1" s="1"/>
  <c r="E4334" i="1" l="1"/>
  <c r="B1075" i="2" s="1"/>
  <c r="E4258" i="1"/>
  <c r="E4296" i="1" s="1"/>
  <c r="E4372" i="1" l="1"/>
  <c r="E4410" i="1" s="1"/>
  <c r="E4448" i="1"/>
  <c r="B1096" i="2" s="1"/>
  <c r="E4486" i="1" l="1"/>
  <c r="E4524" i="1" s="1"/>
  <c r="E4562" i="1"/>
  <c r="E4600" i="1" l="1"/>
  <c r="E4638" i="1" s="1"/>
  <c r="E4676" i="1"/>
  <c r="B1105" i="2" s="1"/>
  <c r="E4790" i="1" l="1"/>
  <c r="B1126" i="2" s="1"/>
  <c r="E4714" i="1"/>
  <c r="E4752" i="1" s="1"/>
  <c r="E4828" i="1" l="1"/>
  <c r="E4866" i="1" s="1"/>
  <c r="E4904" i="1"/>
  <c r="B1171" i="2" s="1"/>
  <c r="E4942" i="1" l="1"/>
  <c r="E4980" i="1" s="1"/>
</calcChain>
</file>

<file path=xl/sharedStrings.xml><?xml version="1.0" encoding="utf-8"?>
<sst xmlns="http://schemas.openxmlformats.org/spreadsheetml/2006/main" count="5030" uniqueCount="244">
  <si>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</si>
  <si>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</si>
  <si>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</si>
  <si>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</si>
  <si>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</si>
  <si>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</si>
  <si>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</si>
  <si>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</si>
  <si>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</si>
  <si>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</si>
  <si>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</si>
  <si>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</si>
  <si>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</si>
  <si>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</si>
  <si>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</si>
  <si>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</si>
  <si>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</si>
  <si>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</si>
  <si>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</si>
  <si>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</si>
  <si>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</si>
  <si>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</si>
  <si>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</si>
  <si>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</si>
  <si>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</si>
  <si>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</si>
  <si>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</si>
  <si>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</si>
  <si>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</si>
  <si>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</si>
  <si>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GRS</t>
  </si>
  <si>
    <t/>
  </si>
  <si>
    <t>PENSIL KENKO 2B-6191 HIJAU CAP HITAM</t>
  </si>
  <si>
    <t>LSN</t>
  </si>
  <si>
    <t>STAPLER KENKO HD-10</t>
  </si>
  <si>
    <t>CV TRINITY CENTRAAL</t>
  </si>
  <si>
    <t>PURWOKERTO</t>
  </si>
  <si>
    <t>KO 0502</t>
  </si>
  <si>
    <t>NOVI / CONDRO</t>
  </si>
  <si>
    <t>GEL PEN KENKO KE-200</t>
  </si>
  <si>
    <t>CV PELITA JAYA</t>
  </si>
  <si>
    <t>(ANUGERAH SEJAHTERA)</t>
  </si>
  <si>
    <t>PCS</t>
  </si>
  <si>
    <t>LABEL HARGA JOYKO LB-3 (2 LINE KUNING FLUOR)</t>
  </si>
  <si>
    <t>KO 0507</t>
  </si>
  <si>
    <t>KO 0521</t>
  </si>
  <si>
    <t>BINDER CLIP KENKO NO. 107</t>
  </si>
  <si>
    <t>BINDER CLIP KENKO NO. 200</t>
  </si>
  <si>
    <t>PENSIL WARNA JOYKO CP-12PB (PANJANG)</t>
  </si>
  <si>
    <t>PENSIL WARNA JOYKO CP-24PB (PANJANG)</t>
  </si>
  <si>
    <t>PAK</t>
  </si>
  <si>
    <t>KARTU STOCK FOLIO PUTIH</t>
  </si>
  <si>
    <t>KARTU STOCK KWARTO PUTIH</t>
  </si>
  <si>
    <t>GEL PEN KENKO KE-303 T-GEL TRIANGULAR HITAM</t>
  </si>
  <si>
    <t>KO 0560</t>
  </si>
  <si>
    <t>CRAYON / OIL PASTEL JOYKO OP-18S PP CASE SEA WORLD</t>
  </si>
  <si>
    <t>CRAYON / OIL PASTEL JOYKO OP-36S PP CASE SEA WORLD</t>
  </si>
  <si>
    <t>CRAYON / OIL PASTEL JOYKO OP-48S PP CASE SEA WORLD</t>
  </si>
  <si>
    <t>CRAYON / OIL PASTEL JOYKO OP-55S PP CASE SEA WORLD</t>
  </si>
  <si>
    <t>LINA / CONDRO</t>
  </si>
  <si>
    <t>CV SUPER FANCY NUSANTARA</t>
  </si>
  <si>
    <t>KARANGJATI</t>
  </si>
  <si>
    <t>KO 2859</t>
  </si>
  <si>
    <t>STAND PEN SPIRAL KENKO STP-300SG</t>
  </si>
  <si>
    <t>PENSIL WARNA KENKO CP-12HALF CLASSIC (PENDEK)</t>
  </si>
  <si>
    <t>STAMP PLATE DATER KENKO S-68 (Cap Lunas)</t>
  </si>
  <si>
    <t>DATE STAMP KENKO D-4 (Cap Tanggal 4 Mm)</t>
  </si>
  <si>
    <t>RISMA / CONDRO</t>
  </si>
  <si>
    <t>KO 0561</t>
  </si>
  <si>
    <t>PENSIL WARNA KENKO CP-12F CLASSIC (PANJANG)</t>
  </si>
  <si>
    <t>SANTOSO BUDIONO</t>
  </si>
  <si>
    <t>(  ARMADA  )</t>
  </si>
  <si>
    <t>KO 0532</t>
  </si>
  <si>
    <t>STAMP PLATE NUMBER KENKO N-38 (Cap Nomer)</t>
  </si>
  <si>
    <t>KO 0533</t>
  </si>
  <si>
    <t>BOX</t>
  </si>
  <si>
    <t>LEM STICK KENKO 15 GR (TANGGUNG) isi 20 pc</t>
  </si>
  <si>
    <t>BALLPEN JOYKO BP-338 VOCUS HITAM</t>
  </si>
  <si>
    <t>CV  WISUDA</t>
  </si>
  <si>
    <t>KO 0535</t>
  </si>
  <si>
    <t>GEL PEN JOYKO GP-265 Q-GEL</t>
  </si>
  <si>
    <t>LABEL HARGA KENKO 5002-2R (2 LINE) isi 10 rol</t>
  </si>
  <si>
    <t>HIGHLIGHTER / STABILLO JOYKO HL-1 KUNING</t>
  </si>
  <si>
    <t>HIGHLIGHTER / STABILLO JOYKO HL MIX (PINK / ORANGE)</t>
  </si>
  <si>
    <t>LILY JULIAWATI</t>
  </si>
  <si>
    <t>(REJO AGUNG)</t>
  </si>
  <si>
    <t>JOMBANG</t>
  </si>
  <si>
    <t>G 2855</t>
  </si>
  <si>
    <t>JANGKA (MATH SET) JOYKO MS-55</t>
  </si>
  <si>
    <t>JANGKA (MATH SET) JOYKO MS-75</t>
  </si>
  <si>
    <t>CALCULATOR JOYKO DTC-1313CH</t>
  </si>
  <si>
    <t>CALCULATOR JOYKO CC-47CO</t>
  </si>
  <si>
    <t>CORRECTION FLUID JOYKO CF-S209A</t>
  </si>
  <si>
    <t>PENCIL CASE KENKO PC-0719 FANCY</t>
  </si>
  <si>
    <t>PUNCH JOYKO 85</t>
  </si>
  <si>
    <t>KO 0608</t>
  </si>
  <si>
    <t>CUTTER 9 MM KENKO K-200 (KECIL)</t>
  </si>
  <si>
    <t>STAPLER KENKO HD-10D</t>
  </si>
  <si>
    <t>PAPER CLIP WARNA KENKO 3100</t>
  </si>
  <si>
    <t>PUSH PIN KENKO PN-30</t>
  </si>
  <si>
    <t>DOS</t>
  </si>
  <si>
    <t>STIP / PENGHAPUS KENKO ERB-20SQ HITAM</t>
  </si>
  <si>
    <t>STIP / PENGHAPUS KENKO ERW-20SQ PUTIH</t>
  </si>
  <si>
    <t>STIP / PENGHAPUS KENKO ERW-40SQ PUTIH</t>
  </si>
  <si>
    <t>STIP / PENGHAPUS KENKO ERB-40SQ HITAM</t>
  </si>
  <si>
    <t>BINDER CLIP KENKO NO. 260</t>
  </si>
  <si>
    <t>PAPER TRIGONAL CLIP KENKO NO. 3</t>
  </si>
  <si>
    <t>PAPER JUMBO CLIP KENKO NO. 5</t>
  </si>
  <si>
    <t>ISI CUTTER 18 MM KENKO L-150 (BESAR)</t>
  </si>
  <si>
    <t>GEL PEN KENKO HI-TECH-H 0.28 MM HITAM</t>
  </si>
  <si>
    <t>HARNOYO</t>
  </si>
  <si>
    <t>(BENDAN)</t>
  </si>
  <si>
    <t>PEKALONGAN</t>
  </si>
  <si>
    <t>KO 0539</t>
  </si>
  <si>
    <t>KO 0610</t>
  </si>
  <si>
    <t>STAMP PAD KENKO NO. 0</t>
  </si>
  <si>
    <t>CORRECTION TAPE KENKO CT-902 (12M x 5MM)</t>
  </si>
  <si>
    <t>ISI STAPLER (STAPLES) KENKO 1210 PREMIUM (23/10)</t>
  </si>
  <si>
    <t>GEL PEN KENKO KE-303 T-GEL TRIANGULAR</t>
  </si>
  <si>
    <t>STAPLER HEAVY DUTY KENKO HD-12L/24</t>
  </si>
  <si>
    <t>KO 0541</t>
  </si>
  <si>
    <t>KO 0624</t>
  </si>
  <si>
    <t>LOOSE LEAF JOYKO A5-7020 (50S)</t>
  </si>
  <si>
    <t>DOZ</t>
  </si>
  <si>
    <t>STIP / PENGHAPUS JOYKO 526-B40P PUTIH</t>
  </si>
  <si>
    <t>STIP / PENGHAPUS JOYKO 526-B40BL HITAM</t>
  </si>
  <si>
    <t>STIP / PENGHAPUS JOYKO ER-B20BL HITAM</t>
  </si>
  <si>
    <t>STIP / PENGHAPUS JOYKO 526-B20 PUTIH</t>
  </si>
  <si>
    <t>LABEL HARGA JOYKO LB-P2LN (2 LINE PUTIH)</t>
  </si>
  <si>
    <t>LABEL HARGA JOYKO LB-2RL (1 LINE PUTIH)</t>
  </si>
  <si>
    <t>LEM LIQUID (CAIR) JOYKO GL-R35 (35 ML)</t>
  </si>
  <si>
    <t>KO 0626</t>
  </si>
  <si>
    <t>CORRECTION FLUID KENKO KE-823M</t>
  </si>
  <si>
    <t>KO 0627</t>
  </si>
  <si>
    <t>STAPLER JOYKO HD-10</t>
  </si>
  <si>
    <t>STAPLER KENKO HD-50</t>
  </si>
  <si>
    <t>CV UTAMA PUTRA</t>
  </si>
  <si>
    <t>TULUNG AGUNG</t>
  </si>
  <si>
    <t>G 0616</t>
  </si>
  <si>
    <t>G 0629</t>
  </si>
  <si>
    <t>STAPLER HEAVY DUTY JOYKO HD-12N/24</t>
  </si>
  <si>
    <t>STAPLER HEAVY DUTY JOYKO HD-12N/13</t>
  </si>
  <si>
    <t>CALCULATOR JOYKO CC-37</t>
  </si>
  <si>
    <t>CALCULATOR JOYKO CC-38</t>
  </si>
  <si>
    <t>CALCULATOR JOYKO CC-41</t>
  </si>
  <si>
    <t>CALCULATOR JOYKO CC-15A</t>
  </si>
  <si>
    <t>CALCULATOR JOYKO CC-8CO WARNA</t>
  </si>
  <si>
    <t>CALCULATOR JOYKO CC-8A</t>
  </si>
  <si>
    <t>CALCULATOR JOYKO CC-12CO WARNA</t>
  </si>
  <si>
    <t>CALCULATOR JOYKO CC-800CH</t>
  </si>
  <si>
    <t>PENSIL JOYKO 2B P-88</t>
  </si>
  <si>
    <t>STAPLER GUNTACKER JOYKO GT-700</t>
  </si>
  <si>
    <t>ISI PENSIL 2B 0.5 MM JOYKO PL-05</t>
  </si>
  <si>
    <t>ISI PENSIL 2B 2.0 MM JOYKO PL-10</t>
  </si>
  <si>
    <t>ISI PENSIL 2B 2.0 MM JOYKO PL-11</t>
  </si>
  <si>
    <t>MESIN LABEL HARGA JOYKO MX-5500M (8 DIGITS, 1 LINE)</t>
  </si>
  <si>
    <t>G 0631</t>
  </si>
  <si>
    <t>PUSH PIN JOYKO PP-30 WARNA</t>
  </si>
  <si>
    <t>CORRECTION TAPE JOYKO CT-507</t>
  </si>
  <si>
    <t>PENCIL CASE KENKO PC-0719-MIX</t>
  </si>
  <si>
    <t>CORRECTION FLUID JOYKO CF-S221</t>
  </si>
  <si>
    <t>CORRECTION FLUID JOYKO CF-S224</t>
  </si>
  <si>
    <t>CORRECTION FLUID JOYKO CF-S225</t>
  </si>
  <si>
    <t>DATE STAMP JOYKO S-68 (Lunas)</t>
  </si>
  <si>
    <t>KO 0633</t>
  </si>
  <si>
    <t>DOUBLE TAPE KENKO 48 MM - BLUE CORE (2")</t>
  </si>
  <si>
    <t>KO 0635</t>
  </si>
  <si>
    <t>( LANCAR )</t>
  </si>
  <si>
    <t>MALANG</t>
  </si>
  <si>
    <t>KO 2882</t>
  </si>
  <si>
    <t>GEL PEN KENKO 0.28MM MICROTEC</t>
  </si>
  <si>
    <t>SET</t>
  </si>
  <si>
    <t>GUNTING JOYKO SC-828</t>
  </si>
  <si>
    <t>CV TIARA</t>
  </si>
  <si>
    <t>SOLO</t>
  </si>
  <si>
    <t>N 0658</t>
  </si>
  <si>
    <t>KO 0660</t>
  </si>
  <si>
    <t>G 0637</t>
  </si>
  <si>
    <t>GEL PEN KENKO SAHARA SNACK (HITAM)</t>
  </si>
  <si>
    <t>G 0672</t>
  </si>
  <si>
    <t>STAMP PAD JOYKO NO. 1</t>
  </si>
  <si>
    <t>G 0678</t>
  </si>
  <si>
    <t>CALCULATOR JOYKO CC-810CH</t>
  </si>
  <si>
    <t>KO 0686</t>
  </si>
  <si>
    <t>GEL PEN KENKO EASY GEL HITAM</t>
  </si>
  <si>
    <t>PUNCH JOYKO 30XL</t>
  </si>
  <si>
    <t>KO 2648</t>
  </si>
  <si>
    <t>KO 0755</t>
  </si>
  <si>
    <t>PAPER TRIGONAL CLIP JOYKO NO. 3</t>
  </si>
  <si>
    <t>KO 0759</t>
  </si>
  <si>
    <t>KO 0700</t>
  </si>
  <si>
    <t>STAPLER SDI 1102 NO.10 (HD-10)</t>
  </si>
  <si>
    <t>STAPLER SDI 1123</t>
  </si>
  <si>
    <t>CV SINAR CAHAYA NIRMALA</t>
  </si>
  <si>
    <t>BREBES</t>
  </si>
  <si>
    <t>KO 0809</t>
  </si>
  <si>
    <t>MAP TAS / BAG JOYKO B-2637-3</t>
  </si>
  <si>
    <t>GEL PEN KENKO K-1 HITAM</t>
  </si>
  <si>
    <t>GEL PEN KENKO 0.28MM MICROTEC HITAM</t>
  </si>
  <si>
    <t>STAPLER JOYKO HD-10CL</t>
  </si>
  <si>
    <t>STAPLER JOYKO HD-50CL</t>
  </si>
  <si>
    <t>CORRECTION TAPE KENKO CT-309 (12M x 5MM)</t>
  </si>
  <si>
    <t>CORRECTION TAPE KENKO CT-809 (8M x 5MM)</t>
  </si>
  <si>
    <t>STAPLER SDI 1104</t>
  </si>
  <si>
    <t>LOOSE LEAF KENKO A5-LL 50-2070</t>
  </si>
  <si>
    <t>CORRECTION FLUID KENKO KE-107M</t>
  </si>
  <si>
    <t>CORRECTION FLUID KENKO KE-826M</t>
  </si>
  <si>
    <t>KO 0810</t>
  </si>
  <si>
    <t>STAPLER KENKO HD-10MP</t>
  </si>
  <si>
    <t>PENSIL ZHONG HUA M/B CARPENTER 120 KECIL</t>
  </si>
  <si>
    <t>DUS</t>
  </si>
  <si>
    <t>BENSIA SF-9925 C ISI 42 PC (SENDOK GARPU)</t>
  </si>
  <si>
    <t>PUNCH KENKO NO. 85XL</t>
  </si>
  <si>
    <t>BINDER CLIP JOYKO 155</t>
  </si>
  <si>
    <t>CORRECTION TAPE KENKO CT-905 (12M x 5MM)</t>
  </si>
  <si>
    <t>ISI CUTTER 9 MM KENKO A-100 (KECIL)</t>
  </si>
  <si>
    <t>GEL PEN KENKO EASY GEL</t>
  </si>
  <si>
    <t>CV GANESHA</t>
  </si>
  <si>
    <t>WONOSOBO</t>
  </si>
  <si>
    <t>KO 0621</t>
  </si>
  <si>
    <t>ISI PENSIL 2B 0.5 MM KENKO PL-05 HI-POLYMER</t>
  </si>
  <si>
    <t>KO 0772</t>
  </si>
  <si>
    <t>KO 0785</t>
  </si>
  <si>
    <t>JANGKA (MATH SET) JOYKO MS-25</t>
  </si>
  <si>
    <t>KO 0789</t>
  </si>
  <si>
    <t>G 0793</t>
  </si>
  <si>
    <t>KO 0811</t>
  </si>
  <si>
    <t>ASAHAN JOYKO B-23 (isi 12 pc) TONG 1 LOBANG</t>
  </si>
  <si>
    <t>CORRECTION FLUID KENKO KE-01</t>
  </si>
  <si>
    <t>KO 0823</t>
  </si>
  <si>
    <t>BINDER CLIP KENKO NO. 105</t>
  </si>
  <si>
    <t>CORRECTION TAPE KENKO CT-802N (8M x 5MM)</t>
  </si>
  <si>
    <t>SINAR BHAKTI</t>
  </si>
  <si>
    <t>YOGYAKARTA</t>
  </si>
  <si>
    <t>G 0821</t>
  </si>
  <si>
    <t>CORRECTION TAPE KENKO CT-1505FC (15M X 5MM)</t>
  </si>
  <si>
    <t>TAPE CUTTER JOYKO TD-102</t>
  </si>
  <si>
    <t>STAPLER LONG REACH JOYKO HD-35LA</t>
  </si>
  <si>
    <t>PENSIL KENKO 2B-0192</t>
  </si>
  <si>
    <t>SOEYANTO LOPOLUSI</t>
  </si>
  <si>
    <t>GEL PEN ZHIXIN G-3093</t>
  </si>
  <si>
    <t>GEL PEN ZHIXIN G-3112</t>
  </si>
  <si>
    <t>GEL PEN ZHIXIN G-3103</t>
  </si>
  <si>
    <t>G 0632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</si>
</sst>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dd/mm/yyyy;@"/>
    <numFmt numFmtId="167" formatCode="\ "/>
  </numFmts>
  <fonts count="3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color rgb="FF000000"/>
      <name val="Arial Narrow"/>
      <family val="2"/>
    </font>
    <font>
      <sz val="14"/>
      <color rgb="FF000000"/>
      <name val="Cambria"/>
      <family val="1"/>
    </font>
    <font>
      <sz val="10"/>
      <color rgb="FF000000"/>
      <name val="Arial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Arial Narrow"/>
      <family val="2"/>
    </font>
    <font>
      <sz val="14"/>
      <name val="Cambria"/>
      <family val="1"/>
    </font>
    <font>
      <sz val="12"/>
      <name val="Cambria"/>
      <family val="1"/>
    </font>
    <font>
      <sz val="22"/>
      <name val="Arial Rounded MT Bold"/>
      <family val="2"/>
    </font>
    <font>
      <sz val="26"/>
      <name val="Arial Rounded MT Bold"/>
      <family val="2"/>
    </font>
    <font>
      <sz val="30"/>
      <name val="Arial Rounded MT Bold"/>
      <family val="2"/>
    </font>
    <font>
      <sz val="7"/>
      <name val="Arial Narrow"/>
      <family val="2"/>
    </font>
    <font>
      <sz val="12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70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1" applyFont="1" applyBorder="1" applyAlignment="1">
      <alignment vertical="center"/>
    </xf>
    <xf numFmtId="41" fontId="6" fillId="0" borderId="10" xfId="1" applyNumberFormat="1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3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left"/>
    </xf>
    <xf numFmtId="0" fontId="23" fillId="0" borderId="2" xfId="0" applyFont="1" applyFill="1" applyBorder="1" applyAlignment="1"/>
    <xf numFmtId="0" fontId="23" fillId="0" borderId="3" xfId="0" applyFont="1" applyFill="1" applyBorder="1" applyAlignment="1">
      <alignment horizontal="left"/>
    </xf>
    <xf numFmtId="0" fontId="26" fillId="0" borderId="0" xfId="0" applyFont="1" applyFill="1"/>
    <xf numFmtId="0" fontId="27" fillId="0" borderId="0" xfId="0" applyFont="1" applyFill="1"/>
    <xf numFmtId="0" fontId="27" fillId="0" borderId="0" xfId="0" applyFont="1" applyFill="1" applyAlignment="1">
      <alignment horizontal="right"/>
    </xf>
    <xf numFmtId="10" fontId="26" fillId="0" borderId="0" xfId="0" applyNumberFormat="1" applyFont="1" applyFill="1"/>
    <xf numFmtId="0" fontId="13" fillId="0" borderId="0" xfId="0" applyFont="1" applyFill="1"/>
    <xf numFmtId="0" fontId="18" fillId="0" borderId="1" xfId="0" applyFont="1" applyFill="1" applyBorder="1" applyAlignment="1">
      <alignment horizontal="left" vertical="center"/>
    </xf>
    <xf numFmtId="0" fontId="28" fillId="0" borderId="2" xfId="0" applyFont="1" applyFill="1" applyBorder="1" applyAlignment="1">
      <alignment horizontal="center"/>
    </xf>
    <xf numFmtId="0" fontId="28" fillId="0" borderId="2" xfId="0" quotePrefix="1" applyFont="1" applyFill="1" applyBorder="1" applyAlignment="1">
      <alignment horizontal="right"/>
    </xf>
    <xf numFmtId="0" fontId="28" fillId="0" borderId="3" xfId="0" applyFont="1" applyFill="1" applyBorder="1" applyAlignment="1">
      <alignment horizontal="left"/>
    </xf>
    <xf numFmtId="0" fontId="18" fillId="0" borderId="0" xfId="0" applyFont="1" applyFill="1"/>
    <xf numFmtId="0" fontId="28" fillId="0" borderId="4" xfId="0" applyFont="1" applyFill="1" applyBorder="1" applyAlignment="1">
      <alignment vertical="center"/>
    </xf>
    <xf numFmtId="0" fontId="30" fillId="0" borderId="7" xfId="0" applyFont="1" applyFill="1" applyBorder="1" applyAlignment="1"/>
    <xf numFmtId="0" fontId="28" fillId="0" borderId="0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right"/>
    </xf>
    <xf numFmtId="0" fontId="28" fillId="0" borderId="7" xfId="0" applyFont="1" applyFill="1" applyBorder="1" applyAlignment="1">
      <alignment horizontal="left"/>
    </xf>
    <xf numFmtId="0" fontId="28" fillId="0" borderId="7" xfId="0" applyFont="1" applyFill="1" applyBorder="1" applyAlignment="1"/>
    <xf numFmtId="0" fontId="28" fillId="0" borderId="7" xfId="0" applyFont="1" applyFill="1" applyBorder="1" applyAlignment="1">
      <alignment vertical="top"/>
    </xf>
    <xf numFmtId="0" fontId="28" fillId="0" borderId="2" xfId="0" applyFont="1" applyFill="1" applyBorder="1" applyAlignment="1"/>
    <xf numFmtId="0" fontId="32" fillId="0" borderId="8" xfId="0" applyFont="1" applyFill="1" applyBorder="1" applyAlignment="1"/>
    <xf numFmtId="0" fontId="28" fillId="0" borderId="9" xfId="0" applyFont="1" applyFill="1" applyBorder="1" applyAlignment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right"/>
    </xf>
    <xf numFmtId="0" fontId="33" fillId="0" borderId="10" xfId="0" applyFont="1" applyFill="1" applyBorder="1" applyAlignment="1"/>
    <xf numFmtId="10" fontId="13" fillId="0" borderId="0" xfId="0" applyNumberFormat="1" applyFont="1" applyFill="1" applyAlignment="1">
      <alignment horizontal="center"/>
    </xf>
    <xf numFmtId="0" fontId="18" fillId="0" borderId="0" xfId="0" applyNumberFormat="1" applyFont="1" applyFill="1"/>
    <xf numFmtId="0" fontId="18" fillId="0" borderId="12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vertical="center"/>
    </xf>
    <xf numFmtId="0" fontId="18" fillId="0" borderId="15" xfId="0" applyFont="1" applyFill="1" applyBorder="1" applyAlignment="1">
      <alignment vertical="center"/>
    </xf>
    <xf numFmtId="0" fontId="18" fillId="0" borderId="13" xfId="0" applyFont="1" applyFill="1" applyBorder="1" applyAlignment="1">
      <alignment vertical="center"/>
    </xf>
    <xf numFmtId="10" fontId="18" fillId="0" borderId="12" xfId="0" applyNumberFormat="1" applyFont="1" applyFill="1" applyBorder="1" applyAlignment="1">
      <alignment horizontal="center" vertical="center"/>
    </xf>
    <xf numFmtId="0" fontId="18" fillId="0" borderId="14" xfId="0" applyNumberFormat="1" applyFont="1" applyFill="1" applyBorder="1" applyAlignment="1">
      <alignment horizontal="center" vertical="center"/>
    </xf>
    <xf numFmtId="0" fontId="18" fillId="0" borderId="7" xfId="0" applyFont="1" applyFill="1" applyBorder="1"/>
    <xf numFmtId="0" fontId="18" fillId="0" borderId="16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vertical="center"/>
    </xf>
    <xf numFmtId="0" fontId="18" fillId="0" borderId="19" xfId="0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10" fontId="18" fillId="0" borderId="16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0" fontId="34" fillId="0" borderId="0" xfId="0" applyFont="1" applyFill="1"/>
    <xf numFmtId="0" fontId="18" fillId="0" borderId="20" xfId="0" applyFont="1" applyFill="1" applyBorder="1" applyAlignment="1"/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8" xfId="0" applyFont="1" applyFill="1" applyBorder="1" applyAlignment="1"/>
    <xf numFmtId="43" fontId="18" fillId="0" borderId="20" xfId="0" applyNumberFormat="1" applyFont="1" applyFill="1" applyBorder="1"/>
    <xf numFmtId="10" fontId="13" fillId="0" borderId="20" xfId="0" applyNumberFormat="1" applyFont="1" applyFill="1" applyBorder="1" applyAlignment="1">
      <alignment horizontal="center"/>
    </xf>
    <xf numFmtId="43" fontId="18" fillId="0" borderId="7" xfId="0" applyNumberFormat="1" applyFont="1" applyFill="1" applyBorder="1"/>
    <xf numFmtId="0" fontId="18" fillId="0" borderId="21" xfId="0" applyFont="1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9" xfId="0" applyFont="1" applyFill="1" applyBorder="1" applyAlignment="1"/>
    <xf numFmtId="0" fontId="18" fillId="0" borderId="10" xfId="0" applyFont="1" applyFill="1" applyBorder="1" applyAlignment="1"/>
    <xf numFmtId="0" fontId="18" fillId="0" borderId="11" xfId="0" applyFont="1" applyFill="1" applyBorder="1" applyAlignment="1"/>
    <xf numFmtId="43" fontId="18" fillId="0" borderId="21" xfId="0" applyNumberFormat="1" applyFont="1" applyFill="1" applyBorder="1"/>
    <xf numFmtId="10" fontId="13" fillId="0" borderId="21" xfId="0" applyNumberFormat="1" applyFont="1" applyFill="1" applyBorder="1" applyAlignment="1">
      <alignment horizontal="center"/>
    </xf>
    <xf numFmtId="43" fontId="18" fillId="0" borderId="9" xfId="0" applyNumberFormat="1" applyFont="1" applyFill="1" applyBorder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right"/>
    </xf>
    <xf numFmtId="10" fontId="13" fillId="0" borderId="0" xfId="0" applyNumberFormat="1" applyFont="1" applyFill="1" applyBorder="1"/>
    <xf numFmtId="10" fontId="28" fillId="0" borderId="0" xfId="0" applyNumberFormat="1" applyFont="1" applyFill="1" applyAlignment="1">
      <alignment horizontal="right"/>
    </xf>
    <xf numFmtId="43" fontId="28" fillId="0" borderId="2" xfId="0" applyNumberFormat="1" applyFont="1" applyFill="1" applyBorder="1" applyAlignment="1"/>
    <xf numFmtId="0" fontId="28" fillId="0" borderId="7" xfId="0" applyFont="1" applyFill="1" applyBorder="1"/>
    <xf numFmtId="0" fontId="18" fillId="0" borderId="0" xfId="0" applyFont="1" applyFill="1" applyAlignment="1"/>
    <xf numFmtId="0" fontId="35" fillId="0" borderId="7" xfId="0" applyFont="1" applyFill="1" applyBorder="1"/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43" fontId="35" fillId="0" borderId="1" xfId="0" applyNumberFormat="1" applyFont="1" applyFill="1" applyBorder="1" applyAlignment="1"/>
    <xf numFmtId="43" fontId="35" fillId="0" borderId="2" xfId="0" applyNumberFormat="1" applyFont="1" applyFill="1" applyBorder="1" applyAlignme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right"/>
    </xf>
    <xf numFmtId="0" fontId="18" fillId="0" borderId="0" xfId="0" applyFont="1" applyFill="1" applyBorder="1" applyAlignment="1">
      <alignment horizontal="left"/>
    </xf>
    <xf numFmtId="10" fontId="13" fillId="0" borderId="0" xfId="0" applyNumberFormat="1" applyFont="1" applyFill="1" applyAlignment="1">
      <alignment horizontal="right"/>
    </xf>
    <xf numFmtId="0" fontId="13" fillId="0" borderId="0" xfId="0" applyFont="1" applyFill="1" applyBorder="1" applyAlignment="1"/>
    <xf numFmtId="0" fontId="36" fillId="0" borderId="0" xfId="0" applyFont="1" applyFill="1" applyBorder="1" applyAlignment="1">
      <alignment horizontal="center"/>
    </xf>
    <xf numFmtId="0" fontId="26" fillId="2" borderId="0" xfId="0" applyFont="1" applyFill="1"/>
    <xf numFmtId="0" fontId="27" fillId="2" borderId="0" xfId="0" applyFont="1" applyFill="1"/>
    <xf numFmtId="0" fontId="27" fillId="2" borderId="0" xfId="0" applyFont="1" applyFill="1" applyAlignment="1">
      <alignment horizontal="right"/>
    </xf>
    <xf numFmtId="10" fontId="26" fillId="2" borderId="0" xfId="0" applyNumberFormat="1" applyFont="1" applyFill="1"/>
    <xf numFmtId="0" fontId="13" fillId="2" borderId="0" xfId="0" applyFont="1" applyFill="1"/>
    <xf numFmtId="0" fontId="18" fillId="2" borderId="1" xfId="0" applyFont="1" applyFill="1" applyBorder="1" applyAlignment="1">
      <alignment horizontal="left" vertical="center"/>
    </xf>
    <xf numFmtId="0" fontId="28" fillId="2" borderId="2" xfId="0" applyFont="1" applyFill="1" applyBorder="1" applyAlignment="1">
      <alignment horizontal="center"/>
    </xf>
    <xf numFmtId="0" fontId="28" fillId="2" borderId="2" xfId="0" quotePrefix="1" applyFont="1" applyFill="1" applyBorder="1" applyAlignment="1">
      <alignment horizontal="right"/>
    </xf>
    <xf numFmtId="0" fontId="28" fillId="2" borderId="3" xfId="0" applyFont="1" applyFill="1" applyBorder="1" applyAlignment="1">
      <alignment horizontal="left"/>
    </xf>
    <xf numFmtId="0" fontId="18" fillId="2" borderId="0" xfId="0" applyFont="1" applyFill="1"/>
    <xf numFmtId="0" fontId="28" fillId="2" borderId="4" xfId="0" applyFont="1" applyFill="1" applyBorder="1" applyAlignment="1">
      <alignment vertical="center"/>
    </xf>
    <xf numFmtId="0" fontId="30" fillId="2" borderId="7" xfId="0" applyFont="1" applyFill="1" applyBorder="1" applyAlignment="1"/>
    <xf numFmtId="0" fontId="28" fillId="2" borderId="0" xfId="0" applyFont="1" applyFill="1" applyBorder="1" applyAlignment="1">
      <alignment horizontal="left"/>
    </xf>
    <xf numFmtId="0" fontId="28" fillId="2" borderId="0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right"/>
    </xf>
    <xf numFmtId="0" fontId="28" fillId="2" borderId="7" xfId="0" applyFont="1" applyFill="1" applyBorder="1" applyAlignment="1">
      <alignment horizontal="left"/>
    </xf>
    <xf numFmtId="0" fontId="28" fillId="2" borderId="7" xfId="0" applyFont="1" applyFill="1" applyBorder="1" applyAlignment="1"/>
    <xf numFmtId="0" fontId="28" fillId="2" borderId="7" xfId="0" applyFont="1" applyFill="1" applyBorder="1" applyAlignment="1">
      <alignment vertical="top"/>
    </xf>
    <xf numFmtId="167" fontId="28" fillId="2" borderId="2" xfId="0" applyNumberFormat="1" applyFont="1" applyFill="1" applyBorder="1" applyAlignment="1"/>
    <xf numFmtId="0" fontId="32" fillId="2" borderId="8" xfId="0" applyFont="1" applyFill="1" applyBorder="1" applyAlignment="1"/>
    <xf numFmtId="0" fontId="28" fillId="2" borderId="9" xfId="0" applyFont="1" applyFill="1" applyBorder="1" applyAlignment="1"/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center"/>
    </xf>
    <xf numFmtId="0" fontId="18" fillId="2" borderId="0" xfId="0" applyFont="1" applyFill="1" applyAlignment="1">
      <alignment horizontal="right"/>
    </xf>
    <xf numFmtId="0" fontId="33" fillId="2" borderId="10" xfId="0" applyFont="1" applyFill="1" applyBorder="1" applyAlignment="1"/>
    <xf numFmtId="10" fontId="13" fillId="2" borderId="0" xfId="0" applyNumberFormat="1" applyFont="1" applyFill="1" applyAlignment="1">
      <alignment horizontal="center"/>
    </xf>
    <xf numFmtId="0" fontId="18" fillId="2" borderId="0" xfId="0" applyNumberFormat="1" applyFont="1" applyFill="1"/>
    <xf numFmtId="0" fontId="18" fillId="2" borderId="12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vertical="center"/>
    </xf>
    <xf numFmtId="0" fontId="18" fillId="2" borderId="15" xfId="0" applyFont="1" applyFill="1" applyBorder="1" applyAlignment="1">
      <alignment vertical="center"/>
    </xf>
    <xf numFmtId="0" fontId="18" fillId="2" borderId="13" xfId="0" applyFont="1" applyFill="1" applyBorder="1" applyAlignment="1">
      <alignment vertical="center"/>
    </xf>
    <xf numFmtId="10" fontId="18" fillId="2" borderId="12" xfId="0" applyNumberFormat="1" applyFont="1" applyFill="1" applyBorder="1" applyAlignment="1">
      <alignment horizontal="center" vertical="center"/>
    </xf>
    <xf numFmtId="0" fontId="18" fillId="2" borderId="14" xfId="0" applyNumberFormat="1" applyFont="1" applyFill="1" applyBorder="1" applyAlignment="1">
      <alignment horizontal="center" vertical="center"/>
    </xf>
    <xf numFmtId="0" fontId="18" fillId="2" borderId="7" xfId="0" applyFont="1" applyFill="1" applyBorder="1"/>
    <xf numFmtId="0" fontId="18" fillId="2" borderId="1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vertical="center"/>
    </xf>
    <xf numFmtId="0" fontId="18" fillId="2" borderId="19" xfId="0" applyFont="1" applyFill="1" applyBorder="1" applyAlignment="1">
      <alignment vertical="center"/>
    </xf>
    <xf numFmtId="0" fontId="18" fillId="2" borderId="17" xfId="0" applyFont="1" applyFill="1" applyBorder="1" applyAlignment="1">
      <alignment vertical="center"/>
    </xf>
    <xf numFmtId="10" fontId="18" fillId="2" borderId="16" xfId="0" applyNumberFormat="1" applyFont="1" applyFill="1" applyBorder="1" applyAlignment="1">
      <alignment horizontal="center" vertical="center"/>
    </xf>
    <xf numFmtId="0" fontId="18" fillId="2" borderId="7" xfId="0" applyNumberFormat="1" applyFont="1" applyFill="1" applyBorder="1" applyAlignment="1">
      <alignment horizontal="center" vertical="center"/>
    </xf>
    <xf numFmtId="0" fontId="34" fillId="2" borderId="0" xfId="0" applyFont="1" applyFill="1"/>
    <xf numFmtId="41" fontId="18" fillId="2" borderId="20" xfId="0" applyNumberFormat="1" applyFont="1" applyFill="1" applyBorder="1" applyAlignment="1"/>
    <xf numFmtId="167" fontId="18" fillId="2" borderId="20" xfId="0" applyNumberFormat="1" applyFont="1" applyFill="1" applyBorder="1" applyAlignment="1"/>
    <xf numFmtId="167" fontId="18" fillId="2" borderId="8" xfId="0" applyNumberFormat="1" applyFont="1" applyFill="1" applyBorder="1" applyAlignment="1">
      <alignment horizontal="center"/>
    </xf>
    <xf numFmtId="0" fontId="18" fillId="2" borderId="0" xfId="0" applyFont="1" applyFill="1" applyBorder="1" applyAlignment="1"/>
    <xf numFmtId="0" fontId="18" fillId="2" borderId="8" xfId="0" applyFont="1" applyFill="1" applyBorder="1" applyAlignment="1"/>
    <xf numFmtId="43" fontId="18" fillId="2" borderId="20" xfId="0" applyNumberFormat="1" applyFont="1" applyFill="1" applyBorder="1"/>
    <xf numFmtId="10" fontId="13" fillId="2" borderId="20" xfId="0" applyNumberFormat="1" applyFont="1" applyFill="1" applyBorder="1" applyAlignment="1">
      <alignment horizontal="center"/>
    </xf>
    <xf numFmtId="43" fontId="18" fillId="2" borderId="7" xfId="0" applyNumberFormat="1" applyFont="1" applyFill="1" applyBorder="1"/>
    <xf numFmtId="0" fontId="18" fillId="2" borderId="8" xfId="0" applyNumberFormat="1" applyFont="1" applyFill="1" applyBorder="1" applyAlignment="1">
      <alignment horizontal="center"/>
    </xf>
    <xf numFmtId="0" fontId="18" fillId="2" borderId="21" xfId="0" applyFont="1" applyFill="1" applyBorder="1" applyAlignment="1"/>
    <xf numFmtId="0" fontId="18" fillId="2" borderId="11" xfId="0" applyFont="1" applyFill="1" applyBorder="1" applyAlignment="1">
      <alignment horizontal="center"/>
    </xf>
    <xf numFmtId="0" fontId="18" fillId="2" borderId="9" xfId="0" applyFont="1" applyFill="1" applyBorder="1" applyAlignment="1"/>
    <xf numFmtId="0" fontId="18" fillId="2" borderId="10" xfId="0" applyFont="1" applyFill="1" applyBorder="1" applyAlignment="1"/>
    <xf numFmtId="0" fontId="18" fillId="2" borderId="11" xfId="0" applyFont="1" applyFill="1" applyBorder="1" applyAlignment="1"/>
    <xf numFmtId="43" fontId="18" fillId="2" borderId="21" xfId="0" applyNumberFormat="1" applyFont="1" applyFill="1" applyBorder="1"/>
    <xf numFmtId="10" fontId="13" fillId="2" borderId="21" xfId="0" applyNumberFormat="1" applyFont="1" applyFill="1" applyBorder="1" applyAlignment="1">
      <alignment horizontal="center"/>
    </xf>
    <xf numFmtId="43" fontId="18" fillId="2" borderId="9" xfId="0" applyNumberFormat="1" applyFont="1" applyFill="1" applyBorder="1"/>
    <xf numFmtId="0" fontId="18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right"/>
    </xf>
    <xf numFmtId="0" fontId="18" fillId="2" borderId="0" xfId="0" applyFont="1" applyFill="1" applyBorder="1"/>
    <xf numFmtId="10" fontId="13" fillId="2" borderId="0" xfId="0" applyNumberFormat="1" applyFont="1" applyFill="1" applyBorder="1"/>
    <xf numFmtId="10" fontId="28" fillId="2" borderId="0" xfId="0" applyNumberFormat="1" applyFont="1" applyFill="1" applyAlignment="1">
      <alignment horizontal="right"/>
    </xf>
    <xf numFmtId="43" fontId="28" fillId="2" borderId="2" xfId="0" applyNumberFormat="1" applyFont="1" applyFill="1" applyBorder="1" applyAlignment="1"/>
    <xf numFmtId="0" fontId="28" fillId="2" borderId="7" xfId="0" applyFont="1" applyFill="1" applyBorder="1"/>
    <xf numFmtId="0" fontId="18" fillId="2" borderId="0" xfId="0" applyFont="1" applyFill="1" applyAlignment="1"/>
    <xf numFmtId="0" fontId="35" fillId="2" borderId="7" xfId="0" applyFont="1" applyFill="1" applyBorder="1"/>
    <xf numFmtId="0" fontId="18" fillId="2" borderId="10" xfId="0" applyFont="1" applyFill="1" applyBorder="1" applyAlignment="1">
      <alignment horizontal="center"/>
    </xf>
    <xf numFmtId="0" fontId="18" fillId="2" borderId="10" xfId="0" applyFont="1" applyFill="1" applyBorder="1"/>
    <xf numFmtId="43" fontId="35" fillId="2" borderId="1" xfId="0" applyNumberFormat="1" applyFont="1" applyFill="1" applyBorder="1" applyAlignment="1"/>
    <xf numFmtId="43" fontId="35" fillId="2" borderId="2" xfId="0" applyNumberFormat="1" applyFont="1" applyFill="1" applyBorder="1" applyAlignme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0" fontId="18" fillId="2" borderId="0" xfId="0" applyFont="1" applyFill="1" applyBorder="1" applyAlignment="1">
      <alignment horizontal="left"/>
    </xf>
    <xf numFmtId="10" fontId="13" fillId="2" borderId="0" xfId="0" applyNumberFormat="1" applyFont="1" applyFill="1" applyAlignment="1">
      <alignment horizontal="right"/>
    </xf>
    <xf numFmtId="0" fontId="13" fillId="2" borderId="0" xfId="0" applyFont="1" applyFill="1" applyBorder="1" applyAlignment="1"/>
    <xf numFmtId="0" fontId="36" fillId="2" borderId="0" xfId="0" applyFont="1" applyFill="1" applyBorder="1" applyAlignment="1">
      <alignment horizontal="center"/>
    </xf>
    <xf numFmtId="0" fontId="26" fillId="3" borderId="0" xfId="0" applyFont="1" applyFill="1"/>
    <xf numFmtId="0" fontId="27" fillId="3" borderId="0" xfId="0" applyFont="1" applyFill="1"/>
    <xf numFmtId="0" fontId="27" fillId="3" borderId="0" xfId="0" applyFont="1" applyFill="1" applyAlignment="1">
      <alignment horizontal="right"/>
    </xf>
    <xf numFmtId="10" fontId="26" fillId="3" borderId="0" xfId="0" applyNumberFormat="1" applyFont="1" applyFill="1"/>
    <xf numFmtId="0" fontId="13" fillId="3" borderId="0" xfId="0" applyFont="1" applyFill="1"/>
    <xf numFmtId="0" fontId="18" fillId="3" borderId="1" xfId="0" applyFont="1" applyFill="1" applyBorder="1" applyAlignment="1">
      <alignment horizontal="left" vertical="center"/>
    </xf>
    <xf numFmtId="0" fontId="28" fillId="3" borderId="2" xfId="0" applyFont="1" applyFill="1" applyBorder="1" applyAlignment="1">
      <alignment horizontal="center"/>
    </xf>
    <xf numFmtId="0" fontId="28" fillId="3" borderId="2" xfId="0" quotePrefix="1" applyFont="1" applyFill="1" applyBorder="1" applyAlignment="1">
      <alignment horizontal="right"/>
    </xf>
    <xf numFmtId="0" fontId="28" fillId="3" borderId="3" xfId="0" applyFont="1" applyFill="1" applyBorder="1" applyAlignment="1">
      <alignment horizontal="left"/>
    </xf>
    <xf numFmtId="0" fontId="18" fillId="3" borderId="0" xfId="0" applyFont="1" applyFill="1"/>
    <xf numFmtId="0" fontId="28" fillId="3" borderId="4" xfId="0" applyFont="1" applyFill="1" applyBorder="1" applyAlignment="1">
      <alignment vertical="center"/>
    </xf>
    <xf numFmtId="0" fontId="30" fillId="3" borderId="7" xfId="0" applyFont="1" applyFill="1" applyBorder="1" applyAlignment="1"/>
    <xf numFmtId="0" fontId="28" fillId="3" borderId="0" xfId="0" applyFont="1" applyFill="1" applyBorder="1" applyAlignment="1">
      <alignment horizontal="left"/>
    </xf>
    <xf numFmtId="0" fontId="28" fillId="3" borderId="0" xfId="0" applyFont="1" applyFill="1" applyBorder="1" applyAlignment="1">
      <alignment horizontal="center"/>
    </xf>
    <xf numFmtId="0" fontId="28" fillId="3" borderId="0" xfId="0" applyFont="1" applyFill="1" applyBorder="1" applyAlignment="1">
      <alignment horizontal="right"/>
    </xf>
    <xf numFmtId="0" fontId="28" fillId="3" borderId="7" xfId="0" applyFont="1" applyFill="1" applyBorder="1" applyAlignment="1">
      <alignment horizontal="left"/>
    </xf>
    <xf numFmtId="0" fontId="28" fillId="3" borderId="7" xfId="0" applyFont="1" applyFill="1" applyBorder="1" applyAlignment="1"/>
    <xf numFmtId="0" fontId="28" fillId="3" borderId="7" xfId="0" applyFont="1" applyFill="1" applyBorder="1" applyAlignment="1">
      <alignment vertical="top"/>
    </xf>
    <xf numFmtId="167" fontId="28" fillId="3" borderId="2" xfId="0" applyNumberFormat="1" applyFont="1" applyFill="1" applyBorder="1" applyAlignment="1"/>
    <xf numFmtId="0" fontId="32" fillId="3" borderId="8" xfId="0" applyFont="1" applyFill="1" applyBorder="1" applyAlignment="1"/>
    <xf numFmtId="0" fontId="28" fillId="3" borderId="9" xfId="0" applyFont="1" applyFill="1" applyBorder="1" applyAlignment="1"/>
    <xf numFmtId="0" fontId="18" fillId="3" borderId="0" xfId="0" applyFont="1" applyFill="1" applyAlignment="1">
      <alignment horizontal="left"/>
    </xf>
    <xf numFmtId="0" fontId="18" fillId="3" borderId="0" xfId="0" applyFont="1" applyFill="1" applyAlignment="1">
      <alignment horizontal="center"/>
    </xf>
    <xf numFmtId="0" fontId="18" fillId="3" borderId="0" xfId="0" applyFont="1" applyFill="1" applyAlignment="1">
      <alignment horizontal="right"/>
    </xf>
    <xf numFmtId="0" fontId="33" fillId="3" borderId="10" xfId="0" applyFont="1" applyFill="1" applyBorder="1" applyAlignment="1"/>
    <xf numFmtId="10" fontId="13" fillId="3" borderId="0" xfId="0" applyNumberFormat="1" applyFont="1" applyFill="1" applyAlignment="1">
      <alignment horizontal="center"/>
    </xf>
    <xf numFmtId="0" fontId="18" fillId="3" borderId="0" xfId="0" applyNumberFormat="1" applyFont="1" applyFill="1"/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vertical="center"/>
    </xf>
    <xf numFmtId="0" fontId="18" fillId="3" borderId="15" xfId="0" applyFont="1" applyFill="1" applyBorder="1" applyAlignment="1">
      <alignment vertical="center"/>
    </xf>
    <xf numFmtId="0" fontId="18" fillId="3" borderId="13" xfId="0" applyFont="1" applyFill="1" applyBorder="1" applyAlignment="1">
      <alignment vertical="center"/>
    </xf>
    <xf numFmtId="10" fontId="18" fillId="3" borderId="12" xfId="0" applyNumberFormat="1" applyFont="1" applyFill="1" applyBorder="1" applyAlignment="1">
      <alignment horizontal="center" vertical="center"/>
    </xf>
    <xf numFmtId="0" fontId="18" fillId="3" borderId="14" xfId="0" applyNumberFormat="1" applyFont="1" applyFill="1" applyBorder="1" applyAlignment="1">
      <alignment horizontal="center" vertical="center"/>
    </xf>
    <xf numFmtId="0" fontId="18" fillId="3" borderId="7" xfId="0" applyFont="1" applyFill="1" applyBorder="1"/>
    <xf numFmtId="0" fontId="18" fillId="3" borderId="16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vertical="center"/>
    </xf>
    <xf numFmtId="0" fontId="18" fillId="3" borderId="17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vertical="center"/>
    </xf>
    <xf numFmtId="0" fontId="18" fillId="3" borderId="19" xfId="0" applyFont="1" applyFill="1" applyBorder="1" applyAlignment="1">
      <alignment vertical="center"/>
    </xf>
    <xf numFmtId="0" fontId="18" fillId="3" borderId="17" xfId="0" applyFont="1" applyFill="1" applyBorder="1" applyAlignment="1">
      <alignment vertical="center"/>
    </xf>
    <xf numFmtId="10" fontId="18" fillId="3" borderId="16" xfId="0" applyNumberFormat="1" applyFont="1" applyFill="1" applyBorder="1" applyAlignment="1">
      <alignment horizontal="center" vertical="center"/>
    </xf>
    <xf numFmtId="0" fontId="18" fillId="3" borderId="7" xfId="0" applyNumberFormat="1" applyFont="1" applyFill="1" applyBorder="1" applyAlignment="1">
      <alignment horizontal="center" vertical="center"/>
    </xf>
    <xf numFmtId="0" fontId="34" fillId="3" borderId="0" xfId="0" applyFont="1" applyFill="1"/>
    <xf numFmtId="41" fontId="18" fillId="3" borderId="20" xfId="0" applyNumberFormat="1" applyFont="1" applyFill="1" applyBorder="1" applyAlignment="1"/>
    <xf numFmtId="167" fontId="18" fillId="3" borderId="20" xfId="0" applyNumberFormat="1" applyFont="1" applyFill="1" applyBorder="1" applyAlignment="1"/>
    <xf numFmtId="167" fontId="18" fillId="3" borderId="8" xfId="0" applyNumberFormat="1" applyFont="1" applyFill="1" applyBorder="1" applyAlignment="1">
      <alignment horizontal="center"/>
    </xf>
    <xf numFmtId="0" fontId="18" fillId="3" borderId="0" xfId="0" applyFont="1" applyFill="1" applyBorder="1" applyAlignment="1"/>
    <xf numFmtId="0" fontId="18" fillId="3" borderId="8" xfId="0" applyFont="1" applyFill="1" applyBorder="1" applyAlignment="1"/>
    <xf numFmtId="43" fontId="18" fillId="3" borderId="20" xfId="0" applyNumberFormat="1" applyFont="1" applyFill="1" applyBorder="1"/>
    <xf numFmtId="10" fontId="13" fillId="3" borderId="20" xfId="0" applyNumberFormat="1" applyFont="1" applyFill="1" applyBorder="1" applyAlignment="1">
      <alignment horizontal="center"/>
    </xf>
    <xf numFmtId="43" fontId="18" fillId="3" borderId="7" xfId="0" applyNumberFormat="1" applyFont="1" applyFill="1" applyBorder="1"/>
    <xf numFmtId="0" fontId="18" fillId="3" borderId="8" xfId="0" applyNumberFormat="1" applyFont="1" applyFill="1" applyBorder="1" applyAlignment="1">
      <alignment horizontal="center"/>
    </xf>
    <xf numFmtId="0" fontId="18" fillId="3" borderId="21" xfId="0" applyFont="1" applyFill="1" applyBorder="1" applyAlignment="1"/>
    <xf numFmtId="0" fontId="18" fillId="3" borderId="11" xfId="0" applyFont="1" applyFill="1" applyBorder="1" applyAlignment="1">
      <alignment horizontal="center"/>
    </xf>
    <xf numFmtId="0" fontId="18" fillId="3" borderId="9" xfId="0" applyFont="1" applyFill="1" applyBorder="1" applyAlignment="1"/>
    <xf numFmtId="0" fontId="18" fillId="3" borderId="10" xfId="0" applyFont="1" applyFill="1" applyBorder="1" applyAlignment="1"/>
    <xf numFmtId="0" fontId="18" fillId="3" borderId="11" xfId="0" applyFont="1" applyFill="1" applyBorder="1" applyAlignment="1"/>
    <xf numFmtId="43" fontId="18" fillId="3" borderId="21" xfId="0" applyNumberFormat="1" applyFont="1" applyFill="1" applyBorder="1"/>
    <xf numFmtId="10" fontId="13" fillId="3" borderId="21" xfId="0" applyNumberFormat="1" applyFont="1" applyFill="1" applyBorder="1" applyAlignment="1">
      <alignment horizontal="center"/>
    </xf>
    <xf numFmtId="43" fontId="18" fillId="3" borderId="9" xfId="0" applyNumberFormat="1" applyFont="1" applyFill="1" applyBorder="1"/>
    <xf numFmtId="0" fontId="18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right"/>
    </xf>
    <xf numFmtId="0" fontId="18" fillId="3" borderId="0" xfId="0" applyFont="1" applyFill="1" applyBorder="1"/>
    <xf numFmtId="10" fontId="13" fillId="3" borderId="0" xfId="0" applyNumberFormat="1" applyFont="1" applyFill="1" applyBorder="1"/>
    <xf numFmtId="10" fontId="28" fillId="3" borderId="0" xfId="0" applyNumberFormat="1" applyFont="1" applyFill="1" applyAlignment="1">
      <alignment horizontal="right"/>
    </xf>
    <xf numFmtId="43" fontId="28" fillId="3" borderId="2" xfId="0" applyNumberFormat="1" applyFont="1" applyFill="1" applyBorder="1" applyAlignment="1"/>
    <xf numFmtId="0" fontId="28" fillId="3" borderId="7" xfId="0" applyFont="1" applyFill="1" applyBorder="1"/>
    <xf numFmtId="0" fontId="18" fillId="3" borderId="0" xfId="0" applyFont="1" applyFill="1" applyAlignment="1"/>
    <xf numFmtId="0" fontId="35" fillId="3" borderId="7" xfId="0" applyFont="1" applyFill="1" applyBorder="1"/>
    <xf numFmtId="0" fontId="18" fillId="3" borderId="10" xfId="0" applyFont="1" applyFill="1" applyBorder="1" applyAlignment="1">
      <alignment horizontal="center"/>
    </xf>
    <xf numFmtId="0" fontId="18" fillId="3" borderId="10" xfId="0" applyFont="1" applyFill="1" applyBorder="1"/>
    <xf numFmtId="43" fontId="35" fillId="3" borderId="1" xfId="0" applyNumberFormat="1" applyFont="1" applyFill="1" applyBorder="1" applyAlignment="1"/>
    <xf numFmtId="43" fontId="35" fillId="3" borderId="2" xfId="0" applyNumberFormat="1" applyFont="1" applyFill="1" applyBorder="1" applyAlignment="1"/>
    <xf numFmtId="0" fontId="13" fillId="3" borderId="0" xfId="0" applyFont="1" applyFill="1" applyBorder="1"/>
    <xf numFmtId="0" fontId="13" fillId="3" borderId="0" xfId="0" applyFont="1" applyFill="1" applyBorder="1" applyAlignment="1">
      <alignment horizontal="right"/>
    </xf>
    <xf numFmtId="0" fontId="13" fillId="3" borderId="0" xfId="0" applyFont="1" applyFill="1" applyAlignment="1">
      <alignment horizontal="right"/>
    </xf>
    <xf numFmtId="0" fontId="18" fillId="3" borderId="0" xfId="0" applyFont="1" applyFill="1" applyBorder="1" applyAlignment="1">
      <alignment horizontal="left"/>
    </xf>
    <xf numFmtId="10" fontId="13" fillId="3" borderId="0" xfId="0" applyNumberFormat="1" applyFont="1" applyFill="1" applyAlignment="1">
      <alignment horizontal="right"/>
    </xf>
    <xf numFmtId="0" fontId="13" fillId="3" borderId="0" xfId="0" applyFont="1" applyFill="1" applyBorder="1" applyAlignment="1"/>
    <xf numFmtId="0" fontId="36" fillId="3" borderId="0" xfId="0" applyFont="1" applyFill="1" applyBorder="1" applyAlignment="1">
      <alignment horizontal="center"/>
    </xf>
    <xf numFmtId="0" fontId="6" fillId="0" borderId="8" xfId="0" applyNumberFormat="1" applyFont="1" applyFill="1" applyBorder="1" applyAlignment="1">
      <alignment horizontal="center"/>
    </xf>
    <xf numFmtId="164" fontId="2" fillId="3" borderId="20" xfId="0" applyNumberFormat="1" applyFont="1" applyFill="1" applyBorder="1" applyAlignment="1">
      <alignment horizontal="center"/>
    </xf>
    <xf numFmtId="165" fontId="2" fillId="2" borderId="20" xfId="0" applyNumberFormat="1" applyFont="1" applyFill="1" applyBorder="1" applyAlignment="1">
      <alignment horizontal="center"/>
    </xf>
    <xf numFmtId="41" fontId="6" fillId="0" borderId="20" xfId="0" applyNumberFormat="1" applyFont="1" applyFill="1" applyBorder="1" applyAlignment="1"/>
    <xf numFmtId="167" fontId="6" fillId="0" borderId="20" xfId="0" applyNumberFormat="1" applyFont="1" applyFill="1" applyBorder="1" applyAlignment="1"/>
    <xf numFmtId="167" fontId="18" fillId="0" borderId="0" xfId="0" applyNumberFormat="1" applyFont="1" applyFill="1" applyBorder="1"/>
    <xf numFmtId="167" fontId="18" fillId="0" borderId="7" xfId="2" applyNumberFormat="1" applyFont="1" applyFill="1" applyBorder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31" fillId="3" borderId="8" xfId="0" applyFont="1" applyFill="1" applyBorder="1" applyAlignment="1">
      <alignment horizontal="center" vertical="center"/>
    </xf>
    <xf numFmtId="166" fontId="28" fillId="3" borderId="2" xfId="0" applyNumberFormat="1" applyFont="1" applyFill="1" applyBorder="1" applyAlignment="1">
      <alignment horizontal="left"/>
    </xf>
    <xf numFmtId="166" fontId="28" fillId="3" borderId="3" xfId="0" applyNumberFormat="1" applyFont="1" applyFill="1" applyBorder="1" applyAlignment="1">
      <alignment horizontal="left"/>
    </xf>
    <xf numFmtId="167" fontId="18" fillId="3" borderId="0" xfId="0" applyNumberFormat="1" applyFont="1" applyFill="1" applyBorder="1" applyAlignment="1">
      <alignment horizontal="center" vertical="center"/>
    </xf>
    <xf numFmtId="167" fontId="18" fillId="3" borderId="8" xfId="0" applyNumberFormat="1" applyFont="1" applyFill="1" applyBorder="1" applyAlignment="1">
      <alignment horizontal="center" vertical="center"/>
    </xf>
    <xf numFmtId="167" fontId="28" fillId="3" borderId="0" xfId="0" applyNumberFormat="1" applyFont="1" applyFill="1" applyBorder="1" applyAlignment="1">
      <alignment horizontal="center" vertical="center"/>
    </xf>
    <xf numFmtId="167" fontId="28" fillId="3" borderId="8" xfId="0" applyNumberFormat="1" applyFont="1" applyFill="1" applyBorder="1" applyAlignment="1">
      <alignment horizontal="center" vertical="center"/>
    </xf>
    <xf numFmtId="167" fontId="28" fillId="3" borderId="10" xfId="0" applyNumberFormat="1" applyFont="1" applyFill="1" applyBorder="1" applyAlignment="1">
      <alignment horizontal="center" vertical="center"/>
    </xf>
    <xf numFmtId="167" fontId="28" fillId="3" borderId="11" xfId="0" applyNumberFormat="1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43" fontId="28" fillId="3" borderId="1" xfId="0" applyNumberFormat="1" applyFont="1" applyFill="1" applyBorder="1" applyAlignment="1">
      <alignment horizontal="right"/>
    </xf>
    <xf numFmtId="43" fontId="28" fillId="3" borderId="2" xfId="0" applyNumberFormat="1" applyFont="1" applyFill="1" applyBorder="1" applyAlignment="1">
      <alignment horizontal="right"/>
    </xf>
    <xf numFmtId="4" fontId="18" fillId="3" borderId="0" xfId="0" applyNumberFormat="1" applyFont="1" applyFill="1" applyBorder="1" applyAlignment="1">
      <alignment horizontal="center"/>
    </xf>
    <xf numFmtId="43" fontId="35" fillId="3" borderId="1" xfId="0" applyNumberFormat="1" applyFont="1" applyFill="1" applyBorder="1" applyAlignment="1">
      <alignment horizontal="right"/>
    </xf>
    <xf numFmtId="43" fontId="35" fillId="3" borderId="2" xfId="0" applyNumberFormat="1" applyFont="1" applyFill="1" applyBorder="1" applyAlignment="1">
      <alignment horizontal="right"/>
    </xf>
    <xf numFmtId="167" fontId="36" fillId="3" borderId="22" xfId="0" applyNumberFormat="1" applyFont="1" applyFill="1" applyBorder="1" applyAlignment="1">
      <alignment horizontal="center"/>
    </xf>
    <xf numFmtId="167" fontId="36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28" fillId="0" borderId="2" xfId="0" applyNumberFormat="1" applyFont="1" applyFill="1" applyBorder="1" applyAlignment="1">
      <alignment horizontal="left"/>
    </xf>
    <xf numFmtId="166" fontId="28" fillId="0" borderId="3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43" fontId="28" fillId="0" borderId="1" xfId="0" applyNumberFormat="1" applyFont="1" applyFill="1" applyBorder="1" applyAlignment="1">
      <alignment horizontal="right"/>
    </xf>
    <xf numFmtId="43" fontId="28" fillId="0" borderId="2" xfId="0" applyNumberFormat="1" applyFont="1" applyFill="1" applyBorder="1" applyAlignment="1">
      <alignment horizontal="right"/>
    </xf>
    <xf numFmtId="4" fontId="18" fillId="0" borderId="0" xfId="0" applyNumberFormat="1" applyFont="1" applyFill="1" applyBorder="1" applyAlignment="1">
      <alignment horizontal="center"/>
    </xf>
    <xf numFmtId="43" fontId="35" fillId="0" borderId="1" xfId="0" applyNumberFormat="1" applyFont="1" applyFill="1" applyBorder="1" applyAlignment="1">
      <alignment horizontal="right"/>
    </xf>
    <xf numFmtId="43" fontId="35" fillId="0" borderId="2" xfId="0" applyNumberFormat="1" applyFont="1" applyFill="1" applyBorder="1" applyAlignment="1">
      <alignment horizontal="right"/>
    </xf>
    <xf numFmtId="0" fontId="36" fillId="0" borderId="22" xfId="0" applyFont="1" applyFill="1" applyBorder="1" applyAlignment="1">
      <alignment horizontal="center"/>
    </xf>
    <xf numFmtId="0" fontId="36" fillId="0" borderId="23" xfId="0" applyFont="1" applyFill="1" applyBorder="1" applyAlignment="1">
      <alignment horizontal="center"/>
    </xf>
    <xf numFmtId="167" fontId="29" fillId="2" borderId="5" xfId="0" applyNumberFormat="1" applyFont="1" applyFill="1" applyBorder="1" applyAlignment="1">
      <alignment horizontal="center" vertical="center"/>
    </xf>
    <xf numFmtId="167" fontId="29" fillId="2" borderId="6" xfId="0" applyNumberFormat="1" applyFont="1" applyFill="1" applyBorder="1" applyAlignment="1">
      <alignment horizontal="center" vertical="center"/>
    </xf>
    <xf numFmtId="167" fontId="29" fillId="2" borderId="0" xfId="0" applyNumberFormat="1" applyFont="1" applyFill="1" applyBorder="1" applyAlignment="1">
      <alignment horizontal="center" vertical="center"/>
    </xf>
    <xf numFmtId="167" fontId="29" fillId="2" borderId="8" xfId="0" applyNumberFormat="1" applyFont="1" applyFill="1" applyBorder="1" applyAlignment="1">
      <alignment horizontal="center" vertical="center"/>
    </xf>
    <xf numFmtId="0" fontId="31" fillId="2" borderId="8" xfId="0" applyFont="1" applyFill="1" applyBorder="1" applyAlignment="1">
      <alignment horizontal="center" vertical="center"/>
    </xf>
    <xf numFmtId="166" fontId="28" fillId="2" borderId="2" xfId="0" applyNumberFormat="1" applyFont="1" applyFill="1" applyBorder="1" applyAlignment="1">
      <alignment horizontal="left"/>
    </xf>
    <xf numFmtId="166" fontId="28" fillId="2" borderId="3" xfId="0" applyNumberFormat="1" applyFont="1" applyFill="1" applyBorder="1" applyAlignment="1">
      <alignment horizontal="left"/>
    </xf>
    <xf numFmtId="167" fontId="18" fillId="2" borderId="0" xfId="0" applyNumberFormat="1" applyFont="1" applyFill="1" applyBorder="1" applyAlignment="1">
      <alignment horizontal="center" vertical="center"/>
    </xf>
    <xf numFmtId="167" fontId="18" fillId="2" borderId="8" xfId="0" applyNumberFormat="1" applyFont="1" applyFill="1" applyBorder="1" applyAlignment="1">
      <alignment horizontal="center" vertical="center"/>
    </xf>
    <xf numFmtId="167" fontId="28" fillId="2" borderId="0" xfId="0" applyNumberFormat="1" applyFont="1" applyFill="1" applyBorder="1" applyAlignment="1">
      <alignment horizontal="center" vertical="center"/>
    </xf>
    <xf numFmtId="167" fontId="28" fillId="2" borderId="8" xfId="0" applyNumberFormat="1" applyFont="1" applyFill="1" applyBorder="1" applyAlignment="1">
      <alignment horizontal="center" vertical="center"/>
    </xf>
    <xf numFmtId="167" fontId="28" fillId="2" borderId="10" xfId="0" applyNumberFormat="1" applyFont="1" applyFill="1" applyBorder="1" applyAlignment="1">
      <alignment horizontal="center" vertical="center"/>
    </xf>
    <xf numFmtId="167" fontId="28" fillId="2" borderId="11" xfId="0" applyNumberFormat="1" applyFont="1" applyFill="1" applyBorder="1" applyAlignment="1">
      <alignment horizontal="center" vertical="center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167" fontId="36" fillId="2" borderId="22" xfId="0" applyNumberFormat="1" applyFont="1" applyFill="1" applyBorder="1" applyAlignment="1">
      <alignment horizontal="center"/>
    </xf>
    <xf numFmtId="167" fontId="36" fillId="2" borderId="23" xfId="0" applyNumberFormat="1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43" fontId="28" fillId="2" borderId="1" xfId="0" applyNumberFormat="1" applyFont="1" applyFill="1" applyBorder="1" applyAlignment="1">
      <alignment horizontal="right"/>
    </xf>
    <xf numFmtId="43" fontId="28" fillId="2" borderId="2" xfId="0" applyNumberFormat="1" applyFont="1" applyFill="1" applyBorder="1" applyAlignment="1">
      <alignment horizontal="right"/>
    </xf>
    <xf numFmtId="4" fontId="18" fillId="2" borderId="0" xfId="0" applyNumberFormat="1" applyFont="1" applyFill="1" applyBorder="1" applyAlignment="1">
      <alignment horizontal="center"/>
    </xf>
    <xf numFmtId="43" fontId="35" fillId="2" borderId="1" xfId="0" applyNumberFormat="1" applyFont="1" applyFill="1" applyBorder="1" applyAlignment="1">
      <alignment horizontal="right"/>
    </xf>
    <xf numFmtId="43" fontId="35" fillId="2" borderId="2" xfId="0" applyNumberFormat="1" applyFont="1" applyFill="1" applyBorder="1" applyAlignment="1">
      <alignment horizontal="right"/>
    </xf>
    <xf numFmtId="0" fontId="29" fillId="0" borderId="5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166" fontId="23" fillId="0" borderId="2" xfId="0" applyNumberFormat="1" applyFont="1" applyFill="1" applyBorder="1" applyAlignment="1">
      <alignment horizontal="left"/>
    </xf>
    <xf numFmtId="166" fontId="23" fillId="0" borderId="3" xfId="0" applyNumberFormat="1" applyFont="1" applyFill="1" applyBorder="1" applyAlignment="1">
      <alignment horizontal="left"/>
    </xf>
    <xf numFmtId="0" fontId="25" fillId="0" borderId="0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167" fontId="29" fillId="3" borderId="5" xfId="0" applyNumberFormat="1" applyFont="1" applyFill="1" applyBorder="1" applyAlignment="1">
      <alignment horizontal="center" vertical="center"/>
    </xf>
    <xf numFmtId="167" fontId="29" fillId="3" borderId="6" xfId="0" applyNumberFormat="1" applyFont="1" applyFill="1" applyBorder="1" applyAlignment="1">
      <alignment horizontal="center" vertical="center"/>
    </xf>
    <xf numFmtId="167" fontId="29" fillId="3" borderId="0" xfId="0" applyNumberFormat="1" applyFont="1" applyFill="1" applyBorder="1" applyAlignment="1">
      <alignment horizontal="center" vertical="center"/>
    </xf>
    <xf numFmtId="167" fontId="29" fillId="3" borderId="8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1</xdr:col>
      <xdr:colOff>85723</xdr:colOff>
      <xdr:row>4567</xdr:row>
      <xdr:rowOff>85726</xdr:rowOff>
    </xdr:from>
    <xdr:to>
      <xdr:col>10</xdr:col>
      <xdr:colOff>514350</xdr:colOff>
      <xdr:row>4577</xdr:row>
      <xdr:rowOff>95250</xdr:rowOff>
    </xdr:to>
    <xdr:sp macro="" textlink="">
      <xdr:nvSpPr>
        <xdr:cNvPr id="723" name="TextBox 722"/>
        <xdr:cNvSpPr txBox="1"/>
      </xdr:nvSpPr>
      <xdr:spPr>
        <a:xfrm>
          <a:off x="228598" y="694896376"/>
          <a:ext cx="6276977" cy="16859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id-ID" sz="15000">
              <a:solidFill>
                <a:srgbClr val="FF0000">
                  <a:alpha val="50000"/>
                </a:srgbClr>
              </a:solidFill>
              <a:latin typeface="Stencil" panose="040409050D0802020404" pitchFamily="82" charset="0"/>
            </a:rPr>
            <a:t>BATAL</a:t>
          </a:r>
          <a:endParaRPr lang="en-US" sz="15000">
            <a:solidFill>
              <a:srgbClr val="FF0000">
                <a:alpha val="50000"/>
              </a:srgbClr>
            </a:solidFill>
            <a:latin typeface="Stencil" panose="040409050D0802020404" pitchFamily="8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178"/>
  <sheetViews>
    <sheetView topLeftCell="A1151" zoomScaleNormal="100" workbookViewId="0">
      <selection activeCell="C1184" sqref="C1184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23010001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10</v>
      </c>
      <c r="C3" s="88" t="str">
        <f>Invoice!E10</f>
        <v>PENSIL KENKO 2B-6191 HIJAU CAP HITAM</v>
      </c>
      <c r="D3" s="89">
        <f>Invoice!H10</f>
        <v>110400</v>
      </c>
      <c r="E3" s="81">
        <f>D3*B3</f>
        <v>1104000</v>
      </c>
      <c r="F3" s="81"/>
      <c r="G3" s="82">
        <f>E3/1.11</f>
        <v>994594.59459459456</v>
      </c>
      <c r="H3" s="83">
        <f>G3*11%</f>
        <v>109405.4054054054</v>
      </c>
      <c r="I3" s="83">
        <f>G3/B3</f>
        <v>99459.459459459453</v>
      </c>
      <c r="J3" s="104">
        <f>H3/B3</f>
        <v>10940.54054054054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143520</v>
      </c>
      <c r="F4" s="81"/>
      <c r="G4" s="90">
        <f>E4/1.11</f>
        <v>129297.29729729729</v>
      </c>
      <c r="H4" s="91">
        <f>G4*11%</f>
        <v>14222.702702702702</v>
      </c>
      <c r="I4" s="91">
        <f>G4/B3</f>
        <v>12929.72972972973</v>
      </c>
      <c r="J4" s="105">
        <f>H4/B3</f>
        <v>1422.2702702702702</v>
      </c>
    </row>
    <row r="5" spans="1:10" s="80" customFormat="1" ht="12.75" customHeight="1" x14ac:dyDescent="0.25">
      <c r="A5" s="102"/>
      <c r="D5" s="81" t="s">
        <v>23</v>
      </c>
      <c r="E5" s="81">
        <f>E3-E4</f>
        <v>960480</v>
      </c>
      <c r="F5" s="81"/>
      <c r="G5" s="82">
        <f>G3-G4</f>
        <v>865297.29729729728</v>
      </c>
      <c r="H5" s="82">
        <f>H3-H4</f>
        <v>95182.702702702692</v>
      </c>
      <c r="I5" s="82">
        <f>I3-I4</f>
        <v>86529.729729729719</v>
      </c>
      <c r="J5" s="106">
        <f>J3-J4</f>
        <v>9518.27027027027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960480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5</v>
      </c>
      <c r="C9" s="88" t="str">
        <f>Invoice!E11</f>
        <v>PENSIL KENKO 2B-0192</v>
      </c>
      <c r="D9" s="89">
        <f>Invoice!H11</f>
        <v>122400</v>
      </c>
      <c r="E9" s="81">
        <f>D9*B9</f>
        <v>612000</v>
      </c>
      <c r="F9" s="81"/>
      <c r="G9" s="82">
        <f>E9/1.11</f>
        <v>551351.35135135136</v>
      </c>
      <c r="H9" s="83">
        <f>G9*11%</f>
        <v>60648.648648648646</v>
      </c>
      <c r="I9" s="83">
        <f>G9/B9</f>
        <v>110270.27027027027</v>
      </c>
      <c r="J9" s="104">
        <f>H9/B9</f>
        <v>12129.72972972973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79560</v>
      </c>
      <c r="F10" s="81"/>
      <c r="G10" s="90">
        <f>E10/1.11</f>
        <v>71675.675675675666</v>
      </c>
      <c r="H10" s="91">
        <f>G10*11%</f>
        <v>7884.3243243243232</v>
      </c>
      <c r="I10" s="91">
        <f>G10/B9</f>
        <v>14335.135135135133</v>
      </c>
      <c r="J10" s="105">
        <f>H10/B9</f>
        <v>1576.8648648648646</v>
      </c>
    </row>
    <row r="11" spans="1:10" s="80" customFormat="1" ht="12.75" customHeight="1" x14ac:dyDescent="0.25">
      <c r="A11" s="102"/>
      <c r="D11" s="81" t="s">
        <v>23</v>
      </c>
      <c r="E11" s="81">
        <f>E9-E10</f>
        <v>532440</v>
      </c>
      <c r="F11" s="81"/>
      <c r="G11" s="82">
        <f>G9-G10</f>
        <v>479675.67567567568</v>
      </c>
      <c r="H11" s="82">
        <f>H9-H10</f>
        <v>52764.32432432432</v>
      </c>
      <c r="I11" s="82">
        <f>I9-I10</f>
        <v>95935.135135135133</v>
      </c>
      <c r="J11" s="106">
        <f>J9-J10</f>
        <v>10552.864864864865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532440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40</v>
      </c>
      <c r="C15" s="88" t="str">
        <f>Invoice!E12</f>
        <v>STAPLER KENKO HD-10</v>
      </c>
      <c r="D15" s="89">
        <f>Invoice!H12</f>
        <v>93000</v>
      </c>
      <c r="E15" s="81">
        <f>D15*B15</f>
        <v>3720000</v>
      </c>
      <c r="F15" s="81"/>
      <c r="G15" s="82">
        <f>E15/1.11</f>
        <v>3351351.351351351</v>
      </c>
      <c r="H15" s="83">
        <f>G15*11%</f>
        <v>368648.64864864864</v>
      </c>
      <c r="I15" s="83">
        <f>G15/B15</f>
        <v>83783.783783783772</v>
      </c>
      <c r="J15" s="104">
        <f>H15/B15</f>
        <v>9216.2162162162167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483600</v>
      </c>
      <c r="F16" s="81"/>
      <c r="G16" s="90">
        <f>E16/1.11</f>
        <v>435675.67567567562</v>
      </c>
      <c r="H16" s="91">
        <f>G16*11%</f>
        <v>47924.32432432432</v>
      </c>
      <c r="I16" s="91">
        <f>G16/B15</f>
        <v>10891.89189189189</v>
      </c>
      <c r="J16" s="105">
        <f>H16/B15</f>
        <v>1198.1081081081079</v>
      </c>
    </row>
    <row r="17" spans="1:10" s="80" customFormat="1" ht="12.75" customHeight="1" x14ac:dyDescent="0.25">
      <c r="A17" s="102"/>
      <c r="D17" s="81" t="s">
        <v>23</v>
      </c>
      <c r="E17" s="81">
        <f>E15-E16</f>
        <v>3236400</v>
      </c>
      <c r="F17" s="81"/>
      <c r="G17" s="82">
        <f>G15-G16</f>
        <v>2915675.6756756753</v>
      </c>
      <c r="H17" s="82">
        <f>H15-H16</f>
        <v>320724.32432432432</v>
      </c>
      <c r="I17" s="82">
        <f>I15-I16</f>
        <v>72891.891891891879</v>
      </c>
      <c r="J17" s="106">
        <f>J15-J16</f>
        <v>8018.1081081081084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3236399.9999999995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72</v>
      </c>
      <c r="C21" s="88" t="str">
        <f>Invoice!E13</f>
        <v>GEL PEN KENKO KE-200</v>
      </c>
      <c r="D21" s="89">
        <f>Invoice!H13</f>
        <v>24600</v>
      </c>
      <c r="E21" s="81">
        <f>D21*B21</f>
        <v>1771200</v>
      </c>
      <c r="F21" s="81"/>
      <c r="G21" s="82">
        <f>E21/1.11</f>
        <v>1595675.6756756755</v>
      </c>
      <c r="H21" s="83">
        <f>G21*11%</f>
        <v>175524.32432432432</v>
      </c>
      <c r="I21" s="83">
        <f>G21/B21</f>
        <v>22162.16216216216</v>
      </c>
      <c r="J21" s="104">
        <f>H21/B21</f>
        <v>2437.8378378378379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230256</v>
      </c>
      <c r="F22" s="81"/>
      <c r="G22" s="90">
        <f>E22/1.11</f>
        <v>207437.83783783781</v>
      </c>
      <c r="H22" s="91">
        <f>G22*11%</f>
        <v>22818.16216216216</v>
      </c>
      <c r="I22" s="91">
        <f>G22/B21</f>
        <v>2881.0810810810808</v>
      </c>
      <c r="J22" s="105">
        <f>H22/B21</f>
        <v>316.91891891891891</v>
      </c>
    </row>
    <row r="23" spans="1:10" s="80" customFormat="1" ht="12.75" customHeight="1" x14ac:dyDescent="0.25">
      <c r="A23" s="102"/>
      <c r="D23" s="81" t="s">
        <v>23</v>
      </c>
      <c r="E23" s="81">
        <f>E21-E22</f>
        <v>1540944</v>
      </c>
      <c r="F23" s="81"/>
      <c r="G23" s="82">
        <f>G21-G22</f>
        <v>1388237.8378378376</v>
      </c>
      <c r="H23" s="82">
        <f>H21-H22</f>
        <v>152706.16216216216</v>
      </c>
      <c r="I23" s="82">
        <f>I21-I22</f>
        <v>19281.08108108108</v>
      </c>
      <c r="J23" s="106">
        <f>J21-J22</f>
        <v>2120.9189189189192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1540943.9999999998</v>
      </c>
      <c r="I24" s="83"/>
      <c r="J24" s="104"/>
    </row>
    <row r="25" spans="1:10" s="80" customFormat="1" ht="12.75" customHeight="1" x14ac:dyDescent="0.25">
      <c r="A25" s="102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7"/>
      <c r="B26" s="108"/>
      <c r="C26" s="109"/>
      <c r="D26" s="110"/>
      <c r="E26" s="110"/>
      <c r="F26" s="110"/>
      <c r="G26" s="111">
        <f>G5+G11+G17+G23</f>
        <v>5648886.4864864862</v>
      </c>
      <c r="H26" s="112">
        <f>H5+H11+H17+H23</f>
        <v>621377.51351351349</v>
      </c>
      <c r="I26" s="112"/>
      <c r="J26" s="113">
        <f>H6+H12+H18+H24</f>
        <v>6270264</v>
      </c>
    </row>
    <row r="27" spans="1:10" s="80" customFormat="1" ht="12.75" customHeight="1" x14ac:dyDescent="0.25">
      <c r="B27" s="79"/>
      <c r="D27" s="81"/>
      <c r="E27" s="81"/>
      <c r="F27" s="81"/>
      <c r="G27" s="82"/>
      <c r="H27" s="83"/>
      <c r="I27" s="83"/>
      <c r="J27" s="83"/>
    </row>
    <row r="28" spans="1:10" s="80" customFormat="1" ht="12.75" customHeight="1" x14ac:dyDescent="0.25">
      <c r="A28" s="95" t="s">
        <v>1</v>
      </c>
      <c r="B28" s="96">
        <f>Invoice!E116</f>
        <v>23010002</v>
      </c>
      <c r="C28" s="97"/>
      <c r="D28" s="98"/>
      <c r="E28" s="98"/>
      <c r="F28" s="98"/>
      <c r="G28" s="99"/>
      <c r="H28" s="100"/>
      <c r="I28" s="100"/>
      <c r="J28" s="101"/>
    </row>
    <row r="29" spans="1:10" s="80" customFormat="1" ht="12.75" customHeight="1" x14ac:dyDescent="0.25">
      <c r="A29" s="102">
        <v>1</v>
      </c>
      <c r="B29" s="84" t="s">
        <v>20</v>
      </c>
      <c r="C29" s="84" t="s">
        <v>21</v>
      </c>
      <c r="D29" s="85" t="s">
        <v>22</v>
      </c>
      <c r="E29" s="85" t="s">
        <v>23</v>
      </c>
      <c r="F29" s="85"/>
      <c r="G29" s="86" t="s">
        <v>24</v>
      </c>
      <c r="H29" s="87" t="s">
        <v>25</v>
      </c>
      <c r="I29" s="87" t="s">
        <v>26</v>
      </c>
      <c r="J29" s="103"/>
    </row>
    <row r="30" spans="1:10" s="80" customFormat="1" ht="12.75" customHeight="1" x14ac:dyDescent="0.25">
      <c r="A30" s="102"/>
      <c r="B30" s="80">
        <f>Invoice!B124</f>
        <v>1000</v>
      </c>
      <c r="C30" s="88" t="str">
        <f>Invoice!E124</f>
        <v>LABEL HARGA JOYKO LB-3 (2 LINE KUNING FLUOR)</v>
      </c>
      <c r="D30" s="89">
        <f>Invoice!H124</f>
        <v>4300</v>
      </c>
      <c r="E30" s="81">
        <f>D30*B30</f>
        <v>4300000</v>
      </c>
      <c r="F30" s="81"/>
      <c r="G30" s="82">
        <f>E30/1.11</f>
        <v>3873873.8738738736</v>
      </c>
      <c r="H30" s="83">
        <f>G30*11%</f>
        <v>426126.1261261261</v>
      </c>
      <c r="I30" s="83">
        <f>G30/B30</f>
        <v>3873.8738738738734</v>
      </c>
      <c r="J30" s="104">
        <f>H30/B30</f>
        <v>426.12612612612611</v>
      </c>
    </row>
    <row r="31" spans="1:10" s="80" customFormat="1" ht="12.75" customHeight="1" x14ac:dyDescent="0.25">
      <c r="A31" s="102"/>
      <c r="D31" s="81"/>
      <c r="E31" s="81">
        <f>(E30*Invoice!I124)+((E30-(E30*Invoice!I124))*Invoice!J124)</f>
        <v>580500</v>
      </c>
      <c r="F31" s="81"/>
      <c r="G31" s="90">
        <f>E31/1.11</f>
        <v>522972.9729729729</v>
      </c>
      <c r="H31" s="91">
        <f>G31*11%</f>
        <v>57527.027027027019</v>
      </c>
      <c r="I31" s="91">
        <f>G31/B30</f>
        <v>522.97297297297291</v>
      </c>
      <c r="J31" s="105">
        <f>H31/B30</f>
        <v>57.527027027027017</v>
      </c>
    </row>
    <row r="32" spans="1:10" s="80" customFormat="1" ht="12.75" customHeight="1" x14ac:dyDescent="0.25">
      <c r="A32" s="102"/>
      <c r="D32" s="81" t="s">
        <v>23</v>
      </c>
      <c r="E32" s="81">
        <f>E30-E31</f>
        <v>3719500</v>
      </c>
      <c r="F32" s="81"/>
      <c r="G32" s="82">
        <f>G30-G31</f>
        <v>3350900.9009009008</v>
      </c>
      <c r="H32" s="82">
        <f>H30-H31</f>
        <v>368599.09909909905</v>
      </c>
      <c r="I32" s="82">
        <f>I30-I31</f>
        <v>3350.9009009009005</v>
      </c>
      <c r="J32" s="106">
        <f>J30-J31</f>
        <v>368.59909909909908</v>
      </c>
    </row>
    <row r="33" spans="1:10" s="80" customFormat="1" ht="12.75" customHeight="1" x14ac:dyDescent="0.25">
      <c r="A33" s="102"/>
      <c r="D33" s="81"/>
      <c r="E33" s="81"/>
      <c r="F33" s="81"/>
      <c r="G33" s="82"/>
      <c r="H33" s="83">
        <f>G32+H32</f>
        <v>3719500</v>
      </c>
      <c r="I33" s="83"/>
      <c r="J33" s="104"/>
    </row>
    <row r="34" spans="1:10" s="80" customFormat="1" ht="12.75" customHeight="1" x14ac:dyDescent="0.25">
      <c r="A34" s="102"/>
      <c r="D34" s="81"/>
      <c r="E34" s="81"/>
      <c r="F34" s="81"/>
      <c r="G34" s="82"/>
      <c r="H34" s="83"/>
      <c r="I34" s="83"/>
      <c r="J34" s="104"/>
    </row>
    <row r="35" spans="1:10" s="80" customFormat="1" ht="12.75" customHeight="1" x14ac:dyDescent="0.25">
      <c r="A35" s="107"/>
      <c r="B35" s="108"/>
      <c r="C35" s="109"/>
      <c r="D35" s="110"/>
      <c r="E35" s="110"/>
      <c r="F35" s="110"/>
      <c r="G35" s="111">
        <f>G32</f>
        <v>3350900.9009009008</v>
      </c>
      <c r="H35" s="112">
        <f>H32</f>
        <v>368599.09909909905</v>
      </c>
      <c r="I35" s="112"/>
      <c r="J35" s="113">
        <f>H33</f>
        <v>3719500</v>
      </c>
    </row>
    <row r="37" spans="1:10" s="80" customFormat="1" ht="12.75" customHeight="1" x14ac:dyDescent="0.25">
      <c r="A37" s="95" t="s">
        <v>1</v>
      </c>
      <c r="B37" s="96">
        <f>Invoice!E230</f>
        <v>23010003</v>
      </c>
      <c r="C37" s="97"/>
      <c r="D37" s="98"/>
      <c r="E37" s="98"/>
      <c r="F37" s="98"/>
      <c r="G37" s="99"/>
      <c r="H37" s="100"/>
      <c r="I37" s="100"/>
      <c r="J37" s="101"/>
    </row>
    <row r="38" spans="1:10" s="80" customFormat="1" ht="12.75" customHeight="1" x14ac:dyDescent="0.25">
      <c r="A38" s="102">
        <v>1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Invoice!B238</f>
        <v>50</v>
      </c>
      <c r="C39" s="88" t="str">
        <f>Invoice!E238</f>
        <v>BINDER CLIP KENKO NO. 107</v>
      </c>
      <c r="D39" s="89">
        <f>Invoice!H238</f>
        <v>31800</v>
      </c>
      <c r="E39" s="81">
        <f>D39*B39</f>
        <v>1590000</v>
      </c>
      <c r="F39" s="81"/>
      <c r="G39" s="82">
        <f>E39/1.11</f>
        <v>1432432.4324324322</v>
      </c>
      <c r="H39" s="83">
        <f>G39*11%</f>
        <v>157567.56756756754</v>
      </c>
      <c r="I39" s="83">
        <f>G39/B39</f>
        <v>28648.648648648643</v>
      </c>
      <c r="J39" s="104">
        <f>H39/B39</f>
        <v>3151.3513513513508</v>
      </c>
    </row>
    <row r="40" spans="1:10" s="80" customFormat="1" ht="12.75" customHeight="1" x14ac:dyDescent="0.25">
      <c r="A40" s="102"/>
      <c r="D40" s="81"/>
      <c r="E40" s="81">
        <f>(E39*Invoice!I238)+((E39-(E39*Invoice!I238))*Invoice!J238)</f>
        <v>206700</v>
      </c>
      <c r="F40" s="81"/>
      <c r="G40" s="90">
        <f>E40/1.11</f>
        <v>186216.21621621621</v>
      </c>
      <c r="H40" s="91">
        <f>G40*11%</f>
        <v>20483.783783783783</v>
      </c>
      <c r="I40" s="91">
        <f>G40/B39</f>
        <v>3724.3243243243242</v>
      </c>
      <c r="J40" s="105">
        <f>H40/B39</f>
        <v>409.67567567567568</v>
      </c>
    </row>
    <row r="41" spans="1:10" s="80" customFormat="1" ht="12.75" customHeight="1" x14ac:dyDescent="0.25">
      <c r="A41" s="102"/>
      <c r="D41" s="81" t="s">
        <v>23</v>
      </c>
      <c r="E41" s="81">
        <f>E39-E40</f>
        <v>1383300</v>
      </c>
      <c r="F41" s="81"/>
      <c r="G41" s="82">
        <f>G39-G40</f>
        <v>1246216.2162162159</v>
      </c>
      <c r="H41" s="82">
        <f>H39-H40</f>
        <v>137083.78378378376</v>
      </c>
      <c r="I41" s="82">
        <f>I39-I40</f>
        <v>24924.32432432432</v>
      </c>
      <c r="J41" s="106">
        <f>J39-J40</f>
        <v>2741.6756756756749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1383299.9999999995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2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Invoice!B239</f>
        <v>10</v>
      </c>
      <c r="C45" s="88" t="str">
        <f>Invoice!E239</f>
        <v>BINDER CLIP KENKO NO. 200</v>
      </c>
      <c r="D45" s="89">
        <f>Invoice!H239</f>
        <v>120000</v>
      </c>
      <c r="E45" s="81">
        <f>D45*B45</f>
        <v>1200000</v>
      </c>
      <c r="F45" s="81"/>
      <c r="G45" s="82">
        <f>E45/1.11</f>
        <v>1081081.0810810809</v>
      </c>
      <c r="H45" s="83">
        <f>G45*11%</f>
        <v>118918.91891891891</v>
      </c>
      <c r="I45" s="83">
        <f>G45/B45</f>
        <v>108108.10810810809</v>
      </c>
      <c r="J45" s="104">
        <f>H45/B45</f>
        <v>11891.89189189189</v>
      </c>
    </row>
    <row r="46" spans="1:10" s="80" customFormat="1" ht="12.75" customHeight="1" x14ac:dyDescent="0.25">
      <c r="A46" s="102"/>
      <c r="D46" s="81"/>
      <c r="E46" s="81">
        <f>(E45*Invoice!I239)+((E45-(E45*Invoice!I239))*Invoice!J239)</f>
        <v>156000</v>
      </c>
      <c r="F46" s="81"/>
      <c r="G46" s="90">
        <f>E46/1.11</f>
        <v>140540.54054054053</v>
      </c>
      <c r="H46" s="91">
        <f>G46*11%</f>
        <v>15459.459459459458</v>
      </c>
      <c r="I46" s="91">
        <f>G46/B45</f>
        <v>14054.054054054053</v>
      </c>
      <c r="J46" s="105">
        <f>H46/B45</f>
        <v>1545.9459459459458</v>
      </c>
    </row>
    <row r="47" spans="1:10" s="80" customFormat="1" ht="12.75" customHeight="1" x14ac:dyDescent="0.25">
      <c r="A47" s="102"/>
      <c r="D47" s="81" t="s">
        <v>23</v>
      </c>
      <c r="E47" s="81">
        <f>E45-E46</f>
        <v>1044000</v>
      </c>
      <c r="F47" s="81"/>
      <c r="G47" s="82">
        <f>G45-G46</f>
        <v>940540.54054054036</v>
      </c>
      <c r="H47" s="82">
        <f>H45-H46</f>
        <v>103459.45945945945</v>
      </c>
      <c r="I47" s="82">
        <f>I45-I46</f>
        <v>94054.054054054039</v>
      </c>
      <c r="J47" s="106">
        <f>J45-J46</f>
        <v>10345.945945945943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1043999.9999999998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3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Invoice!B240</f>
        <v>288</v>
      </c>
      <c r="C51" s="88" t="str">
        <f>Invoice!E240</f>
        <v>PENSIL WARNA JOYKO CP-12PB (PANJANG)</v>
      </c>
      <c r="D51" s="89">
        <f>Invoice!H240</f>
        <v>10600</v>
      </c>
      <c r="E51" s="81">
        <f>D51*B51</f>
        <v>3052800</v>
      </c>
      <c r="F51" s="81"/>
      <c r="G51" s="82">
        <f>E51/1.11</f>
        <v>2750270.2702702698</v>
      </c>
      <c r="H51" s="83">
        <f>G51*11%</f>
        <v>302529.7297297297</v>
      </c>
      <c r="I51" s="83">
        <f>G51/B51</f>
        <v>9549.5495495495488</v>
      </c>
      <c r="J51" s="104">
        <f>H51/B51</f>
        <v>1050.4504504504503</v>
      </c>
    </row>
    <row r="52" spans="1:10" s="80" customFormat="1" ht="12.75" customHeight="1" x14ac:dyDescent="0.25">
      <c r="A52" s="102"/>
      <c r="D52" s="81"/>
      <c r="E52" s="81">
        <f>(E51*Invoice!I240)+((E51-(E51*Invoice!I240))*Invoice!J240)</f>
        <v>396864</v>
      </c>
      <c r="F52" s="81"/>
      <c r="G52" s="90">
        <f>E52/1.11</f>
        <v>357535.13513513509</v>
      </c>
      <c r="H52" s="91">
        <f>G52*11%</f>
        <v>39328.86486486486</v>
      </c>
      <c r="I52" s="91">
        <f>G52/B51</f>
        <v>1241.4414414414414</v>
      </c>
      <c r="J52" s="105">
        <f>H52/B51</f>
        <v>136.55855855855853</v>
      </c>
    </row>
    <row r="53" spans="1:10" s="80" customFormat="1" ht="12.75" customHeight="1" x14ac:dyDescent="0.25">
      <c r="A53" s="102"/>
      <c r="D53" s="81" t="s">
        <v>23</v>
      </c>
      <c r="E53" s="81">
        <f>E51-E52</f>
        <v>2655936</v>
      </c>
      <c r="F53" s="81"/>
      <c r="G53" s="82">
        <f>G51-G52</f>
        <v>2392735.1351351347</v>
      </c>
      <c r="H53" s="82">
        <f>H51-H52</f>
        <v>263200.86486486485</v>
      </c>
      <c r="I53" s="82">
        <f>I51-I52</f>
        <v>8308.1081081081065</v>
      </c>
      <c r="J53" s="106">
        <f>J51-J52</f>
        <v>913.89189189189176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2655935.9999999995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4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Invoice!B241</f>
        <v>72</v>
      </c>
      <c r="C57" s="88" t="str">
        <f>Invoice!E241</f>
        <v>PENSIL WARNA JOYKO CP-24PB (PANJANG)</v>
      </c>
      <c r="D57" s="89">
        <f>Invoice!H241</f>
        <v>21200</v>
      </c>
      <c r="E57" s="81">
        <f>D57*B57</f>
        <v>1526400</v>
      </c>
      <c r="F57" s="81"/>
      <c r="G57" s="82">
        <f>E57/1.11</f>
        <v>1375135.1351351349</v>
      </c>
      <c r="H57" s="83">
        <f>G57*11%</f>
        <v>151264.86486486485</v>
      </c>
      <c r="I57" s="83">
        <f>G57/B57</f>
        <v>19099.099099099098</v>
      </c>
      <c r="J57" s="104">
        <f>H57/B57</f>
        <v>2100.9009009009005</v>
      </c>
    </row>
    <row r="58" spans="1:10" s="80" customFormat="1" ht="12.75" customHeight="1" x14ac:dyDescent="0.25">
      <c r="A58" s="102"/>
      <c r="D58" s="81"/>
      <c r="E58" s="81">
        <f>(E57*Invoice!I241)+((E57-(E57*Invoice!I241))*Invoice!J241)</f>
        <v>198432</v>
      </c>
      <c r="F58" s="81"/>
      <c r="G58" s="90">
        <f>E58/1.11</f>
        <v>178767.56756756754</v>
      </c>
      <c r="H58" s="91">
        <f>G58*11%</f>
        <v>19664.43243243243</v>
      </c>
      <c r="I58" s="91">
        <f>G58/B57</f>
        <v>2482.8828828828828</v>
      </c>
      <c r="J58" s="105">
        <f>H58/B57</f>
        <v>273.11711711711706</v>
      </c>
    </row>
    <row r="59" spans="1:10" s="80" customFormat="1" ht="12.75" customHeight="1" x14ac:dyDescent="0.25">
      <c r="A59" s="102"/>
      <c r="D59" s="81" t="s">
        <v>23</v>
      </c>
      <c r="E59" s="81">
        <f>E57-E58</f>
        <v>1327968</v>
      </c>
      <c r="F59" s="81"/>
      <c r="G59" s="82">
        <f>G57-G58</f>
        <v>1196367.5675675673</v>
      </c>
      <c r="H59" s="82">
        <f>H57-H58</f>
        <v>131600.43243243243</v>
      </c>
      <c r="I59" s="82">
        <f>I57-I58</f>
        <v>16616.216216216213</v>
      </c>
      <c r="J59" s="106">
        <f>J57-J58</f>
        <v>1827.7837837837835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1327967.9999999998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5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Invoice!B242</f>
        <v>5</v>
      </c>
      <c r="C63" s="88" t="str">
        <f>Invoice!E242</f>
        <v>KARTU STOCK FOLIO PUTIH</v>
      </c>
      <c r="D63" s="89">
        <f>Invoice!H242</f>
        <v>37500</v>
      </c>
      <c r="E63" s="81">
        <f>D63*B63</f>
        <v>187500</v>
      </c>
      <c r="F63" s="81"/>
      <c r="G63" s="82">
        <f>E63/1.11</f>
        <v>168918.91891891891</v>
      </c>
      <c r="H63" s="83">
        <f>G63*11%</f>
        <v>18581.08108108108</v>
      </c>
      <c r="I63" s="83">
        <f>G63/B63</f>
        <v>33783.78378378378</v>
      </c>
      <c r="J63" s="104">
        <f>H63/B63</f>
        <v>3716.2162162162158</v>
      </c>
    </row>
    <row r="64" spans="1:10" s="80" customFormat="1" ht="12.75" customHeight="1" x14ac:dyDescent="0.25">
      <c r="A64" s="102"/>
      <c r="D64" s="81"/>
      <c r="E64" s="81">
        <f>(E63*Invoice!I242)+((E63-(E63*Invoice!I242))*Invoice!J242)</f>
        <v>0</v>
      </c>
      <c r="F64" s="81"/>
      <c r="G64" s="90">
        <f>E64/1.11</f>
        <v>0</v>
      </c>
      <c r="H64" s="91">
        <f>G64*11%</f>
        <v>0</v>
      </c>
      <c r="I64" s="91">
        <f>G64/B63</f>
        <v>0</v>
      </c>
      <c r="J64" s="105">
        <f>H64/B63</f>
        <v>0</v>
      </c>
    </row>
    <row r="65" spans="1:10" s="80" customFormat="1" ht="12.75" customHeight="1" x14ac:dyDescent="0.25">
      <c r="A65" s="102"/>
      <c r="D65" s="81" t="s">
        <v>23</v>
      </c>
      <c r="E65" s="81">
        <f>E63-E64</f>
        <v>187500</v>
      </c>
      <c r="F65" s="81"/>
      <c r="G65" s="82">
        <f>G63-G64</f>
        <v>168918.91891891891</v>
      </c>
      <c r="H65" s="82">
        <f>H63-H64</f>
        <v>18581.08108108108</v>
      </c>
      <c r="I65" s="82">
        <f>I63-I64</f>
        <v>33783.78378378378</v>
      </c>
      <c r="J65" s="106">
        <f>J63-J64</f>
        <v>3716.2162162162158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187500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6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Invoice!B243</f>
        <v>10</v>
      </c>
      <c r="C69" s="88" t="str">
        <f>Invoice!E243</f>
        <v>KARTU STOCK KWARTO PUTIH</v>
      </c>
      <c r="D69" s="89">
        <f>Invoice!H243</f>
        <v>18500</v>
      </c>
      <c r="E69" s="81">
        <f>D69*B69</f>
        <v>185000</v>
      </c>
      <c r="F69" s="81"/>
      <c r="G69" s="82">
        <f>E69/1.11</f>
        <v>166666.66666666666</v>
      </c>
      <c r="H69" s="83">
        <f>G69*11%</f>
        <v>18333.333333333332</v>
      </c>
      <c r="I69" s="83">
        <f>G69/B69</f>
        <v>16666.666666666664</v>
      </c>
      <c r="J69" s="104">
        <f>H69/B69</f>
        <v>1833.3333333333333</v>
      </c>
    </row>
    <row r="70" spans="1:10" s="80" customFormat="1" ht="12.75" customHeight="1" x14ac:dyDescent="0.25">
      <c r="A70" s="102"/>
      <c r="D70" s="81"/>
      <c r="E70" s="81">
        <f>(E69*Invoice!I243)+((E69-(E69*Invoice!I243))*Invoice!J243)</f>
        <v>0</v>
      </c>
      <c r="F70" s="81"/>
      <c r="G70" s="90">
        <f>E70/1.11</f>
        <v>0</v>
      </c>
      <c r="H70" s="91">
        <f>G70*11%</f>
        <v>0</v>
      </c>
      <c r="I70" s="91">
        <f>G70/B69</f>
        <v>0</v>
      </c>
      <c r="J70" s="105">
        <f>H70/B69</f>
        <v>0</v>
      </c>
    </row>
    <row r="71" spans="1:10" s="80" customFormat="1" ht="12.75" customHeight="1" x14ac:dyDescent="0.25">
      <c r="A71" s="102"/>
      <c r="D71" s="81" t="s">
        <v>23</v>
      </c>
      <c r="E71" s="81">
        <f>E69-E70</f>
        <v>185000</v>
      </c>
      <c r="F71" s="81"/>
      <c r="G71" s="82">
        <f>G69-G70</f>
        <v>166666.66666666666</v>
      </c>
      <c r="H71" s="82">
        <f>H69-H70</f>
        <v>18333.333333333332</v>
      </c>
      <c r="I71" s="82">
        <f>I69-I70</f>
        <v>16666.666666666664</v>
      </c>
      <c r="J71" s="106">
        <f>J69-J70</f>
        <v>1833.3333333333333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185000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7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Invoice!B244</f>
        <v>72</v>
      </c>
      <c r="C75" s="88" t="str">
        <f>Invoice!E244</f>
        <v>GEL PEN KENKO KE-303 T-GEL TRIANGULAR HITAM</v>
      </c>
      <c r="D75" s="89">
        <f>Invoice!H244</f>
        <v>21600</v>
      </c>
      <c r="E75" s="81">
        <f>D75*B75</f>
        <v>1555200</v>
      </c>
      <c r="F75" s="81"/>
      <c r="G75" s="82">
        <f>E75/1.11</f>
        <v>1401081.0810810809</v>
      </c>
      <c r="H75" s="83">
        <f>G75*11%</f>
        <v>154118.91891891891</v>
      </c>
      <c r="I75" s="83">
        <f>G75/B75</f>
        <v>19459.459459459456</v>
      </c>
      <c r="J75" s="104">
        <f>H75/B75</f>
        <v>2140.5405405405404</v>
      </c>
    </row>
    <row r="76" spans="1:10" s="80" customFormat="1" ht="12.75" customHeight="1" x14ac:dyDescent="0.25">
      <c r="A76" s="102"/>
      <c r="D76" s="81"/>
      <c r="E76" s="81">
        <f>(E75*Invoice!I244)+((E75-(E75*Invoice!I244))*Invoice!J244)</f>
        <v>202176</v>
      </c>
      <c r="F76" s="81"/>
      <c r="G76" s="90">
        <f>E76/1.11</f>
        <v>182140.54054054053</v>
      </c>
      <c r="H76" s="91">
        <f>G76*11%</f>
        <v>20035.45945945946</v>
      </c>
      <c r="I76" s="91">
        <f>G76/B75</f>
        <v>2529.7297297297296</v>
      </c>
      <c r="J76" s="105">
        <f>H76/B75</f>
        <v>278.27027027027026</v>
      </c>
    </row>
    <row r="77" spans="1:10" s="80" customFormat="1" ht="12.75" customHeight="1" x14ac:dyDescent="0.25">
      <c r="A77" s="102"/>
      <c r="D77" s="81" t="s">
        <v>23</v>
      </c>
      <c r="E77" s="81">
        <f>E75-E76</f>
        <v>1353024</v>
      </c>
      <c r="F77" s="81"/>
      <c r="G77" s="82">
        <f>G75-G76</f>
        <v>1218940.5405405404</v>
      </c>
      <c r="H77" s="82">
        <f>H75-H76</f>
        <v>134083.45945945944</v>
      </c>
      <c r="I77" s="82">
        <f>I75-I76</f>
        <v>16929.729729729726</v>
      </c>
      <c r="J77" s="106">
        <f>J75-J76</f>
        <v>1862.2702702702702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1353023.9999999998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7"/>
      <c r="B80" s="108"/>
      <c r="C80" s="109"/>
      <c r="D80" s="110"/>
      <c r="E80" s="110"/>
      <c r="F80" s="110"/>
      <c r="G80" s="111">
        <f>G41+G47+G53+G59+G65+G71+G77</f>
        <v>7330385.5855855849</v>
      </c>
      <c r="H80" s="112">
        <f>H41+H47+H53+H59+H65+H71+H77</f>
        <v>806342.41441441432</v>
      </c>
      <c r="I80" s="112"/>
      <c r="J80" s="113">
        <f>H42+H48+H54+H60+H66+H72+H78</f>
        <v>8136727.9999999981</v>
      </c>
    </row>
    <row r="81" spans="1:10" s="80" customFormat="1" ht="12.75" customHeight="1" x14ac:dyDescent="0.25">
      <c r="B81" s="79"/>
      <c r="D81" s="81"/>
      <c r="E81" s="81"/>
      <c r="F81" s="81"/>
      <c r="G81" s="82"/>
      <c r="H81" s="83"/>
      <c r="I81" s="83"/>
      <c r="J81" s="83"/>
    </row>
    <row r="82" spans="1:10" s="80" customFormat="1" ht="12.75" customHeight="1" x14ac:dyDescent="0.25">
      <c r="A82" s="95" t="s">
        <v>1</v>
      </c>
      <c r="B82" s="96">
        <f>Invoice!E344</f>
        <v>23010004</v>
      </c>
      <c r="C82" s="97"/>
      <c r="D82" s="98"/>
      <c r="E82" s="98"/>
      <c r="F82" s="98"/>
      <c r="G82" s="99"/>
      <c r="H82" s="100"/>
      <c r="I82" s="100"/>
      <c r="J82" s="101"/>
    </row>
    <row r="83" spans="1:10" s="80" customFormat="1" ht="12.75" customHeight="1" x14ac:dyDescent="0.25">
      <c r="A83" s="102">
        <v>1</v>
      </c>
      <c r="B83" s="84" t="s">
        <v>20</v>
      </c>
      <c r="C83" s="84" t="s">
        <v>21</v>
      </c>
      <c r="D83" s="85" t="s">
        <v>22</v>
      </c>
      <c r="E83" s="85" t="s">
        <v>23</v>
      </c>
      <c r="F83" s="85"/>
      <c r="G83" s="86" t="s">
        <v>24</v>
      </c>
      <c r="H83" s="87" t="s">
        <v>25</v>
      </c>
      <c r="I83" s="87" t="s">
        <v>26</v>
      </c>
      <c r="J83" s="103"/>
    </row>
    <row r="84" spans="1:10" s="80" customFormat="1" ht="12.75" customHeight="1" x14ac:dyDescent="0.25">
      <c r="A84" s="102"/>
      <c r="B84" s="80">
        <f>Invoice!B352</f>
        <v>360</v>
      </c>
      <c r="C84" s="88" t="str">
        <f>Invoice!E352</f>
        <v>CRAYON / OIL PASTEL JOYKO OP-18S PP CASE SEA WORLD</v>
      </c>
      <c r="D84" s="89">
        <f>Invoice!H352</f>
        <v>23000</v>
      </c>
      <c r="E84" s="81">
        <f>D84*B84</f>
        <v>8280000</v>
      </c>
      <c r="F84" s="81"/>
      <c r="G84" s="82">
        <f>E84/1.11</f>
        <v>7459459.4594594585</v>
      </c>
      <c r="H84" s="83">
        <f>G84*11%</f>
        <v>820540.54054054047</v>
      </c>
      <c r="I84" s="83">
        <f>G84/B84</f>
        <v>20720.720720720718</v>
      </c>
      <c r="J84" s="104">
        <f>H84/B84</f>
        <v>2279.2792792792793</v>
      </c>
    </row>
    <row r="85" spans="1:10" s="80" customFormat="1" ht="12.75" customHeight="1" x14ac:dyDescent="0.25">
      <c r="A85" s="102"/>
      <c r="D85" s="81"/>
      <c r="E85" s="81">
        <f>(E84*Invoice!I352)+((E84-(E84*Invoice!I352))*Invoice!J352)</f>
        <v>1076400</v>
      </c>
      <c r="F85" s="81"/>
      <c r="G85" s="90">
        <f>E85/1.11</f>
        <v>969729.72972972959</v>
      </c>
      <c r="H85" s="91">
        <f>G85*11%</f>
        <v>106670.27027027025</v>
      </c>
      <c r="I85" s="91">
        <f>G85/B84</f>
        <v>2693.6936936936931</v>
      </c>
      <c r="J85" s="105">
        <f>H85/B84</f>
        <v>296.30630630630628</v>
      </c>
    </row>
    <row r="86" spans="1:10" s="80" customFormat="1" ht="12.75" customHeight="1" x14ac:dyDescent="0.25">
      <c r="A86" s="102"/>
      <c r="D86" s="81" t="s">
        <v>23</v>
      </c>
      <c r="E86" s="81">
        <f>E84-E85</f>
        <v>7203600</v>
      </c>
      <c r="F86" s="81"/>
      <c r="G86" s="82">
        <f>G84-G85</f>
        <v>6489729.7297297288</v>
      </c>
      <c r="H86" s="82">
        <f>H84-H85</f>
        <v>713870.27027027018</v>
      </c>
      <c r="I86" s="82">
        <f>I84-I85</f>
        <v>18027.027027027023</v>
      </c>
      <c r="J86" s="106">
        <f>J84-J85</f>
        <v>1982.9729729729729</v>
      </c>
    </row>
    <row r="87" spans="1:10" s="80" customFormat="1" ht="12.75" customHeight="1" x14ac:dyDescent="0.25">
      <c r="A87" s="102"/>
      <c r="D87" s="81"/>
      <c r="E87" s="81"/>
      <c r="F87" s="81"/>
      <c r="G87" s="82"/>
      <c r="H87" s="83">
        <f>G86+H86</f>
        <v>7203599.9999999991</v>
      </c>
      <c r="I87" s="83"/>
      <c r="J87" s="104"/>
    </row>
    <row r="88" spans="1:10" s="80" customFormat="1" ht="12.75" customHeight="1" x14ac:dyDescent="0.25">
      <c r="A88" s="102"/>
      <c r="B88" s="79"/>
      <c r="D88" s="81"/>
      <c r="E88" s="81"/>
      <c r="F88" s="81"/>
      <c r="G88" s="82"/>
      <c r="H88" s="83"/>
      <c r="I88" s="83"/>
      <c r="J88" s="104"/>
    </row>
    <row r="89" spans="1:10" s="80" customFormat="1" ht="12.75" customHeight="1" x14ac:dyDescent="0.25">
      <c r="A89" s="102">
        <v>2</v>
      </c>
      <c r="B89" s="84" t="s">
        <v>20</v>
      </c>
      <c r="C89" s="84" t="s">
        <v>21</v>
      </c>
      <c r="D89" s="85" t="s">
        <v>22</v>
      </c>
      <c r="E89" s="85" t="s">
        <v>23</v>
      </c>
      <c r="F89" s="85"/>
      <c r="G89" s="86" t="s">
        <v>24</v>
      </c>
      <c r="H89" s="87" t="s">
        <v>25</v>
      </c>
      <c r="I89" s="87" t="s">
        <v>26</v>
      </c>
      <c r="J89" s="103"/>
    </row>
    <row r="90" spans="1:10" s="80" customFormat="1" ht="12.75" customHeight="1" x14ac:dyDescent="0.25">
      <c r="A90" s="102"/>
      <c r="B90" s="80">
        <f>Invoice!B353</f>
        <v>36</v>
      </c>
      <c r="C90" s="88" t="str">
        <f>Invoice!E353</f>
        <v>CRAYON / OIL PASTEL JOYKO OP-36S PP CASE SEA WORLD</v>
      </c>
      <c r="D90" s="89">
        <f>Invoice!H353</f>
        <v>41500</v>
      </c>
      <c r="E90" s="81">
        <f>D90*B90</f>
        <v>1494000</v>
      </c>
      <c r="F90" s="81"/>
      <c r="G90" s="82">
        <f>E90/1.11</f>
        <v>1345945.9459459458</v>
      </c>
      <c r="H90" s="83">
        <f>G90*11%</f>
        <v>148054.05405405405</v>
      </c>
      <c r="I90" s="83">
        <f>G90/B90</f>
        <v>37387.387387387382</v>
      </c>
      <c r="J90" s="104">
        <f>H90/B90</f>
        <v>4112.6126126126128</v>
      </c>
    </row>
    <row r="91" spans="1:10" s="80" customFormat="1" ht="12.75" customHeight="1" x14ac:dyDescent="0.25">
      <c r="A91" s="102"/>
      <c r="D91" s="81"/>
      <c r="E91" s="81">
        <f>(E90*Invoice!I353)+((E90-(E90*Invoice!I353))*Invoice!J353)</f>
        <v>194220</v>
      </c>
      <c r="F91" s="81"/>
      <c r="G91" s="90">
        <f>E91/1.11</f>
        <v>174972.97297297296</v>
      </c>
      <c r="H91" s="91">
        <f>G91*11%</f>
        <v>19247.027027027027</v>
      </c>
      <c r="I91" s="91">
        <f>G91/B90</f>
        <v>4860.3603603603597</v>
      </c>
      <c r="J91" s="105">
        <f>H91/B90</f>
        <v>534.63963963963965</v>
      </c>
    </row>
    <row r="92" spans="1:10" s="80" customFormat="1" ht="12.75" customHeight="1" x14ac:dyDescent="0.25">
      <c r="A92" s="102"/>
      <c r="D92" s="81" t="s">
        <v>23</v>
      </c>
      <c r="E92" s="81">
        <f>E90-E91</f>
        <v>1299780</v>
      </c>
      <c r="F92" s="81"/>
      <c r="G92" s="82">
        <f>G90-G91</f>
        <v>1170972.9729729728</v>
      </c>
      <c r="H92" s="82">
        <f>H90-H91</f>
        <v>128807.02702702703</v>
      </c>
      <c r="I92" s="82">
        <f>I90-I91</f>
        <v>32527.027027027023</v>
      </c>
      <c r="J92" s="106">
        <f>J90-J91</f>
        <v>3577.9729729729734</v>
      </c>
    </row>
    <row r="93" spans="1:10" s="80" customFormat="1" ht="12.75" customHeight="1" x14ac:dyDescent="0.25">
      <c r="A93" s="102"/>
      <c r="D93" s="81"/>
      <c r="E93" s="81"/>
      <c r="F93" s="81"/>
      <c r="G93" s="82"/>
      <c r="H93" s="83">
        <f>G92+H92</f>
        <v>1299779.9999999998</v>
      </c>
      <c r="I93" s="83"/>
      <c r="J93" s="104"/>
    </row>
    <row r="94" spans="1:10" s="80" customFormat="1" ht="12.75" customHeight="1" x14ac:dyDescent="0.25">
      <c r="A94" s="102"/>
      <c r="B94" s="79"/>
      <c r="D94" s="81"/>
      <c r="E94" s="81"/>
      <c r="F94" s="81"/>
      <c r="G94" s="82"/>
      <c r="H94" s="83"/>
      <c r="I94" s="83"/>
      <c r="J94" s="104"/>
    </row>
    <row r="95" spans="1:10" s="80" customFormat="1" ht="12.75" customHeight="1" x14ac:dyDescent="0.25">
      <c r="A95" s="102">
        <v>3</v>
      </c>
      <c r="B95" s="84" t="s">
        <v>20</v>
      </c>
      <c r="C95" s="84" t="s">
        <v>21</v>
      </c>
      <c r="D95" s="85" t="s">
        <v>22</v>
      </c>
      <c r="E95" s="85" t="s">
        <v>23</v>
      </c>
      <c r="F95" s="85"/>
      <c r="G95" s="86" t="s">
        <v>24</v>
      </c>
      <c r="H95" s="87" t="s">
        <v>25</v>
      </c>
      <c r="I95" s="87" t="s">
        <v>26</v>
      </c>
      <c r="J95" s="103"/>
    </row>
    <row r="96" spans="1:10" s="80" customFormat="1" ht="12.75" customHeight="1" x14ac:dyDescent="0.25">
      <c r="A96" s="102"/>
      <c r="B96" s="80">
        <f>Invoice!B354</f>
        <v>24</v>
      </c>
      <c r="C96" s="88" t="str">
        <f>Invoice!E354</f>
        <v>CRAYON / OIL PASTEL JOYKO OP-48S PP CASE SEA WORLD</v>
      </c>
      <c r="D96" s="89">
        <f>Invoice!H354</f>
        <v>58900</v>
      </c>
      <c r="E96" s="81">
        <f>D96*B96</f>
        <v>1413600</v>
      </c>
      <c r="F96" s="81"/>
      <c r="G96" s="82">
        <f>E96/1.11</f>
        <v>1273513.5135135134</v>
      </c>
      <c r="H96" s="83">
        <f>G96*11%</f>
        <v>140086.48648648648</v>
      </c>
      <c r="I96" s="83">
        <f>G96/B96</f>
        <v>53063.063063063055</v>
      </c>
      <c r="J96" s="104">
        <f>H96/B96</f>
        <v>5836.9369369369369</v>
      </c>
    </row>
    <row r="97" spans="1:10" s="80" customFormat="1" ht="12.75" customHeight="1" x14ac:dyDescent="0.25">
      <c r="A97" s="102"/>
      <c r="D97" s="81"/>
      <c r="E97" s="81">
        <f>(E96*Invoice!I354)+((E96-(E96*Invoice!I354))*Invoice!J354)</f>
        <v>183768</v>
      </c>
      <c r="F97" s="81"/>
      <c r="G97" s="90">
        <f>E97/1.11</f>
        <v>165556.75675675675</v>
      </c>
      <c r="H97" s="91">
        <f>G97*11%</f>
        <v>18211.243243243243</v>
      </c>
      <c r="I97" s="91">
        <f>G97/B96</f>
        <v>6898.198198198198</v>
      </c>
      <c r="J97" s="105">
        <f>H97/B96</f>
        <v>758.80180180180184</v>
      </c>
    </row>
    <row r="98" spans="1:10" s="80" customFormat="1" ht="12.75" customHeight="1" x14ac:dyDescent="0.25">
      <c r="A98" s="102"/>
      <c r="D98" s="81" t="s">
        <v>23</v>
      </c>
      <c r="E98" s="81">
        <f>E96-E97</f>
        <v>1229832</v>
      </c>
      <c r="F98" s="81"/>
      <c r="G98" s="82">
        <f>G96-G97</f>
        <v>1107956.7567567567</v>
      </c>
      <c r="H98" s="82">
        <f>H96-H97</f>
        <v>121875.24324324324</v>
      </c>
      <c r="I98" s="82">
        <f>I96-I97</f>
        <v>46164.86486486486</v>
      </c>
      <c r="J98" s="106">
        <f>J96-J97</f>
        <v>5078.135135135135</v>
      </c>
    </row>
    <row r="99" spans="1:10" s="80" customFormat="1" ht="12.75" customHeight="1" x14ac:dyDescent="0.25">
      <c r="A99" s="102"/>
      <c r="D99" s="81"/>
      <c r="E99" s="81"/>
      <c r="F99" s="81"/>
      <c r="G99" s="82"/>
      <c r="H99" s="83">
        <f>G98+H98</f>
        <v>1229832</v>
      </c>
      <c r="I99" s="83"/>
      <c r="J99" s="104"/>
    </row>
    <row r="100" spans="1:10" s="80" customFormat="1" ht="12.75" customHeight="1" x14ac:dyDescent="0.25">
      <c r="A100" s="102"/>
      <c r="B100" s="79"/>
      <c r="D100" s="81"/>
      <c r="E100" s="81"/>
      <c r="F100" s="81"/>
      <c r="G100" s="82"/>
      <c r="H100" s="83"/>
      <c r="I100" s="83"/>
      <c r="J100" s="104"/>
    </row>
    <row r="101" spans="1:10" s="80" customFormat="1" ht="12.75" customHeight="1" x14ac:dyDescent="0.25">
      <c r="A101" s="102">
        <v>4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Invoice!B355</f>
        <v>24</v>
      </c>
      <c r="C102" s="88" t="str">
        <f>Invoice!E355</f>
        <v>CRAYON / OIL PASTEL JOYKO OP-55S PP CASE SEA WORLD</v>
      </c>
      <c r="D102" s="89">
        <f>Invoice!H355</f>
        <v>66900</v>
      </c>
      <c r="E102" s="81">
        <f>D102*B102</f>
        <v>1605600</v>
      </c>
      <c r="F102" s="81"/>
      <c r="G102" s="82">
        <f>E102/1.11</f>
        <v>1446486.4864864864</v>
      </c>
      <c r="H102" s="83">
        <f>G102*11%</f>
        <v>159113.51351351349</v>
      </c>
      <c r="I102" s="83">
        <f>G102/B102</f>
        <v>60270.270270270266</v>
      </c>
      <c r="J102" s="104">
        <f>H102/B102</f>
        <v>6629.7297297297291</v>
      </c>
    </row>
    <row r="103" spans="1:10" s="80" customFormat="1" ht="12.75" customHeight="1" x14ac:dyDescent="0.25">
      <c r="A103" s="102"/>
      <c r="D103" s="81"/>
      <c r="E103" s="81">
        <f>(E102*Invoice!I355)+((E102-(E102*Invoice!I355))*Invoice!J355)</f>
        <v>208728</v>
      </c>
      <c r="F103" s="81"/>
      <c r="G103" s="90">
        <f>E103/1.11</f>
        <v>188043.24324324323</v>
      </c>
      <c r="H103" s="91">
        <f>G103*11%</f>
        <v>20684.756756756757</v>
      </c>
      <c r="I103" s="91">
        <f>G103/B102</f>
        <v>7835.1351351351341</v>
      </c>
      <c r="J103" s="105">
        <f>H103/B102</f>
        <v>861.8648648648649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1396872</v>
      </c>
      <c r="F104" s="81"/>
      <c r="G104" s="82">
        <f>G102-G103</f>
        <v>1258443.2432432431</v>
      </c>
      <c r="H104" s="82">
        <f>H102-H103</f>
        <v>138428.75675675675</v>
      </c>
      <c r="I104" s="82">
        <f>I102-I103</f>
        <v>52435.135135135133</v>
      </c>
      <c r="J104" s="106">
        <f>J102-J103</f>
        <v>5767.8648648648641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1396871.9999999998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7"/>
      <c r="B107" s="108"/>
      <c r="C107" s="109"/>
      <c r="D107" s="110"/>
      <c r="E107" s="110"/>
      <c r="F107" s="110"/>
      <c r="G107" s="111">
        <f>G86+G92+G98+G104</f>
        <v>10027102.702702701</v>
      </c>
      <c r="H107" s="112">
        <f>H86+H92+H98+H104</f>
        <v>1102981.297297297</v>
      </c>
      <c r="I107" s="112"/>
      <c r="J107" s="113">
        <f>H87+H93+H99+H105</f>
        <v>11130083.999999998</v>
      </c>
    </row>
    <row r="109" spans="1:10" s="80" customFormat="1" ht="12.75" customHeight="1" x14ac:dyDescent="0.25">
      <c r="A109" s="95" t="s">
        <v>1</v>
      </c>
      <c r="B109" s="96">
        <f>Invoice!E458</f>
        <v>23010005</v>
      </c>
      <c r="C109" s="97"/>
      <c r="D109" s="98"/>
      <c r="E109" s="98"/>
      <c r="F109" s="98"/>
      <c r="G109" s="99"/>
      <c r="H109" s="100"/>
      <c r="I109" s="100"/>
      <c r="J109" s="101"/>
    </row>
    <row r="110" spans="1:10" s="80" customFormat="1" ht="12.75" customHeight="1" x14ac:dyDescent="0.25">
      <c r="A110" s="102">
        <v>1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3"/>
    </row>
    <row r="111" spans="1:10" s="80" customFormat="1" ht="12.75" customHeight="1" x14ac:dyDescent="0.25">
      <c r="A111" s="102"/>
      <c r="B111" s="80">
        <f>Invoice!B466</f>
        <v>144</v>
      </c>
      <c r="C111" s="88" t="str">
        <f>Invoice!E466</f>
        <v>STAND PEN SPIRAL KENKO STP-300SG</v>
      </c>
      <c r="D111" s="89">
        <f>Invoice!H466</f>
        <v>4100</v>
      </c>
      <c r="E111" s="81">
        <f>D111*B111</f>
        <v>590400</v>
      </c>
      <c r="F111" s="81"/>
      <c r="G111" s="82">
        <f>E111/1.11</f>
        <v>531891.89189189184</v>
      </c>
      <c r="H111" s="83">
        <f>G111*11%</f>
        <v>58508.108108108099</v>
      </c>
      <c r="I111" s="83">
        <f>G111/B111</f>
        <v>3693.6936936936931</v>
      </c>
      <c r="J111" s="104">
        <f>H111/B111</f>
        <v>406.30630630630623</v>
      </c>
    </row>
    <row r="112" spans="1:10" s="80" customFormat="1" ht="12.75" customHeight="1" x14ac:dyDescent="0.25">
      <c r="A112" s="102"/>
      <c r="D112" s="81"/>
      <c r="E112" s="81">
        <f>(E111*Invoice!I466)+((E111-(E111*Invoice!I466))*Invoice!J466)</f>
        <v>85608</v>
      </c>
      <c r="F112" s="81"/>
      <c r="G112" s="90">
        <f>E112/1.11</f>
        <v>77124.32432432432</v>
      </c>
      <c r="H112" s="91">
        <f>G112*11%</f>
        <v>8483.6756756756749</v>
      </c>
      <c r="I112" s="91">
        <f>G112/B111</f>
        <v>535.58558558558559</v>
      </c>
      <c r="J112" s="105">
        <f>H112/B111</f>
        <v>58.914414414414409</v>
      </c>
    </row>
    <row r="113" spans="1:10" s="80" customFormat="1" ht="12.75" customHeight="1" x14ac:dyDescent="0.25">
      <c r="A113" s="102"/>
      <c r="D113" s="81" t="s">
        <v>23</v>
      </c>
      <c r="E113" s="81">
        <f>E111-E112</f>
        <v>504792</v>
      </c>
      <c r="F113" s="81"/>
      <c r="G113" s="82">
        <f>G111-G112</f>
        <v>454767.56756756752</v>
      </c>
      <c r="H113" s="82">
        <f>H111-H112</f>
        <v>50024.432432432426</v>
      </c>
      <c r="I113" s="82">
        <f>I111-I112</f>
        <v>3158.1081081081074</v>
      </c>
      <c r="J113" s="106">
        <f>J111-J112</f>
        <v>347.39189189189182</v>
      </c>
    </row>
    <row r="114" spans="1:10" s="80" customFormat="1" ht="12.75" customHeight="1" x14ac:dyDescent="0.25">
      <c r="A114" s="102"/>
      <c r="D114" s="81"/>
      <c r="E114" s="81"/>
      <c r="F114" s="81"/>
      <c r="G114" s="82"/>
      <c r="H114" s="83">
        <f>G113+H113</f>
        <v>504791.99999999994</v>
      </c>
      <c r="I114" s="83"/>
      <c r="J114" s="104"/>
    </row>
    <row r="115" spans="1:10" s="80" customFormat="1" ht="12.75" customHeight="1" x14ac:dyDescent="0.25">
      <c r="A115" s="102"/>
      <c r="B115" s="79"/>
      <c r="D115" s="81"/>
      <c r="E115" s="81"/>
      <c r="F115" s="81"/>
      <c r="G115" s="82"/>
      <c r="H115" s="83"/>
      <c r="I115" s="83"/>
      <c r="J115" s="104"/>
    </row>
    <row r="116" spans="1:10" s="80" customFormat="1" ht="12.75" customHeight="1" x14ac:dyDescent="0.25">
      <c r="A116" s="102">
        <v>2</v>
      </c>
      <c r="B116" s="84" t="s">
        <v>20</v>
      </c>
      <c r="C116" s="84" t="s">
        <v>21</v>
      </c>
      <c r="D116" s="85" t="s">
        <v>22</v>
      </c>
      <c r="E116" s="85" t="s">
        <v>23</v>
      </c>
      <c r="F116" s="85"/>
      <c r="G116" s="86" t="s">
        <v>24</v>
      </c>
      <c r="H116" s="87" t="s">
        <v>25</v>
      </c>
      <c r="I116" s="87" t="s">
        <v>26</v>
      </c>
      <c r="J116" s="103"/>
    </row>
    <row r="117" spans="1:10" s="80" customFormat="1" ht="12.75" customHeight="1" x14ac:dyDescent="0.25">
      <c r="A117" s="102"/>
      <c r="B117" s="80">
        <f>Invoice!B467</f>
        <v>192</v>
      </c>
      <c r="C117" s="88" t="str">
        <f>Invoice!E467</f>
        <v>PENSIL WARNA KENKO CP-12HALF CLASSIC (PENDEK)</v>
      </c>
      <c r="D117" s="89">
        <f>Invoice!H467</f>
        <v>6600</v>
      </c>
      <c r="E117" s="81">
        <f>D117*B117</f>
        <v>1267200</v>
      </c>
      <c r="F117" s="81"/>
      <c r="G117" s="82">
        <f>E117/1.11</f>
        <v>1141621.6216216215</v>
      </c>
      <c r="H117" s="83">
        <f>G117*11%</f>
        <v>125578.37837837837</v>
      </c>
      <c r="I117" s="83">
        <f>G117/B117</f>
        <v>5945.9459459459458</v>
      </c>
      <c r="J117" s="104">
        <f>H117/B117</f>
        <v>654.05405405405406</v>
      </c>
    </row>
    <row r="118" spans="1:10" s="80" customFormat="1" ht="12.75" customHeight="1" x14ac:dyDescent="0.25">
      <c r="A118" s="102"/>
      <c r="D118" s="81"/>
      <c r="E118" s="81">
        <f>(E117*Invoice!I467)+((E117-(E117*Invoice!I467))*Invoice!J467)</f>
        <v>183744</v>
      </c>
      <c r="F118" s="81"/>
      <c r="G118" s="90">
        <f>E118/1.11</f>
        <v>165535.13513513512</v>
      </c>
      <c r="H118" s="91">
        <f>G118*11%</f>
        <v>18208.864864864863</v>
      </c>
      <c r="I118" s="91">
        <f>G118/B117</f>
        <v>862.16216216216208</v>
      </c>
      <c r="J118" s="105">
        <f>H118/B117</f>
        <v>94.837837837837824</v>
      </c>
    </row>
    <row r="119" spans="1:10" s="80" customFormat="1" ht="12.75" customHeight="1" x14ac:dyDescent="0.25">
      <c r="A119" s="102"/>
      <c r="D119" s="81" t="s">
        <v>23</v>
      </c>
      <c r="E119" s="81">
        <f>E117-E118</f>
        <v>1083456</v>
      </c>
      <c r="F119" s="81"/>
      <c r="G119" s="82">
        <f>G117-G118</f>
        <v>976086.48648648639</v>
      </c>
      <c r="H119" s="82">
        <f>H117-H118</f>
        <v>107369.51351351351</v>
      </c>
      <c r="I119" s="82">
        <f>I117-I118</f>
        <v>5083.7837837837833</v>
      </c>
      <c r="J119" s="106">
        <f>J117-J118</f>
        <v>559.21621621621625</v>
      </c>
    </row>
    <row r="120" spans="1:10" s="80" customFormat="1" ht="12.75" customHeight="1" x14ac:dyDescent="0.25">
      <c r="A120" s="102"/>
      <c r="D120" s="81"/>
      <c r="E120" s="81"/>
      <c r="F120" s="81"/>
      <c r="G120" s="82"/>
      <c r="H120" s="83">
        <f>G119+H119</f>
        <v>1083456</v>
      </c>
      <c r="I120" s="83"/>
      <c r="J120" s="104"/>
    </row>
    <row r="121" spans="1:10" s="80" customFormat="1" ht="12.75" customHeight="1" x14ac:dyDescent="0.25">
      <c r="A121" s="102"/>
      <c r="B121" s="79"/>
      <c r="D121" s="81"/>
      <c r="E121" s="81"/>
      <c r="F121" s="81"/>
      <c r="G121" s="82"/>
      <c r="H121" s="83"/>
      <c r="I121" s="83"/>
      <c r="J121" s="104"/>
    </row>
    <row r="122" spans="1:10" s="80" customFormat="1" ht="12.75" customHeight="1" x14ac:dyDescent="0.25">
      <c r="A122" s="102">
        <v>3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3"/>
    </row>
    <row r="123" spans="1:10" s="80" customFormat="1" ht="12.75" customHeight="1" x14ac:dyDescent="0.25">
      <c r="A123" s="102"/>
      <c r="B123" s="80">
        <f>Invoice!B468</f>
        <v>36</v>
      </c>
      <c r="C123" s="88" t="str">
        <f>Invoice!E468</f>
        <v>STAMP PLATE DATER KENKO S-68 (Cap Lunas)</v>
      </c>
      <c r="D123" s="89">
        <f>Invoice!H468</f>
        <v>8300</v>
      </c>
      <c r="E123" s="81">
        <f>D123*B123</f>
        <v>298800</v>
      </c>
      <c r="F123" s="81"/>
      <c r="G123" s="82">
        <f>E123/1.11</f>
        <v>269189.18918918917</v>
      </c>
      <c r="H123" s="83">
        <f>G123*11%</f>
        <v>29610.81081081081</v>
      </c>
      <c r="I123" s="83">
        <f>G123/B123</f>
        <v>7477.4774774774769</v>
      </c>
      <c r="J123" s="104">
        <f>H123/B123</f>
        <v>822.52252252252254</v>
      </c>
    </row>
    <row r="124" spans="1:10" s="80" customFormat="1" ht="12.75" customHeight="1" x14ac:dyDescent="0.25">
      <c r="A124" s="102"/>
      <c r="D124" s="81"/>
      <c r="E124" s="81">
        <f>(E123*Invoice!I468)+((E123-(E123*Invoice!I468))*Invoice!J468)</f>
        <v>43326</v>
      </c>
      <c r="F124" s="81"/>
      <c r="G124" s="90">
        <f>E124/1.11</f>
        <v>39032.432432432426</v>
      </c>
      <c r="H124" s="91">
        <f>G124*11%</f>
        <v>4293.5675675675666</v>
      </c>
      <c r="I124" s="91">
        <f>G124/B123</f>
        <v>1084.234234234234</v>
      </c>
      <c r="J124" s="105">
        <f>H124/B123</f>
        <v>119.26576576576574</v>
      </c>
    </row>
    <row r="125" spans="1:10" s="80" customFormat="1" ht="12.75" customHeight="1" x14ac:dyDescent="0.25">
      <c r="A125" s="102"/>
      <c r="D125" s="81" t="s">
        <v>23</v>
      </c>
      <c r="E125" s="81">
        <f>E123-E124</f>
        <v>255474</v>
      </c>
      <c r="F125" s="81"/>
      <c r="G125" s="82">
        <f>G123-G124</f>
        <v>230156.75675675675</v>
      </c>
      <c r="H125" s="82">
        <f>H123-H124</f>
        <v>25317.243243243243</v>
      </c>
      <c r="I125" s="82">
        <f>I123-I124</f>
        <v>6393.2432432432433</v>
      </c>
      <c r="J125" s="106">
        <f>J123-J124</f>
        <v>703.25675675675677</v>
      </c>
    </row>
    <row r="126" spans="1:10" s="80" customFormat="1" ht="12.75" customHeight="1" x14ac:dyDescent="0.25">
      <c r="A126" s="102"/>
      <c r="D126" s="81"/>
      <c r="E126" s="81"/>
      <c r="F126" s="81"/>
      <c r="G126" s="82"/>
      <c r="H126" s="83">
        <f>G125+H125</f>
        <v>255474</v>
      </c>
      <c r="I126" s="83"/>
      <c r="J126" s="104"/>
    </row>
    <row r="127" spans="1:10" s="80" customFormat="1" ht="12.75" customHeight="1" x14ac:dyDescent="0.25">
      <c r="A127" s="102"/>
      <c r="B127" s="79"/>
      <c r="D127" s="81"/>
      <c r="E127" s="81"/>
      <c r="F127" s="81"/>
      <c r="G127" s="82"/>
      <c r="H127" s="83"/>
      <c r="I127" s="83"/>
      <c r="J127" s="104"/>
    </row>
    <row r="128" spans="1:10" s="80" customFormat="1" ht="12.75" customHeight="1" x14ac:dyDescent="0.25">
      <c r="A128" s="102">
        <v>4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3"/>
    </row>
    <row r="129" spans="1:10" s="80" customFormat="1" ht="12.75" customHeight="1" x14ac:dyDescent="0.25">
      <c r="A129" s="102"/>
      <c r="B129" s="80">
        <f>Invoice!B469</f>
        <v>36</v>
      </c>
      <c r="C129" s="88" t="str">
        <f>Invoice!E469</f>
        <v>DATE STAMP KENKO D-4 (Cap Tanggal 4 Mm)</v>
      </c>
      <c r="D129" s="89">
        <f>Invoice!H469</f>
        <v>6200</v>
      </c>
      <c r="E129" s="81">
        <f>D129*B129</f>
        <v>223200</v>
      </c>
      <c r="F129" s="81"/>
      <c r="G129" s="82">
        <f>E129/1.11</f>
        <v>201081.08108108107</v>
      </c>
      <c r="H129" s="83">
        <f>G129*11%</f>
        <v>22118.918918918916</v>
      </c>
      <c r="I129" s="83">
        <f>G129/B129</f>
        <v>5585.5855855855852</v>
      </c>
      <c r="J129" s="104">
        <f>H129/B129</f>
        <v>614.4144144144143</v>
      </c>
    </row>
    <row r="130" spans="1:10" s="80" customFormat="1" ht="12.75" customHeight="1" x14ac:dyDescent="0.25">
      <c r="A130" s="102"/>
      <c r="D130" s="81"/>
      <c r="E130" s="81">
        <f>(E129*Invoice!I469)+((E129-(E129*Invoice!I469))*Invoice!J469)</f>
        <v>32363.999999999996</v>
      </c>
      <c r="F130" s="81"/>
      <c r="G130" s="90">
        <f>E130/1.11</f>
        <v>29156.756756756749</v>
      </c>
      <c r="H130" s="91">
        <f>G130*11%</f>
        <v>3207.2432432432424</v>
      </c>
      <c r="I130" s="91">
        <f>G130/B129</f>
        <v>809.90990990990974</v>
      </c>
      <c r="J130" s="105">
        <f>H130/B129</f>
        <v>89.090090090090072</v>
      </c>
    </row>
    <row r="131" spans="1:10" s="80" customFormat="1" ht="12.75" customHeight="1" x14ac:dyDescent="0.25">
      <c r="A131" s="102"/>
      <c r="D131" s="81" t="s">
        <v>23</v>
      </c>
      <c r="E131" s="81">
        <f>E129-E130</f>
        <v>190836</v>
      </c>
      <c r="F131" s="81"/>
      <c r="G131" s="82">
        <f>G129-G130</f>
        <v>171924.32432432432</v>
      </c>
      <c r="H131" s="82">
        <f>H129-H130</f>
        <v>18911.675675675673</v>
      </c>
      <c r="I131" s="82">
        <f>I129-I130</f>
        <v>4775.6756756756758</v>
      </c>
      <c r="J131" s="106">
        <f>J129-J130</f>
        <v>525.32432432432427</v>
      </c>
    </row>
    <row r="132" spans="1:10" s="80" customFormat="1" ht="12.75" customHeight="1" x14ac:dyDescent="0.25">
      <c r="A132" s="102"/>
      <c r="D132" s="81"/>
      <c r="E132" s="81"/>
      <c r="F132" s="81"/>
      <c r="G132" s="82"/>
      <c r="H132" s="83">
        <f>G131+H131</f>
        <v>190836</v>
      </c>
      <c r="I132" s="83"/>
      <c r="J132" s="104"/>
    </row>
    <row r="133" spans="1:10" s="80" customFormat="1" ht="12.75" customHeight="1" x14ac:dyDescent="0.25">
      <c r="A133" s="102"/>
      <c r="B133" s="79"/>
      <c r="D133" s="81"/>
      <c r="E133" s="81"/>
      <c r="F133" s="81"/>
      <c r="G133" s="82"/>
      <c r="H133" s="83"/>
      <c r="I133" s="83"/>
      <c r="J133" s="104"/>
    </row>
    <row r="134" spans="1:10" s="80" customFormat="1" ht="12.75" customHeight="1" x14ac:dyDescent="0.25">
      <c r="A134" s="107"/>
      <c r="B134" s="108"/>
      <c r="C134" s="109"/>
      <c r="D134" s="110"/>
      <c r="E134" s="110"/>
      <c r="F134" s="110"/>
      <c r="G134" s="111">
        <f>G113+G119+G125+G131</f>
        <v>1832935.1351351349</v>
      </c>
      <c r="H134" s="112">
        <f>H113+H119+H125+H131</f>
        <v>201622.86486486485</v>
      </c>
      <c r="I134" s="112"/>
      <c r="J134" s="113">
        <f>H114+H120+H126+H132</f>
        <v>2034558</v>
      </c>
    </row>
    <row r="135" spans="1:10" s="80" customFormat="1" ht="12.75" customHeight="1" x14ac:dyDescent="0.25">
      <c r="B135" s="79"/>
      <c r="D135" s="81"/>
      <c r="E135" s="81"/>
      <c r="F135" s="81"/>
      <c r="G135" s="82"/>
      <c r="H135" s="83"/>
      <c r="I135" s="83"/>
      <c r="J135" s="83"/>
    </row>
    <row r="136" spans="1:10" s="80" customFormat="1" ht="12.75" customHeight="1" x14ac:dyDescent="0.25">
      <c r="A136" s="95" t="s">
        <v>1</v>
      </c>
      <c r="B136" s="96">
        <f>Invoice!E572</f>
        <v>23010006</v>
      </c>
      <c r="C136" s="97"/>
      <c r="D136" s="98"/>
      <c r="E136" s="98"/>
      <c r="F136" s="98"/>
      <c r="G136" s="99"/>
      <c r="H136" s="100"/>
      <c r="I136" s="100"/>
      <c r="J136" s="101"/>
    </row>
    <row r="137" spans="1:10" s="80" customFormat="1" ht="12.75" customHeight="1" x14ac:dyDescent="0.25">
      <c r="A137" s="102">
        <v>1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Invoice!B580</f>
        <v>48</v>
      </c>
      <c r="C138" s="88" t="str">
        <f>Invoice!E580</f>
        <v>PENSIL WARNA KENKO CP-12HALF CLASSIC (PENDEK)</v>
      </c>
      <c r="D138" s="89">
        <f>Invoice!H580</f>
        <v>79200</v>
      </c>
      <c r="E138" s="81">
        <f>D138*B138</f>
        <v>3801600</v>
      </c>
      <c r="F138" s="81"/>
      <c r="G138" s="82">
        <f>E138/1.11</f>
        <v>3424864.8648648644</v>
      </c>
      <c r="H138" s="83">
        <f>G138*11%</f>
        <v>376735.13513513509</v>
      </c>
      <c r="I138" s="83">
        <f>G138/B138</f>
        <v>71351.351351351346</v>
      </c>
      <c r="J138" s="104">
        <f>H138/B138</f>
        <v>7848.6486486486474</v>
      </c>
    </row>
    <row r="139" spans="1:10" s="80" customFormat="1" ht="12.75" customHeight="1" x14ac:dyDescent="0.25">
      <c r="A139" s="102"/>
      <c r="D139" s="81"/>
      <c r="E139" s="81">
        <f>(E138*Invoice!I580)+((E138-(E138*Invoice!I580))*Invoice!J580)</f>
        <v>513216.00000000006</v>
      </c>
      <c r="F139" s="81"/>
      <c r="G139" s="90">
        <f>E139/1.11</f>
        <v>462356.75675675675</v>
      </c>
      <c r="H139" s="91">
        <f>G139*11%</f>
        <v>50859.24324324324</v>
      </c>
      <c r="I139" s="91">
        <f>G139/B138</f>
        <v>9632.4324324324316</v>
      </c>
      <c r="J139" s="105">
        <f>H139/B138</f>
        <v>1059.5675675675675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3288384</v>
      </c>
      <c r="F140" s="81"/>
      <c r="G140" s="82">
        <f>G138-G139</f>
        <v>2962508.1081081075</v>
      </c>
      <c r="H140" s="82">
        <f>H138-H139</f>
        <v>325875.89189189184</v>
      </c>
      <c r="I140" s="82">
        <f>I138-I139</f>
        <v>61718.918918918913</v>
      </c>
      <c r="J140" s="106">
        <f>J138-J139</f>
        <v>6789.0810810810799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3288383.9999999991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2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Invoice!B581</f>
        <v>48</v>
      </c>
      <c r="C144" s="88" t="str">
        <f>Invoice!E581</f>
        <v>PENSIL WARNA KENKO CP-12F CLASSIC (PANJANG)</v>
      </c>
      <c r="D144" s="89">
        <f>Invoice!H581</f>
        <v>124200</v>
      </c>
      <c r="E144" s="81">
        <f>D144*B144</f>
        <v>5961600</v>
      </c>
      <c r="F144" s="81"/>
      <c r="G144" s="82">
        <f>E144/1.11</f>
        <v>5370810.81081081</v>
      </c>
      <c r="H144" s="83">
        <f>G144*11%</f>
        <v>590789.18918918911</v>
      </c>
      <c r="I144" s="83">
        <f>G144/B144</f>
        <v>111891.89189189188</v>
      </c>
      <c r="J144" s="104">
        <f>H144/B144</f>
        <v>12308.108108108107</v>
      </c>
    </row>
    <row r="145" spans="1:10" s="80" customFormat="1" ht="12.75" customHeight="1" x14ac:dyDescent="0.25">
      <c r="A145" s="102"/>
      <c r="D145" s="81"/>
      <c r="E145" s="81">
        <f>(E144*Invoice!I581)+((E144-(E144*Invoice!I581))*Invoice!J581)</f>
        <v>804816</v>
      </c>
      <c r="F145" s="81"/>
      <c r="G145" s="90">
        <f>E145/1.11</f>
        <v>725059.45945945941</v>
      </c>
      <c r="H145" s="91">
        <f>G145*11%</f>
        <v>79756.540540540533</v>
      </c>
      <c r="I145" s="91">
        <f>G145/B144</f>
        <v>15105.405405405405</v>
      </c>
      <c r="J145" s="105">
        <f>H145/B144</f>
        <v>1661.5945945945944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5156784</v>
      </c>
      <c r="F146" s="81"/>
      <c r="G146" s="82">
        <f>G144-G145</f>
        <v>4645751.3513513505</v>
      </c>
      <c r="H146" s="82">
        <f>H144-H145</f>
        <v>511032.64864864858</v>
      </c>
      <c r="I146" s="82">
        <f>I144-I145</f>
        <v>96786.486486486479</v>
      </c>
      <c r="J146" s="106">
        <f>J144-J145</f>
        <v>10646.513513513511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5156783.9999999991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7"/>
      <c r="B149" s="108"/>
      <c r="C149" s="109"/>
      <c r="D149" s="110"/>
      <c r="E149" s="110"/>
      <c r="F149" s="110"/>
      <c r="G149" s="111">
        <f>G140+G146</f>
        <v>7608259.4594594575</v>
      </c>
      <c r="H149" s="112">
        <f>H140+H146</f>
        <v>836908.54054054036</v>
      </c>
      <c r="I149" s="112"/>
      <c r="J149" s="113">
        <f>H141+H147</f>
        <v>8445167.9999999981</v>
      </c>
    </row>
    <row r="151" spans="1:10" s="80" customFormat="1" ht="12.75" customHeight="1" x14ac:dyDescent="0.25">
      <c r="A151" s="95" t="s">
        <v>1</v>
      </c>
      <c r="B151" s="96">
        <f>Invoice!E686</f>
        <v>23010007</v>
      </c>
      <c r="C151" s="97"/>
      <c r="D151" s="98"/>
      <c r="E151" s="98"/>
      <c r="F151" s="98"/>
      <c r="G151" s="99"/>
      <c r="H151" s="100"/>
      <c r="I151" s="100"/>
      <c r="J151" s="101"/>
    </row>
    <row r="152" spans="1:10" s="80" customFormat="1" ht="12.75" customHeight="1" x14ac:dyDescent="0.25">
      <c r="A152" s="102">
        <v>1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3"/>
    </row>
    <row r="153" spans="1:10" s="80" customFormat="1" ht="12.75" customHeight="1" x14ac:dyDescent="0.25">
      <c r="A153" s="102"/>
      <c r="B153" s="80">
        <f>Invoice!B694</f>
        <v>4</v>
      </c>
      <c r="C153" s="88" t="str">
        <f>Invoice!E694</f>
        <v>STAMP PLATE NUMBER KENKO N-38 (Cap Nomer)</v>
      </c>
      <c r="D153" s="89">
        <f>Invoice!H694</f>
        <v>84000</v>
      </c>
      <c r="E153" s="81">
        <f>D153*B153</f>
        <v>336000</v>
      </c>
      <c r="F153" s="81"/>
      <c r="G153" s="82">
        <f>E153/1.11</f>
        <v>302702.70270270266</v>
      </c>
      <c r="H153" s="83">
        <f>G153*11%</f>
        <v>33297.297297297293</v>
      </c>
      <c r="I153" s="83">
        <f>G153/B153</f>
        <v>75675.675675675666</v>
      </c>
      <c r="J153" s="104">
        <f>H153/B153</f>
        <v>8324.3243243243232</v>
      </c>
    </row>
    <row r="154" spans="1:10" s="80" customFormat="1" ht="12.75" customHeight="1" x14ac:dyDescent="0.25">
      <c r="A154" s="102"/>
      <c r="D154" s="81"/>
      <c r="E154" s="81">
        <f>(E153*Invoice!I694)+((E153-(E153*Invoice!I694))*Invoice!J694)</f>
        <v>42000</v>
      </c>
      <c r="F154" s="81"/>
      <c r="G154" s="90">
        <f>E154/1.11</f>
        <v>37837.837837837833</v>
      </c>
      <c r="H154" s="91">
        <f>G154*11%</f>
        <v>4162.1621621621616</v>
      </c>
      <c r="I154" s="91">
        <f>G154/B153</f>
        <v>9459.4594594594582</v>
      </c>
      <c r="J154" s="105">
        <f>H154/B153</f>
        <v>1040.5405405405404</v>
      </c>
    </row>
    <row r="155" spans="1:10" s="80" customFormat="1" ht="12.75" customHeight="1" x14ac:dyDescent="0.25">
      <c r="A155" s="102"/>
      <c r="D155" s="81" t="s">
        <v>23</v>
      </c>
      <c r="E155" s="81">
        <f>E153-E154</f>
        <v>294000</v>
      </c>
      <c r="F155" s="81"/>
      <c r="G155" s="82">
        <f>G153-G154</f>
        <v>264864.86486486485</v>
      </c>
      <c r="H155" s="82">
        <f>H153-H154</f>
        <v>29135.135135135133</v>
      </c>
      <c r="I155" s="82">
        <f>I153-I154</f>
        <v>66216.216216216213</v>
      </c>
      <c r="J155" s="106">
        <f>J153-J154</f>
        <v>7283.7837837837833</v>
      </c>
    </row>
    <row r="156" spans="1:10" s="80" customFormat="1" ht="12.75" customHeight="1" x14ac:dyDescent="0.25">
      <c r="A156" s="102"/>
      <c r="D156" s="81"/>
      <c r="E156" s="81"/>
      <c r="F156" s="81"/>
      <c r="G156" s="82"/>
      <c r="H156" s="83">
        <f>G155+H155</f>
        <v>294000</v>
      </c>
      <c r="I156" s="83"/>
      <c r="J156" s="104"/>
    </row>
    <row r="157" spans="1:10" s="80" customFormat="1" ht="12.75" customHeight="1" x14ac:dyDescent="0.25">
      <c r="A157" s="102"/>
      <c r="B157" s="79"/>
      <c r="D157" s="81"/>
      <c r="E157" s="81"/>
      <c r="F157" s="81"/>
      <c r="G157" s="82"/>
      <c r="H157" s="83"/>
      <c r="I157" s="83"/>
      <c r="J157" s="104"/>
    </row>
    <row r="158" spans="1:10" s="80" customFormat="1" ht="12.75" customHeight="1" x14ac:dyDescent="0.25">
      <c r="A158" s="107"/>
      <c r="B158" s="108"/>
      <c r="C158" s="109"/>
      <c r="D158" s="110"/>
      <c r="E158" s="110"/>
      <c r="F158" s="110"/>
      <c r="G158" s="111">
        <f>G155</f>
        <v>264864.86486486485</v>
      </c>
      <c r="H158" s="112">
        <f>H155</f>
        <v>29135.135135135133</v>
      </c>
      <c r="I158" s="112"/>
      <c r="J158" s="113">
        <f>H156</f>
        <v>294000</v>
      </c>
    </row>
    <row r="159" spans="1:10" s="80" customFormat="1" ht="12.75" customHeight="1" x14ac:dyDescent="0.25">
      <c r="B159" s="79"/>
      <c r="D159" s="81"/>
      <c r="E159" s="81"/>
      <c r="F159" s="81"/>
      <c r="G159" s="82"/>
      <c r="H159" s="83"/>
      <c r="I159" s="83"/>
      <c r="J159" s="83"/>
    </row>
    <row r="160" spans="1:10" s="80" customFormat="1" ht="12.75" customHeight="1" x14ac:dyDescent="0.25">
      <c r="A160" s="95" t="s">
        <v>1</v>
      </c>
      <c r="B160" s="96">
        <f>Invoice!E800</f>
        <v>23010008</v>
      </c>
      <c r="C160" s="97"/>
      <c r="D160" s="98"/>
      <c r="E160" s="98"/>
      <c r="F160" s="98"/>
      <c r="G160" s="99"/>
      <c r="H160" s="100"/>
      <c r="I160" s="100"/>
      <c r="J160" s="101"/>
    </row>
    <row r="161" spans="1:10" s="80" customFormat="1" ht="12.75" customHeight="1" x14ac:dyDescent="0.25">
      <c r="A161" s="102">
        <v>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Invoice!B808</f>
        <v>60</v>
      </c>
      <c r="C162" s="88" t="str">
        <f>Invoice!E808</f>
        <v>STAPLER KENKO HD-10</v>
      </c>
      <c r="D162" s="89">
        <f>Invoice!H808</f>
        <v>93000</v>
      </c>
      <c r="E162" s="81">
        <f>D162*B162</f>
        <v>5580000</v>
      </c>
      <c r="F162" s="81"/>
      <c r="G162" s="82">
        <f>E162/1.11</f>
        <v>5027027.0270270268</v>
      </c>
      <c r="H162" s="83">
        <f>G162*11%</f>
        <v>552972.9729729729</v>
      </c>
      <c r="I162" s="83">
        <f>G162/B162</f>
        <v>83783.783783783772</v>
      </c>
      <c r="J162" s="104">
        <f>H162/B162</f>
        <v>9216.2162162162149</v>
      </c>
    </row>
    <row r="163" spans="1:10" s="80" customFormat="1" ht="12.75" customHeight="1" x14ac:dyDescent="0.25">
      <c r="A163" s="102"/>
      <c r="D163" s="81"/>
      <c r="E163" s="81">
        <f>(E162*Invoice!I808)+((E162-(E162*Invoice!I808))*Invoice!J808)</f>
        <v>753300</v>
      </c>
      <c r="F163" s="81"/>
      <c r="G163" s="90">
        <f>E163/1.11</f>
        <v>678648.64864864864</v>
      </c>
      <c r="H163" s="91">
        <f>G163*11%</f>
        <v>74651.351351351346</v>
      </c>
      <c r="I163" s="91">
        <f>G163/B162</f>
        <v>11310.81081081081</v>
      </c>
      <c r="J163" s="105">
        <f>H163/B162</f>
        <v>1244.1891891891892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4826700</v>
      </c>
      <c r="F164" s="81"/>
      <c r="G164" s="82">
        <f>G162-G163</f>
        <v>4348378.3783783782</v>
      </c>
      <c r="H164" s="82">
        <f>H162-H163</f>
        <v>478321.62162162154</v>
      </c>
      <c r="I164" s="82">
        <f>I162-I163</f>
        <v>72472.972972972959</v>
      </c>
      <c r="J164" s="106">
        <f>J162-J163</f>
        <v>7972.0270270270257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4826700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Invoice!B809</f>
        <v>24</v>
      </c>
      <c r="C168" s="88" t="str">
        <f>Invoice!E809</f>
        <v>LEM STICK KENKO 15 GR (TANGGUNG) isi 20 pc</v>
      </c>
      <c r="D168" s="89">
        <f>Invoice!H809</f>
        <v>72000</v>
      </c>
      <c r="E168" s="81">
        <f>D168*B168</f>
        <v>1728000</v>
      </c>
      <c r="F168" s="81"/>
      <c r="G168" s="82">
        <f>E168/1.11</f>
        <v>1556756.7567567567</v>
      </c>
      <c r="H168" s="83">
        <f>G168*11%</f>
        <v>171243.24324324323</v>
      </c>
      <c r="I168" s="83">
        <f>G168/B168</f>
        <v>64864.86486486486</v>
      </c>
      <c r="J168" s="104">
        <f>H168/B168</f>
        <v>7135.1351351351341</v>
      </c>
    </row>
    <row r="169" spans="1:10" s="80" customFormat="1" ht="12.75" customHeight="1" x14ac:dyDescent="0.25">
      <c r="A169" s="102"/>
      <c r="D169" s="81"/>
      <c r="E169" s="81">
        <f>(E168*Invoice!I809)+((E168-(E168*Invoice!I809))*Invoice!J809)</f>
        <v>233280.00000000003</v>
      </c>
      <c r="F169" s="81"/>
      <c r="G169" s="90">
        <f>E169/1.11</f>
        <v>210162.16216216216</v>
      </c>
      <c r="H169" s="91">
        <f>G169*11%</f>
        <v>23117.837837837837</v>
      </c>
      <c r="I169" s="91">
        <f>G169/B168</f>
        <v>8756.7567567567567</v>
      </c>
      <c r="J169" s="105">
        <f>H169/B168</f>
        <v>963.24324324324323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1494720</v>
      </c>
      <c r="F170" s="81"/>
      <c r="G170" s="82">
        <f>G168-G169</f>
        <v>1346594.5945945946</v>
      </c>
      <c r="H170" s="82">
        <f>H168-H169</f>
        <v>148125.40540540538</v>
      </c>
      <c r="I170" s="82">
        <f>I168-I169</f>
        <v>56108.108108108107</v>
      </c>
      <c r="J170" s="106">
        <f>J168-J169</f>
        <v>6171.8918918918907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1494720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Invoice!B810</f>
        <v>288</v>
      </c>
      <c r="C174" s="88" t="str">
        <f>Invoice!E810</f>
        <v>BALLPEN JOYKO BP-338 VOCUS HITAM</v>
      </c>
      <c r="D174" s="89">
        <f>Invoice!H810</f>
        <v>12600</v>
      </c>
      <c r="E174" s="81">
        <f>D174*B174</f>
        <v>3628800</v>
      </c>
      <c r="F174" s="81"/>
      <c r="G174" s="82">
        <f>E174/1.11</f>
        <v>3269189.1891891891</v>
      </c>
      <c r="H174" s="83">
        <f>G174*11%</f>
        <v>359610.81081081083</v>
      </c>
      <c r="I174" s="83">
        <f>G174/B174</f>
        <v>11351.351351351352</v>
      </c>
      <c r="J174" s="104">
        <f>H174/B174</f>
        <v>1248.6486486486488</v>
      </c>
    </row>
    <row r="175" spans="1:10" s="80" customFormat="1" ht="12.75" customHeight="1" x14ac:dyDescent="0.25">
      <c r="A175" s="102"/>
      <c r="D175" s="81"/>
      <c r="E175" s="81">
        <f>(E174*Invoice!I810)+((E174-(E174*Invoice!I810))*Invoice!J810)</f>
        <v>489888.00000000006</v>
      </c>
      <c r="F175" s="81"/>
      <c r="G175" s="90">
        <f>E175/1.11</f>
        <v>441340.54054054053</v>
      </c>
      <c r="H175" s="91">
        <f>G175*11%</f>
        <v>48547.45945945946</v>
      </c>
      <c r="I175" s="91">
        <f>G175/B174</f>
        <v>1532.4324324324325</v>
      </c>
      <c r="J175" s="105">
        <f>H175/B174</f>
        <v>168.56756756756758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3138912</v>
      </c>
      <c r="F176" s="81"/>
      <c r="G176" s="82">
        <f>G174-G175</f>
        <v>2827848.6486486485</v>
      </c>
      <c r="H176" s="82">
        <f>H174-H175</f>
        <v>311063.35135135136</v>
      </c>
      <c r="I176" s="82">
        <f>I174-I175</f>
        <v>9818.9189189189201</v>
      </c>
      <c r="J176" s="106">
        <f>J174-J175</f>
        <v>1080.0810810810813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3138912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Invoice!B811</f>
        <v>20</v>
      </c>
      <c r="C180" s="88" t="str">
        <f>Invoice!E811</f>
        <v>PENSIL KENKO 2B-6191 HIJAU CAP HITAM</v>
      </c>
      <c r="D180" s="89">
        <f>Invoice!H811</f>
        <v>110400</v>
      </c>
      <c r="E180" s="81">
        <f>D180*B180</f>
        <v>2208000</v>
      </c>
      <c r="F180" s="81"/>
      <c r="G180" s="82">
        <f>E180/1.11</f>
        <v>1989189.1891891891</v>
      </c>
      <c r="H180" s="83">
        <f>G180*11%</f>
        <v>218810.8108108108</v>
      </c>
      <c r="I180" s="83">
        <f>G180/B180</f>
        <v>99459.459459459453</v>
      </c>
      <c r="J180" s="104">
        <f>H180/B180</f>
        <v>10940.54054054054</v>
      </c>
    </row>
    <row r="181" spans="1:10" s="80" customFormat="1" ht="12.75" customHeight="1" x14ac:dyDescent="0.25">
      <c r="A181" s="102"/>
      <c r="D181" s="81"/>
      <c r="E181" s="81">
        <f>(E180*Invoice!I811)+((E180-(E180*Invoice!I811))*Invoice!J811)</f>
        <v>298080</v>
      </c>
      <c r="F181" s="81"/>
      <c r="G181" s="90">
        <f>E181/1.11</f>
        <v>268540.54054054053</v>
      </c>
      <c r="H181" s="91">
        <f>G181*11%</f>
        <v>29539.45945945946</v>
      </c>
      <c r="I181" s="91">
        <f>G181/B180</f>
        <v>13427.027027027027</v>
      </c>
      <c r="J181" s="105">
        <f>H181/B180</f>
        <v>1476.9729729729729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1909920</v>
      </c>
      <c r="F182" s="81"/>
      <c r="G182" s="82">
        <f>G180-G181</f>
        <v>1720648.6486486485</v>
      </c>
      <c r="H182" s="82">
        <f>H180-H181</f>
        <v>189271.35135135133</v>
      </c>
      <c r="I182" s="82">
        <f>I180-I181</f>
        <v>86032.432432432426</v>
      </c>
      <c r="J182" s="106">
        <f>J180-J181</f>
        <v>9463.5675675675666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1909919.9999999998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7"/>
      <c r="B185" s="108"/>
      <c r="C185" s="109"/>
      <c r="D185" s="110"/>
      <c r="E185" s="110"/>
      <c r="F185" s="110"/>
      <c r="G185" s="111">
        <f>G164+G170+G176+G182</f>
        <v>10243470.270270269</v>
      </c>
      <c r="H185" s="112">
        <f>H164+H170+H176+H182</f>
        <v>1126781.7297297297</v>
      </c>
      <c r="I185" s="112"/>
      <c r="J185" s="113">
        <f>H165+H171+H177+H183</f>
        <v>11370252</v>
      </c>
    </row>
    <row r="187" spans="1:10" s="80" customFormat="1" ht="12.75" customHeight="1" x14ac:dyDescent="0.25">
      <c r="A187" s="95" t="s">
        <v>1</v>
      </c>
      <c r="B187" s="96">
        <f>Invoice!E914</f>
        <v>23010009</v>
      </c>
      <c r="C187" s="97"/>
      <c r="D187" s="98"/>
      <c r="E187" s="98"/>
      <c r="F187" s="98"/>
      <c r="G187" s="99"/>
      <c r="H187" s="100"/>
      <c r="I187" s="100"/>
      <c r="J187" s="101"/>
    </row>
    <row r="188" spans="1:10" s="80" customFormat="1" ht="12.75" customHeight="1" x14ac:dyDescent="0.25">
      <c r="A188" s="102">
        <v>1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3"/>
    </row>
    <row r="189" spans="1:10" s="80" customFormat="1" ht="12.75" customHeight="1" x14ac:dyDescent="0.25">
      <c r="A189" s="102"/>
      <c r="B189" s="80">
        <f>Invoice!B922</f>
        <v>12</v>
      </c>
      <c r="C189" s="88" t="str">
        <f>Invoice!E922</f>
        <v>GEL PEN JOYKO GP-265 Q-GEL</v>
      </c>
      <c r="D189" s="89">
        <f>Invoice!H922</f>
        <v>28200</v>
      </c>
      <c r="E189" s="81">
        <f>D189*B189</f>
        <v>338400</v>
      </c>
      <c r="F189" s="81"/>
      <c r="G189" s="82">
        <f>E189/1.11</f>
        <v>304864.86486486485</v>
      </c>
      <c r="H189" s="83">
        <f>G189*11%</f>
        <v>33535.135135135133</v>
      </c>
      <c r="I189" s="83">
        <f>G189/B189</f>
        <v>25405.405405405403</v>
      </c>
      <c r="J189" s="104">
        <f>H189/B189</f>
        <v>2794.5945945945946</v>
      </c>
    </row>
    <row r="190" spans="1:10" s="80" customFormat="1" ht="12.75" customHeight="1" x14ac:dyDescent="0.25">
      <c r="A190" s="102"/>
      <c r="D190" s="81"/>
      <c r="E190" s="81">
        <f>(E189*Invoice!I922)+((E189-(E189*Invoice!I922))*Invoice!J922)</f>
        <v>33840</v>
      </c>
      <c r="F190" s="81"/>
      <c r="G190" s="90">
        <f>E190/1.11</f>
        <v>30486.486486486483</v>
      </c>
      <c r="H190" s="91">
        <f>G190*11%</f>
        <v>3353.5135135135133</v>
      </c>
      <c r="I190" s="91">
        <f>G190/B189</f>
        <v>2540.5405405405404</v>
      </c>
      <c r="J190" s="105">
        <f>H190/B189</f>
        <v>279.45945945945942</v>
      </c>
    </row>
    <row r="191" spans="1:10" s="80" customFormat="1" ht="12.75" customHeight="1" x14ac:dyDescent="0.25">
      <c r="A191" s="102"/>
      <c r="D191" s="81" t="s">
        <v>23</v>
      </c>
      <c r="E191" s="81">
        <f>E189-E190</f>
        <v>304560</v>
      </c>
      <c r="F191" s="81"/>
      <c r="G191" s="82">
        <f>G189-G190</f>
        <v>274378.37837837834</v>
      </c>
      <c r="H191" s="82">
        <f>H189-H190</f>
        <v>30181.62162162162</v>
      </c>
      <c r="I191" s="82">
        <f>I189-I190</f>
        <v>22864.864864864863</v>
      </c>
      <c r="J191" s="106">
        <f>J189-J190</f>
        <v>2515.135135135135</v>
      </c>
    </row>
    <row r="192" spans="1:10" s="80" customFormat="1" ht="12.75" customHeight="1" x14ac:dyDescent="0.25">
      <c r="A192" s="102"/>
      <c r="D192" s="81"/>
      <c r="E192" s="81"/>
      <c r="F192" s="81"/>
      <c r="G192" s="82"/>
      <c r="H192" s="83">
        <f>G191+H191</f>
        <v>304559.99999999994</v>
      </c>
      <c r="I192" s="83"/>
      <c r="J192" s="104"/>
    </row>
    <row r="193" spans="1:10" s="80" customFormat="1" ht="12.75" customHeight="1" x14ac:dyDescent="0.25">
      <c r="A193" s="102"/>
      <c r="B193" s="79"/>
      <c r="D193" s="81"/>
      <c r="E193" s="81"/>
      <c r="F193" s="81"/>
      <c r="G193" s="82"/>
      <c r="H193" s="83"/>
      <c r="I193" s="83"/>
      <c r="J193" s="104"/>
    </row>
    <row r="194" spans="1:10" s="80" customFormat="1" ht="12.75" customHeight="1" x14ac:dyDescent="0.25">
      <c r="A194" s="102">
        <v>2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3"/>
    </row>
    <row r="195" spans="1:10" s="80" customFormat="1" ht="12.75" customHeight="1" x14ac:dyDescent="0.25">
      <c r="A195" s="102"/>
      <c r="B195" s="80">
        <f>Invoice!B923</f>
        <v>12</v>
      </c>
      <c r="C195" s="88" t="str">
        <f>Invoice!E923</f>
        <v>BALLPEN JOYKO BP-338 VOCUS HITAM</v>
      </c>
      <c r="D195" s="89">
        <f>Invoice!H923</f>
        <v>12600</v>
      </c>
      <c r="E195" s="81">
        <f>D195*B195</f>
        <v>151200</v>
      </c>
      <c r="F195" s="81"/>
      <c r="G195" s="82">
        <f>E195/1.11</f>
        <v>136216.21621621621</v>
      </c>
      <c r="H195" s="83">
        <f>G195*11%</f>
        <v>14983.783783783783</v>
      </c>
      <c r="I195" s="83">
        <f>G195/B195</f>
        <v>11351.351351351352</v>
      </c>
      <c r="J195" s="104">
        <f>H195/B195</f>
        <v>1248.6486486486485</v>
      </c>
    </row>
    <row r="196" spans="1:10" s="80" customFormat="1" ht="12.75" customHeight="1" x14ac:dyDescent="0.25">
      <c r="A196" s="102"/>
      <c r="D196" s="81"/>
      <c r="E196" s="81">
        <f>(E195*Invoice!I923)+((E195-(E195*Invoice!I923))*Invoice!J923)</f>
        <v>15120</v>
      </c>
      <c r="F196" s="81"/>
      <c r="G196" s="90">
        <f>E196/1.11</f>
        <v>13621.62162162162</v>
      </c>
      <c r="H196" s="91">
        <f>G196*11%</f>
        <v>1498.3783783783781</v>
      </c>
      <c r="I196" s="91">
        <f>G196/B195</f>
        <v>1135.135135135135</v>
      </c>
      <c r="J196" s="105">
        <f>H196/B195</f>
        <v>124.86486486486484</v>
      </c>
    </row>
    <row r="197" spans="1:10" s="80" customFormat="1" ht="12.75" customHeight="1" x14ac:dyDescent="0.25">
      <c r="A197" s="102"/>
      <c r="D197" s="81" t="s">
        <v>23</v>
      </c>
      <c r="E197" s="81">
        <f>E195-E196</f>
        <v>136080</v>
      </c>
      <c r="F197" s="81"/>
      <c r="G197" s="82">
        <f>G195-G196</f>
        <v>122594.59459459459</v>
      </c>
      <c r="H197" s="82">
        <f>H195-H196</f>
        <v>13485.405405405405</v>
      </c>
      <c r="I197" s="82">
        <f>I195-I196</f>
        <v>10216.216216216217</v>
      </c>
      <c r="J197" s="106">
        <f>J195-J196</f>
        <v>1123.7837837837837</v>
      </c>
    </row>
    <row r="198" spans="1:10" s="80" customFormat="1" ht="12.75" customHeight="1" x14ac:dyDescent="0.25">
      <c r="A198" s="102"/>
      <c r="D198" s="81"/>
      <c r="E198" s="81"/>
      <c r="F198" s="81"/>
      <c r="G198" s="82"/>
      <c r="H198" s="83">
        <f>G197+H197</f>
        <v>136080</v>
      </c>
      <c r="I198" s="83"/>
      <c r="J198" s="104"/>
    </row>
    <row r="199" spans="1:10" s="80" customFormat="1" ht="12.75" customHeight="1" x14ac:dyDescent="0.25">
      <c r="A199" s="102"/>
      <c r="B199" s="79"/>
      <c r="D199" s="81"/>
      <c r="E199" s="81"/>
      <c r="F199" s="81"/>
      <c r="G199" s="82"/>
      <c r="H199" s="83"/>
      <c r="I199" s="83"/>
      <c r="J199" s="104"/>
    </row>
    <row r="200" spans="1:10" s="80" customFormat="1" ht="12.75" customHeight="1" x14ac:dyDescent="0.25">
      <c r="A200" s="102">
        <v>3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Invoice!B924</f>
        <v>10</v>
      </c>
      <c r="C201" s="88" t="str">
        <f>Invoice!E924</f>
        <v>LEM STICK KENKO 15 GR (TANGGUNG) isi 20 pc</v>
      </c>
      <c r="D201" s="89">
        <f>Invoice!H924</f>
        <v>72000</v>
      </c>
      <c r="E201" s="81">
        <f>D201*B201</f>
        <v>720000</v>
      </c>
      <c r="F201" s="81"/>
      <c r="G201" s="82">
        <f>E201/1.11</f>
        <v>648648.64864864864</v>
      </c>
      <c r="H201" s="83">
        <f>G201*11%</f>
        <v>71351.351351351346</v>
      </c>
      <c r="I201" s="83">
        <f>G201/B201</f>
        <v>64864.864864864867</v>
      </c>
      <c r="J201" s="104">
        <f>H201/B201</f>
        <v>7135.135135135135</v>
      </c>
    </row>
    <row r="202" spans="1:10" s="80" customFormat="1" ht="12.75" customHeight="1" x14ac:dyDescent="0.25">
      <c r="A202" s="102"/>
      <c r="D202" s="81"/>
      <c r="E202" s="81">
        <f>(E201*Invoice!I924)+((E201-(E201*Invoice!I924))*Invoice!J924)</f>
        <v>72000</v>
      </c>
      <c r="F202" s="81"/>
      <c r="G202" s="90">
        <f>E202/1.11</f>
        <v>64864.86486486486</v>
      </c>
      <c r="H202" s="91">
        <f>G202*11%</f>
        <v>7135.135135135135</v>
      </c>
      <c r="I202" s="91">
        <f>G202/B201</f>
        <v>6486.4864864864858</v>
      </c>
      <c r="J202" s="105">
        <f>H202/B201</f>
        <v>713.51351351351354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648000</v>
      </c>
      <c r="F203" s="81"/>
      <c r="G203" s="82">
        <f>G201-G202</f>
        <v>583783.78378378379</v>
      </c>
      <c r="H203" s="82">
        <f>H201-H202</f>
        <v>64216.216216216213</v>
      </c>
      <c r="I203" s="82">
        <f>I201-I202</f>
        <v>58378.37837837838</v>
      </c>
      <c r="J203" s="106">
        <f>J201-J202</f>
        <v>6421.6216216216217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648000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4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Invoice!B925</f>
        <v>10</v>
      </c>
      <c r="C207" s="88" t="str">
        <f>Invoice!E925</f>
        <v>LABEL HARGA KENKO 5002-2R (2 LINE) isi 10 rol</v>
      </c>
      <c r="D207" s="89">
        <f>Invoice!H925</f>
        <v>27000</v>
      </c>
      <c r="E207" s="81">
        <f>D207*B207</f>
        <v>270000</v>
      </c>
      <c r="F207" s="81"/>
      <c r="G207" s="82">
        <f>E207/1.11</f>
        <v>243243.24324324323</v>
      </c>
      <c r="H207" s="83">
        <f>G207*11%</f>
        <v>26756.756756756757</v>
      </c>
      <c r="I207" s="83">
        <f>G207/B207</f>
        <v>24324.324324324323</v>
      </c>
      <c r="J207" s="104">
        <f>H207/B207</f>
        <v>2675.6756756756758</v>
      </c>
    </row>
    <row r="208" spans="1:10" s="80" customFormat="1" ht="12.75" customHeight="1" x14ac:dyDescent="0.25">
      <c r="A208" s="102"/>
      <c r="D208" s="81"/>
      <c r="E208" s="81">
        <f>(E207*Invoice!I925)+((E207-(E207*Invoice!I925))*Invoice!J925)</f>
        <v>27000</v>
      </c>
      <c r="F208" s="81"/>
      <c r="G208" s="90">
        <f>E208/1.11</f>
        <v>24324.324324324323</v>
      </c>
      <c r="H208" s="91">
        <f>G208*11%</f>
        <v>2675.6756756756754</v>
      </c>
      <c r="I208" s="91">
        <f>G208/B207</f>
        <v>2432.4324324324325</v>
      </c>
      <c r="J208" s="105">
        <f>H208/B207</f>
        <v>267.56756756756755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243000</v>
      </c>
      <c r="F209" s="81"/>
      <c r="G209" s="82">
        <f>G207-G208</f>
        <v>218918.91891891891</v>
      </c>
      <c r="H209" s="82">
        <f>H207-H208</f>
        <v>24081.08108108108</v>
      </c>
      <c r="I209" s="82">
        <f>I207-I208</f>
        <v>21891.89189189189</v>
      </c>
      <c r="J209" s="106">
        <f>J207-J208</f>
        <v>2408.1081081081084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243000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5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Invoice!B926</f>
        <v>50</v>
      </c>
      <c r="C213" s="88" t="str">
        <f>Invoice!E926</f>
        <v>HIGHLIGHTER / STABILLO JOYKO HL-1 KUNING</v>
      </c>
      <c r="D213" s="89">
        <f>Invoice!H926</f>
        <v>3700</v>
      </c>
      <c r="E213" s="81">
        <f>D213*B213</f>
        <v>185000</v>
      </c>
      <c r="F213" s="81"/>
      <c r="G213" s="82">
        <f>E213/1.11</f>
        <v>166666.66666666666</v>
      </c>
      <c r="H213" s="83">
        <f>G213*11%</f>
        <v>18333.333333333332</v>
      </c>
      <c r="I213" s="83">
        <f>G213/B213</f>
        <v>3333.333333333333</v>
      </c>
      <c r="J213" s="104">
        <f>H213/B213</f>
        <v>366.66666666666663</v>
      </c>
    </row>
    <row r="214" spans="1:10" s="80" customFormat="1" ht="12.75" customHeight="1" x14ac:dyDescent="0.25">
      <c r="A214" s="102"/>
      <c r="D214" s="81"/>
      <c r="E214" s="81">
        <f>(E213*Invoice!I926)+((E213-(E213*Invoice!I926))*Invoice!J926)</f>
        <v>18500</v>
      </c>
      <c r="F214" s="81"/>
      <c r="G214" s="90">
        <f>E214/1.11</f>
        <v>16666.666666666664</v>
      </c>
      <c r="H214" s="91">
        <f>G214*11%</f>
        <v>1833.333333333333</v>
      </c>
      <c r="I214" s="91">
        <f>G214/B213</f>
        <v>333.33333333333326</v>
      </c>
      <c r="J214" s="105">
        <f>H214/B213</f>
        <v>36.666666666666657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166500</v>
      </c>
      <c r="F215" s="81"/>
      <c r="G215" s="82">
        <f>G213-G214</f>
        <v>150000</v>
      </c>
      <c r="H215" s="82">
        <f>H213-H214</f>
        <v>16500</v>
      </c>
      <c r="I215" s="82">
        <f>I213-I214</f>
        <v>3000</v>
      </c>
      <c r="J215" s="106">
        <f>J213-J214</f>
        <v>330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166500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6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Invoice!B927</f>
        <v>40</v>
      </c>
      <c r="C219" s="88" t="str">
        <f>Invoice!E927</f>
        <v>HIGHLIGHTER / STABILLO JOYKO HL MIX (PINK / ORANGE)</v>
      </c>
      <c r="D219" s="89">
        <f>Invoice!H927</f>
        <v>3700</v>
      </c>
      <c r="E219" s="81">
        <f>D219*B219</f>
        <v>148000</v>
      </c>
      <c r="F219" s="81"/>
      <c r="G219" s="82">
        <f>E219/1.11</f>
        <v>133333.33333333331</v>
      </c>
      <c r="H219" s="83">
        <f>G219*11%</f>
        <v>14666.666666666664</v>
      </c>
      <c r="I219" s="83">
        <f>G219/B219</f>
        <v>3333.333333333333</v>
      </c>
      <c r="J219" s="104">
        <f>H219/B219</f>
        <v>366.66666666666663</v>
      </c>
    </row>
    <row r="220" spans="1:10" s="80" customFormat="1" ht="12.75" customHeight="1" x14ac:dyDescent="0.25">
      <c r="A220" s="102"/>
      <c r="D220" s="81"/>
      <c r="E220" s="81">
        <f>(E219*Invoice!I927)+((E219-(E219*Invoice!I927))*Invoice!J927)</f>
        <v>14800</v>
      </c>
      <c r="F220" s="81"/>
      <c r="G220" s="90">
        <f>E220/1.11</f>
        <v>13333.333333333332</v>
      </c>
      <c r="H220" s="91">
        <f>G220*11%</f>
        <v>1466.6666666666665</v>
      </c>
      <c r="I220" s="91">
        <f>G220/B219</f>
        <v>333.33333333333331</v>
      </c>
      <c r="J220" s="105">
        <f>H220/B219</f>
        <v>36.666666666666664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133200</v>
      </c>
      <c r="F221" s="81"/>
      <c r="G221" s="82">
        <f>G219-G220</f>
        <v>119999.99999999999</v>
      </c>
      <c r="H221" s="82">
        <f>H219-H220</f>
        <v>13199.999999999998</v>
      </c>
      <c r="I221" s="82">
        <f>I219-I220</f>
        <v>2999.9999999999995</v>
      </c>
      <c r="J221" s="106">
        <f>J219-J220</f>
        <v>329.99999999999994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133199.99999999997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7"/>
      <c r="B224" s="108"/>
      <c r="C224" s="109"/>
      <c r="D224" s="110"/>
      <c r="E224" s="110"/>
      <c r="F224" s="110"/>
      <c r="G224" s="111">
        <f>G191+G197+G203+G209+G215+G221</f>
        <v>1469675.6756756755</v>
      </c>
      <c r="H224" s="112">
        <f>H191+H197+H203+H209+H215+H221</f>
        <v>161664.32432432432</v>
      </c>
      <c r="I224" s="112"/>
      <c r="J224" s="113">
        <f>H192+H198+H204+H210+H216+H222</f>
        <v>1631340</v>
      </c>
    </row>
    <row r="225" spans="1:10" s="80" customFormat="1" ht="12.75" customHeight="1" x14ac:dyDescent="0.25">
      <c r="B225" s="79"/>
      <c r="D225" s="81"/>
      <c r="E225" s="81"/>
      <c r="F225" s="81"/>
      <c r="G225" s="82"/>
      <c r="H225" s="83"/>
      <c r="I225" s="83"/>
      <c r="J225" s="83"/>
    </row>
    <row r="226" spans="1:10" s="80" customFormat="1" ht="12.75" customHeight="1" x14ac:dyDescent="0.25">
      <c r="A226" s="95" t="s">
        <v>1</v>
      </c>
      <c r="B226" s="96">
        <f>Invoice!E1028</f>
        <v>23010010</v>
      </c>
      <c r="C226" s="97"/>
      <c r="D226" s="98"/>
      <c r="E226" s="98"/>
      <c r="F226" s="98"/>
      <c r="G226" s="99"/>
      <c r="H226" s="100"/>
      <c r="I226" s="100"/>
      <c r="J226" s="101"/>
    </row>
    <row r="227" spans="1:10" s="80" customFormat="1" ht="12.75" customHeight="1" x14ac:dyDescent="0.25">
      <c r="A227" s="102">
        <v>1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3"/>
    </row>
    <row r="228" spans="1:10" s="80" customFormat="1" ht="12.75" customHeight="1" x14ac:dyDescent="0.25">
      <c r="A228" s="102"/>
      <c r="B228" s="80">
        <f>Invoice!B1036</f>
        <v>48</v>
      </c>
      <c r="C228" s="88" t="str">
        <f>Invoice!E1036</f>
        <v>PUNCH JOYKO 85</v>
      </c>
      <c r="D228" s="89">
        <f>Invoice!H1036</f>
        <v>40000</v>
      </c>
      <c r="E228" s="81">
        <f>D228*B228</f>
        <v>1920000</v>
      </c>
      <c r="F228" s="81"/>
      <c r="G228" s="82">
        <f>E228/1.11</f>
        <v>1729729.7297297295</v>
      </c>
      <c r="H228" s="83">
        <f>G228*11%</f>
        <v>190270.27027027024</v>
      </c>
      <c r="I228" s="83">
        <f>G228/B228</f>
        <v>36036.036036036028</v>
      </c>
      <c r="J228" s="104">
        <f>H228/B228</f>
        <v>3963.9639639639631</v>
      </c>
    </row>
    <row r="229" spans="1:10" s="80" customFormat="1" ht="12.75" customHeight="1" x14ac:dyDescent="0.25">
      <c r="A229" s="102"/>
      <c r="D229" s="81"/>
      <c r="E229" s="81">
        <f>(E228*Invoice!I1036)+((E228-(E228*Invoice!I1036))*Invoice!J1036)</f>
        <v>240000</v>
      </c>
      <c r="F229" s="81"/>
      <c r="G229" s="90">
        <f>E229/1.11</f>
        <v>216216.21621621618</v>
      </c>
      <c r="H229" s="91">
        <f>G229*11%</f>
        <v>23783.78378378378</v>
      </c>
      <c r="I229" s="91">
        <f>G229/B228</f>
        <v>4504.5045045045035</v>
      </c>
      <c r="J229" s="105">
        <f>H229/B228</f>
        <v>495.49549549549539</v>
      </c>
    </row>
    <row r="230" spans="1:10" s="80" customFormat="1" ht="12.75" customHeight="1" x14ac:dyDescent="0.25">
      <c r="A230" s="102"/>
      <c r="D230" s="81" t="s">
        <v>23</v>
      </c>
      <c r="E230" s="81">
        <f>E228-E229</f>
        <v>1680000</v>
      </c>
      <c r="F230" s="81"/>
      <c r="G230" s="82">
        <f>G228-G229</f>
        <v>1513513.5135135134</v>
      </c>
      <c r="H230" s="82">
        <f>H228-H229</f>
        <v>166486.48648648645</v>
      </c>
      <c r="I230" s="82">
        <f>I228-I229</f>
        <v>31531.531531531524</v>
      </c>
      <c r="J230" s="106">
        <f>J228-J229</f>
        <v>3468.4684684684676</v>
      </c>
    </row>
    <row r="231" spans="1:10" s="80" customFormat="1" ht="12.75" customHeight="1" x14ac:dyDescent="0.25">
      <c r="A231" s="102"/>
      <c r="D231" s="81"/>
      <c r="E231" s="81"/>
      <c r="F231" s="81"/>
      <c r="G231" s="82"/>
      <c r="H231" s="83">
        <f>G230+H230</f>
        <v>1679999.9999999998</v>
      </c>
      <c r="I231" s="83"/>
      <c r="J231" s="104"/>
    </row>
    <row r="232" spans="1:10" s="80" customFormat="1" ht="12.75" customHeight="1" x14ac:dyDescent="0.25">
      <c r="A232" s="102"/>
      <c r="B232" s="79"/>
      <c r="D232" s="81"/>
      <c r="E232" s="81"/>
      <c r="F232" s="81"/>
      <c r="G232" s="82"/>
      <c r="H232" s="83"/>
      <c r="I232" s="83"/>
      <c r="J232" s="104"/>
    </row>
    <row r="233" spans="1:10" s="80" customFormat="1" ht="12.75" customHeight="1" x14ac:dyDescent="0.25">
      <c r="A233" s="102">
        <v>2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3"/>
    </row>
    <row r="234" spans="1:10" s="80" customFormat="1" ht="12.75" customHeight="1" x14ac:dyDescent="0.25">
      <c r="A234" s="102"/>
      <c r="B234" s="80">
        <f>Invoice!B1037</f>
        <v>24</v>
      </c>
      <c r="C234" s="88" t="str">
        <f>Invoice!E1037</f>
        <v>JANGKA (MATH SET) JOYKO MS-55</v>
      </c>
      <c r="D234" s="89">
        <f>Invoice!H1037</f>
        <v>88200</v>
      </c>
      <c r="E234" s="81">
        <f t="shared" ref="E234:E264" si="0">D234*B234</f>
        <v>2116800</v>
      </c>
      <c r="F234" s="81"/>
      <c r="G234" s="82">
        <f t="shared" ref="G234:G264" si="1">E234/1.11</f>
        <v>1907027.0270270268</v>
      </c>
      <c r="H234" s="83">
        <f t="shared" ref="H234:H264" si="2">G234*11%</f>
        <v>209772.97297297293</v>
      </c>
      <c r="I234" s="83">
        <f t="shared" ref="I234:I264" si="3">G234/B234</f>
        <v>79459.459459459453</v>
      </c>
      <c r="J234" s="104">
        <f t="shared" ref="J234:J264" si="4">H234/B234</f>
        <v>8740.5405405405381</v>
      </c>
    </row>
    <row r="235" spans="1:10" s="80" customFormat="1" ht="12.75" customHeight="1" x14ac:dyDescent="0.25">
      <c r="A235" s="102"/>
      <c r="D235" s="81"/>
      <c r="E235" s="81">
        <f>(E234*Invoice!I1037)+((E234-(E234*Invoice!I1037))*Invoice!J1037)</f>
        <v>264600</v>
      </c>
      <c r="F235" s="81"/>
      <c r="G235" s="90">
        <f>E235/1.11</f>
        <v>238378.37837837834</v>
      </c>
      <c r="H235" s="91">
        <f>G235*11%</f>
        <v>26221.621621621616</v>
      </c>
      <c r="I235" s="91">
        <f>G235/B234</f>
        <v>9932.4324324324316</v>
      </c>
      <c r="J235" s="105">
        <f>H235/B234</f>
        <v>1092.5675675675673</v>
      </c>
    </row>
    <row r="236" spans="1:10" s="80" customFormat="1" ht="12.75" customHeight="1" x14ac:dyDescent="0.25">
      <c r="A236" s="102"/>
      <c r="D236" s="81" t="s">
        <v>23</v>
      </c>
      <c r="E236" s="81">
        <f>E234-E235</f>
        <v>1852200</v>
      </c>
      <c r="F236" s="81"/>
      <c r="G236" s="82">
        <f>G234-G235</f>
        <v>1668648.6486486485</v>
      </c>
      <c r="H236" s="82">
        <f>H234-H235</f>
        <v>183551.3513513513</v>
      </c>
      <c r="I236" s="82">
        <f>I234-I235</f>
        <v>69527.027027027027</v>
      </c>
      <c r="J236" s="106">
        <f>J234-J235</f>
        <v>7647.9729729729706</v>
      </c>
    </row>
    <row r="237" spans="1:10" s="80" customFormat="1" ht="12.75" customHeight="1" x14ac:dyDescent="0.25">
      <c r="A237" s="102"/>
      <c r="D237" s="81"/>
      <c r="E237" s="81"/>
      <c r="F237" s="81"/>
      <c r="G237" s="82"/>
      <c r="H237" s="83">
        <f>G236+H236</f>
        <v>1852199.9999999998</v>
      </c>
      <c r="I237" s="83"/>
      <c r="J237" s="104"/>
    </row>
    <row r="238" spans="1:10" s="80" customFormat="1" ht="12.75" customHeight="1" x14ac:dyDescent="0.25">
      <c r="A238" s="102"/>
      <c r="B238" s="79"/>
      <c r="D238" s="81"/>
      <c r="E238" s="81"/>
      <c r="F238" s="81"/>
      <c r="G238" s="82"/>
      <c r="H238" s="83"/>
      <c r="I238" s="83"/>
      <c r="J238" s="104"/>
    </row>
    <row r="239" spans="1:10" s="80" customFormat="1" ht="12.75" customHeight="1" x14ac:dyDescent="0.25">
      <c r="A239" s="102">
        <v>3</v>
      </c>
      <c r="B239" s="84" t="s">
        <v>20</v>
      </c>
      <c r="C239" s="84" t="s">
        <v>21</v>
      </c>
      <c r="D239" s="85" t="s">
        <v>22</v>
      </c>
      <c r="E239" s="85" t="s">
        <v>23</v>
      </c>
      <c r="F239" s="85"/>
      <c r="G239" s="86" t="s">
        <v>24</v>
      </c>
      <c r="H239" s="87" t="s">
        <v>25</v>
      </c>
      <c r="I239" s="87" t="s">
        <v>26</v>
      </c>
      <c r="J239" s="103"/>
    </row>
    <row r="240" spans="1:10" s="80" customFormat="1" ht="12.75" customHeight="1" x14ac:dyDescent="0.25">
      <c r="A240" s="102"/>
      <c r="B240" s="80">
        <f>Invoice!B1038</f>
        <v>24</v>
      </c>
      <c r="C240" s="88" t="str">
        <f>Invoice!E1038</f>
        <v>JANGKA (MATH SET) JOYKO MS-75</v>
      </c>
      <c r="D240" s="89">
        <f>Invoice!H1038</f>
        <v>89400</v>
      </c>
      <c r="E240" s="81">
        <f t="shared" si="0"/>
        <v>2145600</v>
      </c>
      <c r="F240" s="81"/>
      <c r="G240" s="82">
        <f t="shared" si="1"/>
        <v>1932972.9729729728</v>
      </c>
      <c r="H240" s="83">
        <f t="shared" si="2"/>
        <v>212627.02702702701</v>
      </c>
      <c r="I240" s="83">
        <f t="shared" si="3"/>
        <v>80540.540540540533</v>
      </c>
      <c r="J240" s="104">
        <f t="shared" si="4"/>
        <v>8859.4594594594582</v>
      </c>
    </row>
    <row r="241" spans="1:10" s="80" customFormat="1" ht="12.75" customHeight="1" x14ac:dyDescent="0.25">
      <c r="A241" s="102"/>
      <c r="D241" s="81"/>
      <c r="E241" s="81">
        <f>(E240*Invoice!I1038)+((E240-(E240*Invoice!I1038))*Invoice!J1038)</f>
        <v>268200</v>
      </c>
      <c r="F241" s="81"/>
      <c r="G241" s="90">
        <f>E241/1.11</f>
        <v>241621.6216216216</v>
      </c>
      <c r="H241" s="91">
        <f>G241*11%</f>
        <v>26578.378378378377</v>
      </c>
      <c r="I241" s="91">
        <f>G241/B240</f>
        <v>10067.567567567567</v>
      </c>
      <c r="J241" s="105">
        <f>H241/B240</f>
        <v>1107.4324324324323</v>
      </c>
    </row>
    <row r="242" spans="1:10" s="80" customFormat="1" ht="12.75" customHeight="1" x14ac:dyDescent="0.25">
      <c r="A242" s="102"/>
      <c r="D242" s="81" t="s">
        <v>23</v>
      </c>
      <c r="E242" s="81">
        <f>E240-E241</f>
        <v>1877400</v>
      </c>
      <c r="F242" s="81"/>
      <c r="G242" s="82">
        <f>G240-G241</f>
        <v>1691351.3513513512</v>
      </c>
      <c r="H242" s="82">
        <f>H240-H241</f>
        <v>186048.64864864864</v>
      </c>
      <c r="I242" s="82">
        <f>I240-I241</f>
        <v>70472.972972972959</v>
      </c>
      <c r="J242" s="106">
        <f>J240-J241</f>
        <v>7752.0270270270257</v>
      </c>
    </row>
    <row r="243" spans="1:10" s="80" customFormat="1" ht="12.75" customHeight="1" x14ac:dyDescent="0.25">
      <c r="A243" s="102"/>
      <c r="D243" s="81"/>
      <c r="E243" s="81"/>
      <c r="F243" s="81"/>
      <c r="G243" s="82"/>
      <c r="H243" s="83">
        <f>G242+H242</f>
        <v>1877400</v>
      </c>
      <c r="I243" s="83"/>
      <c r="J243" s="104"/>
    </row>
    <row r="244" spans="1:10" s="80" customFormat="1" ht="12.75" customHeight="1" x14ac:dyDescent="0.25">
      <c r="A244" s="102"/>
      <c r="B244" s="79"/>
      <c r="D244" s="81"/>
      <c r="E244" s="81"/>
      <c r="F244" s="81"/>
      <c r="G244" s="82"/>
      <c r="H244" s="83"/>
      <c r="I244" s="83"/>
      <c r="J244" s="104"/>
    </row>
    <row r="245" spans="1:10" s="80" customFormat="1" ht="12.75" customHeight="1" x14ac:dyDescent="0.25">
      <c r="A245" s="102">
        <v>4</v>
      </c>
      <c r="B245" s="84" t="s">
        <v>20</v>
      </c>
      <c r="C245" s="84" t="s">
        <v>21</v>
      </c>
      <c r="D245" s="85" t="s">
        <v>22</v>
      </c>
      <c r="E245" s="85" t="s">
        <v>23</v>
      </c>
      <c r="F245" s="85"/>
      <c r="G245" s="86" t="s">
        <v>24</v>
      </c>
      <c r="H245" s="87" t="s">
        <v>25</v>
      </c>
      <c r="I245" s="87" t="s">
        <v>26</v>
      </c>
      <c r="J245" s="103"/>
    </row>
    <row r="246" spans="1:10" s="80" customFormat="1" ht="12.75" customHeight="1" x14ac:dyDescent="0.25">
      <c r="A246" s="102"/>
      <c r="B246" s="80">
        <f>Invoice!B1039</f>
        <v>120</v>
      </c>
      <c r="C246" s="88" t="str">
        <f>Invoice!E1039</f>
        <v>CALCULATOR JOYKO DTC-1313CH</v>
      </c>
      <c r="D246" s="89">
        <f>Invoice!H1039</f>
        <v>40000</v>
      </c>
      <c r="E246" s="81">
        <f t="shared" si="0"/>
        <v>4800000</v>
      </c>
      <c r="F246" s="81"/>
      <c r="G246" s="82">
        <f t="shared" si="1"/>
        <v>4324324.3243243238</v>
      </c>
      <c r="H246" s="83">
        <f t="shared" si="2"/>
        <v>475675.67567567562</v>
      </c>
      <c r="I246" s="83">
        <f t="shared" si="3"/>
        <v>36036.036036036028</v>
      </c>
      <c r="J246" s="104">
        <f t="shared" si="4"/>
        <v>3963.9639639639636</v>
      </c>
    </row>
    <row r="247" spans="1:10" s="80" customFormat="1" ht="12.75" customHeight="1" x14ac:dyDescent="0.25">
      <c r="A247" s="102"/>
      <c r="D247" s="81"/>
      <c r="E247" s="81">
        <f>(E246*Invoice!I1039)+((E246-(E246*Invoice!I1039))*Invoice!J1039)</f>
        <v>600000</v>
      </c>
      <c r="F247" s="81"/>
      <c r="G247" s="90">
        <f>E247/1.11</f>
        <v>540540.54054054047</v>
      </c>
      <c r="H247" s="91">
        <f>G247*11%</f>
        <v>59459.459459459453</v>
      </c>
      <c r="I247" s="91">
        <f>G247/B246</f>
        <v>4504.5045045045035</v>
      </c>
      <c r="J247" s="105">
        <f>H247/B246</f>
        <v>495.49549549549545</v>
      </c>
    </row>
    <row r="248" spans="1:10" s="80" customFormat="1" ht="12.75" customHeight="1" x14ac:dyDescent="0.25">
      <c r="A248" s="102"/>
      <c r="D248" s="81" t="s">
        <v>23</v>
      </c>
      <c r="E248" s="81">
        <f>E246-E247</f>
        <v>4200000</v>
      </c>
      <c r="F248" s="81"/>
      <c r="G248" s="82">
        <f>G246-G247</f>
        <v>3783783.7837837832</v>
      </c>
      <c r="H248" s="82">
        <f>H246-H247</f>
        <v>416216.21621621615</v>
      </c>
      <c r="I248" s="82">
        <f>I246-I247</f>
        <v>31531.531531531524</v>
      </c>
      <c r="J248" s="106">
        <f>J246-J247</f>
        <v>3468.468468468468</v>
      </c>
    </row>
    <row r="249" spans="1:10" s="80" customFormat="1" ht="12.75" customHeight="1" x14ac:dyDescent="0.25">
      <c r="A249" s="102"/>
      <c r="D249" s="81"/>
      <c r="E249" s="81"/>
      <c r="F249" s="81"/>
      <c r="G249" s="82"/>
      <c r="H249" s="83">
        <f>G248+H248</f>
        <v>4199999.9999999991</v>
      </c>
      <c r="I249" s="83"/>
      <c r="J249" s="104"/>
    </row>
    <row r="250" spans="1:10" s="80" customFormat="1" ht="12.75" customHeight="1" x14ac:dyDescent="0.25">
      <c r="A250" s="102"/>
      <c r="B250" s="79"/>
      <c r="D250" s="81"/>
      <c r="E250" s="81"/>
      <c r="F250" s="81"/>
      <c r="G250" s="82"/>
      <c r="H250" s="83"/>
      <c r="I250" s="83"/>
      <c r="J250" s="104"/>
    </row>
    <row r="251" spans="1:10" s="80" customFormat="1" ht="12.75" customHeight="1" x14ac:dyDescent="0.25">
      <c r="A251" s="102">
        <v>5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3"/>
    </row>
    <row r="252" spans="1:10" s="80" customFormat="1" ht="12.75" customHeight="1" x14ac:dyDescent="0.25">
      <c r="A252" s="102"/>
      <c r="B252" s="80">
        <f>Invoice!B1040</f>
        <v>120</v>
      </c>
      <c r="C252" s="88" t="str">
        <f>Invoice!E1040</f>
        <v>CALCULATOR JOYKO CC-47CO</v>
      </c>
      <c r="D252" s="89">
        <f>Invoice!H1040</f>
        <v>32500</v>
      </c>
      <c r="E252" s="81">
        <f t="shared" si="0"/>
        <v>3900000</v>
      </c>
      <c r="F252" s="81"/>
      <c r="G252" s="82">
        <f t="shared" si="1"/>
        <v>3513513.5135135134</v>
      </c>
      <c r="H252" s="83">
        <f t="shared" si="2"/>
        <v>386486.48648648645</v>
      </c>
      <c r="I252" s="83">
        <f t="shared" si="3"/>
        <v>29279.279279279279</v>
      </c>
      <c r="J252" s="104">
        <f t="shared" si="4"/>
        <v>3220.7207207207202</v>
      </c>
    </row>
    <row r="253" spans="1:10" s="80" customFormat="1" ht="12.75" customHeight="1" x14ac:dyDescent="0.25">
      <c r="A253" s="102"/>
      <c r="D253" s="81"/>
      <c r="E253" s="81">
        <f>(E252*Invoice!I1040)+((E252-(E252*Invoice!I1040))*Invoice!J1040)</f>
        <v>487500</v>
      </c>
      <c r="F253" s="81"/>
      <c r="G253" s="90">
        <f>E253/1.11</f>
        <v>439189.18918918917</v>
      </c>
      <c r="H253" s="91">
        <f>G253*11%</f>
        <v>48310.810810810806</v>
      </c>
      <c r="I253" s="91">
        <f>G253/B252</f>
        <v>3659.9099099099099</v>
      </c>
      <c r="J253" s="105">
        <f>H253/B252</f>
        <v>402.59009009009003</v>
      </c>
    </row>
    <row r="254" spans="1:10" s="80" customFormat="1" ht="12.75" customHeight="1" x14ac:dyDescent="0.25">
      <c r="A254" s="102"/>
      <c r="D254" s="81" t="s">
        <v>23</v>
      </c>
      <c r="E254" s="81">
        <f>E252-E253</f>
        <v>3412500</v>
      </c>
      <c r="F254" s="81"/>
      <c r="G254" s="82">
        <f>G252-G253</f>
        <v>3074324.3243243243</v>
      </c>
      <c r="H254" s="82">
        <f>H252-H253</f>
        <v>338175.67567567562</v>
      </c>
      <c r="I254" s="82">
        <f>I252-I253</f>
        <v>25619.369369369368</v>
      </c>
      <c r="J254" s="106">
        <f>J252-J253</f>
        <v>2818.1306306306301</v>
      </c>
    </row>
    <row r="255" spans="1:10" s="80" customFormat="1" ht="12.75" customHeight="1" x14ac:dyDescent="0.25">
      <c r="A255" s="102"/>
      <c r="D255" s="81"/>
      <c r="E255" s="81"/>
      <c r="F255" s="81"/>
      <c r="G255" s="82"/>
      <c r="H255" s="83">
        <f>G254+H254</f>
        <v>3412500</v>
      </c>
      <c r="I255" s="83"/>
      <c r="J255" s="104"/>
    </row>
    <row r="256" spans="1:10" s="80" customFormat="1" ht="12.75" customHeight="1" x14ac:dyDescent="0.25">
      <c r="A256" s="102"/>
      <c r="B256" s="79"/>
      <c r="D256" s="81"/>
      <c r="E256" s="81"/>
      <c r="F256" s="81"/>
      <c r="G256" s="82"/>
      <c r="H256" s="83"/>
      <c r="I256" s="83"/>
      <c r="J256" s="104"/>
    </row>
    <row r="257" spans="1:10" s="80" customFormat="1" ht="12.75" customHeight="1" x14ac:dyDescent="0.25">
      <c r="A257" s="102">
        <v>6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3"/>
    </row>
    <row r="258" spans="1:10" s="80" customFormat="1" ht="12.75" customHeight="1" x14ac:dyDescent="0.25">
      <c r="A258" s="102"/>
      <c r="B258" s="80">
        <f>Invoice!B1041</f>
        <v>72</v>
      </c>
      <c r="C258" s="88" t="str">
        <f>Invoice!E1041</f>
        <v>CORRECTION FLUID JOYKO CF-S209A</v>
      </c>
      <c r="D258" s="89">
        <f>Invoice!H1041</f>
        <v>41400</v>
      </c>
      <c r="E258" s="81">
        <f t="shared" si="0"/>
        <v>2980800</v>
      </c>
      <c r="F258" s="81"/>
      <c r="G258" s="82">
        <f t="shared" si="1"/>
        <v>2685405.405405405</v>
      </c>
      <c r="H258" s="83">
        <f t="shared" si="2"/>
        <v>295394.59459459456</v>
      </c>
      <c r="I258" s="83">
        <f t="shared" si="3"/>
        <v>37297.297297297293</v>
      </c>
      <c r="J258" s="104">
        <f t="shared" si="4"/>
        <v>4102.7027027027025</v>
      </c>
    </row>
    <row r="259" spans="1:10" s="80" customFormat="1" ht="12.75" customHeight="1" x14ac:dyDescent="0.25">
      <c r="A259" s="102"/>
      <c r="D259" s="81"/>
      <c r="E259" s="81">
        <f>(E258*Invoice!I1041)+((E258-(E258*Invoice!I1041))*Invoice!J1041)</f>
        <v>372600</v>
      </c>
      <c r="F259" s="81"/>
      <c r="G259" s="90">
        <f>E259/1.11</f>
        <v>335675.67567567562</v>
      </c>
      <c r="H259" s="91">
        <f>G259*11%</f>
        <v>36924.32432432432</v>
      </c>
      <c r="I259" s="91">
        <f>G259/B258</f>
        <v>4662.1621621621616</v>
      </c>
      <c r="J259" s="105">
        <f>H259/B258</f>
        <v>512.83783783783781</v>
      </c>
    </row>
    <row r="260" spans="1:10" s="80" customFormat="1" ht="12.75" customHeight="1" x14ac:dyDescent="0.25">
      <c r="A260" s="102"/>
      <c r="D260" s="81" t="s">
        <v>23</v>
      </c>
      <c r="E260" s="81">
        <f>E258-E259</f>
        <v>2608200</v>
      </c>
      <c r="F260" s="81"/>
      <c r="G260" s="82">
        <f>G258-G259</f>
        <v>2349729.7297297292</v>
      </c>
      <c r="H260" s="82">
        <f>H258-H259</f>
        <v>258470.27027027024</v>
      </c>
      <c r="I260" s="82">
        <f>I258-I259</f>
        <v>32635.135135135133</v>
      </c>
      <c r="J260" s="106">
        <f>J258-J259</f>
        <v>3589.8648648648646</v>
      </c>
    </row>
    <row r="261" spans="1:10" s="80" customFormat="1" ht="12.75" customHeight="1" x14ac:dyDescent="0.25">
      <c r="A261" s="102"/>
      <c r="D261" s="81"/>
      <c r="E261" s="81"/>
      <c r="F261" s="81"/>
      <c r="G261" s="82"/>
      <c r="H261" s="83">
        <f>G260+H260</f>
        <v>2608199.9999999995</v>
      </c>
      <c r="I261" s="83"/>
      <c r="J261" s="104"/>
    </row>
    <row r="262" spans="1:10" s="80" customFormat="1" ht="12.75" customHeight="1" x14ac:dyDescent="0.25">
      <c r="A262" s="102"/>
      <c r="B262" s="79"/>
      <c r="D262" s="81"/>
      <c r="E262" s="81"/>
      <c r="F262" s="81"/>
      <c r="G262" s="82"/>
      <c r="H262" s="83"/>
      <c r="I262" s="83"/>
      <c r="J262" s="104"/>
    </row>
    <row r="263" spans="1:10" s="80" customFormat="1" ht="12.75" customHeight="1" x14ac:dyDescent="0.25">
      <c r="A263" s="102">
        <v>7</v>
      </c>
      <c r="B263" s="84" t="s">
        <v>20</v>
      </c>
      <c r="C263" s="84" t="s">
        <v>21</v>
      </c>
      <c r="D263" s="85" t="s">
        <v>22</v>
      </c>
      <c r="E263" s="85" t="s">
        <v>23</v>
      </c>
      <c r="F263" s="85"/>
      <c r="G263" s="86" t="s">
        <v>24</v>
      </c>
      <c r="H263" s="87" t="s">
        <v>25</v>
      </c>
      <c r="I263" s="87" t="s">
        <v>26</v>
      </c>
      <c r="J263" s="103"/>
    </row>
    <row r="264" spans="1:10" s="80" customFormat="1" ht="12.75" customHeight="1" x14ac:dyDescent="0.25">
      <c r="A264" s="102"/>
      <c r="B264" s="80">
        <f>Invoice!B1042</f>
        <v>48</v>
      </c>
      <c r="C264" s="88" t="str">
        <f>Invoice!E1042</f>
        <v>PENCIL CASE KENKO PC-0719 FANCY</v>
      </c>
      <c r="D264" s="89">
        <f>Invoice!H1042</f>
        <v>62400</v>
      </c>
      <c r="E264" s="81">
        <f t="shared" si="0"/>
        <v>2995200</v>
      </c>
      <c r="F264" s="81"/>
      <c r="G264" s="82">
        <f t="shared" si="1"/>
        <v>2698378.3783783782</v>
      </c>
      <c r="H264" s="83">
        <f t="shared" si="2"/>
        <v>296821.6216216216</v>
      </c>
      <c r="I264" s="83">
        <f t="shared" si="3"/>
        <v>56216.216216216213</v>
      </c>
      <c r="J264" s="104">
        <f t="shared" si="4"/>
        <v>6183.7837837837833</v>
      </c>
    </row>
    <row r="265" spans="1:10" s="80" customFormat="1" ht="12.75" customHeight="1" x14ac:dyDescent="0.25">
      <c r="A265" s="102"/>
      <c r="D265" s="81"/>
      <c r="E265" s="81">
        <f>(E264*Invoice!I1042)+((E264-(E264*Invoice!I1042))*Invoice!J1042)</f>
        <v>374400</v>
      </c>
      <c r="F265" s="81"/>
      <c r="G265" s="90">
        <f>E265/1.11</f>
        <v>337297.29729729728</v>
      </c>
      <c r="H265" s="91">
        <f>G265*11%</f>
        <v>37102.7027027027</v>
      </c>
      <c r="I265" s="91">
        <f>G265/B264</f>
        <v>7027.0270270270266</v>
      </c>
      <c r="J265" s="105">
        <f>H265/B264</f>
        <v>772.97297297297291</v>
      </c>
    </row>
    <row r="266" spans="1:10" s="80" customFormat="1" ht="12.75" customHeight="1" x14ac:dyDescent="0.25">
      <c r="A266" s="102"/>
      <c r="D266" s="81" t="s">
        <v>23</v>
      </c>
      <c r="E266" s="81">
        <f>E264-E265</f>
        <v>2620800</v>
      </c>
      <c r="F266" s="81"/>
      <c r="G266" s="82">
        <f>G264-G265</f>
        <v>2361081.0810810812</v>
      </c>
      <c r="H266" s="82">
        <f>H264-H265</f>
        <v>259718.91891891891</v>
      </c>
      <c r="I266" s="82">
        <f>I264-I265</f>
        <v>49189.189189189186</v>
      </c>
      <c r="J266" s="106">
        <f>J264-J265</f>
        <v>5410.8108108108099</v>
      </c>
    </row>
    <row r="267" spans="1:10" s="80" customFormat="1" ht="12.75" customHeight="1" x14ac:dyDescent="0.25">
      <c r="A267" s="102"/>
      <c r="D267" s="81"/>
      <c r="E267" s="81"/>
      <c r="F267" s="81"/>
      <c r="G267" s="82"/>
      <c r="H267" s="83">
        <f>G266+H266</f>
        <v>2620800</v>
      </c>
      <c r="I267" s="83"/>
      <c r="J267" s="104"/>
    </row>
    <row r="268" spans="1:10" s="80" customFormat="1" ht="12.75" customHeight="1" x14ac:dyDescent="0.25">
      <c r="A268" s="102"/>
      <c r="B268" s="79"/>
      <c r="D268" s="81"/>
      <c r="E268" s="81"/>
      <c r="F268" s="81"/>
      <c r="G268" s="82"/>
      <c r="H268" s="83"/>
      <c r="I268" s="83"/>
      <c r="J268" s="104"/>
    </row>
    <row r="269" spans="1:10" s="80" customFormat="1" ht="12.75" customHeight="1" x14ac:dyDescent="0.25">
      <c r="A269" s="107"/>
      <c r="B269" s="108"/>
      <c r="C269" s="109"/>
      <c r="D269" s="110"/>
      <c r="E269" s="110"/>
      <c r="F269" s="110"/>
      <c r="G269" s="111">
        <f>G230+G236+G242+G248+G254+G260+G266</f>
        <v>16442432.43243243</v>
      </c>
      <c r="H269" s="112">
        <f>H230+H236+H242+H248+H254+H260+H266</f>
        <v>1808667.5675675673</v>
      </c>
      <c r="I269" s="112"/>
      <c r="J269" s="113">
        <f>H231+H237+H243+H249+H255+H261+H267</f>
        <v>18251100</v>
      </c>
    </row>
    <row r="271" spans="1:10" s="80" customFormat="1" ht="12.75" customHeight="1" x14ac:dyDescent="0.25">
      <c r="A271" s="95" t="s">
        <v>1</v>
      </c>
      <c r="B271" s="96">
        <f>Invoice!E1142</f>
        <v>23010011</v>
      </c>
      <c r="C271" s="97"/>
      <c r="D271" s="98"/>
      <c r="E271" s="98"/>
      <c r="F271" s="98"/>
      <c r="G271" s="99"/>
      <c r="H271" s="100"/>
      <c r="I271" s="100"/>
      <c r="J271" s="101"/>
    </row>
    <row r="272" spans="1:10" s="80" customFormat="1" ht="12.75" customHeight="1" x14ac:dyDescent="0.25">
      <c r="A272" s="102">
        <v>1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Invoice!B1150</f>
        <v>120</v>
      </c>
      <c r="C273" s="88" t="str">
        <f>Invoice!E1150</f>
        <v>ISI CUTTER 18 MM KENKO L-150 (BESAR)</v>
      </c>
      <c r="D273" s="89">
        <f>Invoice!H1150</f>
        <v>64800</v>
      </c>
      <c r="E273" s="81">
        <f>D273*B273</f>
        <v>7776000</v>
      </c>
      <c r="F273" s="81"/>
      <c r="G273" s="82">
        <f>E273/1.11</f>
        <v>7005405.405405405</v>
      </c>
      <c r="H273" s="83">
        <f>G273*11%</f>
        <v>770594.59459459456</v>
      </c>
      <c r="I273" s="83">
        <f>G273/B273</f>
        <v>58378.378378378373</v>
      </c>
      <c r="J273" s="104">
        <f>H273/B273</f>
        <v>6421.6216216216217</v>
      </c>
    </row>
    <row r="274" spans="1:10" s="80" customFormat="1" ht="12.75" customHeight="1" x14ac:dyDescent="0.25">
      <c r="A274" s="102"/>
      <c r="D274" s="81"/>
      <c r="E274" s="81">
        <f>(E273*Invoice!I1150)+((E273-(E273*Invoice!I1150))*Invoice!J1150)</f>
        <v>1010880</v>
      </c>
      <c r="F274" s="81"/>
      <c r="G274" s="90">
        <f>E274/1.11</f>
        <v>910702.70270270261</v>
      </c>
      <c r="H274" s="91">
        <f>G274*11%</f>
        <v>100177.29729729729</v>
      </c>
      <c r="I274" s="91">
        <f>G274/B273</f>
        <v>7589.1891891891883</v>
      </c>
      <c r="J274" s="105">
        <f>H274/B273</f>
        <v>834.81081081081072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6765120</v>
      </c>
      <c r="F275" s="81"/>
      <c r="G275" s="82">
        <f>G273-G274</f>
        <v>6094702.702702702</v>
      </c>
      <c r="H275" s="82">
        <f>H273-H274</f>
        <v>670417.29729729728</v>
      </c>
      <c r="I275" s="82">
        <f>I273-I274</f>
        <v>50789.189189189186</v>
      </c>
      <c r="J275" s="106">
        <f>J273-J274</f>
        <v>5586.8108108108108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6765119.9999999991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2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Invoice!B1151</f>
        <v>15</v>
      </c>
      <c r="C279" s="88" t="str">
        <f>Invoice!E1151</f>
        <v>CUTTER 9 MM KENKO K-200 (KECIL)</v>
      </c>
      <c r="D279" s="89">
        <f>Invoice!H1151</f>
        <v>52200</v>
      </c>
      <c r="E279" s="81">
        <f t="shared" ref="E279:E345" si="5">D279*B279</f>
        <v>783000</v>
      </c>
      <c r="F279" s="81"/>
      <c r="G279" s="82">
        <f t="shared" ref="G279:G345" si="6">E279/1.11</f>
        <v>705405.40540540533</v>
      </c>
      <c r="H279" s="83">
        <f t="shared" ref="H279:H345" si="7">G279*11%</f>
        <v>77594.594594594586</v>
      </c>
      <c r="I279" s="83">
        <f t="shared" ref="I279:I345" si="8">G279/B279</f>
        <v>47027.027027027019</v>
      </c>
      <c r="J279" s="104">
        <f t="shared" ref="J279:J345" si="9">H279/B279</f>
        <v>5172.9729729729725</v>
      </c>
    </row>
    <row r="280" spans="1:10" s="80" customFormat="1" ht="12.75" customHeight="1" x14ac:dyDescent="0.25">
      <c r="A280" s="102"/>
      <c r="D280" s="81"/>
      <c r="E280" s="81">
        <f>(E279*Invoice!I1151)+((E279-(E279*Invoice!I1151))*Invoice!J1151)</f>
        <v>101790</v>
      </c>
      <c r="F280" s="81"/>
      <c r="G280" s="90">
        <f>E280/1.11</f>
        <v>91702.702702702692</v>
      </c>
      <c r="H280" s="91">
        <f>G280*11%</f>
        <v>10087.297297297297</v>
      </c>
      <c r="I280" s="91">
        <f>G280/B279</f>
        <v>6113.5135135135124</v>
      </c>
      <c r="J280" s="105">
        <f>H280/B279</f>
        <v>672.48648648648646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681210</v>
      </c>
      <c r="F281" s="81"/>
      <c r="G281" s="82">
        <f>G279-G280</f>
        <v>613702.70270270261</v>
      </c>
      <c r="H281" s="82">
        <f>H279-H280</f>
        <v>67507.297297297293</v>
      </c>
      <c r="I281" s="82">
        <f>I279-I280</f>
        <v>40913.513513513506</v>
      </c>
      <c r="J281" s="106">
        <f>J279-J280</f>
        <v>4500.4864864864858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681209.99999999988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3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Invoice!B1152</f>
        <v>20</v>
      </c>
      <c r="C285" s="88" t="str">
        <f>Invoice!E1152</f>
        <v>STAPLER KENKO HD-10D</v>
      </c>
      <c r="D285" s="89">
        <f>Invoice!H1152</f>
        <v>117600</v>
      </c>
      <c r="E285" s="81">
        <f t="shared" si="5"/>
        <v>2352000</v>
      </c>
      <c r="F285" s="81"/>
      <c r="G285" s="82">
        <f t="shared" si="6"/>
        <v>2118918.9189189188</v>
      </c>
      <c r="H285" s="83">
        <f t="shared" si="7"/>
        <v>233081.08108108107</v>
      </c>
      <c r="I285" s="83">
        <f t="shared" si="8"/>
        <v>105945.94594594595</v>
      </c>
      <c r="J285" s="104">
        <f t="shared" si="9"/>
        <v>11654.054054054053</v>
      </c>
    </row>
    <row r="286" spans="1:10" s="80" customFormat="1" ht="12.75" customHeight="1" x14ac:dyDescent="0.25">
      <c r="A286" s="102"/>
      <c r="D286" s="81"/>
      <c r="E286" s="81">
        <f>(E285*Invoice!I1152)+((E285-(E285*Invoice!I1152))*Invoice!J1152)</f>
        <v>305760</v>
      </c>
      <c r="F286" s="81"/>
      <c r="G286" s="90">
        <f>E286/1.11</f>
        <v>275459.45945945941</v>
      </c>
      <c r="H286" s="91">
        <f>G286*11%</f>
        <v>30300.540540540536</v>
      </c>
      <c r="I286" s="91">
        <f>G286/B285</f>
        <v>13772.97297297297</v>
      </c>
      <c r="J286" s="105">
        <f>H286/B285</f>
        <v>1515.0270270270269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2046240</v>
      </c>
      <c r="F287" s="81"/>
      <c r="G287" s="82">
        <f>G285-G286</f>
        <v>1843459.4594594594</v>
      </c>
      <c r="H287" s="82">
        <f>H285-H286</f>
        <v>202780.54054054053</v>
      </c>
      <c r="I287" s="82">
        <f>I285-I286</f>
        <v>92172.972972972973</v>
      </c>
      <c r="J287" s="106">
        <f>J285-J286</f>
        <v>10139.027027027027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2046240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4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Invoice!B1153</f>
        <v>48</v>
      </c>
      <c r="C291" s="88" t="str">
        <f>Invoice!E1153</f>
        <v>PAPER CLIP WARNA KENKO 3100</v>
      </c>
      <c r="D291" s="89">
        <f>Invoice!H1153</f>
        <v>41400</v>
      </c>
      <c r="E291" s="81">
        <f t="shared" si="5"/>
        <v>1987200</v>
      </c>
      <c r="F291" s="81"/>
      <c r="G291" s="82">
        <f t="shared" si="6"/>
        <v>1790270.2702702701</v>
      </c>
      <c r="H291" s="83">
        <f t="shared" si="7"/>
        <v>196929.7297297297</v>
      </c>
      <c r="I291" s="83">
        <f t="shared" si="8"/>
        <v>37297.297297297293</v>
      </c>
      <c r="J291" s="104">
        <f t="shared" si="9"/>
        <v>4102.7027027027025</v>
      </c>
    </row>
    <row r="292" spans="1:10" s="80" customFormat="1" ht="12.75" customHeight="1" x14ac:dyDescent="0.25">
      <c r="A292" s="102"/>
      <c r="D292" s="81"/>
      <c r="E292" s="81">
        <f>(E291*Invoice!I1153)+((E291-(E291*Invoice!I1153))*Invoice!J1153)</f>
        <v>258336</v>
      </c>
      <c r="F292" s="81"/>
      <c r="G292" s="90">
        <f>E292/1.11</f>
        <v>232735.13513513512</v>
      </c>
      <c r="H292" s="91">
        <f>G292*11%</f>
        <v>25600.864864864863</v>
      </c>
      <c r="I292" s="91">
        <f>G292/B291</f>
        <v>4848.6486486486483</v>
      </c>
      <c r="J292" s="105">
        <f>H292/B291</f>
        <v>533.35135135135135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1728864</v>
      </c>
      <c r="F293" s="81"/>
      <c r="G293" s="82">
        <f>G291-G292</f>
        <v>1557535.1351351349</v>
      </c>
      <c r="H293" s="82">
        <f>H291-H292</f>
        <v>171328.86486486485</v>
      </c>
      <c r="I293" s="82">
        <f>I291-I292</f>
        <v>32448.648648648646</v>
      </c>
      <c r="J293" s="106">
        <f>J291-J292</f>
        <v>3569.3513513513512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1728863.9999999998</v>
      </c>
      <c r="I294" s="83"/>
      <c r="J294" s="104"/>
    </row>
    <row r="295" spans="1:10" s="80" customFormat="1" ht="12.75" customHeight="1" x14ac:dyDescent="0.25">
      <c r="A295" s="102"/>
      <c r="B295" s="79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2">
        <v>5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3"/>
    </row>
    <row r="297" spans="1:10" s="80" customFormat="1" ht="12.75" customHeight="1" x14ac:dyDescent="0.25">
      <c r="A297" s="102"/>
      <c r="B297" s="80">
        <f>Invoice!B1154</f>
        <v>48</v>
      </c>
      <c r="C297" s="88" t="str">
        <f>Invoice!E1154</f>
        <v>PUSH PIN KENKO PN-30</v>
      </c>
      <c r="D297" s="89">
        <f>Invoice!H1154</f>
        <v>33000</v>
      </c>
      <c r="E297" s="81">
        <f t="shared" si="5"/>
        <v>1584000</v>
      </c>
      <c r="F297" s="81"/>
      <c r="G297" s="82">
        <f t="shared" si="6"/>
        <v>1427027.027027027</v>
      </c>
      <c r="H297" s="83">
        <f t="shared" si="7"/>
        <v>156972.97297297296</v>
      </c>
      <c r="I297" s="83">
        <f t="shared" si="8"/>
        <v>29729.72972972973</v>
      </c>
      <c r="J297" s="104">
        <f t="shared" si="9"/>
        <v>3270.27027027027</v>
      </c>
    </row>
    <row r="298" spans="1:10" s="80" customFormat="1" ht="12.75" customHeight="1" x14ac:dyDescent="0.25">
      <c r="A298" s="102"/>
      <c r="D298" s="81"/>
      <c r="E298" s="81">
        <f>(E297*Invoice!I1154)+((E297-(E297*Invoice!I1154))*Invoice!J1154)</f>
        <v>205920</v>
      </c>
      <c r="F298" s="81"/>
      <c r="G298" s="90">
        <f>E298/1.11</f>
        <v>185513.51351351349</v>
      </c>
      <c r="H298" s="91">
        <f>G298*11%</f>
        <v>20406.486486486483</v>
      </c>
      <c r="I298" s="91">
        <f>G298/B297</f>
        <v>3864.8648648648646</v>
      </c>
      <c r="J298" s="105">
        <f>H298/B297</f>
        <v>425.13513513513504</v>
      </c>
    </row>
    <row r="299" spans="1:10" s="80" customFormat="1" ht="12.75" customHeight="1" x14ac:dyDescent="0.25">
      <c r="A299" s="102"/>
      <c r="D299" s="81" t="s">
        <v>23</v>
      </c>
      <c r="E299" s="81">
        <f>E297-E298</f>
        <v>1378080</v>
      </c>
      <c r="F299" s="81"/>
      <c r="G299" s="82">
        <f>G297-G298</f>
        <v>1241513.5135135134</v>
      </c>
      <c r="H299" s="82">
        <f>H297-H298</f>
        <v>136566.48648648648</v>
      </c>
      <c r="I299" s="82">
        <f>I297-I298</f>
        <v>25864.864864864867</v>
      </c>
      <c r="J299" s="106">
        <f>J297-J298</f>
        <v>2845.135135135135</v>
      </c>
    </row>
    <row r="300" spans="1:10" s="80" customFormat="1" ht="12.75" customHeight="1" x14ac:dyDescent="0.25">
      <c r="A300" s="102"/>
      <c r="D300" s="81"/>
      <c r="E300" s="81"/>
      <c r="F300" s="81"/>
      <c r="G300" s="82"/>
      <c r="H300" s="83">
        <f>G299+H299</f>
        <v>1378079.9999999998</v>
      </c>
      <c r="I300" s="83"/>
      <c r="J300" s="104"/>
    </row>
    <row r="301" spans="1:10" s="80" customFormat="1" ht="12.75" customHeight="1" x14ac:dyDescent="0.25">
      <c r="A301" s="102"/>
      <c r="B301" s="79"/>
      <c r="D301" s="81"/>
      <c r="E301" s="81"/>
      <c r="F301" s="81"/>
      <c r="G301" s="82"/>
      <c r="H301" s="83"/>
      <c r="I301" s="83"/>
      <c r="J301" s="104"/>
    </row>
    <row r="302" spans="1:10" s="80" customFormat="1" ht="12.75" customHeight="1" x14ac:dyDescent="0.25">
      <c r="A302" s="102">
        <v>6</v>
      </c>
      <c r="B302" s="84" t="s">
        <v>20</v>
      </c>
      <c r="C302" s="84" t="s">
        <v>21</v>
      </c>
      <c r="D302" s="85" t="s">
        <v>22</v>
      </c>
      <c r="E302" s="85" t="s">
        <v>23</v>
      </c>
      <c r="F302" s="85"/>
      <c r="G302" s="86" t="s">
        <v>24</v>
      </c>
      <c r="H302" s="87" t="s">
        <v>25</v>
      </c>
      <c r="I302" s="87" t="s">
        <v>26</v>
      </c>
      <c r="J302" s="103"/>
    </row>
    <row r="303" spans="1:10" s="80" customFormat="1" ht="12.75" customHeight="1" x14ac:dyDescent="0.25">
      <c r="A303" s="102"/>
      <c r="B303" s="80">
        <f>Invoice!B1155</f>
        <v>50</v>
      </c>
      <c r="C303" s="88" t="str">
        <f>Invoice!E1155</f>
        <v>STIP / PENGHAPUS KENKO ERB-20SQ HITAM</v>
      </c>
      <c r="D303" s="89">
        <f>Invoice!H1155</f>
        <v>30000</v>
      </c>
      <c r="E303" s="81">
        <f t="shared" si="5"/>
        <v>1500000</v>
      </c>
      <c r="F303" s="81"/>
      <c r="G303" s="82">
        <f t="shared" si="6"/>
        <v>1351351.3513513512</v>
      </c>
      <c r="H303" s="83">
        <f t="shared" si="7"/>
        <v>148648.64864864864</v>
      </c>
      <c r="I303" s="83">
        <f t="shared" si="8"/>
        <v>27027.027027027027</v>
      </c>
      <c r="J303" s="104">
        <f t="shared" si="9"/>
        <v>2972.9729729729729</v>
      </c>
    </row>
    <row r="304" spans="1:10" s="80" customFormat="1" ht="12.75" customHeight="1" x14ac:dyDescent="0.25">
      <c r="A304" s="102"/>
      <c r="D304" s="81"/>
      <c r="E304" s="81">
        <f>(E303*Invoice!I1155)+((E303-(E303*Invoice!I1155))*Invoice!J1155)</f>
        <v>195000</v>
      </c>
      <c r="F304" s="81"/>
      <c r="G304" s="90">
        <f>E304/1.11</f>
        <v>175675.67567567565</v>
      </c>
      <c r="H304" s="91">
        <f>G304*11%</f>
        <v>19324.324324324323</v>
      </c>
      <c r="I304" s="91">
        <f>G304/B303</f>
        <v>3513.5135135135129</v>
      </c>
      <c r="J304" s="105">
        <f>H304/B303</f>
        <v>386.48648648648646</v>
      </c>
    </row>
    <row r="305" spans="1:10" s="80" customFormat="1" ht="12.75" customHeight="1" x14ac:dyDescent="0.25">
      <c r="A305" s="102"/>
      <c r="D305" s="81" t="s">
        <v>23</v>
      </c>
      <c r="E305" s="81">
        <f>E303-E304</f>
        <v>1305000</v>
      </c>
      <c r="F305" s="81"/>
      <c r="G305" s="82">
        <f>G303-G304</f>
        <v>1175675.6756756755</v>
      </c>
      <c r="H305" s="82">
        <f>H303-H304</f>
        <v>129324.32432432432</v>
      </c>
      <c r="I305" s="82">
        <f>I303-I304</f>
        <v>23513.513513513513</v>
      </c>
      <c r="J305" s="106">
        <f>J303-J304</f>
        <v>2586.4864864864867</v>
      </c>
    </row>
    <row r="306" spans="1:10" s="80" customFormat="1" ht="12.75" customHeight="1" x14ac:dyDescent="0.25">
      <c r="A306" s="102"/>
      <c r="D306" s="81"/>
      <c r="E306" s="81"/>
      <c r="F306" s="81"/>
      <c r="G306" s="82"/>
      <c r="H306" s="83">
        <f>G305+H305</f>
        <v>1304999.9999999998</v>
      </c>
      <c r="I306" s="83"/>
      <c r="J306" s="104"/>
    </row>
    <row r="307" spans="1:10" s="80" customFormat="1" ht="12.75" customHeight="1" x14ac:dyDescent="0.25">
      <c r="A307" s="102"/>
      <c r="B307" s="79"/>
      <c r="D307" s="81"/>
      <c r="E307" s="81"/>
      <c r="F307" s="81"/>
      <c r="G307" s="82"/>
      <c r="H307" s="83"/>
      <c r="I307" s="83"/>
      <c r="J307" s="104"/>
    </row>
    <row r="308" spans="1:10" s="80" customFormat="1" ht="12.75" customHeight="1" x14ac:dyDescent="0.25">
      <c r="A308" s="102">
        <v>7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3"/>
    </row>
    <row r="309" spans="1:10" s="80" customFormat="1" ht="12.75" customHeight="1" x14ac:dyDescent="0.25">
      <c r="A309" s="102"/>
      <c r="B309" s="80">
        <f>Invoice!B1156</f>
        <v>50</v>
      </c>
      <c r="C309" s="88" t="str">
        <f>Invoice!E1156</f>
        <v>STIP / PENGHAPUS KENKO ERW-20SQ PUTIH</v>
      </c>
      <c r="D309" s="89">
        <f>Invoice!H1156</f>
        <v>30000</v>
      </c>
      <c r="E309" s="81">
        <f t="shared" si="5"/>
        <v>1500000</v>
      </c>
      <c r="F309" s="81"/>
      <c r="G309" s="82">
        <f t="shared" si="6"/>
        <v>1351351.3513513512</v>
      </c>
      <c r="H309" s="83">
        <f t="shared" si="7"/>
        <v>148648.64864864864</v>
      </c>
      <c r="I309" s="83">
        <f t="shared" si="8"/>
        <v>27027.027027027027</v>
      </c>
      <c r="J309" s="104">
        <f t="shared" si="9"/>
        <v>2972.9729729729729</v>
      </c>
    </row>
    <row r="310" spans="1:10" s="80" customFormat="1" ht="12.75" customHeight="1" x14ac:dyDescent="0.25">
      <c r="A310" s="102"/>
      <c r="D310" s="81"/>
      <c r="E310" s="81">
        <f>(E309*Invoice!I1156)+((E309-(E309*Invoice!I1156))*Invoice!J1156)</f>
        <v>195000</v>
      </c>
      <c r="F310" s="81"/>
      <c r="G310" s="90">
        <f>E310/1.11</f>
        <v>175675.67567567565</v>
      </c>
      <c r="H310" s="91">
        <f>G310*11%</f>
        <v>19324.324324324323</v>
      </c>
      <c r="I310" s="91">
        <f>G310/B309</f>
        <v>3513.5135135135129</v>
      </c>
      <c r="J310" s="105">
        <f>H310/B309</f>
        <v>386.48648648648646</v>
      </c>
    </row>
    <row r="311" spans="1:10" s="80" customFormat="1" ht="12.75" customHeight="1" x14ac:dyDescent="0.25">
      <c r="A311" s="102"/>
      <c r="D311" s="81" t="s">
        <v>23</v>
      </c>
      <c r="E311" s="81">
        <f>E309-E310</f>
        <v>1305000</v>
      </c>
      <c r="F311" s="81"/>
      <c r="G311" s="82">
        <f>G309-G310</f>
        <v>1175675.6756756755</v>
      </c>
      <c r="H311" s="82">
        <f>H309-H310</f>
        <v>129324.32432432432</v>
      </c>
      <c r="I311" s="82">
        <f>I309-I310</f>
        <v>23513.513513513513</v>
      </c>
      <c r="J311" s="106">
        <f>J309-J310</f>
        <v>2586.4864864864867</v>
      </c>
    </row>
    <row r="312" spans="1:10" s="80" customFormat="1" ht="12.75" customHeight="1" x14ac:dyDescent="0.25">
      <c r="A312" s="102"/>
      <c r="D312" s="81"/>
      <c r="E312" s="81"/>
      <c r="F312" s="81"/>
      <c r="G312" s="82"/>
      <c r="H312" s="83">
        <f>G311+H311</f>
        <v>1304999.9999999998</v>
      </c>
      <c r="I312" s="83"/>
      <c r="J312" s="104"/>
    </row>
    <row r="313" spans="1:10" s="80" customFormat="1" ht="12.75" customHeight="1" x14ac:dyDescent="0.25">
      <c r="A313" s="102"/>
      <c r="B313" s="79"/>
      <c r="D313" s="81"/>
      <c r="E313" s="81"/>
      <c r="F313" s="81"/>
      <c r="G313" s="82"/>
      <c r="H313" s="83"/>
      <c r="I313" s="83"/>
      <c r="J313" s="104"/>
    </row>
    <row r="314" spans="1:10" s="80" customFormat="1" ht="12.75" customHeight="1" x14ac:dyDescent="0.25">
      <c r="A314" s="102">
        <v>8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3"/>
    </row>
    <row r="315" spans="1:10" s="80" customFormat="1" ht="12.75" customHeight="1" x14ac:dyDescent="0.25">
      <c r="A315" s="102"/>
      <c r="B315" s="80">
        <f>Invoice!B1157</f>
        <v>100</v>
      </c>
      <c r="C315" s="88" t="str">
        <f>Invoice!E1157</f>
        <v>STIP / PENGHAPUS KENKO ERW-40SQ PUTIH</v>
      </c>
      <c r="D315" s="89">
        <f>Invoice!H1157</f>
        <v>27500</v>
      </c>
      <c r="E315" s="81">
        <f t="shared" si="5"/>
        <v>2750000</v>
      </c>
      <c r="F315" s="81"/>
      <c r="G315" s="82">
        <f t="shared" si="6"/>
        <v>2477477.4774774774</v>
      </c>
      <c r="H315" s="83">
        <f t="shared" si="7"/>
        <v>272522.52252252254</v>
      </c>
      <c r="I315" s="83">
        <f t="shared" si="8"/>
        <v>24774.774774774774</v>
      </c>
      <c r="J315" s="104">
        <f t="shared" si="9"/>
        <v>2725.2252252252256</v>
      </c>
    </row>
    <row r="316" spans="1:10" s="80" customFormat="1" ht="12.75" customHeight="1" x14ac:dyDescent="0.25">
      <c r="A316" s="102"/>
      <c r="D316" s="81"/>
      <c r="E316" s="81">
        <f>(E315*Invoice!I1157)+((E315-(E315*Invoice!I1157))*Invoice!J1157)</f>
        <v>357500</v>
      </c>
      <c r="F316" s="81"/>
      <c r="G316" s="90">
        <f>E316/1.11</f>
        <v>322072.07207207207</v>
      </c>
      <c r="H316" s="91">
        <f>G316*11%</f>
        <v>35427.927927927929</v>
      </c>
      <c r="I316" s="91">
        <f>G316/B315</f>
        <v>3220.7207207207207</v>
      </c>
      <c r="J316" s="105">
        <f>H316/B315</f>
        <v>354.27927927927931</v>
      </c>
    </row>
    <row r="317" spans="1:10" s="80" customFormat="1" ht="12.75" customHeight="1" x14ac:dyDescent="0.25">
      <c r="A317" s="102"/>
      <c r="D317" s="81" t="s">
        <v>23</v>
      </c>
      <c r="E317" s="81">
        <f>E315-E316</f>
        <v>2392500</v>
      </c>
      <c r="F317" s="81"/>
      <c r="G317" s="82">
        <f>G315-G316</f>
        <v>2155405.4054054054</v>
      </c>
      <c r="H317" s="82">
        <f>H315-H316</f>
        <v>237094.59459459462</v>
      </c>
      <c r="I317" s="82">
        <f>I315-I316</f>
        <v>21554.054054054053</v>
      </c>
      <c r="J317" s="106">
        <f>J315-J316</f>
        <v>2370.9459459459463</v>
      </c>
    </row>
    <row r="318" spans="1:10" s="80" customFormat="1" ht="12.75" customHeight="1" x14ac:dyDescent="0.25">
      <c r="A318" s="102"/>
      <c r="D318" s="81"/>
      <c r="E318" s="81"/>
      <c r="F318" s="81"/>
      <c r="G318" s="82"/>
      <c r="H318" s="83">
        <f>G317+H317</f>
        <v>2392500</v>
      </c>
      <c r="I318" s="83"/>
      <c r="J318" s="104"/>
    </row>
    <row r="319" spans="1:10" s="80" customFormat="1" ht="12.75" customHeight="1" x14ac:dyDescent="0.25">
      <c r="A319" s="102"/>
      <c r="B319" s="79"/>
      <c r="D319" s="81"/>
      <c r="E319" s="81"/>
      <c r="F319" s="81"/>
      <c r="G319" s="82"/>
      <c r="H319" s="83"/>
      <c r="I319" s="83"/>
      <c r="J319" s="104"/>
    </row>
    <row r="320" spans="1:10" s="80" customFormat="1" ht="12.75" customHeight="1" x14ac:dyDescent="0.25">
      <c r="A320" s="102">
        <v>9</v>
      </c>
      <c r="B320" s="84" t="s">
        <v>20</v>
      </c>
      <c r="C320" s="84" t="s">
        <v>21</v>
      </c>
      <c r="D320" s="85" t="s">
        <v>22</v>
      </c>
      <c r="E320" s="85" t="s">
        <v>23</v>
      </c>
      <c r="F320" s="85"/>
      <c r="G320" s="86" t="s">
        <v>24</v>
      </c>
      <c r="H320" s="87" t="s">
        <v>25</v>
      </c>
      <c r="I320" s="87" t="s">
        <v>26</v>
      </c>
      <c r="J320" s="103"/>
    </row>
    <row r="321" spans="1:10" s="80" customFormat="1" ht="12.75" customHeight="1" x14ac:dyDescent="0.25">
      <c r="A321" s="102"/>
      <c r="B321" s="80">
        <f>Invoice!B1158</f>
        <v>50</v>
      </c>
      <c r="C321" s="88" t="str">
        <f>Invoice!E1158</f>
        <v>STIP / PENGHAPUS KENKO ERB-40SQ HITAM</v>
      </c>
      <c r="D321" s="89">
        <f>Invoice!H1158</f>
        <v>27500</v>
      </c>
      <c r="E321" s="81">
        <f t="shared" si="5"/>
        <v>1375000</v>
      </c>
      <c r="F321" s="81"/>
      <c r="G321" s="82">
        <f t="shared" si="6"/>
        <v>1238738.7387387387</v>
      </c>
      <c r="H321" s="83">
        <f t="shared" si="7"/>
        <v>136261.26126126127</v>
      </c>
      <c r="I321" s="83">
        <f t="shared" si="8"/>
        <v>24774.774774774774</v>
      </c>
      <c r="J321" s="104">
        <f t="shared" si="9"/>
        <v>2725.2252252252256</v>
      </c>
    </row>
    <row r="322" spans="1:10" s="80" customFormat="1" ht="12.75" customHeight="1" x14ac:dyDescent="0.25">
      <c r="A322" s="102"/>
      <c r="D322" s="81"/>
      <c r="E322" s="81">
        <f>(E321*Invoice!I1158)+((E321-(E321*Invoice!I1158))*Invoice!J1158)</f>
        <v>178750</v>
      </c>
      <c r="F322" s="81"/>
      <c r="G322" s="90">
        <f>E322/1.11</f>
        <v>161036.03603603604</v>
      </c>
      <c r="H322" s="91">
        <f>G322*11%</f>
        <v>17713.963963963964</v>
      </c>
      <c r="I322" s="91">
        <f>G322/B321</f>
        <v>3220.7207207207207</v>
      </c>
      <c r="J322" s="105">
        <f>H322/B321</f>
        <v>354.27927927927931</v>
      </c>
    </row>
    <row r="323" spans="1:10" s="80" customFormat="1" ht="12.75" customHeight="1" x14ac:dyDescent="0.25">
      <c r="A323" s="102"/>
      <c r="D323" s="81" t="s">
        <v>23</v>
      </c>
      <c r="E323" s="81">
        <f>E321-E322</f>
        <v>1196250</v>
      </c>
      <c r="F323" s="81"/>
      <c r="G323" s="82">
        <f>G321-G322</f>
        <v>1077702.7027027027</v>
      </c>
      <c r="H323" s="82">
        <f>H321-H322</f>
        <v>118547.29729729731</v>
      </c>
      <c r="I323" s="82">
        <f>I321-I322</f>
        <v>21554.054054054053</v>
      </c>
      <c r="J323" s="106">
        <f>J321-J322</f>
        <v>2370.9459459459463</v>
      </c>
    </row>
    <row r="324" spans="1:10" s="80" customFormat="1" ht="12.75" customHeight="1" x14ac:dyDescent="0.25">
      <c r="A324" s="102"/>
      <c r="D324" s="81"/>
      <c r="E324" s="81"/>
      <c r="F324" s="81"/>
      <c r="G324" s="82"/>
      <c r="H324" s="83">
        <f>G323+H323</f>
        <v>1196250</v>
      </c>
      <c r="I324" s="83"/>
      <c r="J324" s="104"/>
    </row>
    <row r="325" spans="1:10" s="80" customFormat="1" ht="12.75" customHeight="1" x14ac:dyDescent="0.25">
      <c r="A325" s="102"/>
      <c r="B325" s="79"/>
      <c r="D325" s="81"/>
      <c r="E325" s="81"/>
      <c r="F325" s="81"/>
      <c r="G325" s="82"/>
      <c r="H325" s="83"/>
      <c r="I325" s="83"/>
      <c r="J325" s="104"/>
    </row>
    <row r="326" spans="1:10" s="80" customFormat="1" ht="12.75" customHeight="1" x14ac:dyDescent="0.25">
      <c r="A326" s="102">
        <v>10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3"/>
    </row>
    <row r="327" spans="1:10" s="80" customFormat="1" ht="12.75" customHeight="1" x14ac:dyDescent="0.25">
      <c r="A327" s="102"/>
      <c r="B327" s="80">
        <f>Invoice!B1159</f>
        <v>5</v>
      </c>
      <c r="C327" s="88" t="str">
        <f>Invoice!E1159</f>
        <v>BINDER CLIP KENKO NO. 260</v>
      </c>
      <c r="D327" s="89">
        <f>Invoice!H1159</f>
        <v>180000</v>
      </c>
      <c r="E327" s="81">
        <f t="shared" si="5"/>
        <v>900000</v>
      </c>
      <c r="F327" s="81"/>
      <c r="G327" s="82">
        <f t="shared" si="6"/>
        <v>810810.81081081077</v>
      </c>
      <c r="H327" s="83">
        <f t="shared" si="7"/>
        <v>89189.189189189186</v>
      </c>
      <c r="I327" s="83">
        <f t="shared" si="8"/>
        <v>162162.16216216216</v>
      </c>
      <c r="J327" s="104">
        <f t="shared" si="9"/>
        <v>17837.837837837837</v>
      </c>
    </row>
    <row r="328" spans="1:10" s="80" customFormat="1" ht="12.75" customHeight="1" x14ac:dyDescent="0.25">
      <c r="A328" s="102"/>
      <c r="D328" s="81"/>
      <c r="E328" s="81">
        <f>(E327*Invoice!I1159)+((E327-(E327*Invoice!I1159))*Invoice!J1159)</f>
        <v>117000</v>
      </c>
      <c r="F328" s="81"/>
      <c r="G328" s="90">
        <f>E328/1.11</f>
        <v>105405.4054054054</v>
      </c>
      <c r="H328" s="91">
        <f>G328*11%</f>
        <v>11594.594594594593</v>
      </c>
      <c r="I328" s="91">
        <f>G328/B327</f>
        <v>21081.08108108108</v>
      </c>
      <c r="J328" s="105">
        <f>H328/B327</f>
        <v>2318.9189189189187</v>
      </c>
    </row>
    <row r="329" spans="1:10" s="80" customFormat="1" ht="12.75" customHeight="1" x14ac:dyDescent="0.25">
      <c r="A329" s="102"/>
      <c r="D329" s="81" t="s">
        <v>23</v>
      </c>
      <c r="E329" s="81">
        <f>E327-E328</f>
        <v>783000</v>
      </c>
      <c r="F329" s="81"/>
      <c r="G329" s="82">
        <f>G327-G328</f>
        <v>705405.40540540533</v>
      </c>
      <c r="H329" s="82">
        <f>H327-H328</f>
        <v>77594.594594594586</v>
      </c>
      <c r="I329" s="82">
        <f>I327-I328</f>
        <v>141081.08108108107</v>
      </c>
      <c r="J329" s="106">
        <f>J327-J328</f>
        <v>15518.918918918918</v>
      </c>
    </row>
    <row r="330" spans="1:10" s="80" customFormat="1" ht="12.75" customHeight="1" x14ac:dyDescent="0.25">
      <c r="A330" s="102"/>
      <c r="D330" s="81"/>
      <c r="E330" s="81"/>
      <c r="F330" s="81"/>
      <c r="G330" s="82"/>
      <c r="H330" s="83">
        <f>G329+H329</f>
        <v>782999.99999999988</v>
      </c>
      <c r="I330" s="83"/>
      <c r="J330" s="104"/>
    </row>
    <row r="331" spans="1:10" s="80" customFormat="1" ht="12.75" customHeight="1" x14ac:dyDescent="0.25">
      <c r="A331" s="102"/>
      <c r="B331" s="79"/>
      <c r="D331" s="81"/>
      <c r="E331" s="81"/>
      <c r="F331" s="81"/>
      <c r="G331" s="82"/>
      <c r="H331" s="83"/>
      <c r="I331" s="83"/>
      <c r="J331" s="104"/>
    </row>
    <row r="332" spans="1:10" s="80" customFormat="1" ht="12.75" customHeight="1" x14ac:dyDescent="0.25">
      <c r="A332" s="102">
        <v>11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3"/>
    </row>
    <row r="333" spans="1:10" s="80" customFormat="1" ht="12.75" customHeight="1" x14ac:dyDescent="0.25">
      <c r="A333" s="102"/>
      <c r="B333" s="80">
        <f>Invoice!B1160</f>
        <v>50</v>
      </c>
      <c r="C333" s="88" t="str">
        <f>Invoice!E1160</f>
        <v>PAPER TRIGONAL CLIP KENKO NO. 3</v>
      </c>
      <c r="D333" s="89">
        <f>Invoice!H1160</f>
        <v>16000</v>
      </c>
      <c r="E333" s="81">
        <f t="shared" si="5"/>
        <v>800000</v>
      </c>
      <c r="F333" s="81"/>
      <c r="G333" s="82">
        <f t="shared" si="6"/>
        <v>720720.72072072071</v>
      </c>
      <c r="H333" s="83">
        <f t="shared" si="7"/>
        <v>79279.279279279275</v>
      </c>
      <c r="I333" s="83">
        <f t="shared" si="8"/>
        <v>14414.414414414414</v>
      </c>
      <c r="J333" s="104">
        <f t="shared" si="9"/>
        <v>1585.5855855855855</v>
      </c>
    </row>
    <row r="334" spans="1:10" s="80" customFormat="1" ht="12.75" customHeight="1" x14ac:dyDescent="0.25">
      <c r="A334" s="102"/>
      <c r="D334" s="81"/>
      <c r="E334" s="81">
        <f>(E333*Invoice!I1160)+((E333-(E333*Invoice!I1160))*Invoice!J1160)</f>
        <v>104000</v>
      </c>
      <c r="F334" s="81"/>
      <c r="G334" s="90">
        <f>E334/1.11</f>
        <v>93693.693693693684</v>
      </c>
      <c r="H334" s="91">
        <f>G334*11%</f>
        <v>10306.306306306305</v>
      </c>
      <c r="I334" s="91">
        <f>G334/B333</f>
        <v>1873.8738738738737</v>
      </c>
      <c r="J334" s="105">
        <f>H334/B333</f>
        <v>206.12612612612611</v>
      </c>
    </row>
    <row r="335" spans="1:10" s="80" customFormat="1" ht="12.75" customHeight="1" x14ac:dyDescent="0.25">
      <c r="A335" s="102"/>
      <c r="D335" s="81" t="s">
        <v>23</v>
      </c>
      <c r="E335" s="81">
        <f>E333-E334</f>
        <v>696000</v>
      </c>
      <c r="F335" s="81"/>
      <c r="G335" s="82">
        <f>G333-G334</f>
        <v>627027.02702702698</v>
      </c>
      <c r="H335" s="82">
        <f>H333-H334</f>
        <v>68972.972972972973</v>
      </c>
      <c r="I335" s="82">
        <f>I333-I334</f>
        <v>12540.54054054054</v>
      </c>
      <c r="J335" s="106">
        <f>J333-J334</f>
        <v>1379.4594594594594</v>
      </c>
    </row>
    <row r="336" spans="1:10" s="80" customFormat="1" ht="12.75" customHeight="1" x14ac:dyDescent="0.25">
      <c r="A336" s="102"/>
      <c r="D336" s="81"/>
      <c r="E336" s="81"/>
      <c r="F336" s="81"/>
      <c r="G336" s="82"/>
      <c r="H336" s="83">
        <f>G335+H335</f>
        <v>696000</v>
      </c>
      <c r="I336" s="83"/>
      <c r="J336" s="104"/>
    </row>
    <row r="337" spans="1:10" s="80" customFormat="1" ht="12.75" customHeight="1" x14ac:dyDescent="0.25">
      <c r="A337" s="102"/>
      <c r="B337" s="79"/>
      <c r="D337" s="81"/>
      <c r="E337" s="81"/>
      <c r="F337" s="81"/>
      <c r="G337" s="82"/>
      <c r="H337" s="83"/>
      <c r="I337" s="83"/>
      <c r="J337" s="104"/>
    </row>
    <row r="338" spans="1:10" s="80" customFormat="1" ht="12.75" customHeight="1" x14ac:dyDescent="0.25">
      <c r="A338" s="102">
        <v>12</v>
      </c>
      <c r="B338" s="84" t="s">
        <v>20</v>
      </c>
      <c r="C338" s="84" t="s">
        <v>21</v>
      </c>
      <c r="D338" s="85" t="s">
        <v>22</v>
      </c>
      <c r="E338" s="85" t="s">
        <v>23</v>
      </c>
      <c r="F338" s="85"/>
      <c r="G338" s="86" t="s">
        <v>24</v>
      </c>
      <c r="H338" s="87" t="s">
        <v>25</v>
      </c>
      <c r="I338" s="87" t="s">
        <v>26</v>
      </c>
      <c r="J338" s="103"/>
    </row>
    <row r="339" spans="1:10" s="80" customFormat="1" ht="12.75" customHeight="1" x14ac:dyDescent="0.25">
      <c r="A339" s="102"/>
      <c r="B339" s="80">
        <f>Invoice!B1161</f>
        <v>20</v>
      </c>
      <c r="C339" s="88" t="str">
        <f>Invoice!E1161</f>
        <v>PAPER JUMBO CLIP KENKO NO. 5</v>
      </c>
      <c r="D339" s="89">
        <f>Invoice!H1161</f>
        <v>43000</v>
      </c>
      <c r="E339" s="81">
        <f t="shared" si="5"/>
        <v>860000</v>
      </c>
      <c r="F339" s="81"/>
      <c r="G339" s="82">
        <f t="shared" si="6"/>
        <v>774774.77477477468</v>
      </c>
      <c r="H339" s="83">
        <f t="shared" si="7"/>
        <v>85225.225225225222</v>
      </c>
      <c r="I339" s="83">
        <f t="shared" si="8"/>
        <v>38738.738738738735</v>
      </c>
      <c r="J339" s="104">
        <f t="shared" si="9"/>
        <v>4261.2612612612611</v>
      </c>
    </row>
    <row r="340" spans="1:10" s="80" customFormat="1" ht="12.75" customHeight="1" x14ac:dyDescent="0.25">
      <c r="A340" s="102"/>
      <c r="D340" s="81"/>
      <c r="E340" s="81">
        <f>(E339*Invoice!I1161)+((E339-(E339*Invoice!I1161))*Invoice!J1161)</f>
        <v>111800</v>
      </c>
      <c r="F340" s="81"/>
      <c r="G340" s="90">
        <f>E340/1.11</f>
        <v>100720.72072072071</v>
      </c>
      <c r="H340" s="91">
        <f>G340*11%</f>
        <v>11079.279279279279</v>
      </c>
      <c r="I340" s="91">
        <f>G340/B339</f>
        <v>5036.0360360360355</v>
      </c>
      <c r="J340" s="105">
        <f>H340/B339</f>
        <v>553.96396396396392</v>
      </c>
    </row>
    <row r="341" spans="1:10" s="80" customFormat="1" ht="12.75" customHeight="1" x14ac:dyDescent="0.25">
      <c r="A341" s="102"/>
      <c r="D341" s="81" t="s">
        <v>23</v>
      </c>
      <c r="E341" s="81">
        <f>E339-E340</f>
        <v>748200</v>
      </c>
      <c r="F341" s="81"/>
      <c r="G341" s="82">
        <f>G339-G340</f>
        <v>674054.05405405397</v>
      </c>
      <c r="H341" s="82">
        <f>H339-H340</f>
        <v>74145.945945945947</v>
      </c>
      <c r="I341" s="82">
        <f>I339-I340</f>
        <v>33702.7027027027</v>
      </c>
      <c r="J341" s="106">
        <f>J339-J340</f>
        <v>3707.2972972972971</v>
      </c>
    </row>
    <row r="342" spans="1:10" s="80" customFormat="1" ht="12.75" customHeight="1" x14ac:dyDescent="0.25">
      <c r="A342" s="102"/>
      <c r="D342" s="81"/>
      <c r="E342" s="81"/>
      <c r="F342" s="81"/>
      <c r="G342" s="82"/>
      <c r="H342" s="83">
        <f>G341+H341</f>
        <v>748199.99999999988</v>
      </c>
      <c r="I342" s="83"/>
      <c r="J342" s="104"/>
    </row>
    <row r="343" spans="1:10" s="80" customFormat="1" ht="12.75" customHeight="1" x14ac:dyDescent="0.25">
      <c r="A343" s="102"/>
      <c r="B343" s="79"/>
      <c r="D343" s="81"/>
      <c r="E343" s="81"/>
      <c r="F343" s="81"/>
      <c r="G343" s="82"/>
      <c r="H343" s="83"/>
      <c r="I343" s="83"/>
      <c r="J343" s="104"/>
    </row>
    <row r="344" spans="1:10" s="80" customFormat="1" ht="12.75" customHeight="1" x14ac:dyDescent="0.25">
      <c r="A344" s="102">
        <v>13</v>
      </c>
      <c r="B344" s="84" t="s">
        <v>20</v>
      </c>
      <c r="C344" s="84" t="s">
        <v>21</v>
      </c>
      <c r="D344" s="85" t="s">
        <v>22</v>
      </c>
      <c r="E344" s="85" t="s">
        <v>23</v>
      </c>
      <c r="F344" s="85"/>
      <c r="G344" s="86" t="s">
        <v>24</v>
      </c>
      <c r="H344" s="87" t="s">
        <v>25</v>
      </c>
      <c r="I344" s="87" t="s">
        <v>26</v>
      </c>
      <c r="J344" s="103"/>
    </row>
    <row r="345" spans="1:10" s="80" customFormat="1" ht="12.75" customHeight="1" x14ac:dyDescent="0.25">
      <c r="A345" s="102"/>
      <c r="B345" s="80">
        <f>Invoice!B1162</f>
        <v>144</v>
      </c>
      <c r="C345" s="88" t="str">
        <f>Invoice!E1162</f>
        <v>GEL PEN KENKO HI-TECH-H 0.28 MM HITAM</v>
      </c>
      <c r="D345" s="89">
        <f>Invoice!H1162</f>
        <v>39000</v>
      </c>
      <c r="E345" s="81">
        <f t="shared" si="5"/>
        <v>5616000</v>
      </c>
      <c r="F345" s="81"/>
      <c r="G345" s="82">
        <f t="shared" si="6"/>
        <v>5059459.4594594594</v>
      </c>
      <c r="H345" s="83">
        <f t="shared" si="7"/>
        <v>556540.54054054059</v>
      </c>
      <c r="I345" s="83">
        <f t="shared" si="8"/>
        <v>35135.135135135133</v>
      </c>
      <c r="J345" s="104">
        <f t="shared" si="9"/>
        <v>3864.864864864865</v>
      </c>
    </row>
    <row r="346" spans="1:10" s="80" customFormat="1" ht="12.75" customHeight="1" x14ac:dyDescent="0.25">
      <c r="A346" s="102"/>
      <c r="D346" s="81"/>
      <c r="E346" s="81">
        <f>(E345*Invoice!I1162)+((E345-(E345*Invoice!I1162))*Invoice!J1162)</f>
        <v>730080</v>
      </c>
      <c r="F346" s="81"/>
      <c r="G346" s="90">
        <f>E346/1.11</f>
        <v>657729.7297297297</v>
      </c>
      <c r="H346" s="91">
        <f>G346*11%</f>
        <v>72350.270270270266</v>
      </c>
      <c r="I346" s="91">
        <f>G346/B345</f>
        <v>4567.5675675675675</v>
      </c>
      <c r="J346" s="105">
        <f>H346/B345</f>
        <v>502.43243243243239</v>
      </c>
    </row>
    <row r="347" spans="1:10" s="80" customFormat="1" ht="12.75" customHeight="1" x14ac:dyDescent="0.25">
      <c r="A347" s="102"/>
      <c r="D347" s="81" t="s">
        <v>23</v>
      </c>
      <c r="E347" s="81">
        <f>E345-E346</f>
        <v>4885920</v>
      </c>
      <c r="F347" s="81"/>
      <c r="G347" s="82">
        <f>G345-G346</f>
        <v>4401729.7297297297</v>
      </c>
      <c r="H347" s="82">
        <f>H345-H346</f>
        <v>484190.2702702703</v>
      </c>
      <c r="I347" s="82">
        <f>I345-I346</f>
        <v>30567.567567567567</v>
      </c>
      <c r="J347" s="106">
        <f>J345-J346</f>
        <v>3362.4324324324325</v>
      </c>
    </row>
    <row r="348" spans="1:10" s="80" customFormat="1" ht="12.75" customHeight="1" x14ac:dyDescent="0.25">
      <c r="A348" s="102"/>
      <c r="D348" s="81"/>
      <c r="E348" s="81"/>
      <c r="F348" s="81"/>
      <c r="G348" s="82"/>
      <c r="H348" s="83">
        <f>G347+H347</f>
        <v>4885920</v>
      </c>
      <c r="I348" s="83"/>
      <c r="J348" s="104"/>
    </row>
    <row r="349" spans="1:10" s="80" customFormat="1" ht="12.75" customHeight="1" x14ac:dyDescent="0.25">
      <c r="A349" s="102"/>
      <c r="B349" s="79"/>
      <c r="D349" s="81"/>
      <c r="E349" s="81"/>
      <c r="F349" s="81"/>
      <c r="G349" s="82"/>
      <c r="H349" s="83"/>
      <c r="I349" s="83"/>
      <c r="J349" s="104"/>
    </row>
    <row r="350" spans="1:10" s="80" customFormat="1" ht="12.75" customHeight="1" x14ac:dyDescent="0.25">
      <c r="A350" s="107"/>
      <c r="B350" s="108"/>
      <c r="C350" s="109"/>
      <c r="D350" s="110"/>
      <c r="E350" s="110"/>
      <c r="F350" s="110"/>
      <c r="G350" s="111">
        <f>G347+G341+G335+G329+G323+G317+G311+G305+G299+G293+G287+G281+G275</f>
        <v>23343589.189189184</v>
      </c>
      <c r="H350" s="112">
        <f>H347+H341+H335+H329+H323+H317+H311+H305+H299+H293+H287+H281+H275</f>
        <v>2567794.8108108109</v>
      </c>
      <c r="I350" s="112"/>
      <c r="J350" s="113">
        <f>H276+H282+H288+H294+H300+H306+H312+H318+H324+H330+H336+H342+H348</f>
        <v>25911384</v>
      </c>
    </row>
    <row r="351" spans="1:10" s="80" customFormat="1" ht="12.75" customHeight="1" x14ac:dyDescent="0.25">
      <c r="B351" s="79"/>
      <c r="D351" s="81"/>
      <c r="E351" s="81"/>
      <c r="F351" s="81"/>
      <c r="G351" s="82"/>
      <c r="H351" s="83"/>
      <c r="I351" s="83"/>
      <c r="J351" s="83"/>
    </row>
    <row r="352" spans="1:10" s="80" customFormat="1" ht="12.75" customHeight="1" x14ac:dyDescent="0.25">
      <c r="A352" s="95" t="s">
        <v>1</v>
      </c>
      <c r="B352" s="96">
        <f>Invoice!E1256</f>
        <v>23010012</v>
      </c>
      <c r="C352" s="97"/>
      <c r="D352" s="98"/>
      <c r="E352" s="98"/>
      <c r="F352" s="98"/>
      <c r="G352" s="99"/>
      <c r="H352" s="100"/>
      <c r="I352" s="100"/>
      <c r="J352" s="101"/>
    </row>
    <row r="353" spans="1:10" s="80" customFormat="1" ht="12.75" customHeight="1" x14ac:dyDescent="0.25">
      <c r="A353" s="102">
        <v>1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Invoice!B1264</f>
        <v>20</v>
      </c>
      <c r="C354" s="88" t="str">
        <f>Invoice!E1264</f>
        <v>STAPLER KENKO HD-10</v>
      </c>
      <c r="D354" s="89">
        <f>Invoice!H1264</f>
        <v>93000</v>
      </c>
      <c r="E354" s="81">
        <f>D354*B354</f>
        <v>1860000</v>
      </c>
      <c r="F354" s="81"/>
      <c r="G354" s="82">
        <f>E354/1.11</f>
        <v>1675675.6756756755</v>
      </c>
      <c r="H354" s="83">
        <f>G354*11%</f>
        <v>184324.32432432432</v>
      </c>
      <c r="I354" s="83">
        <f>G354/B354</f>
        <v>83783.783783783772</v>
      </c>
      <c r="J354" s="104">
        <f>H354/B354</f>
        <v>9216.2162162162167</v>
      </c>
    </row>
    <row r="355" spans="1:10" s="80" customFormat="1" ht="12.75" customHeight="1" x14ac:dyDescent="0.25">
      <c r="A355" s="102"/>
      <c r="D355" s="81"/>
      <c r="E355" s="81">
        <f>(E354*Invoice!I1264)+((E354-(E354*Invoice!I1264))*Invoice!J1264)</f>
        <v>260400.00000000003</v>
      </c>
      <c r="F355" s="81"/>
      <c r="G355" s="90">
        <f>E355/1.11</f>
        <v>234594.59459459459</v>
      </c>
      <c r="H355" s="91">
        <f>G355*11%</f>
        <v>25805.405405405403</v>
      </c>
      <c r="I355" s="91">
        <f>G355/B354</f>
        <v>11729.72972972973</v>
      </c>
      <c r="J355" s="105">
        <f>H355/B354</f>
        <v>1290.2702702702702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1599600</v>
      </c>
      <c r="F356" s="81"/>
      <c r="G356" s="82">
        <f>G354-G355</f>
        <v>1441081.0810810809</v>
      </c>
      <c r="H356" s="82">
        <f>H354-H355</f>
        <v>158518.91891891891</v>
      </c>
      <c r="I356" s="82">
        <f>I354-I355</f>
        <v>72054.054054054039</v>
      </c>
      <c r="J356" s="106">
        <f>J354-J355</f>
        <v>7925.9459459459467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1599599.9999999998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7"/>
      <c r="B359" s="108"/>
      <c r="C359" s="109"/>
      <c r="D359" s="110"/>
      <c r="E359" s="110"/>
      <c r="F359" s="110"/>
      <c r="G359" s="111">
        <f>G356</f>
        <v>1441081.0810810809</v>
      </c>
      <c r="H359" s="112">
        <f>H356</f>
        <v>158518.91891891891</v>
      </c>
      <c r="I359" s="112"/>
      <c r="J359" s="113">
        <f>H357</f>
        <v>1599599.9999999998</v>
      </c>
    </row>
    <row r="361" spans="1:10" s="80" customFormat="1" ht="12.75" customHeight="1" x14ac:dyDescent="0.25">
      <c r="A361" s="95" t="s">
        <v>1</v>
      </c>
      <c r="B361" s="96">
        <f>Invoice!E1370</f>
        <v>23010013</v>
      </c>
      <c r="C361" s="97"/>
      <c r="D361" s="98"/>
      <c r="E361" s="98"/>
      <c r="F361" s="98"/>
      <c r="G361" s="99"/>
      <c r="H361" s="100"/>
      <c r="I361" s="100"/>
      <c r="J361" s="101"/>
    </row>
    <row r="362" spans="1:10" s="80" customFormat="1" ht="12.75" customHeight="1" x14ac:dyDescent="0.25">
      <c r="A362" s="102">
        <v>1</v>
      </c>
      <c r="B362" s="84" t="s">
        <v>20</v>
      </c>
      <c r="C362" s="84" t="s">
        <v>21</v>
      </c>
      <c r="D362" s="85" t="s">
        <v>22</v>
      </c>
      <c r="E362" s="85" t="s">
        <v>23</v>
      </c>
      <c r="F362" s="85"/>
      <c r="G362" s="86" t="s">
        <v>24</v>
      </c>
      <c r="H362" s="87" t="s">
        <v>25</v>
      </c>
      <c r="I362" s="87" t="s">
        <v>26</v>
      </c>
      <c r="J362" s="103"/>
    </row>
    <row r="363" spans="1:10" s="80" customFormat="1" ht="12.75" customHeight="1" x14ac:dyDescent="0.25">
      <c r="A363" s="102"/>
      <c r="B363" s="80">
        <f>Invoice!B1378</f>
        <v>18</v>
      </c>
      <c r="C363" s="88" t="str">
        <f>Invoice!E1378</f>
        <v>STAMP PAD KENKO NO. 0</v>
      </c>
      <c r="D363" s="89">
        <f>Invoice!H1378</f>
        <v>59400</v>
      </c>
      <c r="E363" s="81">
        <f>D363*B363</f>
        <v>1069200</v>
      </c>
      <c r="F363" s="81"/>
      <c r="G363" s="82">
        <f>E363/1.11</f>
        <v>963243.2432432432</v>
      </c>
      <c r="H363" s="83">
        <f>G363*11%</f>
        <v>105956.75675675675</v>
      </c>
      <c r="I363" s="83">
        <f>G363/B363</f>
        <v>53513.513513513513</v>
      </c>
      <c r="J363" s="104">
        <f>H363/B363</f>
        <v>5886.4864864864858</v>
      </c>
    </row>
    <row r="364" spans="1:10" s="80" customFormat="1" ht="12.75" customHeight="1" x14ac:dyDescent="0.25">
      <c r="A364" s="102"/>
      <c r="D364" s="81"/>
      <c r="E364" s="81">
        <f>(E363*Invoice!I1378)+((E363-(E363*Invoice!I1378))*Invoice!J1378)</f>
        <v>144342</v>
      </c>
      <c r="F364" s="81"/>
      <c r="G364" s="90">
        <f>E364/1.11</f>
        <v>130037.83783783783</v>
      </c>
      <c r="H364" s="91">
        <f>G364*11%</f>
        <v>14304.162162162162</v>
      </c>
      <c r="I364" s="91">
        <f>G364/B363</f>
        <v>7224.3243243243232</v>
      </c>
      <c r="J364" s="105">
        <f>H364/B363</f>
        <v>794.67567567567562</v>
      </c>
    </row>
    <row r="365" spans="1:10" s="80" customFormat="1" ht="12.75" customHeight="1" x14ac:dyDescent="0.25">
      <c r="A365" s="102"/>
      <c r="D365" s="81" t="s">
        <v>23</v>
      </c>
      <c r="E365" s="81">
        <f>E363-E364</f>
        <v>924858</v>
      </c>
      <c r="F365" s="81"/>
      <c r="G365" s="82">
        <f>G363-G364</f>
        <v>833205.40540540533</v>
      </c>
      <c r="H365" s="82">
        <f>H363-H364</f>
        <v>91652.594594594586</v>
      </c>
      <c r="I365" s="82">
        <f>I363-I364</f>
        <v>46289.189189189186</v>
      </c>
      <c r="J365" s="106">
        <f>J363-J364</f>
        <v>5091.8108108108099</v>
      </c>
    </row>
    <row r="366" spans="1:10" s="80" customFormat="1" ht="12.75" customHeight="1" x14ac:dyDescent="0.25">
      <c r="A366" s="102"/>
      <c r="D366" s="81"/>
      <c r="E366" s="81"/>
      <c r="F366" s="81"/>
      <c r="G366" s="82"/>
      <c r="H366" s="83">
        <f>G365+H365</f>
        <v>924857.99999999988</v>
      </c>
      <c r="I366" s="83"/>
      <c r="J366" s="104"/>
    </row>
    <row r="367" spans="1:10" s="80" customFormat="1" ht="12.75" customHeight="1" x14ac:dyDescent="0.25">
      <c r="A367" s="102"/>
      <c r="B367" s="79"/>
      <c r="D367" s="81"/>
      <c r="E367" s="81"/>
      <c r="F367" s="81"/>
      <c r="G367" s="82"/>
      <c r="H367" s="83"/>
      <c r="I367" s="83"/>
      <c r="J367" s="104"/>
    </row>
    <row r="368" spans="1:10" s="80" customFormat="1" ht="12.75" customHeight="1" x14ac:dyDescent="0.25">
      <c r="A368" s="102">
        <v>2</v>
      </c>
      <c r="B368" s="84" t="s">
        <v>20</v>
      </c>
      <c r="C368" s="84" t="s">
        <v>21</v>
      </c>
      <c r="D368" s="85" t="s">
        <v>22</v>
      </c>
      <c r="E368" s="85" t="s">
        <v>23</v>
      </c>
      <c r="F368" s="85"/>
      <c r="G368" s="86" t="s">
        <v>24</v>
      </c>
      <c r="H368" s="87" t="s">
        <v>25</v>
      </c>
      <c r="I368" s="87" t="s">
        <v>26</v>
      </c>
      <c r="J368" s="103"/>
    </row>
    <row r="369" spans="1:10" s="80" customFormat="1" ht="12.75" customHeight="1" x14ac:dyDescent="0.25">
      <c r="A369" s="102"/>
      <c r="B369" s="80">
        <f>Invoice!B1379</f>
        <v>40</v>
      </c>
      <c r="C369" s="88" t="str">
        <f>Invoice!E1379</f>
        <v>STAPLER KENKO HD-10</v>
      </c>
      <c r="D369" s="89">
        <f>Invoice!H1379</f>
        <v>93000</v>
      </c>
      <c r="E369" s="81">
        <f t="shared" ref="E369:E393" si="10">D369*B369</f>
        <v>3720000</v>
      </c>
      <c r="F369" s="81"/>
      <c r="G369" s="82">
        <f t="shared" ref="G369:G393" si="11">E369/1.11</f>
        <v>3351351.351351351</v>
      </c>
      <c r="H369" s="83">
        <f t="shared" ref="H369:H393" si="12">G369*11%</f>
        <v>368648.64864864864</v>
      </c>
      <c r="I369" s="83">
        <f t="shared" ref="I369:I393" si="13">G369/B369</f>
        <v>83783.783783783772</v>
      </c>
      <c r="J369" s="104">
        <f t="shared" ref="J369:J393" si="14">H369/B369</f>
        <v>9216.2162162162167</v>
      </c>
    </row>
    <row r="370" spans="1:10" s="80" customFormat="1" ht="12.75" customHeight="1" x14ac:dyDescent="0.25">
      <c r="A370" s="102"/>
      <c r="D370" s="81"/>
      <c r="E370" s="81">
        <f>(E369*Invoice!I1379)+((E369-(E369*Invoice!I1379))*Invoice!J1379)</f>
        <v>502200.00000000006</v>
      </c>
      <c r="F370" s="81"/>
      <c r="G370" s="90">
        <f>E370/1.11</f>
        <v>452432.43243243243</v>
      </c>
      <c r="H370" s="91">
        <f>G370*11%</f>
        <v>49767.567567567567</v>
      </c>
      <c r="I370" s="91">
        <f>G370/B369</f>
        <v>11310.81081081081</v>
      </c>
      <c r="J370" s="105">
        <f>H370/B369</f>
        <v>1244.1891891891892</v>
      </c>
    </row>
    <row r="371" spans="1:10" s="80" customFormat="1" ht="12.75" customHeight="1" x14ac:dyDescent="0.25">
      <c r="A371" s="102"/>
      <c r="D371" s="81" t="s">
        <v>23</v>
      </c>
      <c r="E371" s="81">
        <f>E369-E370</f>
        <v>3217800</v>
      </c>
      <c r="F371" s="81"/>
      <c r="G371" s="82">
        <f>G369-G370</f>
        <v>2898918.9189189188</v>
      </c>
      <c r="H371" s="82">
        <f>H369-H370</f>
        <v>318881.08108108107</v>
      </c>
      <c r="I371" s="82">
        <f>I369-I370</f>
        <v>72472.972972972959</v>
      </c>
      <c r="J371" s="106">
        <f>J369-J370</f>
        <v>7972.0270270270275</v>
      </c>
    </row>
    <row r="372" spans="1:10" s="80" customFormat="1" ht="12.75" customHeight="1" x14ac:dyDescent="0.25">
      <c r="A372" s="102"/>
      <c r="D372" s="81"/>
      <c r="E372" s="81"/>
      <c r="F372" s="81"/>
      <c r="G372" s="82"/>
      <c r="H372" s="83">
        <f>G371+H371</f>
        <v>3217800</v>
      </c>
      <c r="I372" s="83"/>
      <c r="J372" s="104"/>
    </row>
    <row r="373" spans="1:10" s="80" customFormat="1" ht="12.75" customHeight="1" x14ac:dyDescent="0.25">
      <c r="A373" s="102"/>
      <c r="B373" s="79"/>
      <c r="D373" s="81"/>
      <c r="E373" s="81"/>
      <c r="F373" s="81"/>
      <c r="G373" s="82"/>
      <c r="H373" s="83"/>
      <c r="I373" s="83"/>
      <c r="J373" s="104"/>
    </row>
    <row r="374" spans="1:10" s="80" customFormat="1" ht="12.75" customHeight="1" x14ac:dyDescent="0.25">
      <c r="A374" s="102">
        <v>3</v>
      </c>
      <c r="B374" s="84" t="s">
        <v>20</v>
      </c>
      <c r="C374" s="84" t="s">
        <v>21</v>
      </c>
      <c r="D374" s="85" t="s">
        <v>22</v>
      </c>
      <c r="E374" s="85" t="s">
        <v>23</v>
      </c>
      <c r="F374" s="85"/>
      <c r="G374" s="86" t="s">
        <v>24</v>
      </c>
      <c r="H374" s="87" t="s">
        <v>25</v>
      </c>
      <c r="I374" s="87" t="s">
        <v>26</v>
      </c>
      <c r="J374" s="103"/>
    </row>
    <row r="375" spans="1:10" s="80" customFormat="1" ht="12.75" customHeight="1" x14ac:dyDescent="0.25">
      <c r="A375" s="102"/>
      <c r="B375" s="80">
        <f>Invoice!B1380</f>
        <v>96</v>
      </c>
      <c r="C375" s="88" t="str">
        <f>Invoice!E1380</f>
        <v>CORRECTION TAPE KENKO CT-902 (12M x 5MM)</v>
      </c>
      <c r="D375" s="89">
        <f>Invoice!H1380</f>
        <v>60000</v>
      </c>
      <c r="E375" s="81">
        <f t="shared" si="10"/>
        <v>5760000</v>
      </c>
      <c r="F375" s="81"/>
      <c r="G375" s="82">
        <f t="shared" si="11"/>
        <v>5189189.1891891891</v>
      </c>
      <c r="H375" s="83">
        <f t="shared" si="12"/>
        <v>570810.81081081077</v>
      </c>
      <c r="I375" s="83">
        <f t="shared" si="13"/>
        <v>54054.054054054053</v>
      </c>
      <c r="J375" s="104">
        <f t="shared" si="14"/>
        <v>5945.9459459459458</v>
      </c>
    </row>
    <row r="376" spans="1:10" s="80" customFormat="1" ht="12.75" customHeight="1" x14ac:dyDescent="0.25">
      <c r="A376" s="102"/>
      <c r="D376" s="81"/>
      <c r="E376" s="81">
        <f>(E375*Invoice!I1380)+((E375-(E375*Invoice!I1380))*Invoice!J1380)</f>
        <v>777600</v>
      </c>
      <c r="F376" s="81"/>
      <c r="G376" s="90">
        <f>E376/1.11</f>
        <v>700540.54054054047</v>
      </c>
      <c r="H376" s="91">
        <f>G376*11%</f>
        <v>77059.459459459453</v>
      </c>
      <c r="I376" s="91">
        <f>G376/B375</f>
        <v>7297.2972972972966</v>
      </c>
      <c r="J376" s="105">
        <f>H376/B375</f>
        <v>802.7027027027026</v>
      </c>
    </row>
    <row r="377" spans="1:10" s="80" customFormat="1" ht="12.75" customHeight="1" x14ac:dyDescent="0.25">
      <c r="A377" s="102"/>
      <c r="D377" s="81" t="s">
        <v>23</v>
      </c>
      <c r="E377" s="81">
        <f>E375-E376</f>
        <v>4982400</v>
      </c>
      <c r="F377" s="81"/>
      <c r="G377" s="82">
        <f>G375-G376</f>
        <v>4488648.6486486485</v>
      </c>
      <c r="H377" s="82">
        <f>H375-H376</f>
        <v>493751.3513513513</v>
      </c>
      <c r="I377" s="82">
        <f>I375-I376</f>
        <v>46756.75675675676</v>
      </c>
      <c r="J377" s="106">
        <f>J375-J376</f>
        <v>5143.2432432432433</v>
      </c>
    </row>
    <row r="378" spans="1:10" s="80" customFormat="1" ht="12.75" customHeight="1" x14ac:dyDescent="0.25">
      <c r="A378" s="102"/>
      <c r="D378" s="81"/>
      <c r="E378" s="81"/>
      <c r="F378" s="81"/>
      <c r="G378" s="82"/>
      <c r="H378" s="83">
        <f>G377+H377</f>
        <v>4982400</v>
      </c>
      <c r="I378" s="83"/>
      <c r="J378" s="104"/>
    </row>
    <row r="379" spans="1:10" s="80" customFormat="1" ht="12.75" customHeight="1" x14ac:dyDescent="0.25">
      <c r="A379" s="102"/>
      <c r="B379" s="79"/>
      <c r="D379" s="81"/>
      <c r="E379" s="81"/>
      <c r="F379" s="81"/>
      <c r="G379" s="82"/>
      <c r="H379" s="83"/>
      <c r="I379" s="83"/>
      <c r="J379" s="104"/>
    </row>
    <row r="380" spans="1:10" s="80" customFormat="1" ht="12.75" customHeight="1" x14ac:dyDescent="0.25">
      <c r="A380" s="102">
        <v>4</v>
      </c>
      <c r="B380" s="84" t="s">
        <v>20</v>
      </c>
      <c r="C380" s="84" t="s">
        <v>21</v>
      </c>
      <c r="D380" s="85" t="s">
        <v>22</v>
      </c>
      <c r="E380" s="85" t="s">
        <v>23</v>
      </c>
      <c r="F380" s="85"/>
      <c r="G380" s="86" t="s">
        <v>24</v>
      </c>
      <c r="H380" s="87" t="s">
        <v>25</v>
      </c>
      <c r="I380" s="87" t="s">
        <v>26</v>
      </c>
      <c r="J380" s="103"/>
    </row>
    <row r="381" spans="1:10" s="80" customFormat="1" ht="12.75" customHeight="1" x14ac:dyDescent="0.25">
      <c r="A381" s="102"/>
      <c r="B381" s="80">
        <f>Invoice!B1381</f>
        <v>50</v>
      </c>
      <c r="C381" s="88" t="str">
        <f>Invoice!E1381</f>
        <v>STIP / PENGHAPUS KENKO ERW-20SQ PUTIH</v>
      </c>
      <c r="D381" s="89">
        <f>Invoice!H1381</f>
        <v>30000</v>
      </c>
      <c r="E381" s="81">
        <f t="shared" si="10"/>
        <v>1500000</v>
      </c>
      <c r="F381" s="81"/>
      <c r="G381" s="82">
        <f t="shared" si="11"/>
        <v>1351351.3513513512</v>
      </c>
      <c r="H381" s="83">
        <f t="shared" si="12"/>
        <v>148648.64864864864</v>
      </c>
      <c r="I381" s="83">
        <f t="shared" si="13"/>
        <v>27027.027027027027</v>
      </c>
      <c r="J381" s="104">
        <f t="shared" si="14"/>
        <v>2972.9729729729729</v>
      </c>
    </row>
    <row r="382" spans="1:10" s="80" customFormat="1" ht="12.75" customHeight="1" x14ac:dyDescent="0.25">
      <c r="A382" s="102"/>
      <c r="D382" s="81"/>
      <c r="E382" s="81">
        <f>(E381*Invoice!I1381)+((E381-(E381*Invoice!I1381))*Invoice!J1381)</f>
        <v>202500</v>
      </c>
      <c r="F382" s="81"/>
      <c r="G382" s="90">
        <f>E382/1.11</f>
        <v>182432.43243243243</v>
      </c>
      <c r="H382" s="91">
        <f>G382*11%</f>
        <v>20067.567567567567</v>
      </c>
      <c r="I382" s="91">
        <f>G382/B381</f>
        <v>3648.6486486486483</v>
      </c>
      <c r="J382" s="105">
        <f>H382/B381</f>
        <v>401.35135135135135</v>
      </c>
    </row>
    <row r="383" spans="1:10" s="80" customFormat="1" ht="12.75" customHeight="1" x14ac:dyDescent="0.25">
      <c r="A383" s="102"/>
      <c r="D383" s="81" t="s">
        <v>23</v>
      </c>
      <c r="E383" s="81">
        <f>E381-E382</f>
        <v>1297500</v>
      </c>
      <c r="F383" s="81"/>
      <c r="G383" s="82">
        <f>G381-G382</f>
        <v>1168918.9189189188</v>
      </c>
      <c r="H383" s="82">
        <f>H381-H382</f>
        <v>128581.08108108107</v>
      </c>
      <c r="I383" s="82">
        <f>I381-I382</f>
        <v>23378.37837837838</v>
      </c>
      <c r="J383" s="106">
        <f>J381-J382</f>
        <v>2571.6216216216217</v>
      </c>
    </row>
    <row r="384" spans="1:10" s="80" customFormat="1" ht="12.75" customHeight="1" x14ac:dyDescent="0.25">
      <c r="A384" s="102"/>
      <c r="D384" s="81"/>
      <c r="E384" s="81"/>
      <c r="F384" s="81"/>
      <c r="G384" s="82"/>
      <c r="H384" s="83">
        <f>G383+H383</f>
        <v>1297500</v>
      </c>
      <c r="I384" s="83"/>
      <c r="J384" s="104"/>
    </row>
    <row r="385" spans="1:10" s="80" customFormat="1" ht="12.75" customHeight="1" x14ac:dyDescent="0.25">
      <c r="A385" s="102"/>
      <c r="B385" s="79"/>
      <c r="D385" s="81"/>
      <c r="E385" s="81"/>
      <c r="F385" s="81"/>
      <c r="G385" s="82"/>
      <c r="H385" s="83"/>
      <c r="I385" s="83"/>
      <c r="J385" s="104"/>
    </row>
    <row r="386" spans="1:10" s="80" customFormat="1" ht="12.75" customHeight="1" x14ac:dyDescent="0.25">
      <c r="A386" s="102">
        <v>5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3"/>
    </row>
    <row r="387" spans="1:10" s="80" customFormat="1" ht="12.75" customHeight="1" x14ac:dyDescent="0.25">
      <c r="A387" s="102"/>
      <c r="B387" s="80">
        <f>Invoice!B1382</f>
        <v>60</v>
      </c>
      <c r="C387" s="88" t="str">
        <f>Invoice!E1382</f>
        <v>ISI STAPLER (STAPLES) KENKO 1210 PREMIUM (23/10)</v>
      </c>
      <c r="D387" s="89">
        <f>Invoice!H1382</f>
        <v>42000</v>
      </c>
      <c r="E387" s="81">
        <f t="shared" si="10"/>
        <v>2520000</v>
      </c>
      <c r="F387" s="81"/>
      <c r="G387" s="82">
        <f t="shared" si="11"/>
        <v>2270270.2702702703</v>
      </c>
      <c r="H387" s="83">
        <f t="shared" si="12"/>
        <v>249729.72972972973</v>
      </c>
      <c r="I387" s="83">
        <f t="shared" si="13"/>
        <v>37837.83783783784</v>
      </c>
      <c r="J387" s="104">
        <f t="shared" si="14"/>
        <v>4162.1621621621625</v>
      </c>
    </row>
    <row r="388" spans="1:10" s="80" customFormat="1" ht="12.75" customHeight="1" x14ac:dyDescent="0.25">
      <c r="A388" s="102"/>
      <c r="D388" s="81"/>
      <c r="E388" s="81">
        <f>(E387*Invoice!I1382)+((E387-(E387*Invoice!I1382))*Invoice!J1382)</f>
        <v>340200</v>
      </c>
      <c r="F388" s="81"/>
      <c r="G388" s="90">
        <f>E388/1.11</f>
        <v>306486.48648648645</v>
      </c>
      <c r="H388" s="91">
        <f>G388*11%</f>
        <v>33713.513513513513</v>
      </c>
      <c r="I388" s="91">
        <f>G388/B387</f>
        <v>5108.1081081081074</v>
      </c>
      <c r="J388" s="105">
        <f>H388/B387</f>
        <v>561.89189189189187</v>
      </c>
    </row>
    <row r="389" spans="1:10" s="80" customFormat="1" ht="12.75" customHeight="1" x14ac:dyDescent="0.25">
      <c r="A389" s="102"/>
      <c r="D389" s="81" t="s">
        <v>23</v>
      </c>
      <c r="E389" s="81">
        <f>E387-E388</f>
        <v>2179800</v>
      </c>
      <c r="F389" s="81"/>
      <c r="G389" s="82">
        <f>G387-G388</f>
        <v>1963783.7837837839</v>
      </c>
      <c r="H389" s="82">
        <f>H387-H388</f>
        <v>216016.21621621621</v>
      </c>
      <c r="I389" s="82">
        <f>I387-I388</f>
        <v>32729.729729729734</v>
      </c>
      <c r="J389" s="106">
        <f>J387-J388</f>
        <v>3600.2702702702709</v>
      </c>
    </row>
    <row r="390" spans="1:10" s="80" customFormat="1" ht="12.75" customHeight="1" x14ac:dyDescent="0.25">
      <c r="A390" s="102"/>
      <c r="D390" s="81"/>
      <c r="E390" s="81"/>
      <c r="F390" s="81"/>
      <c r="G390" s="82"/>
      <c r="H390" s="83">
        <f>G389+H389</f>
        <v>2179800</v>
      </c>
      <c r="I390" s="83"/>
      <c r="J390" s="104"/>
    </row>
    <row r="391" spans="1:10" s="80" customFormat="1" ht="12.75" customHeight="1" x14ac:dyDescent="0.25">
      <c r="A391" s="102"/>
      <c r="B391" s="79"/>
      <c r="D391" s="81"/>
      <c r="E391" s="81"/>
      <c r="F391" s="81"/>
      <c r="G391" s="82"/>
      <c r="H391" s="83"/>
      <c r="I391" s="83"/>
      <c r="J391" s="104"/>
    </row>
    <row r="392" spans="1:10" s="80" customFormat="1" ht="12.75" customHeight="1" x14ac:dyDescent="0.25">
      <c r="A392" s="102">
        <v>6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3"/>
    </row>
    <row r="393" spans="1:10" s="80" customFormat="1" ht="12.75" customHeight="1" x14ac:dyDescent="0.25">
      <c r="A393" s="102"/>
      <c r="B393" s="80">
        <f>Invoice!B1383</f>
        <v>144</v>
      </c>
      <c r="C393" s="88" t="str">
        <f>Invoice!E1383</f>
        <v>GEL PEN KENKO KE-303 T-GEL TRIANGULAR</v>
      </c>
      <c r="D393" s="89">
        <f>Invoice!H1383</f>
        <v>21600</v>
      </c>
      <c r="E393" s="81">
        <f t="shared" si="10"/>
        <v>3110400</v>
      </c>
      <c r="F393" s="81"/>
      <c r="G393" s="82">
        <f t="shared" si="11"/>
        <v>2802162.1621621619</v>
      </c>
      <c r="H393" s="83">
        <f t="shared" si="12"/>
        <v>308237.83783783781</v>
      </c>
      <c r="I393" s="83">
        <f t="shared" si="13"/>
        <v>19459.459459459456</v>
      </c>
      <c r="J393" s="104">
        <f t="shared" si="14"/>
        <v>2140.5405405405404</v>
      </c>
    </row>
    <row r="394" spans="1:10" s="80" customFormat="1" ht="12.75" customHeight="1" x14ac:dyDescent="0.25">
      <c r="A394" s="102"/>
      <c r="D394" s="81"/>
      <c r="E394" s="81">
        <f>(E393*Invoice!I1383)+((E393-(E393*Invoice!I1383))*Invoice!J1383)</f>
        <v>419904</v>
      </c>
      <c r="F394" s="81"/>
      <c r="G394" s="90">
        <f>E394/1.11</f>
        <v>378291.89189189184</v>
      </c>
      <c r="H394" s="91">
        <f>G394*11%</f>
        <v>41612.108108108099</v>
      </c>
      <c r="I394" s="91">
        <f>G394/B393</f>
        <v>2627.0270270270266</v>
      </c>
      <c r="J394" s="105">
        <f>H394/B393</f>
        <v>288.97297297297291</v>
      </c>
    </row>
    <row r="395" spans="1:10" s="80" customFormat="1" ht="12.75" customHeight="1" x14ac:dyDescent="0.25">
      <c r="A395" s="102"/>
      <c r="D395" s="81" t="s">
        <v>23</v>
      </c>
      <c r="E395" s="81">
        <f>E393-E394</f>
        <v>2690496</v>
      </c>
      <c r="F395" s="81"/>
      <c r="G395" s="82">
        <f>G393-G394</f>
        <v>2423870.2702702703</v>
      </c>
      <c r="H395" s="82">
        <f>H393-H394</f>
        <v>266625.7297297297</v>
      </c>
      <c r="I395" s="82">
        <f>I393-I394</f>
        <v>16832.43243243243</v>
      </c>
      <c r="J395" s="106">
        <f>J393-J394</f>
        <v>1851.5675675675675</v>
      </c>
    </row>
    <row r="396" spans="1:10" s="80" customFormat="1" ht="12.75" customHeight="1" x14ac:dyDescent="0.25">
      <c r="A396" s="102"/>
      <c r="D396" s="81"/>
      <c r="E396" s="81"/>
      <c r="F396" s="81"/>
      <c r="G396" s="82"/>
      <c r="H396" s="83">
        <f>G395+H395</f>
        <v>2690496</v>
      </c>
      <c r="I396" s="83"/>
      <c r="J396" s="104"/>
    </row>
    <row r="397" spans="1:10" s="80" customFormat="1" ht="12.75" customHeight="1" x14ac:dyDescent="0.25">
      <c r="A397" s="102"/>
      <c r="B397" s="79"/>
      <c r="D397" s="81"/>
      <c r="E397" s="81"/>
      <c r="F397" s="81"/>
      <c r="G397" s="82"/>
      <c r="H397" s="83"/>
      <c r="I397" s="83"/>
      <c r="J397" s="104"/>
    </row>
    <row r="398" spans="1:10" s="80" customFormat="1" ht="12.75" customHeight="1" x14ac:dyDescent="0.25">
      <c r="A398" s="107"/>
      <c r="B398" s="108"/>
      <c r="C398" s="109"/>
      <c r="D398" s="110"/>
      <c r="E398" s="110"/>
      <c r="F398" s="110"/>
      <c r="G398" s="111">
        <f>G395+G389+G383+G377+G371+G365</f>
        <v>13777345.945945946</v>
      </c>
      <c r="H398" s="112">
        <f>H395+H389+H383+H377+H371+H365</f>
        <v>1515508.054054054</v>
      </c>
      <c r="I398" s="112"/>
      <c r="J398" s="113">
        <f>H396+H390+H384+H378+H372+H366</f>
        <v>15292854</v>
      </c>
    </row>
    <row r="400" spans="1:10" s="80" customFormat="1" ht="12.75" customHeight="1" x14ac:dyDescent="0.25">
      <c r="A400" s="95" t="s">
        <v>1</v>
      </c>
      <c r="B400" s="96">
        <f>Invoice!E1484</f>
        <v>23010014</v>
      </c>
      <c r="C400" s="97"/>
      <c r="D400" s="98"/>
      <c r="E400" s="98"/>
      <c r="F400" s="98"/>
      <c r="G400" s="99"/>
      <c r="H400" s="100"/>
      <c r="I400" s="100"/>
      <c r="J400" s="101"/>
    </row>
    <row r="401" spans="1:10" s="80" customFormat="1" ht="12.75" customHeight="1" x14ac:dyDescent="0.25">
      <c r="A401" s="102">
        <v>1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3"/>
    </row>
    <row r="402" spans="1:10" s="80" customFormat="1" ht="12.75" customHeight="1" x14ac:dyDescent="0.25">
      <c r="A402" s="102"/>
      <c r="B402" s="80">
        <f>Invoice!B1492</f>
        <v>4</v>
      </c>
      <c r="C402" s="88" t="str">
        <f>Invoice!E1492</f>
        <v>STAPLER HEAVY DUTY KENKO HD-12L/24</v>
      </c>
      <c r="D402" s="89">
        <f>Invoice!H1492</f>
        <v>360000</v>
      </c>
      <c r="E402" s="81">
        <f>D402*B402</f>
        <v>1440000</v>
      </c>
      <c r="F402" s="81"/>
      <c r="G402" s="82">
        <f>E402/1.11</f>
        <v>1297297.2972972973</v>
      </c>
      <c r="H402" s="83">
        <f>G402*11%</f>
        <v>142702.70270270269</v>
      </c>
      <c r="I402" s="83">
        <f>G402/B402</f>
        <v>324324.32432432432</v>
      </c>
      <c r="J402" s="104">
        <f>H402/B402</f>
        <v>35675.675675675673</v>
      </c>
    </row>
    <row r="403" spans="1:10" s="80" customFormat="1" ht="12.75" customHeight="1" x14ac:dyDescent="0.25">
      <c r="A403" s="102"/>
      <c r="D403" s="81"/>
      <c r="E403" s="81">
        <f>(E402*Invoice!I1492)+((E402-(E402*Invoice!I1492))*Invoice!J1492)</f>
        <v>201600.00000000003</v>
      </c>
      <c r="F403" s="81"/>
      <c r="G403" s="90">
        <f>E403/1.11</f>
        <v>181621.62162162163</v>
      </c>
      <c r="H403" s="91">
        <f>G403*11%</f>
        <v>19978.37837837838</v>
      </c>
      <c r="I403" s="91">
        <f>G403/B402</f>
        <v>45405.405405405407</v>
      </c>
      <c r="J403" s="105">
        <f>H403/B402</f>
        <v>4994.594594594595</v>
      </c>
    </row>
    <row r="404" spans="1:10" s="80" customFormat="1" ht="12.75" customHeight="1" x14ac:dyDescent="0.25">
      <c r="A404" s="102"/>
      <c r="D404" s="81" t="s">
        <v>23</v>
      </c>
      <c r="E404" s="81">
        <f>E402-E403</f>
        <v>1238400</v>
      </c>
      <c r="F404" s="81"/>
      <c r="G404" s="82">
        <f>G402-G403</f>
        <v>1115675.6756756757</v>
      </c>
      <c r="H404" s="82">
        <f>H402-H403</f>
        <v>122724.32432432432</v>
      </c>
      <c r="I404" s="82">
        <f>I402-I403</f>
        <v>278918.91891891893</v>
      </c>
      <c r="J404" s="106">
        <f>J402-J403</f>
        <v>30681.08108108108</v>
      </c>
    </row>
    <row r="405" spans="1:10" s="80" customFormat="1" ht="12.75" customHeight="1" x14ac:dyDescent="0.25">
      <c r="A405" s="102"/>
      <c r="D405" s="81"/>
      <c r="E405" s="81"/>
      <c r="F405" s="81"/>
      <c r="G405" s="82"/>
      <c r="H405" s="83">
        <f>G404+H404</f>
        <v>1238400</v>
      </c>
      <c r="I405" s="83"/>
      <c r="J405" s="104"/>
    </row>
    <row r="406" spans="1:10" s="80" customFormat="1" ht="12.75" customHeight="1" x14ac:dyDescent="0.25">
      <c r="A406" s="102"/>
      <c r="B406" s="79"/>
      <c r="D406" s="81"/>
      <c r="E406" s="81"/>
      <c r="F406" s="81"/>
      <c r="G406" s="82"/>
      <c r="H406" s="83"/>
      <c r="I406" s="83"/>
      <c r="J406" s="104"/>
    </row>
    <row r="407" spans="1:10" s="80" customFormat="1" ht="12.75" customHeight="1" x14ac:dyDescent="0.25">
      <c r="A407" s="107"/>
      <c r="B407" s="108"/>
      <c r="C407" s="109"/>
      <c r="D407" s="110"/>
      <c r="E407" s="110"/>
      <c r="F407" s="110"/>
      <c r="G407" s="111">
        <f>G404</f>
        <v>1115675.6756756757</v>
      </c>
      <c r="H407" s="112">
        <f>H404</f>
        <v>122724.32432432432</v>
      </c>
      <c r="I407" s="112"/>
      <c r="J407" s="113">
        <f>H405</f>
        <v>1238400</v>
      </c>
    </row>
    <row r="409" spans="1:10" s="80" customFormat="1" ht="12.75" customHeight="1" x14ac:dyDescent="0.25">
      <c r="A409" s="95" t="s">
        <v>1</v>
      </c>
      <c r="B409" s="96">
        <f>Invoice!E1598</f>
        <v>23010015</v>
      </c>
      <c r="C409" s="97"/>
      <c r="D409" s="98"/>
      <c r="E409" s="98"/>
      <c r="F409" s="98"/>
      <c r="G409" s="99"/>
      <c r="H409" s="100"/>
      <c r="I409" s="100"/>
      <c r="J409" s="101"/>
    </row>
    <row r="410" spans="1:10" s="80" customFormat="1" ht="12.75" customHeight="1" x14ac:dyDescent="0.25">
      <c r="A410" s="102">
        <v>1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Invoice!B1606</f>
        <v>192</v>
      </c>
      <c r="C411" s="88" t="str">
        <f>Invoice!E1606</f>
        <v>LOOSE LEAF JOYKO A5-7020 (50S)</v>
      </c>
      <c r="D411" s="89">
        <f>Invoice!H1606</f>
        <v>3600</v>
      </c>
      <c r="E411" s="81">
        <f>D411*B411</f>
        <v>691200</v>
      </c>
      <c r="F411" s="81"/>
      <c r="G411" s="82">
        <f>E411/1.11</f>
        <v>622702.70270270261</v>
      </c>
      <c r="H411" s="83">
        <f>G411*11%</f>
        <v>68497.297297297293</v>
      </c>
      <c r="I411" s="83">
        <f>G411/B411</f>
        <v>3243.2432432432429</v>
      </c>
      <c r="J411" s="104">
        <f>H411/B411</f>
        <v>356.75675675675672</v>
      </c>
    </row>
    <row r="412" spans="1:10" s="80" customFormat="1" ht="12.75" customHeight="1" x14ac:dyDescent="0.25">
      <c r="A412" s="102"/>
      <c r="D412" s="81"/>
      <c r="E412" s="81">
        <f>(E411*Invoice!I1606)+((E411-(E411*Invoice!I1606))*Invoice!J1606)</f>
        <v>89856</v>
      </c>
      <c r="F412" s="81"/>
      <c r="G412" s="90">
        <f>E412/1.11</f>
        <v>80951.351351351346</v>
      </c>
      <c r="H412" s="91">
        <f>G412*11%</f>
        <v>8904.6486486486483</v>
      </c>
      <c r="I412" s="91">
        <f>G412/B411</f>
        <v>421.62162162162161</v>
      </c>
      <c r="J412" s="105">
        <f>H412/B411</f>
        <v>46.378378378378379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601344</v>
      </c>
      <c r="F413" s="81"/>
      <c r="G413" s="82">
        <f>G411-G412</f>
        <v>541751.35135135124</v>
      </c>
      <c r="H413" s="82">
        <f>H411-H412</f>
        <v>59592.648648648646</v>
      </c>
      <c r="I413" s="82">
        <f>I411-I412</f>
        <v>2821.6216216216212</v>
      </c>
      <c r="J413" s="106">
        <f>J411-J412</f>
        <v>310.37837837837833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601343.99999999988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2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Invoice!B1607</f>
        <v>100</v>
      </c>
      <c r="C417" s="88" t="str">
        <f>Invoice!E1607</f>
        <v>STIP / PENGHAPUS JOYKO 526-B40P PUTIH</v>
      </c>
      <c r="D417" s="89">
        <f>Invoice!H1607</f>
        <v>28300</v>
      </c>
      <c r="E417" s="81">
        <f t="shared" ref="E417:E453" si="15">D417*B417</f>
        <v>2830000</v>
      </c>
      <c r="F417" s="81"/>
      <c r="G417" s="82">
        <f t="shared" ref="G417:G453" si="16">E417/1.11</f>
        <v>2549549.5495495494</v>
      </c>
      <c r="H417" s="83">
        <f t="shared" ref="H417:H453" si="17">G417*11%</f>
        <v>280450.45045045041</v>
      </c>
      <c r="I417" s="83">
        <f t="shared" ref="I417:I453" si="18">G417/B417</f>
        <v>25495.495495495492</v>
      </c>
      <c r="J417" s="104">
        <f t="shared" ref="J417:J453" si="19">H417/B417</f>
        <v>2804.504504504504</v>
      </c>
    </row>
    <row r="418" spans="1:10" s="80" customFormat="1" ht="12.75" customHeight="1" x14ac:dyDescent="0.25">
      <c r="A418" s="102"/>
      <c r="D418" s="81"/>
      <c r="E418" s="81">
        <f>(E417*Invoice!I1607)+((E417-(E417*Invoice!I1607))*Invoice!J1607)</f>
        <v>367900</v>
      </c>
      <c r="F418" s="81"/>
      <c r="G418" s="90">
        <f>E418/1.11</f>
        <v>331441.44144144142</v>
      </c>
      <c r="H418" s="91">
        <f>G418*11%</f>
        <v>36458.558558558558</v>
      </c>
      <c r="I418" s="91">
        <f>G418/B417</f>
        <v>3314.4144144144143</v>
      </c>
      <c r="J418" s="105">
        <f>H418/B417</f>
        <v>364.58558558558559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2462100</v>
      </c>
      <c r="F419" s="81"/>
      <c r="G419" s="82">
        <f>G417-G418</f>
        <v>2218108.1081081079</v>
      </c>
      <c r="H419" s="82">
        <f>H417-H418</f>
        <v>243991.89189189186</v>
      </c>
      <c r="I419" s="82">
        <f>I417-I418</f>
        <v>22181.081081081076</v>
      </c>
      <c r="J419" s="106">
        <f>J417-J418</f>
        <v>2439.9189189189183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2462100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3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Invoice!B1608</f>
        <v>50</v>
      </c>
      <c r="C423" s="88" t="str">
        <f>Invoice!E1608</f>
        <v>STIP / PENGHAPUS JOYKO 526-B40BL HITAM</v>
      </c>
      <c r="D423" s="89">
        <f>Invoice!H1608</f>
        <v>28300</v>
      </c>
      <c r="E423" s="81">
        <f t="shared" si="15"/>
        <v>1415000</v>
      </c>
      <c r="F423" s="81"/>
      <c r="G423" s="82">
        <f t="shared" si="16"/>
        <v>1274774.7747747747</v>
      </c>
      <c r="H423" s="83">
        <f t="shared" si="17"/>
        <v>140225.22522522521</v>
      </c>
      <c r="I423" s="83">
        <f t="shared" si="18"/>
        <v>25495.495495495492</v>
      </c>
      <c r="J423" s="104">
        <f t="shared" si="19"/>
        <v>2804.504504504504</v>
      </c>
    </row>
    <row r="424" spans="1:10" s="80" customFormat="1" ht="12.75" customHeight="1" x14ac:dyDescent="0.25">
      <c r="A424" s="102"/>
      <c r="D424" s="81"/>
      <c r="E424" s="81">
        <f>(E423*Invoice!I1608)+((E423-(E423*Invoice!I1608))*Invoice!J1608)</f>
        <v>183950</v>
      </c>
      <c r="F424" s="81"/>
      <c r="G424" s="90">
        <f>E424/1.11</f>
        <v>165720.72072072071</v>
      </c>
      <c r="H424" s="91">
        <f>G424*11%</f>
        <v>18229.279279279279</v>
      </c>
      <c r="I424" s="91">
        <f>G424/B423</f>
        <v>3314.4144144144143</v>
      </c>
      <c r="J424" s="105">
        <f>H424/B423</f>
        <v>364.58558558558559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1231050</v>
      </c>
      <c r="F425" s="81"/>
      <c r="G425" s="82">
        <f>G423-G424</f>
        <v>1109054.054054054</v>
      </c>
      <c r="H425" s="82">
        <f>H423-H424</f>
        <v>121995.94594594593</v>
      </c>
      <c r="I425" s="82">
        <f>I423-I424</f>
        <v>22181.081081081076</v>
      </c>
      <c r="J425" s="106">
        <f>J423-J424</f>
        <v>2439.9189189189183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1231050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4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Invoice!B1609</f>
        <v>50</v>
      </c>
      <c r="C429" s="88" t="str">
        <f>Invoice!E1609</f>
        <v>STIP / PENGHAPUS JOYKO ER-B20BL HITAM</v>
      </c>
      <c r="D429" s="89">
        <f>Invoice!H1609</f>
        <v>34100</v>
      </c>
      <c r="E429" s="81">
        <f t="shared" si="15"/>
        <v>1705000</v>
      </c>
      <c r="F429" s="81"/>
      <c r="G429" s="82">
        <f t="shared" si="16"/>
        <v>1536036.036036036</v>
      </c>
      <c r="H429" s="83">
        <f t="shared" si="17"/>
        <v>168963.96396396396</v>
      </c>
      <c r="I429" s="83">
        <f t="shared" si="18"/>
        <v>30720.720720720721</v>
      </c>
      <c r="J429" s="104">
        <f t="shared" si="19"/>
        <v>3379.2792792792793</v>
      </c>
    </row>
    <row r="430" spans="1:10" s="80" customFormat="1" ht="12.75" customHeight="1" x14ac:dyDescent="0.25">
      <c r="A430" s="102"/>
      <c r="D430" s="81"/>
      <c r="E430" s="81">
        <f>(E429*Invoice!I1609)+((E429-(E429*Invoice!I1609))*Invoice!J1609)</f>
        <v>221650</v>
      </c>
      <c r="F430" s="81"/>
      <c r="G430" s="90">
        <f>E430/1.11</f>
        <v>199684.68468468467</v>
      </c>
      <c r="H430" s="91">
        <f>G430*11%</f>
        <v>21965.315315315314</v>
      </c>
      <c r="I430" s="91">
        <f>G430/B429</f>
        <v>3993.6936936936936</v>
      </c>
      <c r="J430" s="105">
        <f>H430/B429</f>
        <v>439.30630630630628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1483350</v>
      </c>
      <c r="F431" s="81"/>
      <c r="G431" s="82">
        <f>G429-G430</f>
        <v>1336351.3513513512</v>
      </c>
      <c r="H431" s="82">
        <f>H429-H430</f>
        <v>146998.64864864864</v>
      </c>
      <c r="I431" s="82">
        <f>I429-I430</f>
        <v>26727.027027027027</v>
      </c>
      <c r="J431" s="106">
        <f>J429-J430</f>
        <v>2939.9729729729729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1483350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5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Invoice!B1610</f>
        <v>50</v>
      </c>
      <c r="C435" s="88" t="str">
        <f>Invoice!E1610</f>
        <v>STIP / PENGHAPUS JOYKO 526-B20 PUTIH</v>
      </c>
      <c r="D435" s="89">
        <f>Invoice!H1610</f>
        <v>34100</v>
      </c>
      <c r="E435" s="81">
        <f t="shared" si="15"/>
        <v>1705000</v>
      </c>
      <c r="F435" s="81"/>
      <c r="G435" s="82">
        <f t="shared" si="16"/>
        <v>1536036.036036036</v>
      </c>
      <c r="H435" s="83">
        <f t="shared" si="17"/>
        <v>168963.96396396396</v>
      </c>
      <c r="I435" s="83">
        <f t="shared" si="18"/>
        <v>30720.720720720721</v>
      </c>
      <c r="J435" s="104">
        <f t="shared" si="19"/>
        <v>3379.2792792792793</v>
      </c>
    </row>
    <row r="436" spans="1:10" s="80" customFormat="1" ht="12.75" customHeight="1" x14ac:dyDescent="0.25">
      <c r="A436" s="102"/>
      <c r="D436" s="81"/>
      <c r="E436" s="81">
        <f>(E435*Invoice!I1610)+((E435-(E435*Invoice!I1610))*Invoice!J1610)</f>
        <v>221650</v>
      </c>
      <c r="F436" s="81"/>
      <c r="G436" s="90">
        <f>E436/1.11</f>
        <v>199684.68468468467</v>
      </c>
      <c r="H436" s="91">
        <f>G436*11%</f>
        <v>21965.315315315314</v>
      </c>
      <c r="I436" s="91">
        <f>G436/B435</f>
        <v>3993.6936936936936</v>
      </c>
      <c r="J436" s="105">
        <f>H436/B435</f>
        <v>439.30630630630628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1483350</v>
      </c>
      <c r="F437" s="81"/>
      <c r="G437" s="82">
        <f>G435-G436</f>
        <v>1336351.3513513512</v>
      </c>
      <c r="H437" s="82">
        <f>H435-H436</f>
        <v>146998.64864864864</v>
      </c>
      <c r="I437" s="82">
        <f>I435-I436</f>
        <v>26727.027027027027</v>
      </c>
      <c r="J437" s="106">
        <f>J435-J436</f>
        <v>2939.9729729729729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1483350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6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Invoice!B1611</f>
        <v>500</v>
      </c>
      <c r="C441" s="88" t="str">
        <f>Invoice!E1611</f>
        <v>LABEL HARGA JOYKO LB-P2LN (2 LINE PUTIH)</v>
      </c>
      <c r="D441" s="89">
        <f>Invoice!H1611</f>
        <v>3050</v>
      </c>
      <c r="E441" s="81">
        <f t="shared" si="15"/>
        <v>1525000</v>
      </c>
      <c r="F441" s="81"/>
      <c r="G441" s="82">
        <f t="shared" si="16"/>
        <v>1373873.8738738738</v>
      </c>
      <c r="H441" s="83">
        <f t="shared" si="17"/>
        <v>151126.12612612612</v>
      </c>
      <c r="I441" s="83">
        <f t="shared" si="18"/>
        <v>2747.7477477477478</v>
      </c>
      <c r="J441" s="104">
        <f t="shared" si="19"/>
        <v>302.25225225225228</v>
      </c>
    </row>
    <row r="442" spans="1:10" s="80" customFormat="1" ht="12.75" customHeight="1" x14ac:dyDescent="0.25">
      <c r="A442" s="102"/>
      <c r="D442" s="81"/>
      <c r="E442" s="81">
        <f>(E441*Invoice!I1611)+((E441-(E441*Invoice!I1611))*Invoice!J1611)</f>
        <v>198250</v>
      </c>
      <c r="F442" s="81"/>
      <c r="G442" s="90">
        <f>E442/1.11</f>
        <v>178603.60360360358</v>
      </c>
      <c r="H442" s="91">
        <f>G442*11%</f>
        <v>19646.396396396394</v>
      </c>
      <c r="I442" s="91">
        <f>G442/B441</f>
        <v>357.20720720720715</v>
      </c>
      <c r="J442" s="105">
        <f>H442/B441</f>
        <v>39.292792792792788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1326750</v>
      </c>
      <c r="F443" s="81"/>
      <c r="G443" s="82">
        <f>G441-G442</f>
        <v>1195270.2702702703</v>
      </c>
      <c r="H443" s="82">
        <f>H441-H442</f>
        <v>131479.72972972973</v>
      </c>
      <c r="I443" s="82">
        <f>I441-I442</f>
        <v>2390.5405405405409</v>
      </c>
      <c r="J443" s="106">
        <f>J441-J442</f>
        <v>262.95945945945948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1326750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7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Invoice!B1612</f>
        <v>1000</v>
      </c>
      <c r="C447" s="88" t="str">
        <f>Invoice!E1612</f>
        <v>LABEL HARGA JOYKO LB-2RL (1 LINE PUTIH)</v>
      </c>
      <c r="D447" s="89">
        <f>Invoice!H1612</f>
        <v>2050</v>
      </c>
      <c r="E447" s="81">
        <f t="shared" si="15"/>
        <v>2050000</v>
      </c>
      <c r="F447" s="81"/>
      <c r="G447" s="82">
        <f t="shared" si="16"/>
        <v>1846846.8468468466</v>
      </c>
      <c r="H447" s="83">
        <f t="shared" si="17"/>
        <v>203153.15315315314</v>
      </c>
      <c r="I447" s="83">
        <f t="shared" si="18"/>
        <v>1846.8468468468466</v>
      </c>
      <c r="J447" s="104">
        <f t="shared" si="19"/>
        <v>203.15315315315314</v>
      </c>
    </row>
    <row r="448" spans="1:10" s="80" customFormat="1" ht="12.75" customHeight="1" x14ac:dyDescent="0.25">
      <c r="A448" s="102"/>
      <c r="D448" s="81"/>
      <c r="E448" s="81">
        <f>(E447*Invoice!I1612)+((E447-(E447*Invoice!I1612))*Invoice!J1612)</f>
        <v>266500</v>
      </c>
      <c r="F448" s="81"/>
      <c r="G448" s="90">
        <f>E448/1.11</f>
        <v>240090.09009009006</v>
      </c>
      <c r="H448" s="91">
        <f>G448*11%</f>
        <v>26409.909909909908</v>
      </c>
      <c r="I448" s="91">
        <f>G448/B447</f>
        <v>240.09009009009006</v>
      </c>
      <c r="J448" s="105">
        <f>H448/B447</f>
        <v>26.409909909909906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1783500</v>
      </c>
      <c r="F449" s="81"/>
      <c r="G449" s="82">
        <f>G447-G448</f>
        <v>1606756.7567567565</v>
      </c>
      <c r="H449" s="82">
        <f>H447-H448</f>
        <v>176743.24324324323</v>
      </c>
      <c r="I449" s="82">
        <f>I447-I448</f>
        <v>1606.7567567567564</v>
      </c>
      <c r="J449" s="106">
        <f>J447-J448</f>
        <v>176.74324324324323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1783499.9999999998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8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Invoice!B1613</f>
        <v>96</v>
      </c>
      <c r="C453" s="88" t="str">
        <f>Invoice!E1613</f>
        <v>LEM LIQUID (CAIR) JOYKO GL-R35 (35 ML)</v>
      </c>
      <c r="D453" s="89">
        <f>Invoice!H1613</f>
        <v>18600</v>
      </c>
      <c r="E453" s="81">
        <f t="shared" si="15"/>
        <v>1785600</v>
      </c>
      <c r="F453" s="81"/>
      <c r="G453" s="82">
        <f t="shared" si="16"/>
        <v>1608648.6486486485</v>
      </c>
      <c r="H453" s="83">
        <f t="shared" si="17"/>
        <v>176951.35135135133</v>
      </c>
      <c r="I453" s="83">
        <f t="shared" si="18"/>
        <v>16756.756756756757</v>
      </c>
      <c r="J453" s="104">
        <f t="shared" si="19"/>
        <v>1843.2432432432431</v>
      </c>
    </row>
    <row r="454" spans="1:10" s="80" customFormat="1" ht="12.75" customHeight="1" x14ac:dyDescent="0.25">
      <c r="A454" s="102"/>
      <c r="D454" s="81"/>
      <c r="E454" s="81">
        <f>(E453*Invoice!I1613)+((E453-(E453*Invoice!I1613))*Invoice!J1613)</f>
        <v>232128</v>
      </c>
      <c r="F454" s="81"/>
      <c r="G454" s="90">
        <f>E454/1.11</f>
        <v>209124.32432432432</v>
      </c>
      <c r="H454" s="91">
        <f>G454*11%</f>
        <v>23003.675675675677</v>
      </c>
      <c r="I454" s="91">
        <f>G454/B453</f>
        <v>2178.3783783783783</v>
      </c>
      <c r="J454" s="105">
        <f>H454/B453</f>
        <v>239.62162162162164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1553472</v>
      </c>
      <c r="F455" s="81"/>
      <c r="G455" s="82">
        <f>G453-G454</f>
        <v>1399524.3243243243</v>
      </c>
      <c r="H455" s="82">
        <f>H453-H454</f>
        <v>153947.67567567565</v>
      </c>
      <c r="I455" s="82">
        <f>I453-I454</f>
        <v>14578.378378378378</v>
      </c>
      <c r="J455" s="106">
        <f>J453-J454</f>
        <v>1603.6216216216214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1553472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7"/>
      <c r="B458" s="108"/>
      <c r="C458" s="109"/>
      <c r="D458" s="110"/>
      <c r="E458" s="110"/>
      <c r="F458" s="110"/>
      <c r="G458" s="111">
        <f>G455+G449+G443+G437+G431+G425+G419+G413</f>
        <v>10743167.567567565</v>
      </c>
      <c r="H458" s="111">
        <f>H455+H449+H443+H437+H431+H425+H419+H413</f>
        <v>1181748.4324324324</v>
      </c>
      <c r="I458" s="112"/>
      <c r="J458" s="113">
        <f>H456+H450+H444+H438+H432+H426+H420+H414</f>
        <v>11924916</v>
      </c>
    </row>
    <row r="460" spans="1:10" s="80" customFormat="1" ht="12.75" customHeight="1" x14ac:dyDescent="0.25">
      <c r="A460" s="95" t="s">
        <v>1</v>
      </c>
      <c r="B460" s="96">
        <f>Invoice!E1712</f>
        <v>23010016</v>
      </c>
      <c r="C460" s="97"/>
      <c r="D460" s="98"/>
      <c r="E460" s="98"/>
      <c r="F460" s="98"/>
      <c r="G460" s="99"/>
      <c r="H460" s="100"/>
      <c r="I460" s="100"/>
      <c r="J460" s="101"/>
    </row>
    <row r="461" spans="1:10" s="80" customFormat="1" ht="12.75" customHeight="1" x14ac:dyDescent="0.25">
      <c r="A461" s="102">
        <v>1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3"/>
    </row>
    <row r="462" spans="1:10" s="80" customFormat="1" ht="12.75" customHeight="1" x14ac:dyDescent="0.25">
      <c r="A462" s="102"/>
      <c r="B462" s="80">
        <f>Invoice!B1720</f>
        <v>36</v>
      </c>
      <c r="C462" s="88" t="str">
        <f>Invoice!E1720</f>
        <v>CORRECTION FLUID KENKO KE-823M</v>
      </c>
      <c r="D462" s="89">
        <f>Invoice!H1720</f>
        <v>57000</v>
      </c>
      <c r="E462" s="81">
        <f>D462*B462</f>
        <v>2052000</v>
      </c>
      <c r="F462" s="81"/>
      <c r="G462" s="82">
        <f>E462/1.11</f>
        <v>1848648.6486486485</v>
      </c>
      <c r="H462" s="83">
        <f>G462*11%</f>
        <v>203351.35135135133</v>
      </c>
      <c r="I462" s="83">
        <f>G462/B462</f>
        <v>51351.351351351346</v>
      </c>
      <c r="J462" s="104">
        <f>H462/B462</f>
        <v>5648.6486486486483</v>
      </c>
    </row>
    <row r="463" spans="1:10" s="80" customFormat="1" ht="12.75" customHeight="1" x14ac:dyDescent="0.25">
      <c r="A463" s="102"/>
      <c r="D463" s="81"/>
      <c r="E463" s="81">
        <f>(E462*Invoice!I1720)+((E462-(E462*Invoice!I1720))*Invoice!J1720)</f>
        <v>256500</v>
      </c>
      <c r="F463" s="81"/>
      <c r="G463" s="90">
        <f>E463/1.11</f>
        <v>231081.08108108107</v>
      </c>
      <c r="H463" s="91">
        <f>G463*11%</f>
        <v>25418.918918918916</v>
      </c>
      <c r="I463" s="91">
        <f>G463/B462</f>
        <v>6418.9189189189183</v>
      </c>
      <c r="J463" s="105">
        <f>H463/B462</f>
        <v>706.08108108108104</v>
      </c>
    </row>
    <row r="464" spans="1:10" s="80" customFormat="1" ht="12.75" customHeight="1" x14ac:dyDescent="0.25">
      <c r="A464" s="102"/>
      <c r="D464" s="81" t="s">
        <v>23</v>
      </c>
      <c r="E464" s="81">
        <f>E462-E463</f>
        <v>1795500</v>
      </c>
      <c r="F464" s="81"/>
      <c r="G464" s="82">
        <f>G462-G463</f>
        <v>1617567.5675675673</v>
      </c>
      <c r="H464" s="82">
        <f>H462-H463</f>
        <v>177932.43243243243</v>
      </c>
      <c r="I464" s="82">
        <f>I462-I463</f>
        <v>44932.432432432426</v>
      </c>
      <c r="J464" s="106">
        <f>J462-J463</f>
        <v>4942.5675675675675</v>
      </c>
    </row>
    <row r="465" spans="1:10" s="80" customFormat="1" ht="12.75" customHeight="1" x14ac:dyDescent="0.25">
      <c r="A465" s="102"/>
      <c r="D465" s="81"/>
      <c r="E465" s="81"/>
      <c r="F465" s="81"/>
      <c r="G465" s="82"/>
      <c r="H465" s="83">
        <f>G464+H464</f>
        <v>1795499.9999999998</v>
      </c>
      <c r="I465" s="83"/>
      <c r="J465" s="104"/>
    </row>
    <row r="466" spans="1:10" s="80" customFormat="1" ht="12.75" customHeight="1" x14ac:dyDescent="0.25">
      <c r="A466" s="102"/>
      <c r="B466" s="79"/>
      <c r="D466" s="81"/>
      <c r="E466" s="81"/>
      <c r="F466" s="81"/>
      <c r="G466" s="82"/>
      <c r="H466" s="83"/>
      <c r="I466" s="83"/>
      <c r="J466" s="104"/>
    </row>
    <row r="467" spans="1:10" s="80" customFormat="1" ht="12.75" customHeight="1" x14ac:dyDescent="0.25">
      <c r="A467" s="107"/>
      <c r="B467" s="108"/>
      <c r="C467" s="109"/>
      <c r="D467" s="110"/>
      <c r="E467" s="110"/>
      <c r="F467" s="110"/>
      <c r="G467" s="111">
        <f>G464</f>
        <v>1617567.5675675673</v>
      </c>
      <c r="H467" s="111">
        <f>H464</f>
        <v>177932.43243243243</v>
      </c>
      <c r="I467" s="112"/>
      <c r="J467" s="113">
        <f>H465</f>
        <v>1795499.9999999998</v>
      </c>
    </row>
    <row r="469" spans="1:10" s="80" customFormat="1" ht="12.75" customHeight="1" x14ac:dyDescent="0.25">
      <c r="A469" s="95" t="s">
        <v>1</v>
      </c>
      <c r="B469" s="96">
        <f>Invoice!E1826</f>
        <v>23010017</v>
      </c>
      <c r="C469" s="97"/>
      <c r="D469" s="98"/>
      <c r="E469" s="98"/>
      <c r="F469" s="98"/>
      <c r="G469" s="99"/>
      <c r="H469" s="100"/>
      <c r="I469" s="100"/>
      <c r="J469" s="101"/>
    </row>
    <row r="470" spans="1:10" s="80" customFormat="1" ht="12.75" customHeight="1" x14ac:dyDescent="0.25">
      <c r="A470" s="102">
        <v>1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Invoice!B1834</f>
        <v>40</v>
      </c>
      <c r="C471" s="88" t="str">
        <f>Invoice!E1834</f>
        <v>STAPLER JOYKO HD-10</v>
      </c>
      <c r="D471" s="89">
        <f>Invoice!H1834</f>
        <v>85200</v>
      </c>
      <c r="E471" s="81">
        <f>D471*B471</f>
        <v>3408000</v>
      </c>
      <c r="F471" s="81"/>
      <c r="G471" s="82">
        <f>E471/1.11</f>
        <v>3070270.2702702698</v>
      </c>
      <c r="H471" s="83">
        <f>G471*11%</f>
        <v>337729.7297297297</v>
      </c>
      <c r="I471" s="83">
        <f>G471/B471</f>
        <v>76756.756756756746</v>
      </c>
      <c r="J471" s="104">
        <f>H471/B471</f>
        <v>8443.2432432432433</v>
      </c>
    </row>
    <row r="472" spans="1:10" s="80" customFormat="1" ht="12.75" customHeight="1" x14ac:dyDescent="0.25">
      <c r="A472" s="102"/>
      <c r="D472" s="81"/>
      <c r="E472" s="81">
        <f>(E471*Invoice!I1834)+((E471-(E471*Invoice!I1834))*Invoice!J1834)</f>
        <v>460080.00000000006</v>
      </c>
      <c r="F472" s="81"/>
      <c r="G472" s="90">
        <f>E472/1.11</f>
        <v>414486.48648648651</v>
      </c>
      <c r="H472" s="91">
        <f>G472*11%</f>
        <v>45593.513513513513</v>
      </c>
      <c r="I472" s="91">
        <f>G472/B471</f>
        <v>10362.162162162163</v>
      </c>
      <c r="J472" s="105">
        <f>H472/B471</f>
        <v>1139.8378378378379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2947920</v>
      </c>
      <c r="F473" s="81"/>
      <c r="G473" s="82">
        <f>G471-G472</f>
        <v>2655783.7837837832</v>
      </c>
      <c r="H473" s="82">
        <f>H471-H472</f>
        <v>292136.21621621621</v>
      </c>
      <c r="I473" s="82">
        <f>I471-I472</f>
        <v>66394.594594594586</v>
      </c>
      <c r="J473" s="106">
        <f>J471-J472</f>
        <v>7303.405405405405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2947919.9999999995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2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Invoice!B1835</f>
        <v>20</v>
      </c>
      <c r="C477" s="88" t="str">
        <f>Invoice!E1835</f>
        <v>STAPLER KENKO HD-50</v>
      </c>
      <c r="D477" s="89">
        <f>Invoice!H1835</f>
        <v>228000</v>
      </c>
      <c r="E477" s="81">
        <f t="shared" ref="E477:E495" si="20">D477*B477</f>
        <v>4560000</v>
      </c>
      <c r="F477" s="81"/>
      <c r="G477" s="82">
        <f t="shared" ref="G477:G495" si="21">E477/1.11</f>
        <v>4108108.1081081079</v>
      </c>
      <c r="H477" s="83">
        <f t="shared" ref="H477:H495" si="22">G477*11%</f>
        <v>451891.89189189189</v>
      </c>
      <c r="I477" s="83">
        <f t="shared" ref="I477:I495" si="23">G477/B477</f>
        <v>205405.40540540538</v>
      </c>
      <c r="J477" s="104">
        <f t="shared" ref="J477:J495" si="24">H477/B477</f>
        <v>22594.594594594593</v>
      </c>
    </row>
    <row r="478" spans="1:10" s="80" customFormat="1" ht="12.75" customHeight="1" x14ac:dyDescent="0.25">
      <c r="A478" s="102"/>
      <c r="D478" s="81"/>
      <c r="E478" s="81">
        <f>(E477*Invoice!I1835)+((E477-(E477*Invoice!I1835))*Invoice!J1835)</f>
        <v>615600</v>
      </c>
      <c r="F478" s="81"/>
      <c r="G478" s="90">
        <f>E478/1.11</f>
        <v>554594.59459459456</v>
      </c>
      <c r="H478" s="91">
        <f>G478*11%</f>
        <v>61005.4054054054</v>
      </c>
      <c r="I478" s="91">
        <f>G478/B477</f>
        <v>27729.729729729726</v>
      </c>
      <c r="J478" s="105">
        <f>H478/B477</f>
        <v>3050.27027027027</v>
      </c>
    </row>
    <row r="479" spans="1:10" s="80" customFormat="1" ht="12.75" customHeight="1" x14ac:dyDescent="0.25">
      <c r="A479" s="102"/>
      <c r="D479" s="81" t="s">
        <v>23</v>
      </c>
      <c r="E479" s="81">
        <f>E477-E478</f>
        <v>3944400</v>
      </c>
      <c r="F479" s="81"/>
      <c r="G479" s="82">
        <f>G477-G478</f>
        <v>3553513.5135135134</v>
      </c>
      <c r="H479" s="82">
        <f>H477-H478</f>
        <v>390886.48648648651</v>
      </c>
      <c r="I479" s="82">
        <f>I477-I478</f>
        <v>177675.67567567565</v>
      </c>
      <c r="J479" s="106">
        <f>J477-J478</f>
        <v>19544.324324324323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>
        <f>G479+H479</f>
        <v>3944400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3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Invoice!B1836</f>
        <v>288</v>
      </c>
      <c r="C483" s="88" t="str">
        <f>Invoice!E1836</f>
        <v>GEL PEN KENKO KE-303 T-GEL TRIANGULAR</v>
      </c>
      <c r="D483" s="89">
        <f>Invoice!H1836</f>
        <v>21600</v>
      </c>
      <c r="E483" s="81">
        <f t="shared" si="20"/>
        <v>6220800</v>
      </c>
      <c r="F483" s="81"/>
      <c r="G483" s="82">
        <f t="shared" si="21"/>
        <v>5604324.3243243238</v>
      </c>
      <c r="H483" s="83">
        <f t="shared" si="22"/>
        <v>616475.67567567562</v>
      </c>
      <c r="I483" s="83">
        <f t="shared" si="23"/>
        <v>19459.459459459456</v>
      </c>
      <c r="J483" s="104">
        <f t="shared" si="24"/>
        <v>2140.5405405405404</v>
      </c>
    </row>
    <row r="484" spans="1:10" s="80" customFormat="1" ht="12.75" customHeight="1" x14ac:dyDescent="0.25">
      <c r="A484" s="102"/>
      <c r="D484" s="81"/>
      <c r="E484" s="81">
        <f>(E483*Invoice!I1836)+((E483-(E483*Invoice!I1836))*Invoice!J1836)</f>
        <v>839808</v>
      </c>
      <c r="F484" s="81"/>
      <c r="G484" s="90">
        <f>E484/1.11</f>
        <v>756583.78378378367</v>
      </c>
      <c r="H484" s="91">
        <f>G484*11%</f>
        <v>83224.216216216199</v>
      </c>
      <c r="I484" s="91">
        <f>G484/B483</f>
        <v>2627.0270270270266</v>
      </c>
      <c r="J484" s="105">
        <f>H484/B483</f>
        <v>288.97297297297291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5380992</v>
      </c>
      <c r="F485" s="81"/>
      <c r="G485" s="82">
        <f>G483-G484</f>
        <v>4847740.5405405406</v>
      </c>
      <c r="H485" s="82">
        <f>H483-H484</f>
        <v>533251.45945945941</v>
      </c>
      <c r="I485" s="82">
        <f>I483-I484</f>
        <v>16832.43243243243</v>
      </c>
      <c r="J485" s="106">
        <f>J483-J484</f>
        <v>1851.5675675675675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5380992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4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Invoice!B1837</f>
        <v>50</v>
      </c>
      <c r="C489" s="88" t="str">
        <f>Invoice!E1837</f>
        <v>STIP / PENGHAPUS KENKO ERB-20SQ HITAM</v>
      </c>
      <c r="D489" s="89">
        <f>Invoice!H1837</f>
        <v>30000</v>
      </c>
      <c r="E489" s="81">
        <f t="shared" si="20"/>
        <v>1500000</v>
      </c>
      <c r="F489" s="81"/>
      <c r="G489" s="82">
        <f t="shared" si="21"/>
        <v>1351351.3513513512</v>
      </c>
      <c r="H489" s="83">
        <f t="shared" si="22"/>
        <v>148648.64864864864</v>
      </c>
      <c r="I489" s="83">
        <f t="shared" si="23"/>
        <v>27027.027027027027</v>
      </c>
      <c r="J489" s="104">
        <f t="shared" si="24"/>
        <v>2972.9729729729729</v>
      </c>
    </row>
    <row r="490" spans="1:10" s="80" customFormat="1" ht="12.75" customHeight="1" x14ac:dyDescent="0.25">
      <c r="A490" s="102"/>
      <c r="D490" s="81"/>
      <c r="E490" s="81">
        <f>(E489*Invoice!I1837)+((E489-(E489*Invoice!I1837))*Invoice!J1837)</f>
        <v>202500</v>
      </c>
      <c r="F490" s="81"/>
      <c r="G490" s="90">
        <f>E490/1.11</f>
        <v>182432.43243243243</v>
      </c>
      <c r="H490" s="91">
        <f>G490*11%</f>
        <v>20067.567567567567</v>
      </c>
      <c r="I490" s="91">
        <f>G490/B489</f>
        <v>3648.6486486486483</v>
      </c>
      <c r="J490" s="105">
        <f>H490/B489</f>
        <v>401.35135135135135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1297500</v>
      </c>
      <c r="F491" s="81"/>
      <c r="G491" s="82">
        <f>G489-G490</f>
        <v>1168918.9189189188</v>
      </c>
      <c r="H491" s="82">
        <f>H489-H490</f>
        <v>128581.08108108107</v>
      </c>
      <c r="I491" s="82">
        <f>I489-I490</f>
        <v>23378.37837837838</v>
      </c>
      <c r="J491" s="106">
        <f>J489-J490</f>
        <v>2571.6216216216217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1297500</v>
      </c>
      <c r="I492" s="83"/>
      <c r="J492" s="104"/>
    </row>
    <row r="493" spans="1:10" s="80" customFormat="1" ht="12.75" customHeight="1" x14ac:dyDescent="0.25">
      <c r="A493" s="102"/>
      <c r="B493" s="79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2">
        <v>5</v>
      </c>
      <c r="B494" s="84" t="s">
        <v>20</v>
      </c>
      <c r="C494" s="84" t="s">
        <v>21</v>
      </c>
      <c r="D494" s="85" t="s">
        <v>22</v>
      </c>
      <c r="E494" s="85" t="s">
        <v>23</v>
      </c>
      <c r="F494" s="85"/>
      <c r="G494" s="86" t="s">
        <v>24</v>
      </c>
      <c r="H494" s="87" t="s">
        <v>25</v>
      </c>
      <c r="I494" s="87" t="s">
        <v>26</v>
      </c>
      <c r="J494" s="103"/>
    </row>
    <row r="495" spans="1:10" s="80" customFormat="1" ht="12.75" customHeight="1" x14ac:dyDescent="0.25">
      <c r="A495" s="102"/>
      <c r="B495" s="80">
        <f>Invoice!B1838</f>
        <v>432</v>
      </c>
      <c r="C495" s="88" t="str">
        <f>Invoice!E1838</f>
        <v>GEL PEN KENKO HI-TECH-H 0.28 MM HITAM</v>
      </c>
      <c r="D495" s="89">
        <f>Invoice!H1838</f>
        <v>39000</v>
      </c>
      <c r="E495" s="81">
        <f t="shared" si="20"/>
        <v>16848000</v>
      </c>
      <c r="F495" s="81"/>
      <c r="G495" s="82">
        <f t="shared" si="21"/>
        <v>15178378.378378376</v>
      </c>
      <c r="H495" s="83">
        <f t="shared" si="22"/>
        <v>1669621.6216216213</v>
      </c>
      <c r="I495" s="83">
        <f t="shared" si="23"/>
        <v>35135.135135135133</v>
      </c>
      <c r="J495" s="104">
        <f t="shared" si="24"/>
        <v>3864.8648648648641</v>
      </c>
    </row>
    <row r="496" spans="1:10" s="80" customFormat="1" ht="12.75" customHeight="1" x14ac:dyDescent="0.25">
      <c r="A496" s="102"/>
      <c r="D496" s="81"/>
      <c r="E496" s="81">
        <f>(E495*Invoice!I1838)+((E495-(E495*Invoice!I1838))*Invoice!J1838)</f>
        <v>2274480</v>
      </c>
      <c r="F496" s="81"/>
      <c r="G496" s="90">
        <f>E496/1.11</f>
        <v>2049081.0810810809</v>
      </c>
      <c r="H496" s="91">
        <f>G496*11%</f>
        <v>225398.91891891891</v>
      </c>
      <c r="I496" s="91">
        <f>G496/B495</f>
        <v>4743.2432432432433</v>
      </c>
      <c r="J496" s="105">
        <f>H496/B495</f>
        <v>521.75675675675677</v>
      </c>
    </row>
    <row r="497" spans="1:10" s="80" customFormat="1" ht="12.75" customHeight="1" x14ac:dyDescent="0.25">
      <c r="A497" s="102"/>
      <c r="D497" s="81" t="s">
        <v>23</v>
      </c>
      <c r="E497" s="81">
        <f>E495-E496</f>
        <v>14573520</v>
      </c>
      <c r="F497" s="81"/>
      <c r="G497" s="82">
        <f>G495-G496</f>
        <v>13129297.297297295</v>
      </c>
      <c r="H497" s="82">
        <f>H495-H496</f>
        <v>1444222.7027027025</v>
      </c>
      <c r="I497" s="82">
        <f>I495-I496</f>
        <v>30391.89189189189</v>
      </c>
      <c r="J497" s="106">
        <f>J495-J496</f>
        <v>3343.1081081081074</v>
      </c>
    </row>
    <row r="498" spans="1:10" s="80" customFormat="1" ht="12.75" customHeight="1" x14ac:dyDescent="0.25">
      <c r="A498" s="102"/>
      <c r="D498" s="81"/>
      <c r="E498" s="81"/>
      <c r="F498" s="81"/>
      <c r="G498" s="82"/>
      <c r="H498" s="83">
        <f>G497+H497</f>
        <v>14573519.999999998</v>
      </c>
      <c r="I498" s="83"/>
      <c r="J498" s="104"/>
    </row>
    <row r="499" spans="1:10" s="80" customFormat="1" ht="12.75" customHeight="1" x14ac:dyDescent="0.25">
      <c r="A499" s="102"/>
      <c r="B499" s="79"/>
      <c r="D499" s="81"/>
      <c r="E499" s="81"/>
      <c r="F499" s="81"/>
      <c r="G499" s="82"/>
      <c r="H499" s="83"/>
      <c r="I499" s="83"/>
      <c r="J499" s="104"/>
    </row>
    <row r="500" spans="1:10" s="80" customFormat="1" ht="12.75" customHeight="1" x14ac:dyDescent="0.25">
      <c r="A500" s="107"/>
      <c r="B500" s="108"/>
      <c r="C500" s="109"/>
      <c r="D500" s="110"/>
      <c r="E500" s="110"/>
      <c r="F500" s="110"/>
      <c r="G500" s="111">
        <f>G473+G479+G485+G491+G497</f>
        <v>25355254.054054052</v>
      </c>
      <c r="H500" s="111">
        <f>H473+H479+H485+H491+H497</f>
        <v>2789077.9459459456</v>
      </c>
      <c r="I500" s="112"/>
      <c r="J500" s="113">
        <f>H474+H480+H486+H492+H498</f>
        <v>28144332</v>
      </c>
    </row>
    <row r="502" spans="1:10" s="80" customFormat="1" ht="12.75" customHeight="1" x14ac:dyDescent="0.25">
      <c r="A502" s="95" t="s">
        <v>1</v>
      </c>
      <c r="B502" s="96">
        <f>Invoice!E1940</f>
        <v>23010018</v>
      </c>
      <c r="C502" s="97"/>
      <c r="D502" s="98"/>
      <c r="E502" s="98"/>
      <c r="F502" s="98"/>
      <c r="G502" s="99"/>
      <c r="H502" s="100"/>
      <c r="I502" s="100"/>
      <c r="J502" s="101"/>
    </row>
    <row r="503" spans="1:10" s="80" customFormat="1" ht="12.75" customHeight="1" x14ac:dyDescent="0.25">
      <c r="A503" s="102">
        <v>1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Invoice!B1948</f>
        <v>288</v>
      </c>
      <c r="C504" s="88" t="str">
        <f>Invoice!E1948</f>
        <v>GEL PEN KENKO KE-303 T-GEL TRIANGULAR</v>
      </c>
      <c r="D504" s="89">
        <f>Invoice!H1948</f>
        <v>21600</v>
      </c>
      <c r="E504" s="81">
        <f>D504*B504</f>
        <v>6220800</v>
      </c>
      <c r="F504" s="81"/>
      <c r="G504" s="82">
        <f>E504/1.11</f>
        <v>5604324.3243243238</v>
      </c>
      <c r="H504" s="83">
        <f>G504*11%</f>
        <v>616475.67567567562</v>
      </c>
      <c r="I504" s="83">
        <f>G504/B504</f>
        <v>19459.459459459456</v>
      </c>
      <c r="J504" s="104">
        <f>H504/B504</f>
        <v>2140.5405405405404</v>
      </c>
    </row>
    <row r="505" spans="1:10" s="80" customFormat="1" ht="12.75" customHeight="1" x14ac:dyDescent="0.25">
      <c r="A505" s="102"/>
      <c r="D505" s="81"/>
      <c r="E505" s="81">
        <f>(E504*Invoice!I1948)+((E504-(E504*Invoice!I1948))*Invoice!J1948)</f>
        <v>777600</v>
      </c>
      <c r="F505" s="81"/>
      <c r="G505" s="90">
        <f>E505/1.11</f>
        <v>700540.54054054047</v>
      </c>
      <c r="H505" s="91">
        <f>G505*11%</f>
        <v>77059.459459459453</v>
      </c>
      <c r="I505" s="91">
        <f>G505/B504</f>
        <v>2432.4324324324321</v>
      </c>
      <c r="J505" s="105">
        <f>H505/B504</f>
        <v>267.56756756756755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5443200</v>
      </c>
      <c r="F506" s="81"/>
      <c r="G506" s="82">
        <f>G504-G505</f>
        <v>4903783.7837837832</v>
      </c>
      <c r="H506" s="82">
        <f>H504-H505</f>
        <v>539416.21621621621</v>
      </c>
      <c r="I506" s="82">
        <f>I504-I505</f>
        <v>17027.027027027023</v>
      </c>
      <c r="J506" s="106">
        <f>J504-J505</f>
        <v>1872.9729729729729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5443199.9999999991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2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Invoice!B1949</f>
        <v>60</v>
      </c>
      <c r="C510" s="88" t="str">
        <f>Invoice!E1949</f>
        <v>ISI CUTTER 18 MM KENKO L-150 (BESAR)</v>
      </c>
      <c r="D510" s="89">
        <f>Invoice!H1949</f>
        <v>64800</v>
      </c>
      <c r="E510" s="81">
        <f t="shared" ref="E510" si="25">D510*B510</f>
        <v>3888000</v>
      </c>
      <c r="F510" s="81"/>
      <c r="G510" s="82">
        <f t="shared" ref="G510" si="26">E510/1.11</f>
        <v>3502702.7027027025</v>
      </c>
      <c r="H510" s="83">
        <f t="shared" ref="H510" si="27">G510*11%</f>
        <v>385297.29729729728</v>
      </c>
      <c r="I510" s="83">
        <f t="shared" ref="I510" si="28">G510/B510</f>
        <v>58378.378378378373</v>
      </c>
      <c r="J510" s="104">
        <f t="shared" ref="J510" si="29">H510/B510</f>
        <v>6421.6216216216217</v>
      </c>
    </row>
    <row r="511" spans="1:10" s="80" customFormat="1" ht="12.75" customHeight="1" x14ac:dyDescent="0.25">
      <c r="A511" s="102"/>
      <c r="D511" s="81"/>
      <c r="E511" s="81">
        <f>(E510*Invoice!I1949)+((E510-(E510*Invoice!I1949))*Invoice!J1949)</f>
        <v>486000</v>
      </c>
      <c r="F511" s="81"/>
      <c r="G511" s="90">
        <f>E511/1.11</f>
        <v>437837.83783783781</v>
      </c>
      <c r="H511" s="91">
        <f>G511*11%</f>
        <v>48162.16216216216</v>
      </c>
      <c r="I511" s="91">
        <f>G511/B510</f>
        <v>7297.2972972972966</v>
      </c>
      <c r="J511" s="105">
        <f>H511/B510</f>
        <v>802.70270270270271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3402000</v>
      </c>
      <c r="F512" s="81"/>
      <c r="G512" s="82">
        <f>G510-G511</f>
        <v>3064864.8648648649</v>
      </c>
      <c r="H512" s="82">
        <f>H510-H511</f>
        <v>337135.13513513515</v>
      </c>
      <c r="I512" s="82">
        <f>I510-I511</f>
        <v>51081.08108108108</v>
      </c>
      <c r="J512" s="106">
        <f>J510-J511</f>
        <v>5618.9189189189192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3402000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7"/>
      <c r="B515" s="108"/>
      <c r="C515" s="109"/>
      <c r="D515" s="110"/>
      <c r="E515" s="110"/>
      <c r="F515" s="110"/>
      <c r="G515" s="111">
        <f>G506+G512</f>
        <v>7968648.6486486476</v>
      </c>
      <c r="H515" s="111">
        <f>H506+H512</f>
        <v>876551.35135135136</v>
      </c>
      <c r="I515" s="112"/>
      <c r="J515" s="113">
        <f>H507+H513</f>
        <v>8845200</v>
      </c>
    </row>
    <row r="517" spans="1:10" s="80" customFormat="1" ht="12.75" customHeight="1" x14ac:dyDescent="0.25">
      <c r="A517" s="95" t="s">
        <v>1</v>
      </c>
      <c r="B517" s="96">
        <f>Invoice!E2054</f>
        <v>23010019</v>
      </c>
      <c r="C517" s="97"/>
      <c r="D517" s="98"/>
      <c r="E517" s="98"/>
      <c r="F517" s="98"/>
      <c r="G517" s="99"/>
      <c r="H517" s="100"/>
      <c r="I517" s="100"/>
      <c r="J517" s="101"/>
    </row>
    <row r="518" spans="1:10" s="80" customFormat="1" ht="12.75" customHeight="1" x14ac:dyDescent="0.25">
      <c r="A518" s="102">
        <v>1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3"/>
    </row>
    <row r="519" spans="1:10" s="80" customFormat="1" ht="12.75" customHeight="1" x14ac:dyDescent="0.25">
      <c r="A519" s="102"/>
      <c r="B519" s="80">
        <f>Invoice!B2062</f>
        <v>80</v>
      </c>
      <c r="C519" s="88" t="str">
        <f>Invoice!E2062</f>
        <v>STAPLER JOYKO HD-10</v>
      </c>
      <c r="D519" s="89">
        <f>Invoice!H2062</f>
        <v>85200</v>
      </c>
      <c r="E519" s="81">
        <f>D519*B519</f>
        <v>6816000</v>
      </c>
      <c r="F519" s="81"/>
      <c r="G519" s="82">
        <f>E519/1.11</f>
        <v>6140540.5405405397</v>
      </c>
      <c r="H519" s="83">
        <f>G519*11%</f>
        <v>675459.45945945941</v>
      </c>
      <c r="I519" s="83">
        <f>G519/B519</f>
        <v>76756.756756756746</v>
      </c>
      <c r="J519" s="104">
        <f>H519/B519</f>
        <v>8443.2432432432433</v>
      </c>
    </row>
    <row r="520" spans="1:10" s="80" customFormat="1" ht="12.75" customHeight="1" x14ac:dyDescent="0.25">
      <c r="A520" s="102"/>
      <c r="D520" s="81"/>
      <c r="E520" s="81">
        <f>(E519*Invoice!I2062)+((E519-(E519*Invoice!I2062))*Invoice!J2062)</f>
        <v>852000</v>
      </c>
      <c r="F520" s="81"/>
      <c r="G520" s="90">
        <f>E520/1.11</f>
        <v>767567.56756756746</v>
      </c>
      <c r="H520" s="91">
        <f>G520*11%</f>
        <v>84432.432432432426</v>
      </c>
      <c r="I520" s="91">
        <f>G520/B519</f>
        <v>9594.5945945945932</v>
      </c>
      <c r="J520" s="105">
        <f>H520/B519</f>
        <v>1055.4054054054054</v>
      </c>
    </row>
    <row r="521" spans="1:10" s="80" customFormat="1" ht="12.75" customHeight="1" x14ac:dyDescent="0.25">
      <c r="A521" s="102"/>
      <c r="D521" s="81" t="s">
        <v>23</v>
      </c>
      <c r="E521" s="81">
        <f>E519-E520</f>
        <v>5964000</v>
      </c>
      <c r="F521" s="81"/>
      <c r="G521" s="82">
        <f>G519-G520</f>
        <v>5372972.9729729723</v>
      </c>
      <c r="H521" s="82">
        <f>H519-H520</f>
        <v>591027.02702702698</v>
      </c>
      <c r="I521" s="82">
        <f>I519-I520</f>
        <v>67162.16216216216</v>
      </c>
      <c r="J521" s="106">
        <f>J519-J520</f>
        <v>7387.8378378378384</v>
      </c>
    </row>
    <row r="522" spans="1:10" s="80" customFormat="1" ht="12.75" customHeight="1" x14ac:dyDescent="0.25">
      <c r="A522" s="102"/>
      <c r="D522" s="81"/>
      <c r="E522" s="81"/>
      <c r="F522" s="81"/>
      <c r="G522" s="82"/>
      <c r="H522" s="83">
        <f>G521+H521</f>
        <v>5963999.9999999991</v>
      </c>
      <c r="I522" s="83"/>
      <c r="J522" s="104"/>
    </row>
    <row r="523" spans="1:10" s="80" customFormat="1" ht="12.75" customHeight="1" x14ac:dyDescent="0.25">
      <c r="A523" s="102"/>
      <c r="B523" s="79"/>
      <c r="D523" s="81"/>
      <c r="E523" s="81"/>
      <c r="F523" s="81"/>
      <c r="G523" s="82"/>
      <c r="H523" s="83"/>
      <c r="I523" s="83"/>
      <c r="J523" s="104"/>
    </row>
    <row r="524" spans="1:10" s="80" customFormat="1" ht="12.75" customHeight="1" x14ac:dyDescent="0.25">
      <c r="A524" s="102">
        <v>2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3"/>
    </row>
    <row r="525" spans="1:10" s="80" customFormat="1" ht="12.75" customHeight="1" x14ac:dyDescent="0.25">
      <c r="A525" s="102"/>
      <c r="B525" s="80">
        <f>Invoice!B2063</f>
        <v>12</v>
      </c>
      <c r="C525" s="88" t="str">
        <f>Invoice!E2063</f>
        <v>STAPLER HEAVY DUTY JOYKO HD-12N/24</v>
      </c>
      <c r="D525" s="89">
        <f>Invoice!H2063</f>
        <v>187000</v>
      </c>
      <c r="E525" s="81">
        <f t="shared" ref="E525:E549" si="30">D525*B525</f>
        <v>2244000</v>
      </c>
      <c r="F525" s="81"/>
      <c r="G525" s="82">
        <f t="shared" ref="G525:G549" si="31">E525/1.11</f>
        <v>2021621.6216216215</v>
      </c>
      <c r="H525" s="83">
        <f t="shared" ref="H525:H549" si="32">G525*11%</f>
        <v>222378.37837837837</v>
      </c>
      <c r="I525" s="83">
        <f t="shared" ref="I525:I549" si="33">G525/B525</f>
        <v>168468.46846846846</v>
      </c>
      <c r="J525" s="104">
        <f t="shared" ref="J525:J549" si="34">H525/B525</f>
        <v>18531.531531531531</v>
      </c>
    </row>
    <row r="526" spans="1:10" s="80" customFormat="1" ht="12.75" customHeight="1" x14ac:dyDescent="0.25">
      <c r="A526" s="102"/>
      <c r="D526" s="81"/>
      <c r="E526" s="81">
        <f>(E525*Invoice!I2063)+((E525-(E525*Invoice!I2063))*Invoice!J2063)</f>
        <v>280500</v>
      </c>
      <c r="F526" s="81"/>
      <c r="G526" s="90">
        <f>E526/1.11</f>
        <v>252702.70270270269</v>
      </c>
      <c r="H526" s="91">
        <f>G526*11%</f>
        <v>27797.297297297297</v>
      </c>
      <c r="I526" s="91">
        <f>G526/B525</f>
        <v>21058.558558558558</v>
      </c>
      <c r="J526" s="105">
        <f>H526/B525</f>
        <v>2316.4414414414414</v>
      </c>
    </row>
    <row r="527" spans="1:10" s="80" customFormat="1" ht="12.75" customHeight="1" x14ac:dyDescent="0.25">
      <c r="A527" s="102"/>
      <c r="D527" s="81" t="s">
        <v>23</v>
      </c>
      <c r="E527" s="81">
        <f>E525-E526</f>
        <v>1963500</v>
      </c>
      <c r="F527" s="81"/>
      <c r="G527" s="82">
        <f>G525-G526</f>
        <v>1768918.9189189188</v>
      </c>
      <c r="H527" s="82">
        <f>H525-H526</f>
        <v>194581.08108108107</v>
      </c>
      <c r="I527" s="82">
        <f>I525-I526</f>
        <v>147409.90990990991</v>
      </c>
      <c r="J527" s="106">
        <f>J525-J526</f>
        <v>16215.090090090089</v>
      </c>
    </row>
    <row r="528" spans="1:10" s="80" customFormat="1" ht="12.75" customHeight="1" x14ac:dyDescent="0.25">
      <c r="A528" s="102"/>
      <c r="D528" s="81"/>
      <c r="E528" s="81"/>
      <c r="F528" s="81"/>
      <c r="G528" s="82"/>
      <c r="H528" s="83">
        <f>G527+H527</f>
        <v>1963500</v>
      </c>
      <c r="I528" s="83"/>
      <c r="J528" s="104"/>
    </row>
    <row r="529" spans="1:10" s="80" customFormat="1" ht="12.75" customHeight="1" x14ac:dyDescent="0.25">
      <c r="A529" s="102"/>
      <c r="B529" s="79"/>
      <c r="D529" s="81"/>
      <c r="E529" s="81"/>
      <c r="F529" s="81"/>
      <c r="G529" s="82"/>
      <c r="H529" s="83"/>
      <c r="I529" s="83"/>
      <c r="J529" s="104"/>
    </row>
    <row r="530" spans="1:10" s="80" customFormat="1" ht="12.75" customHeight="1" x14ac:dyDescent="0.25">
      <c r="A530" s="102">
        <v>3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3"/>
    </row>
    <row r="531" spans="1:10" s="80" customFormat="1" ht="12.75" customHeight="1" x14ac:dyDescent="0.25">
      <c r="A531" s="102"/>
      <c r="B531" s="80">
        <f>Invoice!B2064</f>
        <v>24</v>
      </c>
      <c r="C531" s="88" t="str">
        <f>Invoice!E2064</f>
        <v>STAPLER HEAVY DUTY JOYKO HD-12N/13</v>
      </c>
      <c r="D531" s="89">
        <f>Invoice!H2064</f>
        <v>97000</v>
      </c>
      <c r="E531" s="81">
        <f t="shared" si="30"/>
        <v>2328000</v>
      </c>
      <c r="F531" s="81"/>
      <c r="G531" s="82">
        <f t="shared" si="31"/>
        <v>2097297.297297297</v>
      </c>
      <c r="H531" s="83">
        <f t="shared" si="32"/>
        <v>230702.70270270266</v>
      </c>
      <c r="I531" s="83">
        <f t="shared" si="33"/>
        <v>87387.387387387382</v>
      </c>
      <c r="J531" s="104">
        <f t="shared" si="34"/>
        <v>9612.612612612611</v>
      </c>
    </row>
    <row r="532" spans="1:10" s="80" customFormat="1" ht="12.75" customHeight="1" x14ac:dyDescent="0.25">
      <c r="A532" s="102"/>
      <c r="D532" s="81"/>
      <c r="E532" s="81">
        <f>(E531*Invoice!I2064)+((E531-(E531*Invoice!I2064))*Invoice!J2064)</f>
        <v>291000</v>
      </c>
      <c r="F532" s="81"/>
      <c r="G532" s="90">
        <f>E532/1.11</f>
        <v>262162.16216216213</v>
      </c>
      <c r="H532" s="91">
        <f>G532*11%</f>
        <v>28837.837837837833</v>
      </c>
      <c r="I532" s="91">
        <f>G532/B531</f>
        <v>10923.423423423423</v>
      </c>
      <c r="J532" s="105">
        <f>H532/B531</f>
        <v>1201.5765765765764</v>
      </c>
    </row>
    <row r="533" spans="1:10" s="80" customFormat="1" ht="12.75" customHeight="1" x14ac:dyDescent="0.25">
      <c r="A533" s="102"/>
      <c r="D533" s="81" t="s">
        <v>23</v>
      </c>
      <c r="E533" s="81">
        <f>E531-E532</f>
        <v>2037000</v>
      </c>
      <c r="F533" s="81"/>
      <c r="G533" s="82">
        <f>G531-G532</f>
        <v>1835135.1351351349</v>
      </c>
      <c r="H533" s="82">
        <f>H531-H532</f>
        <v>201864.86486486482</v>
      </c>
      <c r="I533" s="82">
        <f>I531-I532</f>
        <v>76463.963963963964</v>
      </c>
      <c r="J533" s="106">
        <f>J531-J532</f>
        <v>8411.0360360360355</v>
      </c>
    </row>
    <row r="534" spans="1:10" s="80" customFormat="1" ht="12.75" customHeight="1" x14ac:dyDescent="0.25">
      <c r="A534" s="102"/>
      <c r="D534" s="81"/>
      <c r="E534" s="81"/>
      <c r="F534" s="81"/>
      <c r="G534" s="82"/>
      <c r="H534" s="83">
        <f>G533+H533</f>
        <v>2036999.9999999998</v>
      </c>
      <c r="I534" s="83"/>
      <c r="J534" s="104"/>
    </row>
    <row r="535" spans="1:10" s="80" customFormat="1" ht="12.75" customHeight="1" x14ac:dyDescent="0.25">
      <c r="A535" s="102"/>
      <c r="B535" s="79"/>
      <c r="D535" s="81"/>
      <c r="E535" s="81"/>
      <c r="F535" s="81"/>
      <c r="G535" s="82"/>
      <c r="H535" s="83"/>
      <c r="I535" s="83"/>
      <c r="J535" s="104"/>
    </row>
    <row r="536" spans="1:10" s="80" customFormat="1" ht="12.75" customHeight="1" x14ac:dyDescent="0.25">
      <c r="A536" s="102">
        <v>4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3"/>
    </row>
    <row r="537" spans="1:10" s="80" customFormat="1" ht="12.75" customHeight="1" x14ac:dyDescent="0.25">
      <c r="A537" s="102"/>
      <c r="B537" s="80">
        <f>Invoice!B2065</f>
        <v>100</v>
      </c>
      <c r="C537" s="88" t="str">
        <f>Invoice!E2065</f>
        <v>STIP / PENGHAPUS JOYKO ER-B20BL HITAM</v>
      </c>
      <c r="D537" s="89">
        <f>Invoice!H2065</f>
        <v>34100</v>
      </c>
      <c r="E537" s="81">
        <f t="shared" si="30"/>
        <v>3410000</v>
      </c>
      <c r="F537" s="81"/>
      <c r="G537" s="82">
        <f t="shared" si="31"/>
        <v>3072072.072072072</v>
      </c>
      <c r="H537" s="83">
        <f t="shared" si="32"/>
        <v>337927.92792792793</v>
      </c>
      <c r="I537" s="83">
        <f t="shared" si="33"/>
        <v>30720.720720720721</v>
      </c>
      <c r="J537" s="104">
        <f t="shared" si="34"/>
        <v>3379.2792792792793</v>
      </c>
    </row>
    <row r="538" spans="1:10" s="80" customFormat="1" ht="12.75" customHeight="1" x14ac:dyDescent="0.25">
      <c r="A538" s="102"/>
      <c r="D538" s="81"/>
      <c r="E538" s="81">
        <f>(E537*Invoice!I2065)+((E537-(E537*Invoice!I2065))*Invoice!J2065)</f>
        <v>426250</v>
      </c>
      <c r="F538" s="81"/>
      <c r="G538" s="90">
        <f>E538/1.11</f>
        <v>384009.00900900899</v>
      </c>
      <c r="H538" s="91">
        <f>G538*11%</f>
        <v>42240.990990990991</v>
      </c>
      <c r="I538" s="91">
        <f>G538/B537</f>
        <v>3840.0900900900901</v>
      </c>
      <c r="J538" s="105">
        <f>H538/B537</f>
        <v>422.40990990990991</v>
      </c>
    </row>
    <row r="539" spans="1:10" s="80" customFormat="1" ht="12.75" customHeight="1" x14ac:dyDescent="0.25">
      <c r="A539" s="102"/>
      <c r="D539" s="81" t="s">
        <v>23</v>
      </c>
      <c r="E539" s="81">
        <f>E537-E538</f>
        <v>2983750</v>
      </c>
      <c r="F539" s="81"/>
      <c r="G539" s="82">
        <f>G537-G538</f>
        <v>2688063.0630630627</v>
      </c>
      <c r="H539" s="82">
        <f>H537-H538</f>
        <v>295686.93693693692</v>
      </c>
      <c r="I539" s="82">
        <f>I537-I538</f>
        <v>26880.630630630632</v>
      </c>
      <c r="J539" s="106">
        <f>J537-J538</f>
        <v>2956.8693693693695</v>
      </c>
    </row>
    <row r="540" spans="1:10" s="80" customFormat="1" ht="12.75" customHeight="1" x14ac:dyDescent="0.25">
      <c r="A540" s="102"/>
      <c r="D540" s="81"/>
      <c r="E540" s="81"/>
      <c r="F540" s="81"/>
      <c r="G540" s="82"/>
      <c r="H540" s="83">
        <f>G539+H539</f>
        <v>2983749.9999999995</v>
      </c>
      <c r="I540" s="83"/>
      <c r="J540" s="104"/>
    </row>
    <row r="541" spans="1:10" s="80" customFormat="1" ht="12.75" customHeight="1" x14ac:dyDescent="0.25">
      <c r="A541" s="102"/>
      <c r="B541" s="79"/>
      <c r="D541" s="81"/>
      <c r="E541" s="81"/>
      <c r="F541" s="81"/>
      <c r="G541" s="82"/>
      <c r="H541" s="83"/>
      <c r="I541" s="83"/>
      <c r="J541" s="104"/>
    </row>
    <row r="542" spans="1:10" s="80" customFormat="1" ht="12.75" customHeight="1" x14ac:dyDescent="0.25">
      <c r="A542" s="102">
        <v>5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3"/>
    </row>
    <row r="543" spans="1:10" s="80" customFormat="1" ht="12.75" customHeight="1" x14ac:dyDescent="0.25">
      <c r="A543" s="102"/>
      <c r="B543" s="80">
        <f>Invoice!B2066</f>
        <v>250</v>
      </c>
      <c r="C543" s="88" t="str">
        <f>Invoice!E2066</f>
        <v>STIP / PENGHAPUS JOYKO 526-B20 PUTIH</v>
      </c>
      <c r="D543" s="89">
        <f>Invoice!H2066</f>
        <v>34100</v>
      </c>
      <c r="E543" s="81">
        <f t="shared" si="30"/>
        <v>8525000</v>
      </c>
      <c r="F543" s="81"/>
      <c r="G543" s="82">
        <f t="shared" si="31"/>
        <v>7680180.1801801799</v>
      </c>
      <c r="H543" s="83">
        <f t="shared" si="32"/>
        <v>844819.81981981976</v>
      </c>
      <c r="I543" s="83">
        <f t="shared" si="33"/>
        <v>30720.720720720721</v>
      </c>
      <c r="J543" s="104">
        <f t="shared" si="34"/>
        <v>3379.2792792792789</v>
      </c>
    </row>
    <row r="544" spans="1:10" s="80" customFormat="1" ht="12.75" customHeight="1" x14ac:dyDescent="0.25">
      <c r="A544" s="102"/>
      <c r="D544" s="81"/>
      <c r="E544" s="81">
        <f>(E543*Invoice!I2066)+((E543-(E543*Invoice!I2066))*Invoice!J2066)</f>
        <v>1065625</v>
      </c>
      <c r="F544" s="81"/>
      <c r="G544" s="90">
        <f>E544/1.11</f>
        <v>960022.52252252249</v>
      </c>
      <c r="H544" s="91">
        <f>G544*11%</f>
        <v>105602.47747747747</v>
      </c>
      <c r="I544" s="91">
        <f>G544/B543</f>
        <v>3840.0900900900901</v>
      </c>
      <c r="J544" s="105">
        <f>H544/B543</f>
        <v>422.40990990990986</v>
      </c>
    </row>
    <row r="545" spans="1:10" s="80" customFormat="1" ht="12.75" customHeight="1" x14ac:dyDescent="0.25">
      <c r="A545" s="102"/>
      <c r="D545" s="81" t="s">
        <v>23</v>
      </c>
      <c r="E545" s="81">
        <f>E543-E544</f>
        <v>7459375</v>
      </c>
      <c r="F545" s="81"/>
      <c r="G545" s="82">
        <f>G543-G544</f>
        <v>6720157.6576576577</v>
      </c>
      <c r="H545" s="82">
        <f>H543-H544</f>
        <v>739217.34234234225</v>
      </c>
      <c r="I545" s="82">
        <f>I543-I544</f>
        <v>26880.630630630632</v>
      </c>
      <c r="J545" s="106">
        <f>J543-J544</f>
        <v>2956.869369369369</v>
      </c>
    </row>
    <row r="546" spans="1:10" s="80" customFormat="1" ht="12.75" customHeight="1" x14ac:dyDescent="0.25">
      <c r="A546" s="102"/>
      <c r="D546" s="81"/>
      <c r="E546" s="81"/>
      <c r="F546" s="81"/>
      <c r="G546" s="82"/>
      <c r="H546" s="83">
        <f>G545+H545</f>
        <v>7459375</v>
      </c>
      <c r="I546" s="83"/>
      <c r="J546" s="104"/>
    </row>
    <row r="547" spans="1:10" s="80" customFormat="1" ht="12.75" customHeight="1" x14ac:dyDescent="0.25">
      <c r="A547" s="102"/>
      <c r="B547" s="79"/>
      <c r="D547" s="81"/>
      <c r="E547" s="81"/>
      <c r="F547" s="81"/>
      <c r="G547" s="82"/>
      <c r="H547" s="83"/>
      <c r="I547" s="83"/>
      <c r="J547" s="104"/>
    </row>
    <row r="548" spans="1:10" s="80" customFormat="1" ht="12.75" customHeight="1" x14ac:dyDescent="0.25">
      <c r="A548" s="102">
        <v>6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3"/>
    </row>
    <row r="549" spans="1:10" s="80" customFormat="1" ht="12.75" customHeight="1" x14ac:dyDescent="0.25">
      <c r="A549" s="102"/>
      <c r="B549" s="80">
        <f>Invoice!B2067</f>
        <v>250</v>
      </c>
      <c r="C549" s="88" t="str">
        <f>Invoice!E2067</f>
        <v>STIP / PENGHAPUS JOYKO 526-B40P PUTIH</v>
      </c>
      <c r="D549" s="89">
        <f>Invoice!H2067</f>
        <v>28300</v>
      </c>
      <c r="E549" s="81">
        <f t="shared" si="30"/>
        <v>7075000</v>
      </c>
      <c r="F549" s="81"/>
      <c r="G549" s="82">
        <f t="shared" si="31"/>
        <v>6373873.8738738736</v>
      </c>
      <c r="H549" s="83">
        <f t="shared" si="32"/>
        <v>701126.12612612615</v>
      </c>
      <c r="I549" s="83">
        <f t="shared" si="33"/>
        <v>25495.495495495496</v>
      </c>
      <c r="J549" s="104">
        <f t="shared" si="34"/>
        <v>2804.5045045045044</v>
      </c>
    </row>
    <row r="550" spans="1:10" s="80" customFormat="1" ht="12.75" customHeight="1" x14ac:dyDescent="0.25">
      <c r="A550" s="102"/>
      <c r="D550" s="81"/>
      <c r="E550" s="81">
        <f>(E549*Invoice!I2067)+((E549-(E549*Invoice!I2067))*Invoice!J2067)</f>
        <v>884375</v>
      </c>
      <c r="F550" s="81"/>
      <c r="G550" s="90">
        <f>E550/1.11</f>
        <v>796734.2342342342</v>
      </c>
      <c r="H550" s="91">
        <f>G550*11%</f>
        <v>87640.765765765769</v>
      </c>
      <c r="I550" s="91">
        <f>G550/B549</f>
        <v>3186.9369369369369</v>
      </c>
      <c r="J550" s="105">
        <f>H550/B549</f>
        <v>350.56306306306305</v>
      </c>
    </row>
    <row r="551" spans="1:10" s="80" customFormat="1" ht="12.75" customHeight="1" x14ac:dyDescent="0.25">
      <c r="A551" s="102"/>
      <c r="D551" s="81" t="s">
        <v>23</v>
      </c>
      <c r="E551" s="81">
        <f>E549-E550</f>
        <v>6190625</v>
      </c>
      <c r="F551" s="81"/>
      <c r="G551" s="82">
        <f>G549-G550</f>
        <v>5577139.6396396393</v>
      </c>
      <c r="H551" s="82">
        <f>H549-H550</f>
        <v>613485.36036036036</v>
      </c>
      <c r="I551" s="82">
        <f>I549-I550</f>
        <v>22308.558558558558</v>
      </c>
      <c r="J551" s="106">
        <f>J549-J550</f>
        <v>2453.9414414414414</v>
      </c>
    </row>
    <row r="552" spans="1:10" s="80" customFormat="1" ht="12.75" customHeight="1" x14ac:dyDescent="0.25">
      <c r="A552" s="102"/>
      <c r="D552" s="81"/>
      <c r="E552" s="81"/>
      <c r="F552" s="81"/>
      <c r="G552" s="82"/>
      <c r="H552" s="83">
        <f>G551+H551</f>
        <v>6190625</v>
      </c>
      <c r="I552" s="83"/>
      <c r="J552" s="104"/>
    </row>
    <row r="553" spans="1:10" s="80" customFormat="1" ht="12.75" customHeight="1" x14ac:dyDescent="0.25">
      <c r="A553" s="102"/>
      <c r="B553" s="79"/>
      <c r="D553" s="81"/>
      <c r="E553" s="81"/>
      <c r="F553" s="81"/>
      <c r="G553" s="82"/>
      <c r="H553" s="83"/>
      <c r="I553" s="83"/>
      <c r="J553" s="104"/>
    </row>
    <row r="554" spans="1:10" s="80" customFormat="1" ht="12.75" customHeight="1" x14ac:dyDescent="0.25">
      <c r="A554" s="107"/>
      <c r="B554" s="108"/>
      <c r="C554" s="109"/>
      <c r="D554" s="110"/>
      <c r="E554" s="110"/>
      <c r="F554" s="110"/>
      <c r="G554" s="111">
        <f>G521+G527+G533+G539+G545+G551</f>
        <v>23962387.387387384</v>
      </c>
      <c r="H554" s="111">
        <f>H521+H527+H533+H539+H545+H551</f>
        <v>2635862.6126126125</v>
      </c>
      <c r="I554" s="112"/>
      <c r="J554" s="113">
        <f>H522+H528+H534+H540+H546+H552</f>
        <v>26598250</v>
      </c>
    </row>
    <row r="556" spans="1:10" s="80" customFormat="1" ht="12.75" customHeight="1" x14ac:dyDescent="0.25">
      <c r="A556" s="95" t="s">
        <v>1</v>
      </c>
      <c r="B556" s="96">
        <f>Invoice!E2168</f>
        <v>23010020</v>
      </c>
      <c r="C556" s="97"/>
      <c r="D556" s="98"/>
      <c r="E556" s="98"/>
      <c r="F556" s="98"/>
      <c r="G556" s="99"/>
      <c r="H556" s="100"/>
      <c r="I556" s="100"/>
      <c r="J556" s="101"/>
    </row>
    <row r="557" spans="1:10" s="80" customFormat="1" ht="12.75" customHeight="1" x14ac:dyDescent="0.25">
      <c r="A557" s="102">
        <v>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Invoice!B2176</f>
        <v>160</v>
      </c>
      <c r="C558" s="88" t="str">
        <f>Invoice!E2176</f>
        <v>CALCULATOR JOYKO CC-37</v>
      </c>
      <c r="D558" s="89">
        <f>Invoice!H2176</f>
        <v>32000</v>
      </c>
      <c r="E558" s="81">
        <f>D558*B558</f>
        <v>5120000</v>
      </c>
      <c r="F558" s="81"/>
      <c r="G558" s="82">
        <f>E558/1.11</f>
        <v>4612612.6126126125</v>
      </c>
      <c r="H558" s="83">
        <f>G558*11%</f>
        <v>507387.3873873874</v>
      </c>
      <c r="I558" s="83">
        <f>G558/B558</f>
        <v>28828.828828828828</v>
      </c>
      <c r="J558" s="104">
        <f>H558/B558</f>
        <v>3171.1711711711714</v>
      </c>
    </row>
    <row r="559" spans="1:10" s="80" customFormat="1" ht="12.75" customHeight="1" x14ac:dyDescent="0.25">
      <c r="A559" s="102"/>
      <c r="D559" s="81"/>
      <c r="E559" s="81">
        <f>(E558*Invoice!I2176)+((E558-(E558*Invoice!I2176))*Invoice!J2176)</f>
        <v>640000</v>
      </c>
      <c r="F559" s="81"/>
      <c r="G559" s="90">
        <f>E559/1.11</f>
        <v>576576.57657657657</v>
      </c>
      <c r="H559" s="91">
        <f>G559*11%</f>
        <v>63423.423423423425</v>
      </c>
      <c r="I559" s="91">
        <f>G559/B558</f>
        <v>3603.6036036036035</v>
      </c>
      <c r="J559" s="105">
        <f>H559/B558</f>
        <v>396.39639639639643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4480000</v>
      </c>
      <c r="F560" s="81"/>
      <c r="G560" s="82">
        <f>G558-G559</f>
        <v>4036036.036036036</v>
      </c>
      <c r="H560" s="82">
        <f>H558-H559</f>
        <v>443963.96396396396</v>
      </c>
      <c r="I560" s="82">
        <f>I558-I559</f>
        <v>25225.225225225226</v>
      </c>
      <c r="J560" s="106">
        <f>J558-J559</f>
        <v>2774.7747747747749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4480000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Invoice!B2177</f>
        <v>160</v>
      </c>
      <c r="C564" s="88" t="str">
        <f>Invoice!E2177</f>
        <v>CALCULATOR JOYKO CC-38</v>
      </c>
      <c r="D564" s="89">
        <f>Invoice!H2177</f>
        <v>27500</v>
      </c>
      <c r="E564" s="81">
        <f t="shared" ref="E564:E636" si="35">D564*B564</f>
        <v>4400000</v>
      </c>
      <c r="F564" s="81"/>
      <c r="G564" s="82">
        <f t="shared" ref="G564:G636" si="36">E564/1.11</f>
        <v>3963963.9639639636</v>
      </c>
      <c r="H564" s="83">
        <f t="shared" ref="H564:H636" si="37">G564*11%</f>
        <v>436036.03603603598</v>
      </c>
      <c r="I564" s="83">
        <f t="shared" ref="I564:I636" si="38">G564/B564</f>
        <v>24774.774774774771</v>
      </c>
      <c r="J564" s="104">
        <f t="shared" ref="J564:J636" si="39">H564/B564</f>
        <v>2725.2252252252247</v>
      </c>
    </row>
    <row r="565" spans="1:10" s="80" customFormat="1" ht="12.75" customHeight="1" x14ac:dyDescent="0.25">
      <c r="A565" s="102"/>
      <c r="D565" s="81"/>
      <c r="E565" s="81">
        <f>(E564*Invoice!I2177)+((E564-(E564*Invoice!I2177))*Invoice!J2177)</f>
        <v>550000</v>
      </c>
      <c r="F565" s="81"/>
      <c r="G565" s="90">
        <f>E565/1.11</f>
        <v>495495.49549549544</v>
      </c>
      <c r="H565" s="91">
        <f>G565*11%</f>
        <v>54504.504504504497</v>
      </c>
      <c r="I565" s="91">
        <f>G565/B564</f>
        <v>3096.8468468468463</v>
      </c>
      <c r="J565" s="105">
        <f>H565/B564</f>
        <v>340.65315315315308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3850000</v>
      </c>
      <c r="F566" s="81"/>
      <c r="G566" s="82">
        <f>G564-G565</f>
        <v>3468468.4684684682</v>
      </c>
      <c r="H566" s="82">
        <f>H564-H565</f>
        <v>381531.53153153148</v>
      </c>
      <c r="I566" s="82">
        <f>I564-I565</f>
        <v>21677.927927927925</v>
      </c>
      <c r="J566" s="106">
        <f>J564-J565</f>
        <v>2384.5720720720715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3849999.9999999995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Invoice!B2178</f>
        <v>120</v>
      </c>
      <c r="C570" s="88" t="str">
        <f>Invoice!E2178</f>
        <v>CALCULATOR JOYKO CC-41</v>
      </c>
      <c r="D570" s="89">
        <f>Invoice!H2178</f>
        <v>74000</v>
      </c>
      <c r="E570" s="81">
        <f t="shared" si="35"/>
        <v>8880000</v>
      </c>
      <c r="F570" s="81"/>
      <c r="G570" s="82">
        <f t="shared" si="36"/>
        <v>7999999.9999999991</v>
      </c>
      <c r="H570" s="83">
        <f t="shared" si="37"/>
        <v>879999.99999999988</v>
      </c>
      <c r="I570" s="83">
        <f t="shared" si="38"/>
        <v>66666.666666666657</v>
      </c>
      <c r="J570" s="104">
        <f t="shared" si="39"/>
        <v>7333.3333333333321</v>
      </c>
    </row>
    <row r="571" spans="1:10" s="80" customFormat="1" ht="12.75" customHeight="1" x14ac:dyDescent="0.25">
      <c r="A571" s="102"/>
      <c r="D571" s="81"/>
      <c r="E571" s="81">
        <f>(E570*Invoice!I2178)+((E570-(E570*Invoice!I2178))*Invoice!J2178)</f>
        <v>1110000</v>
      </c>
      <c r="F571" s="81"/>
      <c r="G571" s="90">
        <f>E571/1.11</f>
        <v>999999.99999999988</v>
      </c>
      <c r="H571" s="91">
        <f>G571*11%</f>
        <v>109999.99999999999</v>
      </c>
      <c r="I571" s="91">
        <f>G571/B570</f>
        <v>8333.3333333333321</v>
      </c>
      <c r="J571" s="105">
        <f>H571/B570</f>
        <v>916.66666666666652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7770000</v>
      </c>
      <c r="F572" s="81"/>
      <c r="G572" s="82">
        <f>G570-G571</f>
        <v>6999999.9999999991</v>
      </c>
      <c r="H572" s="82">
        <f>H570-H571</f>
        <v>769999.99999999988</v>
      </c>
      <c r="I572" s="82">
        <f>I570-I571</f>
        <v>58333.333333333328</v>
      </c>
      <c r="J572" s="106">
        <f>J570-J571</f>
        <v>6416.6666666666661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7769999.9999999991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Invoice!B2179</f>
        <v>120</v>
      </c>
      <c r="C576" s="88" t="str">
        <f>Invoice!E2179</f>
        <v>CALCULATOR JOYKO CC-15A</v>
      </c>
      <c r="D576" s="89">
        <f>Invoice!H2179</f>
        <v>47000</v>
      </c>
      <c r="E576" s="81">
        <f t="shared" si="35"/>
        <v>5640000</v>
      </c>
      <c r="F576" s="81"/>
      <c r="G576" s="82">
        <f t="shared" si="36"/>
        <v>5081081.0810810803</v>
      </c>
      <c r="H576" s="83">
        <f t="shared" si="37"/>
        <v>558918.91891891882</v>
      </c>
      <c r="I576" s="83">
        <f t="shared" si="38"/>
        <v>42342.342342342337</v>
      </c>
      <c r="J576" s="104">
        <f t="shared" si="39"/>
        <v>4657.6576576576572</v>
      </c>
    </row>
    <row r="577" spans="1:10" s="80" customFormat="1" ht="12.75" customHeight="1" x14ac:dyDescent="0.25">
      <c r="A577" s="102"/>
      <c r="D577" s="81"/>
      <c r="E577" s="81">
        <f>(E576*Invoice!I2179)+((E576-(E576*Invoice!I2179))*Invoice!J2179)</f>
        <v>705000</v>
      </c>
      <c r="F577" s="81"/>
      <c r="G577" s="90">
        <f>E577/1.11</f>
        <v>635135.13513513503</v>
      </c>
      <c r="H577" s="91">
        <f>G577*11%</f>
        <v>69864.864864864852</v>
      </c>
      <c r="I577" s="91">
        <f>G577/B576</f>
        <v>5292.7927927927922</v>
      </c>
      <c r="J577" s="105">
        <f>H577/B576</f>
        <v>582.20720720720715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4935000</v>
      </c>
      <c r="F578" s="81"/>
      <c r="G578" s="82">
        <f>G576-G577</f>
        <v>4445945.9459459456</v>
      </c>
      <c r="H578" s="82">
        <f>H576-H577</f>
        <v>489054.05405405397</v>
      </c>
      <c r="I578" s="82">
        <f>I576-I577</f>
        <v>37049.549549549542</v>
      </c>
      <c r="J578" s="106">
        <f>J576-J577</f>
        <v>4075.4504504504503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4935000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Invoice!B2180</f>
        <v>120</v>
      </c>
      <c r="C582" s="88" t="str">
        <f>Invoice!E2180</f>
        <v>CALCULATOR JOYKO CC-8CO WARNA</v>
      </c>
      <c r="D582" s="89">
        <f>Invoice!H2180</f>
        <v>47000</v>
      </c>
      <c r="E582" s="81">
        <f t="shared" si="35"/>
        <v>5640000</v>
      </c>
      <c r="F582" s="81"/>
      <c r="G582" s="82">
        <f t="shared" si="36"/>
        <v>5081081.0810810803</v>
      </c>
      <c r="H582" s="83">
        <f t="shared" si="37"/>
        <v>558918.91891891882</v>
      </c>
      <c r="I582" s="83">
        <f t="shared" si="38"/>
        <v>42342.342342342337</v>
      </c>
      <c r="J582" s="104">
        <f t="shared" si="39"/>
        <v>4657.6576576576572</v>
      </c>
    </row>
    <row r="583" spans="1:10" s="80" customFormat="1" ht="12.75" customHeight="1" x14ac:dyDescent="0.25">
      <c r="A583" s="102"/>
      <c r="D583" s="81"/>
      <c r="E583" s="81">
        <f>(E582*Invoice!I2180)+((E582-(E582*Invoice!I2180))*Invoice!J2180)</f>
        <v>705000</v>
      </c>
      <c r="F583" s="81"/>
      <c r="G583" s="90">
        <f>E583/1.11</f>
        <v>635135.13513513503</v>
      </c>
      <c r="H583" s="91">
        <f>G583*11%</f>
        <v>69864.864864864852</v>
      </c>
      <c r="I583" s="91">
        <f>G583/B582</f>
        <v>5292.7927927927922</v>
      </c>
      <c r="J583" s="105">
        <f>H583/B582</f>
        <v>582.20720720720715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4935000</v>
      </c>
      <c r="F584" s="81"/>
      <c r="G584" s="82">
        <f>G582-G583</f>
        <v>4445945.9459459456</v>
      </c>
      <c r="H584" s="82">
        <f>H582-H583</f>
        <v>489054.05405405397</v>
      </c>
      <c r="I584" s="82">
        <f>I582-I583</f>
        <v>37049.549549549542</v>
      </c>
      <c r="J584" s="106">
        <f>J582-J583</f>
        <v>4075.4504504504503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4935000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Invoice!B2181</f>
        <v>120</v>
      </c>
      <c r="C588" s="88" t="str">
        <f>Invoice!E2181</f>
        <v>CALCULATOR JOYKO CC-8A</v>
      </c>
      <c r="D588" s="89">
        <f>Invoice!H2181</f>
        <v>47000</v>
      </c>
      <c r="E588" s="81">
        <f t="shared" si="35"/>
        <v>5640000</v>
      </c>
      <c r="F588" s="81"/>
      <c r="G588" s="82">
        <f t="shared" si="36"/>
        <v>5081081.0810810803</v>
      </c>
      <c r="H588" s="83">
        <f t="shared" si="37"/>
        <v>558918.91891891882</v>
      </c>
      <c r="I588" s="83">
        <f t="shared" si="38"/>
        <v>42342.342342342337</v>
      </c>
      <c r="J588" s="104">
        <f t="shared" si="39"/>
        <v>4657.6576576576572</v>
      </c>
    </row>
    <row r="589" spans="1:10" s="80" customFormat="1" ht="12.75" customHeight="1" x14ac:dyDescent="0.25">
      <c r="A589" s="102"/>
      <c r="D589" s="81"/>
      <c r="E589" s="81">
        <f>(E588*Invoice!I2181)+((E588-(E588*Invoice!I2181))*Invoice!J2181)</f>
        <v>705000</v>
      </c>
      <c r="F589" s="81"/>
      <c r="G589" s="90">
        <f>E589/1.11</f>
        <v>635135.13513513503</v>
      </c>
      <c r="H589" s="91">
        <f>G589*11%</f>
        <v>69864.864864864852</v>
      </c>
      <c r="I589" s="91">
        <f>G589/B588</f>
        <v>5292.7927927927922</v>
      </c>
      <c r="J589" s="105">
        <f>H589/B588</f>
        <v>582.20720720720715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4935000</v>
      </c>
      <c r="F590" s="81"/>
      <c r="G590" s="82">
        <f>G588-G589</f>
        <v>4445945.9459459456</v>
      </c>
      <c r="H590" s="82">
        <f>H588-H589</f>
        <v>489054.05405405397</v>
      </c>
      <c r="I590" s="82">
        <f>I588-I589</f>
        <v>37049.549549549542</v>
      </c>
      <c r="J590" s="106">
        <f>J588-J589</f>
        <v>4075.4504504504503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4935000</v>
      </c>
      <c r="I591" s="83"/>
      <c r="J591" s="104"/>
    </row>
    <row r="592" spans="1:10" s="80" customFormat="1" ht="12.75" customHeight="1" x14ac:dyDescent="0.25">
      <c r="A592" s="102"/>
      <c r="B592" s="79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2">
        <v>7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3"/>
    </row>
    <row r="594" spans="1:10" s="80" customFormat="1" ht="12.75" customHeight="1" x14ac:dyDescent="0.25">
      <c r="A594" s="102"/>
      <c r="B594" s="80">
        <f>Invoice!B2182</f>
        <v>80</v>
      </c>
      <c r="C594" s="88" t="str">
        <f>Invoice!E2182</f>
        <v>CALCULATOR JOYKO CC-12CO WARNA</v>
      </c>
      <c r="D594" s="89">
        <f>Invoice!H2182</f>
        <v>56000</v>
      </c>
      <c r="E594" s="81">
        <f t="shared" si="35"/>
        <v>4480000</v>
      </c>
      <c r="F594" s="81"/>
      <c r="G594" s="82">
        <f t="shared" si="36"/>
        <v>4036036.0360360355</v>
      </c>
      <c r="H594" s="83">
        <f t="shared" si="37"/>
        <v>443963.96396396391</v>
      </c>
      <c r="I594" s="83">
        <f t="shared" si="38"/>
        <v>50450.450450450444</v>
      </c>
      <c r="J594" s="104">
        <f t="shared" si="39"/>
        <v>5549.5495495495488</v>
      </c>
    </row>
    <row r="595" spans="1:10" s="80" customFormat="1" ht="12.75" customHeight="1" x14ac:dyDescent="0.25">
      <c r="A595" s="102"/>
      <c r="D595" s="81"/>
      <c r="E595" s="81">
        <f>(E594*Invoice!I2182)+((E594-(E594*Invoice!I2182))*Invoice!J2182)</f>
        <v>560000</v>
      </c>
      <c r="F595" s="81"/>
      <c r="G595" s="90">
        <f>E595/1.11</f>
        <v>504504.50450450444</v>
      </c>
      <c r="H595" s="91">
        <f>G595*11%</f>
        <v>55495.495495495488</v>
      </c>
      <c r="I595" s="91">
        <f>G595/B594</f>
        <v>6306.3063063063055</v>
      </c>
      <c r="J595" s="105">
        <f>H595/B594</f>
        <v>693.6936936936936</v>
      </c>
    </row>
    <row r="596" spans="1:10" s="80" customFormat="1" ht="12.75" customHeight="1" x14ac:dyDescent="0.25">
      <c r="A596" s="102"/>
      <c r="D596" s="81" t="s">
        <v>23</v>
      </c>
      <c r="E596" s="81">
        <f>E594-E595</f>
        <v>3920000</v>
      </c>
      <c r="F596" s="81"/>
      <c r="G596" s="82">
        <f>G594-G595</f>
        <v>3531531.5315315309</v>
      </c>
      <c r="H596" s="82">
        <f>H594-H595</f>
        <v>388468.4684684684</v>
      </c>
      <c r="I596" s="82">
        <f>I594-I595</f>
        <v>44144.144144144142</v>
      </c>
      <c r="J596" s="106">
        <f>J594-J595</f>
        <v>4855.8558558558552</v>
      </c>
    </row>
    <row r="597" spans="1:10" s="80" customFormat="1" ht="12.75" customHeight="1" x14ac:dyDescent="0.25">
      <c r="A597" s="102"/>
      <c r="D597" s="81"/>
      <c r="E597" s="81"/>
      <c r="F597" s="81"/>
      <c r="G597" s="82"/>
      <c r="H597" s="83">
        <f>G596+H596</f>
        <v>3919999.9999999991</v>
      </c>
      <c r="I597" s="83"/>
      <c r="J597" s="104"/>
    </row>
    <row r="598" spans="1:10" s="80" customFormat="1" ht="12.75" customHeight="1" x14ac:dyDescent="0.25">
      <c r="A598" s="102"/>
      <c r="B598" s="79"/>
      <c r="D598" s="81"/>
      <c r="E598" s="81"/>
      <c r="F598" s="81"/>
      <c r="G598" s="82"/>
      <c r="H598" s="83"/>
      <c r="I598" s="83"/>
      <c r="J598" s="104"/>
    </row>
    <row r="599" spans="1:10" s="80" customFormat="1" ht="12.75" customHeight="1" x14ac:dyDescent="0.25">
      <c r="A599" s="102">
        <v>8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3"/>
    </row>
    <row r="600" spans="1:10" s="80" customFormat="1" ht="12.75" customHeight="1" x14ac:dyDescent="0.25">
      <c r="A600" s="102"/>
      <c r="B600" s="80">
        <f>Invoice!B2183</f>
        <v>60</v>
      </c>
      <c r="C600" s="88" t="str">
        <f>Invoice!E2183</f>
        <v>CALCULATOR JOYKO CC-800CH</v>
      </c>
      <c r="D600" s="89">
        <f>Invoice!H2183</f>
        <v>79000</v>
      </c>
      <c r="E600" s="81">
        <f t="shared" si="35"/>
        <v>4740000</v>
      </c>
      <c r="F600" s="81"/>
      <c r="G600" s="82">
        <f t="shared" si="36"/>
        <v>4270270.2702702703</v>
      </c>
      <c r="H600" s="83">
        <f t="shared" si="37"/>
        <v>469729.72972972976</v>
      </c>
      <c r="I600" s="83">
        <f t="shared" si="38"/>
        <v>71171.171171171169</v>
      </c>
      <c r="J600" s="104">
        <f t="shared" si="39"/>
        <v>7828.8288288288295</v>
      </c>
    </row>
    <row r="601" spans="1:10" s="80" customFormat="1" ht="12.75" customHeight="1" x14ac:dyDescent="0.25">
      <c r="A601" s="102"/>
      <c r="D601" s="81"/>
      <c r="E601" s="81">
        <f>(E600*Invoice!I2183)+((E600-(E600*Invoice!I2183))*Invoice!J2183)</f>
        <v>592500</v>
      </c>
      <c r="F601" s="81"/>
      <c r="G601" s="90">
        <f>E601/1.11</f>
        <v>533783.78378378379</v>
      </c>
      <c r="H601" s="91">
        <f>G601*11%</f>
        <v>58716.21621621622</v>
      </c>
      <c r="I601" s="91">
        <f>G601/B600</f>
        <v>8896.3963963963961</v>
      </c>
      <c r="J601" s="105">
        <f>H601/B600</f>
        <v>978.60360360360369</v>
      </c>
    </row>
    <row r="602" spans="1:10" s="80" customFormat="1" ht="12.75" customHeight="1" x14ac:dyDescent="0.25">
      <c r="A602" s="102"/>
      <c r="D602" s="81" t="s">
        <v>23</v>
      </c>
      <c r="E602" s="81">
        <f>E600-E601</f>
        <v>4147500</v>
      </c>
      <c r="F602" s="81"/>
      <c r="G602" s="82">
        <f>G600-G601</f>
        <v>3736486.4864864866</v>
      </c>
      <c r="H602" s="82">
        <f>H600-H601</f>
        <v>411013.51351351355</v>
      </c>
      <c r="I602" s="82">
        <f>I600-I601</f>
        <v>62274.774774774771</v>
      </c>
      <c r="J602" s="106">
        <f>J600-J601</f>
        <v>6850.2252252252256</v>
      </c>
    </row>
    <row r="603" spans="1:10" s="80" customFormat="1" ht="12.75" customHeight="1" x14ac:dyDescent="0.25">
      <c r="A603" s="102"/>
      <c r="D603" s="81"/>
      <c r="E603" s="81"/>
      <c r="F603" s="81"/>
      <c r="G603" s="82"/>
      <c r="H603" s="83">
        <f>G602+H602</f>
        <v>4147500</v>
      </c>
      <c r="I603" s="83"/>
      <c r="J603" s="104"/>
    </row>
    <row r="604" spans="1:10" s="80" customFormat="1" ht="12.75" customHeight="1" x14ac:dyDescent="0.25">
      <c r="A604" s="102"/>
      <c r="B604" s="79"/>
      <c r="D604" s="81"/>
      <c r="E604" s="81"/>
      <c r="F604" s="81"/>
      <c r="G604" s="82"/>
      <c r="H604" s="83"/>
      <c r="I604" s="83"/>
      <c r="J604" s="104"/>
    </row>
    <row r="605" spans="1:10" s="80" customFormat="1" ht="12.75" customHeight="1" x14ac:dyDescent="0.25">
      <c r="A605" s="102">
        <v>9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3"/>
    </row>
    <row r="606" spans="1:10" s="80" customFormat="1" ht="12.75" customHeight="1" x14ac:dyDescent="0.25">
      <c r="A606" s="102"/>
      <c r="B606" s="80">
        <f>Invoice!B2184</f>
        <v>300</v>
      </c>
      <c r="C606" s="88" t="str">
        <f>Invoice!E2184</f>
        <v>PENSIL JOYKO 2B P-88</v>
      </c>
      <c r="D606" s="89">
        <f>Invoice!H2184</f>
        <v>104400</v>
      </c>
      <c r="E606" s="81">
        <f t="shared" si="35"/>
        <v>31320000</v>
      </c>
      <c r="F606" s="81"/>
      <c r="G606" s="82">
        <f t="shared" si="36"/>
        <v>28216216.216216214</v>
      </c>
      <c r="H606" s="83">
        <f t="shared" si="37"/>
        <v>3103783.7837837837</v>
      </c>
      <c r="I606" s="83">
        <f t="shared" si="38"/>
        <v>94054.054054054053</v>
      </c>
      <c r="J606" s="104">
        <f t="shared" si="39"/>
        <v>10345.945945945945</v>
      </c>
    </row>
    <row r="607" spans="1:10" s="80" customFormat="1" ht="12.75" customHeight="1" x14ac:dyDescent="0.25">
      <c r="A607" s="102"/>
      <c r="D607" s="81"/>
      <c r="E607" s="81">
        <f>(E606*Invoice!I2184)+((E606-(E606*Invoice!I2184))*Invoice!J2184)</f>
        <v>3915000</v>
      </c>
      <c r="F607" s="81"/>
      <c r="G607" s="90">
        <f>E607/1.11</f>
        <v>3527027.0270270268</v>
      </c>
      <c r="H607" s="91">
        <f>G607*11%</f>
        <v>387972.97297297296</v>
      </c>
      <c r="I607" s="91">
        <f>G607/B606</f>
        <v>11756.756756756757</v>
      </c>
      <c r="J607" s="105">
        <f>H607/B606</f>
        <v>1293.2432432432431</v>
      </c>
    </row>
    <row r="608" spans="1:10" s="80" customFormat="1" ht="12.75" customHeight="1" x14ac:dyDescent="0.25">
      <c r="A608" s="102"/>
      <c r="D608" s="81" t="s">
        <v>23</v>
      </c>
      <c r="E608" s="81">
        <f>E606-E607</f>
        <v>27405000</v>
      </c>
      <c r="F608" s="81"/>
      <c r="G608" s="82">
        <f>G606-G607</f>
        <v>24689189.189189188</v>
      </c>
      <c r="H608" s="82">
        <f>H606-H607</f>
        <v>2715810.8108108109</v>
      </c>
      <c r="I608" s="82">
        <f>I606-I607</f>
        <v>82297.297297297293</v>
      </c>
      <c r="J608" s="106">
        <f>J606-J607</f>
        <v>9052.7027027027016</v>
      </c>
    </row>
    <row r="609" spans="1:10" s="80" customFormat="1" ht="12.75" customHeight="1" x14ac:dyDescent="0.25">
      <c r="A609" s="102"/>
      <c r="D609" s="81"/>
      <c r="E609" s="81"/>
      <c r="F609" s="81"/>
      <c r="G609" s="82"/>
      <c r="H609" s="83">
        <f>G608+H608</f>
        <v>27405000</v>
      </c>
      <c r="I609" s="83"/>
      <c r="J609" s="104"/>
    </row>
    <row r="610" spans="1:10" s="80" customFormat="1" ht="12.75" customHeight="1" x14ac:dyDescent="0.25">
      <c r="A610" s="102"/>
      <c r="B610" s="79"/>
      <c r="D610" s="81"/>
      <c r="E610" s="81"/>
      <c r="F610" s="81"/>
      <c r="G610" s="82"/>
      <c r="H610" s="83"/>
      <c r="I610" s="83"/>
      <c r="J610" s="104"/>
    </row>
    <row r="611" spans="1:10" s="80" customFormat="1" ht="12.75" customHeight="1" x14ac:dyDescent="0.25">
      <c r="A611" s="102">
        <v>10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3"/>
    </row>
    <row r="612" spans="1:10" s="80" customFormat="1" ht="12.75" customHeight="1" x14ac:dyDescent="0.25">
      <c r="A612" s="102"/>
      <c r="B612" s="80">
        <f>Invoice!B2185</f>
        <v>72</v>
      </c>
      <c r="C612" s="88" t="str">
        <f>Invoice!E2185</f>
        <v>STAPLER GUNTACKER JOYKO GT-700</v>
      </c>
      <c r="D612" s="89">
        <f>Invoice!H2185</f>
        <v>34500</v>
      </c>
      <c r="E612" s="81">
        <f t="shared" si="35"/>
        <v>2484000</v>
      </c>
      <c r="F612" s="81"/>
      <c r="G612" s="82">
        <f t="shared" si="36"/>
        <v>2237837.8378378376</v>
      </c>
      <c r="H612" s="83">
        <f t="shared" si="37"/>
        <v>246162.16216216213</v>
      </c>
      <c r="I612" s="83">
        <f t="shared" si="38"/>
        <v>31081.08108108108</v>
      </c>
      <c r="J612" s="104">
        <f t="shared" si="39"/>
        <v>3418.9189189189183</v>
      </c>
    </row>
    <row r="613" spans="1:10" s="80" customFormat="1" ht="12.75" customHeight="1" x14ac:dyDescent="0.25">
      <c r="A613" s="102"/>
      <c r="D613" s="81"/>
      <c r="E613" s="81">
        <f>(E612*Invoice!I2185)+((E612-(E612*Invoice!I2185))*Invoice!J2185)</f>
        <v>310500</v>
      </c>
      <c r="F613" s="81"/>
      <c r="G613" s="90">
        <f>E613/1.11</f>
        <v>279729.7297297297</v>
      </c>
      <c r="H613" s="91">
        <f>G613*11%</f>
        <v>30770.270270270266</v>
      </c>
      <c r="I613" s="91">
        <f>G613/B612</f>
        <v>3885.135135135135</v>
      </c>
      <c r="J613" s="105">
        <f>H613/B612</f>
        <v>427.36486486486478</v>
      </c>
    </row>
    <row r="614" spans="1:10" s="80" customFormat="1" ht="12.75" customHeight="1" x14ac:dyDescent="0.25">
      <c r="A614" s="102"/>
      <c r="D614" s="81" t="s">
        <v>23</v>
      </c>
      <c r="E614" s="81">
        <f>E612-E613</f>
        <v>2173500</v>
      </c>
      <c r="F614" s="81"/>
      <c r="G614" s="82">
        <f>G612-G613</f>
        <v>1958108.1081081079</v>
      </c>
      <c r="H614" s="82">
        <f>H612-H613</f>
        <v>215391.89189189186</v>
      </c>
      <c r="I614" s="82">
        <f>I612-I613</f>
        <v>27195.945945945947</v>
      </c>
      <c r="J614" s="106">
        <f>J612-J613</f>
        <v>2991.5540540540533</v>
      </c>
    </row>
    <row r="615" spans="1:10" s="80" customFormat="1" ht="12.75" customHeight="1" x14ac:dyDescent="0.25">
      <c r="A615" s="102"/>
      <c r="D615" s="81"/>
      <c r="E615" s="81"/>
      <c r="F615" s="81"/>
      <c r="G615" s="82"/>
      <c r="H615" s="83">
        <f>G614+H614</f>
        <v>2173500</v>
      </c>
      <c r="I615" s="83"/>
      <c r="J615" s="104"/>
    </row>
    <row r="616" spans="1:10" s="80" customFormat="1" ht="12.75" customHeight="1" x14ac:dyDescent="0.25">
      <c r="A616" s="102"/>
      <c r="B616" s="79"/>
      <c r="D616" s="81"/>
      <c r="E616" s="81"/>
      <c r="F616" s="81"/>
      <c r="G616" s="82"/>
      <c r="H616" s="83"/>
      <c r="I616" s="83"/>
      <c r="J616" s="104"/>
    </row>
    <row r="617" spans="1:10" s="80" customFormat="1" ht="12.75" customHeight="1" x14ac:dyDescent="0.25">
      <c r="A617" s="102">
        <v>11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3"/>
    </row>
    <row r="618" spans="1:10" s="80" customFormat="1" ht="12.75" customHeight="1" x14ac:dyDescent="0.25">
      <c r="A618" s="102"/>
      <c r="B618" s="80">
        <f>Invoice!B2186</f>
        <v>24</v>
      </c>
      <c r="C618" s="88" t="str">
        <f>Invoice!E2186</f>
        <v>ISI PENSIL 2B 0.5 MM JOYKO PL-05</v>
      </c>
      <c r="D618" s="89">
        <f>Invoice!H2186</f>
        <v>176400</v>
      </c>
      <c r="E618" s="81">
        <f t="shared" si="35"/>
        <v>4233600</v>
      </c>
      <c r="F618" s="81"/>
      <c r="G618" s="82">
        <f t="shared" si="36"/>
        <v>3814054.0540540535</v>
      </c>
      <c r="H618" s="83">
        <f t="shared" si="37"/>
        <v>419545.94594594586</v>
      </c>
      <c r="I618" s="83">
        <f t="shared" si="38"/>
        <v>158918.91891891891</v>
      </c>
      <c r="J618" s="104">
        <f t="shared" si="39"/>
        <v>17481.081081081076</v>
      </c>
    </row>
    <row r="619" spans="1:10" s="80" customFormat="1" ht="12.75" customHeight="1" x14ac:dyDescent="0.25">
      <c r="A619" s="102"/>
      <c r="D619" s="81"/>
      <c r="E619" s="81">
        <f>(E618*Invoice!I2186)+((E618-(E618*Invoice!I2186))*Invoice!J2186)</f>
        <v>529200</v>
      </c>
      <c r="F619" s="81"/>
      <c r="G619" s="90">
        <f>E619/1.11</f>
        <v>476756.75675675669</v>
      </c>
      <c r="H619" s="91">
        <f>G619*11%</f>
        <v>52443.243243243232</v>
      </c>
      <c r="I619" s="91">
        <f>G619/B618</f>
        <v>19864.864864864863</v>
      </c>
      <c r="J619" s="105">
        <f>H619/B618</f>
        <v>2185.1351351351345</v>
      </c>
    </row>
    <row r="620" spans="1:10" s="80" customFormat="1" ht="12.75" customHeight="1" x14ac:dyDescent="0.25">
      <c r="A620" s="102"/>
      <c r="D620" s="81" t="s">
        <v>23</v>
      </c>
      <c r="E620" s="81">
        <f>E618-E619</f>
        <v>3704400</v>
      </c>
      <c r="F620" s="81"/>
      <c r="G620" s="82">
        <f>G618-G619</f>
        <v>3337297.297297297</v>
      </c>
      <c r="H620" s="82">
        <f>H618-H619</f>
        <v>367102.70270270261</v>
      </c>
      <c r="I620" s="82">
        <f>I618-I619</f>
        <v>139054.05405405405</v>
      </c>
      <c r="J620" s="106">
        <f>J618-J619</f>
        <v>15295.945945945941</v>
      </c>
    </row>
    <row r="621" spans="1:10" s="80" customFormat="1" ht="12.75" customHeight="1" x14ac:dyDescent="0.25">
      <c r="A621" s="102"/>
      <c r="D621" s="81"/>
      <c r="E621" s="81"/>
      <c r="F621" s="81"/>
      <c r="G621" s="82"/>
      <c r="H621" s="83">
        <f>G620+H620</f>
        <v>3704399.9999999995</v>
      </c>
      <c r="I621" s="83"/>
      <c r="J621" s="104"/>
    </row>
    <row r="622" spans="1:10" s="80" customFormat="1" ht="12.75" customHeight="1" x14ac:dyDescent="0.25">
      <c r="A622" s="102"/>
      <c r="B622" s="79"/>
      <c r="D622" s="81"/>
      <c r="E622" s="81"/>
      <c r="F622" s="81"/>
      <c r="G622" s="82"/>
      <c r="H622" s="83"/>
      <c r="I622" s="83"/>
      <c r="J622" s="104"/>
    </row>
    <row r="623" spans="1:10" s="80" customFormat="1" ht="12.75" customHeight="1" x14ac:dyDescent="0.25">
      <c r="A623" s="102">
        <v>12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3"/>
    </row>
    <row r="624" spans="1:10" s="80" customFormat="1" ht="12.75" customHeight="1" x14ac:dyDescent="0.25">
      <c r="A624" s="102"/>
      <c r="B624" s="80">
        <f>Invoice!B2187</f>
        <v>432</v>
      </c>
      <c r="C624" s="88" t="str">
        <f>Invoice!E2187</f>
        <v>ISI PENSIL 2B 2.0 MM JOYKO PL-10</v>
      </c>
      <c r="D624" s="89">
        <f>Invoice!H2187</f>
        <v>19800</v>
      </c>
      <c r="E624" s="81">
        <f t="shared" si="35"/>
        <v>8553600</v>
      </c>
      <c r="F624" s="81"/>
      <c r="G624" s="82">
        <f t="shared" si="36"/>
        <v>7705945.9459459456</v>
      </c>
      <c r="H624" s="83">
        <f t="shared" si="37"/>
        <v>847654.05405405397</v>
      </c>
      <c r="I624" s="83">
        <f t="shared" si="38"/>
        <v>17837.837837837837</v>
      </c>
      <c r="J624" s="104">
        <f t="shared" si="39"/>
        <v>1962.1621621621618</v>
      </c>
    </row>
    <row r="625" spans="1:10" s="80" customFormat="1" ht="12.75" customHeight="1" x14ac:dyDescent="0.25">
      <c r="A625" s="102"/>
      <c r="D625" s="81"/>
      <c r="E625" s="81">
        <f>(E624*Invoice!I2187)+((E624-(E624*Invoice!I2187))*Invoice!J2187)</f>
        <v>1069200</v>
      </c>
      <c r="F625" s="81"/>
      <c r="G625" s="90">
        <f>E625/1.11</f>
        <v>963243.2432432432</v>
      </c>
      <c r="H625" s="91">
        <f>G625*11%</f>
        <v>105956.75675675675</v>
      </c>
      <c r="I625" s="91">
        <f>G625/B624</f>
        <v>2229.7297297297296</v>
      </c>
      <c r="J625" s="105">
        <f>H625/B624</f>
        <v>245.27027027027023</v>
      </c>
    </row>
    <row r="626" spans="1:10" s="80" customFormat="1" ht="12.75" customHeight="1" x14ac:dyDescent="0.25">
      <c r="A626" s="102"/>
      <c r="D626" s="81" t="s">
        <v>23</v>
      </c>
      <c r="E626" s="81">
        <f>E624-E625</f>
        <v>7484400</v>
      </c>
      <c r="F626" s="81"/>
      <c r="G626" s="82">
        <f>G624-G625</f>
        <v>6742702.702702702</v>
      </c>
      <c r="H626" s="82">
        <f>H624-H625</f>
        <v>741697.29729729728</v>
      </c>
      <c r="I626" s="82">
        <f>I624-I625</f>
        <v>15608.108108108107</v>
      </c>
      <c r="J626" s="106">
        <f>J624-J625</f>
        <v>1716.8918918918916</v>
      </c>
    </row>
    <row r="627" spans="1:10" s="80" customFormat="1" ht="12.75" customHeight="1" x14ac:dyDescent="0.25">
      <c r="A627" s="102"/>
      <c r="D627" s="81"/>
      <c r="E627" s="81"/>
      <c r="F627" s="81"/>
      <c r="G627" s="82"/>
      <c r="H627" s="83">
        <f>G626+H626</f>
        <v>7484399.9999999991</v>
      </c>
      <c r="I627" s="83"/>
      <c r="J627" s="104"/>
    </row>
    <row r="628" spans="1:10" s="80" customFormat="1" ht="12.75" customHeight="1" x14ac:dyDescent="0.25">
      <c r="A628" s="102"/>
      <c r="B628" s="79"/>
      <c r="D628" s="81"/>
      <c r="E628" s="81"/>
      <c r="F628" s="81"/>
      <c r="G628" s="82"/>
      <c r="H628" s="83"/>
      <c r="I628" s="83"/>
      <c r="J628" s="104"/>
    </row>
    <row r="629" spans="1:10" s="80" customFormat="1" ht="12.75" customHeight="1" x14ac:dyDescent="0.25">
      <c r="A629" s="102">
        <v>13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3"/>
    </row>
    <row r="630" spans="1:10" s="80" customFormat="1" ht="12.75" customHeight="1" x14ac:dyDescent="0.25">
      <c r="A630" s="102"/>
      <c r="B630" s="80">
        <f>Invoice!B2188</f>
        <v>216</v>
      </c>
      <c r="C630" s="88" t="str">
        <f>Invoice!E2188</f>
        <v>ISI PENSIL 2B 2.0 MM JOYKO PL-11</v>
      </c>
      <c r="D630" s="89">
        <f>Invoice!H2188</f>
        <v>37200</v>
      </c>
      <c r="E630" s="81">
        <f t="shared" si="35"/>
        <v>8035200</v>
      </c>
      <c r="F630" s="81"/>
      <c r="G630" s="82">
        <f t="shared" si="36"/>
        <v>7238918.9189189179</v>
      </c>
      <c r="H630" s="83">
        <f t="shared" si="37"/>
        <v>796281.08108108095</v>
      </c>
      <c r="I630" s="83">
        <f t="shared" si="38"/>
        <v>33513.513513513506</v>
      </c>
      <c r="J630" s="104">
        <f t="shared" si="39"/>
        <v>3686.4864864864858</v>
      </c>
    </row>
    <row r="631" spans="1:10" s="80" customFormat="1" ht="12.75" customHeight="1" x14ac:dyDescent="0.25">
      <c r="A631" s="102"/>
      <c r="D631" s="81"/>
      <c r="E631" s="81">
        <f>(E630*Invoice!I2188)+((E630-(E630*Invoice!I2188))*Invoice!J2188)</f>
        <v>1004400</v>
      </c>
      <c r="F631" s="81"/>
      <c r="G631" s="90">
        <f>E631/1.11</f>
        <v>904864.86486486474</v>
      </c>
      <c r="H631" s="91">
        <f>G631*11%</f>
        <v>99535.135135135119</v>
      </c>
      <c r="I631" s="91">
        <f>G631/B630</f>
        <v>4189.1891891891883</v>
      </c>
      <c r="J631" s="105">
        <f>H631/B630</f>
        <v>460.81081081081072</v>
      </c>
    </row>
    <row r="632" spans="1:10" s="80" customFormat="1" ht="12.75" customHeight="1" x14ac:dyDescent="0.25">
      <c r="A632" s="102"/>
      <c r="D632" s="81" t="s">
        <v>23</v>
      </c>
      <c r="E632" s="81">
        <f>E630-E631</f>
        <v>7030800</v>
      </c>
      <c r="F632" s="81"/>
      <c r="G632" s="82">
        <f>G630-G631</f>
        <v>6334054.0540540535</v>
      </c>
      <c r="H632" s="82">
        <f>H630-H631</f>
        <v>696745.9459459458</v>
      </c>
      <c r="I632" s="82">
        <f>I630-I631</f>
        <v>29324.32432432432</v>
      </c>
      <c r="J632" s="106">
        <f>J630-J631</f>
        <v>3225.6756756756749</v>
      </c>
    </row>
    <row r="633" spans="1:10" s="80" customFormat="1" ht="12.75" customHeight="1" x14ac:dyDescent="0.25">
      <c r="A633" s="102"/>
      <c r="D633" s="81"/>
      <c r="E633" s="81"/>
      <c r="F633" s="81"/>
      <c r="G633" s="82"/>
      <c r="H633" s="83">
        <f>G632+H632</f>
        <v>7030799.9999999991</v>
      </c>
      <c r="I633" s="83"/>
      <c r="J633" s="104"/>
    </row>
    <row r="634" spans="1:10" s="80" customFormat="1" ht="12.75" customHeight="1" x14ac:dyDescent="0.25">
      <c r="A634" s="102"/>
      <c r="B634" s="79"/>
      <c r="D634" s="81"/>
      <c r="E634" s="81"/>
      <c r="F634" s="81"/>
      <c r="G634" s="82"/>
      <c r="H634" s="83"/>
      <c r="I634" s="83"/>
      <c r="J634" s="104"/>
    </row>
    <row r="635" spans="1:10" s="80" customFormat="1" ht="12.75" customHeight="1" x14ac:dyDescent="0.25">
      <c r="A635" s="102">
        <v>14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3"/>
    </row>
    <row r="636" spans="1:10" s="80" customFormat="1" ht="12.75" customHeight="1" x14ac:dyDescent="0.25">
      <c r="A636" s="102"/>
      <c r="B636" s="80">
        <f>Invoice!B2189</f>
        <v>20</v>
      </c>
      <c r="C636" s="88" t="str">
        <f>Invoice!E2189</f>
        <v>MESIN LABEL HARGA JOYKO MX-5500M (8 DIGITS, 1 LINE)</v>
      </c>
      <c r="D636" s="89">
        <f>Invoice!H2189</f>
        <v>40500</v>
      </c>
      <c r="E636" s="81">
        <f t="shared" si="35"/>
        <v>810000</v>
      </c>
      <c r="F636" s="81"/>
      <c r="G636" s="82">
        <f t="shared" si="36"/>
        <v>729729.7297297297</v>
      </c>
      <c r="H636" s="83">
        <f t="shared" si="37"/>
        <v>80270.270270270266</v>
      </c>
      <c r="I636" s="83">
        <f t="shared" si="38"/>
        <v>36486.486486486487</v>
      </c>
      <c r="J636" s="104">
        <f t="shared" si="39"/>
        <v>4013.5135135135133</v>
      </c>
    </row>
    <row r="637" spans="1:10" s="80" customFormat="1" ht="12.75" customHeight="1" x14ac:dyDescent="0.25">
      <c r="A637" s="102"/>
      <c r="D637" s="81"/>
      <c r="E637" s="81">
        <f>(E636*Invoice!I2189)+((E636-(E636*Invoice!I2189))*Invoice!J2189)</f>
        <v>101250</v>
      </c>
      <c r="F637" s="81"/>
      <c r="G637" s="90">
        <f>E637/1.11</f>
        <v>91216.216216216213</v>
      </c>
      <c r="H637" s="91">
        <f>G637*11%</f>
        <v>10033.783783783783</v>
      </c>
      <c r="I637" s="91">
        <f>G637/B636</f>
        <v>4560.8108108108108</v>
      </c>
      <c r="J637" s="105">
        <f>H637/B636</f>
        <v>501.68918918918916</v>
      </c>
    </row>
    <row r="638" spans="1:10" s="80" customFormat="1" ht="12.75" customHeight="1" x14ac:dyDescent="0.25">
      <c r="A638" s="102"/>
      <c r="D638" s="81" t="s">
        <v>23</v>
      </c>
      <c r="E638" s="81">
        <f>E636-E637</f>
        <v>708750</v>
      </c>
      <c r="F638" s="81"/>
      <c r="G638" s="82">
        <f>G636-G637</f>
        <v>638513.51351351349</v>
      </c>
      <c r="H638" s="82">
        <f>H636-H637</f>
        <v>70236.486486486479</v>
      </c>
      <c r="I638" s="82">
        <f>I636-I637</f>
        <v>31925.675675675677</v>
      </c>
      <c r="J638" s="106">
        <f>J636-J637</f>
        <v>3511.8243243243242</v>
      </c>
    </row>
    <row r="639" spans="1:10" s="80" customFormat="1" ht="12.75" customHeight="1" x14ac:dyDescent="0.25">
      <c r="A639" s="102"/>
      <c r="D639" s="81"/>
      <c r="E639" s="81"/>
      <c r="F639" s="81"/>
      <c r="G639" s="82"/>
      <c r="H639" s="83">
        <f>G638+H638</f>
        <v>708750</v>
      </c>
      <c r="I639" s="83"/>
      <c r="J639" s="104"/>
    </row>
    <row r="640" spans="1:10" s="80" customFormat="1" ht="12.75" customHeight="1" x14ac:dyDescent="0.25">
      <c r="A640" s="102"/>
      <c r="B640" s="79"/>
      <c r="D640" s="81"/>
      <c r="E640" s="81"/>
      <c r="F640" s="81"/>
      <c r="G640" s="82"/>
      <c r="H640" s="83"/>
      <c r="I640" s="83"/>
      <c r="J640" s="104"/>
    </row>
    <row r="641" spans="1:10" s="80" customFormat="1" ht="12.75" customHeight="1" x14ac:dyDescent="0.25">
      <c r="A641" s="107"/>
      <c r="B641" s="108"/>
      <c r="C641" s="109"/>
      <c r="D641" s="110"/>
      <c r="E641" s="110"/>
      <c r="F641" s="110"/>
      <c r="G641" s="111">
        <f>G560+G566+G572+G578+G584+G590+G596+G602+G608+G614+G620+G626+G632+G638</f>
        <v>78810225.225225225</v>
      </c>
      <c r="H641" s="111">
        <f>H560+H566+H572+H578+H584+H590+H596+H602+H608+H614+H620+H626+H632+H638</f>
        <v>8669124.7747747749</v>
      </c>
      <c r="I641" s="112"/>
      <c r="J641" s="113">
        <f>H561+H567+H573+H579+H585+H591+H597+H603+H609+H615+H621+H627+H633+H639</f>
        <v>87479350</v>
      </c>
    </row>
    <row r="643" spans="1:10" s="80" customFormat="1" ht="12.75" customHeight="1" x14ac:dyDescent="0.25">
      <c r="A643" s="95" t="s">
        <v>1</v>
      </c>
      <c r="B643" s="96">
        <f>Invoice!E2282</f>
        <v>23010021</v>
      </c>
      <c r="C643" s="97"/>
      <c r="D643" s="98"/>
      <c r="E643" s="98"/>
      <c r="F643" s="98"/>
      <c r="G643" s="99"/>
      <c r="H643" s="100"/>
      <c r="I643" s="100"/>
      <c r="J643" s="101"/>
    </row>
    <row r="644" spans="1:10" s="80" customFormat="1" ht="12.75" customHeight="1" x14ac:dyDescent="0.25">
      <c r="A644" s="102">
        <v>1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Invoice!B2290</f>
        <v>1000</v>
      </c>
      <c r="C645" s="88" t="str">
        <f>Invoice!E2290</f>
        <v>LABEL HARGA JOYKO LB-2RL (1 LINE PUTIH)</v>
      </c>
      <c r="D645" s="89">
        <f>Invoice!H2290</f>
        <v>2050</v>
      </c>
      <c r="E645" s="81">
        <f>D645*B645</f>
        <v>2050000</v>
      </c>
      <c r="F645" s="81"/>
      <c r="G645" s="82">
        <f>E645/1.11</f>
        <v>1846846.8468468466</v>
      </c>
      <c r="H645" s="83">
        <f>G645*11%</f>
        <v>203153.15315315314</v>
      </c>
      <c r="I645" s="83">
        <f>G645/B645</f>
        <v>1846.8468468468466</v>
      </c>
      <c r="J645" s="104">
        <f>H645/B645</f>
        <v>203.15315315315314</v>
      </c>
    </row>
    <row r="646" spans="1:10" s="80" customFormat="1" ht="12.75" customHeight="1" x14ac:dyDescent="0.25">
      <c r="A646" s="102"/>
      <c r="D646" s="81"/>
      <c r="E646" s="81">
        <f>(E645*Invoice!I2290)+((E645-(E645*Invoice!I2290))*Invoice!J2290)</f>
        <v>256250</v>
      </c>
      <c r="F646" s="81"/>
      <c r="G646" s="90">
        <f>E646/1.11</f>
        <v>230855.85585585583</v>
      </c>
      <c r="H646" s="91">
        <f>G646*11%</f>
        <v>25394.144144144142</v>
      </c>
      <c r="I646" s="91">
        <f>G646/B645</f>
        <v>230.85585585585582</v>
      </c>
      <c r="J646" s="105">
        <f>H646/B645</f>
        <v>25.394144144144143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1793750</v>
      </c>
      <c r="F647" s="81"/>
      <c r="G647" s="82">
        <f>G645-G646</f>
        <v>1615990.9909909908</v>
      </c>
      <c r="H647" s="82">
        <f>H645-H646</f>
        <v>177759.00900900899</v>
      </c>
      <c r="I647" s="82">
        <f>I645-I646</f>
        <v>1615.9909909909907</v>
      </c>
      <c r="J647" s="106">
        <f>J645-J646</f>
        <v>177.75900900900899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1793749.9999999998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2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Invoice!B2291</f>
        <v>48</v>
      </c>
      <c r="C651" s="88" t="str">
        <f>Invoice!E2291</f>
        <v>PUSH PIN JOYKO PP-30 WARNA</v>
      </c>
      <c r="D651" s="89">
        <f>Invoice!H2291</f>
        <v>31200</v>
      </c>
      <c r="E651" s="81">
        <f t="shared" ref="E651:E687" si="40">D651*B651</f>
        <v>1497600</v>
      </c>
      <c r="F651" s="81"/>
      <c r="G651" s="82">
        <f t="shared" ref="G651:G687" si="41">E651/1.11</f>
        <v>1349189.1891891891</v>
      </c>
      <c r="H651" s="83">
        <f t="shared" ref="H651:H687" si="42">G651*11%</f>
        <v>148410.8108108108</v>
      </c>
      <c r="I651" s="83">
        <f t="shared" ref="I651:I687" si="43">G651/B651</f>
        <v>28108.108108108107</v>
      </c>
      <c r="J651" s="104">
        <f t="shared" ref="J651:J687" si="44">H651/B651</f>
        <v>3091.8918918918916</v>
      </c>
    </row>
    <row r="652" spans="1:10" s="80" customFormat="1" ht="12.75" customHeight="1" x14ac:dyDescent="0.25">
      <c r="A652" s="102"/>
      <c r="D652" s="81"/>
      <c r="E652" s="81">
        <f>(E651*Invoice!I2291)+((E651-(E651*Invoice!I2291))*Invoice!J2291)</f>
        <v>187200</v>
      </c>
      <c r="F652" s="81"/>
      <c r="G652" s="90">
        <f>E652/1.11</f>
        <v>168648.64864864864</v>
      </c>
      <c r="H652" s="91">
        <f>G652*11%</f>
        <v>18551.35135135135</v>
      </c>
      <c r="I652" s="91">
        <f>G652/B651</f>
        <v>3513.5135135135133</v>
      </c>
      <c r="J652" s="105">
        <f>H652/B651</f>
        <v>386.48648648648646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1310400</v>
      </c>
      <c r="F653" s="81"/>
      <c r="G653" s="82">
        <f>G651-G652</f>
        <v>1180540.5405405406</v>
      </c>
      <c r="H653" s="82">
        <f>H651-H652</f>
        <v>129859.45945945945</v>
      </c>
      <c r="I653" s="82">
        <f>I651-I652</f>
        <v>24594.594594594593</v>
      </c>
      <c r="J653" s="106">
        <f>J651-J652</f>
        <v>2705.405405405405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1310400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3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Invoice!B2292</f>
        <v>720</v>
      </c>
      <c r="C657" s="88" t="str">
        <f>Invoice!E2292</f>
        <v>CORRECTION TAPE JOYKO CT-507</v>
      </c>
      <c r="D657" s="89">
        <f>Invoice!H2292</f>
        <v>4600</v>
      </c>
      <c r="E657" s="81">
        <f t="shared" si="40"/>
        <v>3312000</v>
      </c>
      <c r="F657" s="81"/>
      <c r="G657" s="82">
        <f t="shared" si="41"/>
        <v>2983783.7837837837</v>
      </c>
      <c r="H657" s="83">
        <f t="shared" si="42"/>
        <v>328216.21621621621</v>
      </c>
      <c r="I657" s="83">
        <f t="shared" si="43"/>
        <v>4144.1441441441439</v>
      </c>
      <c r="J657" s="104">
        <f t="shared" si="44"/>
        <v>455.85585585585585</v>
      </c>
    </row>
    <row r="658" spans="1:10" s="80" customFormat="1" ht="12.75" customHeight="1" x14ac:dyDescent="0.25">
      <c r="A658" s="102"/>
      <c r="D658" s="81"/>
      <c r="E658" s="81">
        <f>(E657*Invoice!I2292)+((E657-(E657*Invoice!I2292))*Invoice!J2292)</f>
        <v>414000</v>
      </c>
      <c r="F658" s="81"/>
      <c r="G658" s="90">
        <f>E658/1.11</f>
        <v>372972.97297297296</v>
      </c>
      <c r="H658" s="91">
        <f>G658*11%</f>
        <v>41027.027027027027</v>
      </c>
      <c r="I658" s="91">
        <f>G658/B657</f>
        <v>518.01801801801798</v>
      </c>
      <c r="J658" s="105">
        <f>H658/B657</f>
        <v>56.981981981981981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2898000</v>
      </c>
      <c r="F659" s="81"/>
      <c r="G659" s="82">
        <f>G657-G658</f>
        <v>2610810.8108108109</v>
      </c>
      <c r="H659" s="82">
        <f>H657-H658</f>
        <v>287189.18918918917</v>
      </c>
      <c r="I659" s="82">
        <f>I657-I658</f>
        <v>3626.1261261261261</v>
      </c>
      <c r="J659" s="106">
        <f>J657-J658</f>
        <v>398.87387387387389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2898000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4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Invoice!B2293</f>
        <v>72</v>
      </c>
      <c r="C663" s="88" t="str">
        <f>Invoice!E2293</f>
        <v>PENCIL CASE KENKO PC-0719-MIX</v>
      </c>
      <c r="D663" s="89">
        <f>Invoice!H2293</f>
        <v>57600</v>
      </c>
      <c r="E663" s="81">
        <f t="shared" si="40"/>
        <v>4147200</v>
      </c>
      <c r="F663" s="81"/>
      <c r="G663" s="82">
        <f t="shared" si="41"/>
        <v>3736216.2162162159</v>
      </c>
      <c r="H663" s="83">
        <f t="shared" si="42"/>
        <v>410983.78378378373</v>
      </c>
      <c r="I663" s="83">
        <f t="shared" si="43"/>
        <v>51891.891891891886</v>
      </c>
      <c r="J663" s="104">
        <f t="shared" si="44"/>
        <v>5708.1081081081074</v>
      </c>
    </row>
    <row r="664" spans="1:10" s="80" customFormat="1" ht="12.75" customHeight="1" x14ac:dyDescent="0.25">
      <c r="A664" s="102"/>
      <c r="D664" s="81"/>
      <c r="E664" s="81">
        <f>(E663*Invoice!I2293)+((E663-(E663*Invoice!I2293))*Invoice!J2293)</f>
        <v>518400</v>
      </c>
      <c r="F664" s="81"/>
      <c r="G664" s="90">
        <f>E664/1.11</f>
        <v>467027.02702702698</v>
      </c>
      <c r="H664" s="91">
        <f>G664*11%</f>
        <v>51372.972972972966</v>
      </c>
      <c r="I664" s="91">
        <f>G664/B663</f>
        <v>6486.4864864864858</v>
      </c>
      <c r="J664" s="105">
        <f>H664/B663</f>
        <v>713.51351351351343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3628800</v>
      </c>
      <c r="F665" s="81"/>
      <c r="G665" s="82">
        <f>G663-G664</f>
        <v>3269189.1891891891</v>
      </c>
      <c r="H665" s="82">
        <f>H663-H664</f>
        <v>359610.81081081077</v>
      </c>
      <c r="I665" s="82">
        <f>I663-I664</f>
        <v>45405.4054054054</v>
      </c>
      <c r="J665" s="106">
        <f>J663-J664</f>
        <v>4994.5945945945941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3628800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5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Invoice!B2294</f>
        <v>120</v>
      </c>
      <c r="C669" s="88" t="str">
        <f>Invoice!E2294</f>
        <v>CORRECTION FLUID JOYKO CF-S221</v>
      </c>
      <c r="D669" s="89">
        <f>Invoice!H2294</f>
        <v>70800</v>
      </c>
      <c r="E669" s="81">
        <f t="shared" si="40"/>
        <v>8496000</v>
      </c>
      <c r="F669" s="81"/>
      <c r="G669" s="82">
        <f t="shared" si="41"/>
        <v>7654054.0540540535</v>
      </c>
      <c r="H669" s="83">
        <f t="shared" si="42"/>
        <v>841945.94594594592</v>
      </c>
      <c r="I669" s="83">
        <f t="shared" si="43"/>
        <v>63783.78378378378</v>
      </c>
      <c r="J669" s="104">
        <f t="shared" si="44"/>
        <v>7016.2162162162158</v>
      </c>
    </row>
    <row r="670" spans="1:10" s="80" customFormat="1" ht="12.75" customHeight="1" x14ac:dyDescent="0.25">
      <c r="A670" s="102"/>
      <c r="D670" s="81"/>
      <c r="E670" s="81">
        <f>(E669*Invoice!I2294)+((E669-(E669*Invoice!I2294))*Invoice!J2294)</f>
        <v>1062000</v>
      </c>
      <c r="F670" s="81"/>
      <c r="G670" s="90">
        <f>E670/1.11</f>
        <v>956756.75675675669</v>
      </c>
      <c r="H670" s="91">
        <f>G670*11%</f>
        <v>105243.24324324324</v>
      </c>
      <c r="I670" s="91">
        <f>G670/B669</f>
        <v>7972.9729729729725</v>
      </c>
      <c r="J670" s="105">
        <f>H670/B669</f>
        <v>877.02702702702697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7434000</v>
      </c>
      <c r="F671" s="81"/>
      <c r="G671" s="82">
        <f>G669-G670</f>
        <v>6697297.297297297</v>
      </c>
      <c r="H671" s="82">
        <f>H669-H670</f>
        <v>736702.70270270272</v>
      </c>
      <c r="I671" s="82">
        <f>I669-I670</f>
        <v>55810.810810810806</v>
      </c>
      <c r="J671" s="106">
        <f>J669-J670</f>
        <v>6139.1891891891892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7434000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6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Invoice!B2295</f>
        <v>120</v>
      </c>
      <c r="C675" s="88" t="str">
        <f>Invoice!E2295</f>
        <v>CORRECTION FLUID JOYKO CF-S224</v>
      </c>
      <c r="D675" s="89">
        <f>Invoice!H2295</f>
        <v>70800</v>
      </c>
      <c r="E675" s="81">
        <f t="shared" si="40"/>
        <v>8496000</v>
      </c>
      <c r="F675" s="81"/>
      <c r="G675" s="82">
        <f t="shared" si="41"/>
        <v>7654054.0540540535</v>
      </c>
      <c r="H675" s="83">
        <f t="shared" si="42"/>
        <v>841945.94594594592</v>
      </c>
      <c r="I675" s="83">
        <f t="shared" si="43"/>
        <v>63783.78378378378</v>
      </c>
      <c r="J675" s="104">
        <f t="shared" si="44"/>
        <v>7016.2162162162158</v>
      </c>
    </row>
    <row r="676" spans="1:10" s="80" customFormat="1" ht="12.75" customHeight="1" x14ac:dyDescent="0.25">
      <c r="A676" s="102"/>
      <c r="D676" s="81"/>
      <c r="E676" s="81">
        <f>(E675*Invoice!I2295)+((E675-(E675*Invoice!I2295))*Invoice!J2295)</f>
        <v>1062000</v>
      </c>
      <c r="F676" s="81"/>
      <c r="G676" s="90">
        <f>E676/1.11</f>
        <v>956756.75675675669</v>
      </c>
      <c r="H676" s="91">
        <f>G676*11%</f>
        <v>105243.24324324324</v>
      </c>
      <c r="I676" s="91">
        <f>G676/B675</f>
        <v>7972.9729729729725</v>
      </c>
      <c r="J676" s="105">
        <f>H676/B675</f>
        <v>877.02702702702697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7434000</v>
      </c>
      <c r="F677" s="81"/>
      <c r="G677" s="82">
        <f>G675-G676</f>
        <v>6697297.297297297</v>
      </c>
      <c r="H677" s="82">
        <f>H675-H676</f>
        <v>736702.70270270272</v>
      </c>
      <c r="I677" s="82">
        <f>I675-I676</f>
        <v>55810.810810810806</v>
      </c>
      <c r="J677" s="106">
        <f>J675-J676</f>
        <v>6139.1891891891892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7434000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7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Invoice!B2296</f>
        <v>72</v>
      </c>
      <c r="C681" s="88" t="str">
        <f>Invoice!E2296</f>
        <v>CORRECTION FLUID JOYKO CF-S225</v>
      </c>
      <c r="D681" s="89">
        <f>Invoice!H2296</f>
        <v>34200</v>
      </c>
      <c r="E681" s="81">
        <f t="shared" si="40"/>
        <v>2462400</v>
      </c>
      <c r="F681" s="81"/>
      <c r="G681" s="82">
        <f t="shared" si="41"/>
        <v>2218378.3783783782</v>
      </c>
      <c r="H681" s="83">
        <f t="shared" si="42"/>
        <v>244021.6216216216</v>
      </c>
      <c r="I681" s="83">
        <f t="shared" si="43"/>
        <v>30810.81081081081</v>
      </c>
      <c r="J681" s="104">
        <f t="shared" si="44"/>
        <v>3389.1891891891887</v>
      </c>
    </row>
    <row r="682" spans="1:10" s="80" customFormat="1" ht="12.75" customHeight="1" x14ac:dyDescent="0.25">
      <c r="A682" s="102"/>
      <c r="D682" s="81"/>
      <c r="E682" s="81">
        <f>(E681*Invoice!I2296)+((E681-(E681*Invoice!I2296))*Invoice!J2296)</f>
        <v>307800</v>
      </c>
      <c r="F682" s="81"/>
      <c r="G682" s="90">
        <f>E682/1.11</f>
        <v>277297.29729729728</v>
      </c>
      <c r="H682" s="91">
        <f>G682*11%</f>
        <v>30502.7027027027</v>
      </c>
      <c r="I682" s="91">
        <f>G682/B681</f>
        <v>3851.3513513513512</v>
      </c>
      <c r="J682" s="105">
        <f>H682/B681</f>
        <v>423.64864864864859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2154600</v>
      </c>
      <c r="F683" s="81"/>
      <c r="G683" s="82">
        <f>G681-G682</f>
        <v>1941081.0810810809</v>
      </c>
      <c r="H683" s="82">
        <f>H681-H682</f>
        <v>213518.91891891891</v>
      </c>
      <c r="I683" s="82">
        <f>I681-I682</f>
        <v>26959.45945945946</v>
      </c>
      <c r="J683" s="106">
        <f>J681-J682</f>
        <v>2965.54054054054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2154600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8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Invoice!B2297</f>
        <v>5</v>
      </c>
      <c r="C687" s="88" t="str">
        <f>Invoice!E2297</f>
        <v>DATE STAMP JOYKO S-68 (Lunas)</v>
      </c>
      <c r="D687" s="89">
        <f>Invoice!H2297</f>
        <v>103200</v>
      </c>
      <c r="E687" s="81">
        <f t="shared" si="40"/>
        <v>516000</v>
      </c>
      <c r="F687" s="81"/>
      <c r="G687" s="82">
        <f t="shared" si="41"/>
        <v>464864.86486486485</v>
      </c>
      <c r="H687" s="83">
        <f t="shared" si="42"/>
        <v>51135.135135135133</v>
      </c>
      <c r="I687" s="83">
        <f t="shared" si="43"/>
        <v>92972.972972972973</v>
      </c>
      <c r="J687" s="104">
        <f t="shared" si="44"/>
        <v>10227.027027027027</v>
      </c>
    </row>
    <row r="688" spans="1:10" s="80" customFormat="1" ht="12.75" customHeight="1" x14ac:dyDescent="0.25">
      <c r="A688" s="102"/>
      <c r="D688" s="81"/>
      <c r="E688" s="81">
        <f>(E687*Invoice!I2297)+((E687-(E687*Invoice!I2297))*Invoice!J2297)</f>
        <v>64500</v>
      </c>
      <c r="F688" s="81"/>
      <c r="G688" s="90">
        <f>E688/1.11</f>
        <v>58108.108108108107</v>
      </c>
      <c r="H688" s="91">
        <f>G688*11%</f>
        <v>6391.8918918918916</v>
      </c>
      <c r="I688" s="91">
        <f>G688/B687</f>
        <v>11621.621621621622</v>
      </c>
      <c r="J688" s="105">
        <f>H688/B687</f>
        <v>1278.3783783783783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451500</v>
      </c>
      <c r="F689" s="81"/>
      <c r="G689" s="82">
        <f>G687-G688</f>
        <v>406756.75675675675</v>
      </c>
      <c r="H689" s="82">
        <f>H687-H688</f>
        <v>44743.24324324324</v>
      </c>
      <c r="I689" s="82">
        <f>I687-I688</f>
        <v>81351.351351351346</v>
      </c>
      <c r="J689" s="106">
        <f>J687-J688</f>
        <v>8948.6486486486483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451500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G647+G653+G659+G665+G671+G677+G683+G689</f>
        <v>24418963.963963963</v>
      </c>
      <c r="H692" s="111">
        <f>H647+H653+H659+H665+H671+H677+H683+H689</f>
        <v>2686086.0360360355</v>
      </c>
      <c r="I692" s="112"/>
      <c r="J692" s="113">
        <f>H648+H654+H660+H666+H672+H678+H684+H690</f>
        <v>27105050</v>
      </c>
    </row>
    <row r="694" spans="1:10" s="80" customFormat="1" ht="12.75" customHeight="1" x14ac:dyDescent="0.25">
      <c r="A694" s="95" t="s">
        <v>1</v>
      </c>
      <c r="B694" s="96">
        <f>Invoice!E2396</f>
        <v>23010022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Invoice!B2404</f>
        <v>60</v>
      </c>
      <c r="C696" s="88" t="str">
        <f>Invoice!E2404</f>
        <v>DOUBLE TAPE KENKO 48 MM - BLUE CORE (2")</v>
      </c>
      <c r="D696" s="89">
        <f>Invoice!H2404</f>
        <v>9500</v>
      </c>
      <c r="E696" s="81">
        <f>D696*B696</f>
        <v>570000</v>
      </c>
      <c r="F696" s="81"/>
      <c r="G696" s="82">
        <f>E696/1.11</f>
        <v>513513.51351351349</v>
      </c>
      <c r="H696" s="83">
        <f>G696*11%</f>
        <v>56486.486486486487</v>
      </c>
      <c r="I696" s="83">
        <f>G696/B696</f>
        <v>8558.5585585585577</v>
      </c>
      <c r="J696" s="104">
        <f>H696/B696</f>
        <v>941.4414414414415</v>
      </c>
    </row>
    <row r="697" spans="1:10" s="80" customFormat="1" ht="12.75" customHeight="1" x14ac:dyDescent="0.25">
      <c r="A697" s="102"/>
      <c r="D697" s="81"/>
      <c r="E697" s="81">
        <f>(E696*Invoice!I2404)+((E696-(E696*Invoice!I2404))*Invoice!J2404)</f>
        <v>57000</v>
      </c>
      <c r="F697" s="81"/>
      <c r="G697" s="90">
        <f>E697/1.11</f>
        <v>51351.351351351346</v>
      </c>
      <c r="H697" s="91">
        <f>G697*11%</f>
        <v>5648.6486486486483</v>
      </c>
      <c r="I697" s="91">
        <f>G697/B696</f>
        <v>855.85585585585579</v>
      </c>
      <c r="J697" s="105">
        <f>H697/B696</f>
        <v>94.144144144144136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513000</v>
      </c>
      <c r="F698" s="81"/>
      <c r="G698" s="82">
        <f>G696-G697</f>
        <v>462162.16216216213</v>
      </c>
      <c r="H698" s="82">
        <f>H696-H697</f>
        <v>50837.83783783784</v>
      </c>
      <c r="I698" s="82">
        <f>I696-I697</f>
        <v>7702.7027027027016</v>
      </c>
      <c r="J698" s="106">
        <f>J696-J697</f>
        <v>847.2972972972974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513000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Invoice!B2405</f>
        <v>10</v>
      </c>
      <c r="C702" s="88" t="str">
        <f>Invoice!E2405</f>
        <v>ISI CUTTER 18 MM KENKO L-150 (BESAR)</v>
      </c>
      <c r="D702" s="89">
        <f>Invoice!H2405</f>
        <v>64800</v>
      </c>
      <c r="E702" s="81">
        <f t="shared" ref="E702" si="45">D702*B702</f>
        <v>648000</v>
      </c>
      <c r="F702" s="81"/>
      <c r="G702" s="82">
        <f t="shared" ref="G702" si="46">E702/1.11</f>
        <v>583783.78378378379</v>
      </c>
      <c r="H702" s="83">
        <f t="shared" ref="H702" si="47">G702*11%</f>
        <v>64216.21621621622</v>
      </c>
      <c r="I702" s="83">
        <f t="shared" ref="I702" si="48">G702/B702</f>
        <v>58378.37837837838</v>
      </c>
      <c r="J702" s="104">
        <f t="shared" ref="J702" si="49">H702/B702</f>
        <v>6421.6216216216217</v>
      </c>
    </row>
    <row r="703" spans="1:10" s="80" customFormat="1" ht="12.75" customHeight="1" x14ac:dyDescent="0.25">
      <c r="A703" s="102"/>
      <c r="D703" s="81"/>
      <c r="E703" s="81">
        <f>(E702*Invoice!I2405)+((E702-(E702*Invoice!I2405))*Invoice!J2405)</f>
        <v>64800</v>
      </c>
      <c r="F703" s="81"/>
      <c r="G703" s="90">
        <f>E703/1.11</f>
        <v>58378.378378378373</v>
      </c>
      <c r="H703" s="91">
        <f>G703*11%</f>
        <v>6421.6216216216208</v>
      </c>
      <c r="I703" s="91">
        <f>G703/B702</f>
        <v>5837.8378378378375</v>
      </c>
      <c r="J703" s="105">
        <f>H703/B702</f>
        <v>642.16216216216208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583200</v>
      </c>
      <c r="F704" s="81"/>
      <c r="G704" s="82">
        <f>G702-G703</f>
        <v>525405.40540540544</v>
      </c>
      <c r="H704" s="82">
        <f>H702-H703</f>
        <v>57794.5945945946</v>
      </c>
      <c r="I704" s="82">
        <f>I702-I703</f>
        <v>52540.54054054054</v>
      </c>
      <c r="J704" s="106">
        <f>J702-J703</f>
        <v>5779.45945945946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583200</v>
      </c>
      <c r="I705" s="83"/>
      <c r="J705" s="104"/>
    </row>
    <row r="706" spans="1:10" s="80" customFormat="1" ht="12.75" customHeight="1" x14ac:dyDescent="0.25">
      <c r="A706" s="102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7"/>
      <c r="B707" s="108"/>
      <c r="C707" s="109"/>
      <c r="D707" s="110"/>
      <c r="E707" s="110"/>
      <c r="F707" s="110"/>
      <c r="G707" s="111">
        <f>G698+G704</f>
        <v>987567.56756756757</v>
      </c>
      <c r="H707" s="111">
        <f>H698+H704</f>
        <v>108632.43243243244</v>
      </c>
      <c r="I707" s="112"/>
      <c r="J707" s="113">
        <f>H699+H705</f>
        <v>1096200</v>
      </c>
    </row>
    <row r="709" spans="1:10" s="80" customFormat="1" ht="12.75" customHeight="1" x14ac:dyDescent="0.25">
      <c r="A709" s="95" t="s">
        <v>1</v>
      </c>
      <c r="B709" s="96">
        <f>Invoice!E2510</f>
        <v>23010023</v>
      </c>
      <c r="C709" s="97"/>
      <c r="D709" s="98"/>
      <c r="E709" s="98"/>
      <c r="F709" s="98"/>
      <c r="G709" s="99"/>
      <c r="H709" s="100"/>
      <c r="I709" s="100"/>
      <c r="J709" s="101"/>
    </row>
    <row r="710" spans="1:10" s="80" customFormat="1" ht="12.75" customHeight="1" x14ac:dyDescent="0.25">
      <c r="A710" s="102">
        <v>1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3"/>
    </row>
    <row r="711" spans="1:10" s="80" customFormat="1" ht="12.75" customHeight="1" x14ac:dyDescent="0.25">
      <c r="A711" s="102"/>
      <c r="B711" s="80">
        <f>Invoice!B2518</f>
        <v>2000</v>
      </c>
      <c r="C711" s="88" t="str">
        <f>Invoice!E2518</f>
        <v>LABEL HARGA JOYKO LB-2RL (1 LINE PUTIH)</v>
      </c>
      <c r="D711" s="89">
        <f>Invoice!H2518</f>
        <v>2050</v>
      </c>
      <c r="E711" s="81">
        <f>D711*B711</f>
        <v>4100000</v>
      </c>
      <c r="F711" s="81"/>
      <c r="G711" s="82">
        <f>E711/1.11</f>
        <v>3693693.6936936933</v>
      </c>
      <c r="H711" s="83">
        <f>G711*11%</f>
        <v>406306.30630630627</v>
      </c>
      <c r="I711" s="83">
        <f>G711/B711</f>
        <v>1846.8468468468466</v>
      </c>
      <c r="J711" s="104">
        <f>H711/B711</f>
        <v>203.15315315315314</v>
      </c>
    </row>
    <row r="712" spans="1:10" s="80" customFormat="1" ht="12.75" customHeight="1" x14ac:dyDescent="0.25">
      <c r="A712" s="102"/>
      <c r="D712" s="81"/>
      <c r="E712" s="81">
        <f>(E711*Invoice!I2518)+((E711-(E711*Invoice!I2518))*Invoice!J2518)</f>
        <v>553500</v>
      </c>
      <c r="F712" s="81"/>
      <c r="G712" s="90">
        <f>E712/1.11</f>
        <v>498648.64864864858</v>
      </c>
      <c r="H712" s="91">
        <f>G712*11%</f>
        <v>54851.351351351346</v>
      </c>
      <c r="I712" s="91">
        <f>G712/B711</f>
        <v>249.32432432432429</v>
      </c>
      <c r="J712" s="105">
        <f>H712/B711</f>
        <v>27.425675675675674</v>
      </c>
    </row>
    <row r="713" spans="1:10" s="80" customFormat="1" ht="12.75" customHeight="1" x14ac:dyDescent="0.25">
      <c r="A713" s="102"/>
      <c r="D713" s="81" t="s">
        <v>23</v>
      </c>
      <c r="E713" s="81">
        <f>E711-E712</f>
        <v>3546500</v>
      </c>
      <c r="F713" s="81"/>
      <c r="G713" s="82">
        <f>G711-G712</f>
        <v>3195045.0450450447</v>
      </c>
      <c r="H713" s="82">
        <f>H711-H712</f>
        <v>351454.95495495491</v>
      </c>
      <c r="I713" s="82">
        <f>I711-I712</f>
        <v>1597.5225225225222</v>
      </c>
      <c r="J713" s="106">
        <f>J711-J712</f>
        <v>175.72747747747746</v>
      </c>
    </row>
    <row r="714" spans="1:10" s="80" customFormat="1" ht="12.75" customHeight="1" x14ac:dyDescent="0.25">
      <c r="A714" s="102"/>
      <c r="D714" s="81"/>
      <c r="E714" s="81"/>
      <c r="F714" s="81"/>
      <c r="G714" s="82"/>
      <c r="H714" s="83">
        <f>G713+H713</f>
        <v>3546499.9999999995</v>
      </c>
      <c r="I714" s="83"/>
      <c r="J714" s="104"/>
    </row>
    <row r="715" spans="1:10" s="80" customFormat="1" ht="12.75" customHeight="1" x14ac:dyDescent="0.25">
      <c r="A715" s="102"/>
      <c r="B715" s="79"/>
      <c r="D715" s="81"/>
      <c r="E715" s="81"/>
      <c r="F715" s="81"/>
      <c r="G715" s="82"/>
      <c r="H715" s="83"/>
      <c r="I715" s="83"/>
      <c r="J715" s="104"/>
    </row>
    <row r="716" spans="1:10" s="80" customFormat="1" ht="12.75" customHeight="1" x14ac:dyDescent="0.25">
      <c r="A716" s="107"/>
      <c r="B716" s="108"/>
      <c r="C716" s="109"/>
      <c r="D716" s="110"/>
      <c r="E716" s="110"/>
      <c r="F716" s="110"/>
      <c r="G716" s="111">
        <f>G713</f>
        <v>3195045.0450450447</v>
      </c>
      <c r="H716" s="112">
        <f>H713</f>
        <v>351454.95495495491</v>
      </c>
      <c r="I716" s="112"/>
      <c r="J716" s="113">
        <f>H714</f>
        <v>3546499.9999999995</v>
      </c>
    </row>
    <row r="718" spans="1:10" s="80" customFormat="1" ht="12.75" customHeight="1" x14ac:dyDescent="0.25">
      <c r="A718" s="95" t="s">
        <v>1</v>
      </c>
      <c r="B718" s="96">
        <f>Invoice!E2624</f>
        <v>23010024</v>
      </c>
      <c r="C718" s="97"/>
      <c r="D718" s="98"/>
      <c r="E718" s="98"/>
      <c r="F718" s="98"/>
      <c r="G718" s="99"/>
      <c r="H718" s="100"/>
      <c r="I718" s="100"/>
      <c r="J718" s="101"/>
    </row>
    <row r="719" spans="1:10" s="80" customFormat="1" ht="12.75" customHeight="1" x14ac:dyDescent="0.25">
      <c r="A719" s="102">
        <v>1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Invoice!B2632</f>
        <v>144</v>
      </c>
      <c r="C720" s="88" t="str">
        <f>Invoice!E2632</f>
        <v>GEL PEN KENKO 0.28MM MICROTEC</v>
      </c>
      <c r="D720" s="89">
        <f>Invoice!H2632</f>
        <v>39600</v>
      </c>
      <c r="E720" s="81">
        <f>D720*B720</f>
        <v>5702400</v>
      </c>
      <c r="F720" s="81"/>
      <c r="G720" s="82">
        <f>E720/1.11</f>
        <v>5137297.297297297</v>
      </c>
      <c r="H720" s="83">
        <f>G720*11%</f>
        <v>565102.70270270272</v>
      </c>
      <c r="I720" s="83">
        <f>G720/B720</f>
        <v>35675.675675675673</v>
      </c>
      <c r="J720" s="104">
        <f>H720/B720</f>
        <v>3924.3243243243246</v>
      </c>
    </row>
    <row r="721" spans="1:10" s="80" customFormat="1" ht="12.75" customHeight="1" x14ac:dyDescent="0.25">
      <c r="A721" s="102"/>
      <c r="D721" s="81"/>
      <c r="E721" s="81">
        <f>(E720*Invoice!I2632)+((E720-(E720*Invoice!I2632))*Invoice!J2632)</f>
        <v>712800</v>
      </c>
      <c r="F721" s="81"/>
      <c r="G721" s="90">
        <f>E721/1.11</f>
        <v>642162.16216216213</v>
      </c>
      <c r="H721" s="91">
        <f>G721*11%</f>
        <v>70637.83783783784</v>
      </c>
      <c r="I721" s="91">
        <f>G721/B720</f>
        <v>4459.4594594594591</v>
      </c>
      <c r="J721" s="105">
        <f>H721/B720</f>
        <v>490.54054054054058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4989600</v>
      </c>
      <c r="F722" s="81"/>
      <c r="G722" s="82">
        <f>G720-G721</f>
        <v>4495135.1351351347</v>
      </c>
      <c r="H722" s="82">
        <f>H720-H721</f>
        <v>494464.86486486485</v>
      </c>
      <c r="I722" s="82">
        <f>I720-I721</f>
        <v>31216.216216216213</v>
      </c>
      <c r="J722" s="106">
        <f>J720-J721</f>
        <v>3433.7837837837842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4989600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2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Invoice!B2633</f>
        <v>432</v>
      </c>
      <c r="C726" s="88" t="str">
        <f>Invoice!E2633</f>
        <v>PENSIL WARNA JOYKO CP-12PB (PANJANG)</v>
      </c>
      <c r="D726" s="89">
        <f>Invoice!H2633</f>
        <v>10600</v>
      </c>
      <c r="E726" s="81">
        <f t="shared" ref="E726:E738" si="50">D726*B726</f>
        <v>4579200</v>
      </c>
      <c r="F726" s="81"/>
      <c r="G726" s="82">
        <f t="shared" ref="G726:G738" si="51">E726/1.11</f>
        <v>4125405.405405405</v>
      </c>
      <c r="H726" s="83">
        <f t="shared" ref="H726:H738" si="52">G726*11%</f>
        <v>453794.59459459456</v>
      </c>
      <c r="I726" s="83">
        <f t="shared" ref="I726:I738" si="53">G726/B726</f>
        <v>9549.5495495495488</v>
      </c>
      <c r="J726" s="104">
        <f t="shared" ref="J726:J738" si="54">H726/B726</f>
        <v>1050.4504504504503</v>
      </c>
    </row>
    <row r="727" spans="1:10" s="80" customFormat="1" ht="12.75" customHeight="1" x14ac:dyDescent="0.25">
      <c r="A727" s="102"/>
      <c r="D727" s="81"/>
      <c r="E727" s="81">
        <f>(E726*Invoice!I2633)+((E726-(E726*Invoice!I2633))*Invoice!J2633)</f>
        <v>572400</v>
      </c>
      <c r="F727" s="81"/>
      <c r="G727" s="90">
        <f>E727/1.11</f>
        <v>515675.67567567562</v>
      </c>
      <c r="H727" s="91">
        <f>G727*11%</f>
        <v>56724.32432432432</v>
      </c>
      <c r="I727" s="91">
        <f>G727/B726</f>
        <v>1193.6936936936936</v>
      </c>
      <c r="J727" s="105">
        <f>H727/B726</f>
        <v>131.30630630630628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4006800</v>
      </c>
      <c r="F728" s="81"/>
      <c r="G728" s="82">
        <f>G726-G727</f>
        <v>3609729.7297297292</v>
      </c>
      <c r="H728" s="82">
        <f>H726-H727</f>
        <v>397070.27027027024</v>
      </c>
      <c r="I728" s="82">
        <f>I726-I727</f>
        <v>8355.8558558558543</v>
      </c>
      <c r="J728" s="106">
        <f>J726-J727</f>
        <v>919.14414414414398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4006799.9999999995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3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Invoice!B2634</f>
        <v>24</v>
      </c>
      <c r="C732" s="88" t="str">
        <f>Invoice!E2634</f>
        <v>GUNTING JOYKO SC-828</v>
      </c>
      <c r="D732" s="89">
        <f>Invoice!H2634</f>
        <v>52200</v>
      </c>
      <c r="E732" s="81">
        <f t="shared" si="50"/>
        <v>1252800</v>
      </c>
      <c r="F732" s="81"/>
      <c r="G732" s="82">
        <f t="shared" si="51"/>
        <v>1128648.6486486485</v>
      </c>
      <c r="H732" s="83">
        <f t="shared" si="52"/>
        <v>124151.35135135133</v>
      </c>
      <c r="I732" s="83">
        <f t="shared" si="53"/>
        <v>47027.027027027019</v>
      </c>
      <c r="J732" s="104">
        <f t="shared" si="54"/>
        <v>5172.9729729729725</v>
      </c>
    </row>
    <row r="733" spans="1:10" s="80" customFormat="1" ht="12.75" customHeight="1" x14ac:dyDescent="0.25">
      <c r="A733" s="102"/>
      <c r="D733" s="81"/>
      <c r="E733" s="81">
        <f>(E732*Invoice!I2634)+((E732-(E732*Invoice!I2634))*Invoice!J2634)</f>
        <v>156600</v>
      </c>
      <c r="F733" s="81"/>
      <c r="G733" s="90">
        <f>E733/1.11</f>
        <v>141081.08108108107</v>
      </c>
      <c r="H733" s="91">
        <f>G733*11%</f>
        <v>15518.918918918916</v>
      </c>
      <c r="I733" s="91">
        <f>G733/B732</f>
        <v>5878.3783783783774</v>
      </c>
      <c r="J733" s="105">
        <f>H733/B732</f>
        <v>646.62162162162156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1096200</v>
      </c>
      <c r="F734" s="81"/>
      <c r="G734" s="82">
        <f>G732-G733</f>
        <v>987567.56756756746</v>
      </c>
      <c r="H734" s="82">
        <f>H732-H733</f>
        <v>108632.43243243241</v>
      </c>
      <c r="I734" s="82">
        <f>I732-I733</f>
        <v>41148.648648648639</v>
      </c>
      <c r="J734" s="106">
        <f>J732-J733</f>
        <v>4526.3513513513508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1096199.9999999998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4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Invoice!B2635</f>
        <v>3</v>
      </c>
      <c r="C738" s="88" t="str">
        <f>Invoice!E2635</f>
        <v>DATE STAMP JOYKO S-68 (Lunas)</v>
      </c>
      <c r="D738" s="89">
        <f>Invoice!H2635</f>
        <v>103200</v>
      </c>
      <c r="E738" s="81">
        <f t="shared" si="50"/>
        <v>309600</v>
      </c>
      <c r="F738" s="81"/>
      <c r="G738" s="82">
        <f t="shared" si="51"/>
        <v>278918.91891891888</v>
      </c>
      <c r="H738" s="83">
        <f t="shared" si="52"/>
        <v>30681.081081081076</v>
      </c>
      <c r="I738" s="83">
        <f t="shared" si="53"/>
        <v>92972.972972972959</v>
      </c>
      <c r="J738" s="104">
        <f t="shared" si="54"/>
        <v>10227.027027027025</v>
      </c>
    </row>
    <row r="739" spans="1:10" s="80" customFormat="1" ht="12.75" customHeight="1" x14ac:dyDescent="0.25">
      <c r="A739" s="102"/>
      <c r="D739" s="81"/>
      <c r="E739" s="81">
        <f>(E738*Invoice!I2635)+((E738-(E738*Invoice!I2635))*Invoice!J2635)</f>
        <v>38700</v>
      </c>
      <c r="F739" s="81"/>
      <c r="G739" s="90">
        <f>E739/1.11</f>
        <v>34864.86486486486</v>
      </c>
      <c r="H739" s="91">
        <f>G739*11%</f>
        <v>3835.1351351351345</v>
      </c>
      <c r="I739" s="91">
        <f>G739/B738</f>
        <v>11621.62162162162</v>
      </c>
      <c r="J739" s="105">
        <f>H739/B738</f>
        <v>1278.3783783783781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270900</v>
      </c>
      <c r="F740" s="81"/>
      <c r="G740" s="82">
        <f>G738-G739</f>
        <v>244054.05405405402</v>
      </c>
      <c r="H740" s="82">
        <f>H738-H739</f>
        <v>26845.945945945943</v>
      </c>
      <c r="I740" s="82">
        <f>I738-I739</f>
        <v>81351.351351351332</v>
      </c>
      <c r="J740" s="106">
        <f>J738-J739</f>
        <v>8948.6486486486465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270899.99999999994</v>
      </c>
      <c r="I741" s="83"/>
      <c r="J741" s="104"/>
    </row>
    <row r="742" spans="1:10" s="80" customFormat="1" ht="12.75" customHeight="1" x14ac:dyDescent="0.25">
      <c r="A742" s="102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7"/>
      <c r="B743" s="108"/>
      <c r="C743" s="109"/>
      <c r="D743" s="110"/>
      <c r="E743" s="110"/>
      <c r="F743" s="110"/>
      <c r="G743" s="111">
        <f>G722+G728+G734+G740</f>
        <v>9336486.4864864852</v>
      </c>
      <c r="H743" s="111">
        <f>H722+H728+H734+H740</f>
        <v>1027013.5135135135</v>
      </c>
      <c r="I743" s="112"/>
      <c r="J743" s="113">
        <f>H723+H729+H735+H741</f>
        <v>10363500</v>
      </c>
    </row>
    <row r="745" spans="1:10" s="80" customFormat="1" ht="12.75" customHeight="1" x14ac:dyDescent="0.25">
      <c r="A745" s="95" t="s">
        <v>1</v>
      </c>
      <c r="B745" s="96">
        <f>Invoice!E2738</f>
        <v>23010025</v>
      </c>
      <c r="C745" s="97"/>
      <c r="D745" s="98"/>
      <c r="E745" s="98"/>
      <c r="F745" s="98"/>
      <c r="G745" s="99"/>
      <c r="H745" s="100"/>
      <c r="I745" s="100"/>
      <c r="J745" s="101"/>
    </row>
    <row r="746" spans="1:10" s="80" customFormat="1" ht="12.75" customHeight="1" x14ac:dyDescent="0.25">
      <c r="A746" s="102">
        <v>1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3"/>
    </row>
    <row r="747" spans="1:10" s="80" customFormat="1" ht="12.75" customHeight="1" x14ac:dyDescent="0.25">
      <c r="A747" s="102"/>
      <c r="B747" s="80">
        <f>Invoice!B2746</f>
        <v>120</v>
      </c>
      <c r="C747" s="88" t="str">
        <f>Invoice!E2746</f>
        <v>GEL PEN ZHIXIN G-3093</v>
      </c>
      <c r="D747" s="89">
        <f>Invoice!H2746</f>
        <v>18000</v>
      </c>
      <c r="E747" s="81">
        <f>D747*B747</f>
        <v>2160000</v>
      </c>
      <c r="F747" s="81"/>
      <c r="G747" s="82">
        <f>E747/1.11</f>
        <v>1945945.9459459458</v>
      </c>
      <c r="H747" s="83">
        <f>G747*11%</f>
        <v>214054.05405405405</v>
      </c>
      <c r="I747" s="83">
        <f>G747/B747</f>
        <v>16216.216216216215</v>
      </c>
      <c r="J747" s="104">
        <f>H747/B747</f>
        <v>1783.7837837837837</v>
      </c>
    </row>
    <row r="748" spans="1:10" s="80" customFormat="1" ht="12.75" customHeight="1" x14ac:dyDescent="0.25">
      <c r="A748" s="102"/>
      <c r="D748" s="81"/>
      <c r="E748" s="81">
        <f>(E747*Invoice!I2746)+((E747-(E747*Invoice!I2746))*Invoice!J2746)</f>
        <v>0</v>
      </c>
      <c r="F748" s="81"/>
      <c r="G748" s="90">
        <f>E748/1.11</f>
        <v>0</v>
      </c>
      <c r="H748" s="91">
        <f>G748*11%</f>
        <v>0</v>
      </c>
      <c r="I748" s="91">
        <f>G748/B747</f>
        <v>0</v>
      </c>
      <c r="J748" s="105">
        <f>H748/B747</f>
        <v>0</v>
      </c>
    </row>
    <row r="749" spans="1:10" s="80" customFormat="1" ht="12.75" customHeight="1" x14ac:dyDescent="0.25">
      <c r="A749" s="102"/>
      <c r="D749" s="81" t="s">
        <v>23</v>
      </c>
      <c r="E749" s="81">
        <f>E747-E748</f>
        <v>2160000</v>
      </c>
      <c r="F749" s="81"/>
      <c r="G749" s="82">
        <f>G747-G748</f>
        <v>1945945.9459459458</v>
      </c>
      <c r="H749" s="82">
        <f>H747-H748</f>
        <v>214054.05405405405</v>
      </c>
      <c r="I749" s="82">
        <f>I747-I748</f>
        <v>16216.216216216215</v>
      </c>
      <c r="J749" s="106">
        <f>J747-J748</f>
        <v>1783.7837837837837</v>
      </c>
    </row>
    <row r="750" spans="1:10" s="80" customFormat="1" ht="12.75" customHeight="1" x14ac:dyDescent="0.25">
      <c r="A750" s="102"/>
      <c r="D750" s="81"/>
      <c r="E750" s="81"/>
      <c r="F750" s="81"/>
      <c r="G750" s="82"/>
      <c r="H750" s="83">
        <f>G749+H749</f>
        <v>2160000</v>
      </c>
      <c r="I750" s="83"/>
      <c r="J750" s="104"/>
    </row>
    <row r="751" spans="1:10" s="80" customFormat="1" ht="12.75" customHeight="1" x14ac:dyDescent="0.25">
      <c r="A751" s="102"/>
      <c r="B751" s="79"/>
      <c r="D751" s="81"/>
      <c r="E751" s="81"/>
      <c r="F751" s="81"/>
      <c r="G751" s="82"/>
      <c r="H751" s="83"/>
      <c r="I751" s="83"/>
      <c r="J751" s="104"/>
    </row>
    <row r="752" spans="1:10" s="80" customFormat="1" ht="12.75" customHeight="1" x14ac:dyDescent="0.25">
      <c r="A752" s="102">
        <v>2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3"/>
    </row>
    <row r="753" spans="1:10" s="80" customFormat="1" ht="12.75" customHeight="1" x14ac:dyDescent="0.25">
      <c r="A753" s="102"/>
      <c r="B753" s="80">
        <f>Invoice!B2747</f>
        <v>120</v>
      </c>
      <c r="C753" s="88" t="str">
        <f>Invoice!E2747</f>
        <v>GEL PEN ZHIXIN G-3112</v>
      </c>
      <c r="D753" s="89">
        <f>Invoice!H2747</f>
        <v>18000</v>
      </c>
      <c r="E753" s="81">
        <f t="shared" ref="E753:E759" si="55">D753*B753</f>
        <v>2160000</v>
      </c>
      <c r="F753" s="81"/>
      <c r="G753" s="82">
        <f t="shared" ref="G753:G759" si="56">E753/1.11</f>
        <v>1945945.9459459458</v>
      </c>
      <c r="H753" s="83">
        <f t="shared" ref="H753:H759" si="57">G753*11%</f>
        <v>214054.05405405405</v>
      </c>
      <c r="I753" s="83">
        <f t="shared" ref="I753:I759" si="58">G753/B753</f>
        <v>16216.216216216215</v>
      </c>
      <c r="J753" s="104">
        <f t="shared" ref="J753:J759" si="59">H753/B753</f>
        <v>1783.7837837837837</v>
      </c>
    </row>
    <row r="754" spans="1:10" s="80" customFormat="1" ht="12.75" customHeight="1" x14ac:dyDescent="0.25">
      <c r="A754" s="102"/>
      <c r="D754" s="81"/>
      <c r="E754" s="81">
        <f>(E753*Invoice!I2747)+((E753-(E753*Invoice!I2747))*Invoice!J2747)</f>
        <v>0</v>
      </c>
      <c r="F754" s="81"/>
      <c r="G754" s="90">
        <f>E754/1.11</f>
        <v>0</v>
      </c>
      <c r="H754" s="91">
        <f>G754*11%</f>
        <v>0</v>
      </c>
      <c r="I754" s="91">
        <f>G754/B753</f>
        <v>0</v>
      </c>
      <c r="J754" s="105">
        <f>H754/B753</f>
        <v>0</v>
      </c>
    </row>
    <row r="755" spans="1:10" s="80" customFormat="1" ht="12.75" customHeight="1" x14ac:dyDescent="0.25">
      <c r="A755" s="102"/>
      <c r="D755" s="81" t="s">
        <v>23</v>
      </c>
      <c r="E755" s="81">
        <f>E753-E754</f>
        <v>2160000</v>
      </c>
      <c r="F755" s="81"/>
      <c r="G755" s="82">
        <f>G753-G754</f>
        <v>1945945.9459459458</v>
      </c>
      <c r="H755" s="82">
        <f>H753-H754</f>
        <v>214054.05405405405</v>
      </c>
      <c r="I755" s="82">
        <f>I753-I754</f>
        <v>16216.216216216215</v>
      </c>
      <c r="J755" s="106">
        <f>J753-J754</f>
        <v>1783.7837837837837</v>
      </c>
    </row>
    <row r="756" spans="1:10" s="80" customFormat="1" ht="12.75" customHeight="1" x14ac:dyDescent="0.25">
      <c r="A756" s="102"/>
      <c r="D756" s="81"/>
      <c r="E756" s="81"/>
      <c r="F756" s="81"/>
      <c r="G756" s="82"/>
      <c r="H756" s="83">
        <f>G755+H755</f>
        <v>2160000</v>
      </c>
      <c r="I756" s="83"/>
      <c r="J756" s="104"/>
    </row>
    <row r="757" spans="1:10" s="80" customFormat="1" ht="12.75" customHeight="1" x14ac:dyDescent="0.25">
      <c r="A757" s="102"/>
      <c r="B757" s="79"/>
      <c r="D757" s="81"/>
      <c r="E757" s="81"/>
      <c r="F757" s="81"/>
      <c r="G757" s="82"/>
      <c r="H757" s="83"/>
      <c r="I757" s="83"/>
      <c r="J757" s="104"/>
    </row>
    <row r="758" spans="1:10" s="80" customFormat="1" ht="12.75" customHeight="1" x14ac:dyDescent="0.25">
      <c r="A758" s="102">
        <v>3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3"/>
    </row>
    <row r="759" spans="1:10" s="80" customFormat="1" ht="12.75" customHeight="1" x14ac:dyDescent="0.25">
      <c r="A759" s="102"/>
      <c r="B759" s="80">
        <f>Invoice!B2748</f>
        <v>120</v>
      </c>
      <c r="C759" s="88" t="str">
        <f>Invoice!E2748</f>
        <v>GEL PEN ZHIXIN G-3103</v>
      </c>
      <c r="D759" s="89">
        <f>Invoice!H2748</f>
        <v>18000</v>
      </c>
      <c r="E759" s="81">
        <f t="shared" si="55"/>
        <v>2160000</v>
      </c>
      <c r="F759" s="81"/>
      <c r="G759" s="82">
        <f t="shared" si="56"/>
        <v>1945945.9459459458</v>
      </c>
      <c r="H759" s="83">
        <f t="shared" si="57"/>
        <v>214054.05405405405</v>
      </c>
      <c r="I759" s="83">
        <f t="shared" si="58"/>
        <v>16216.216216216215</v>
      </c>
      <c r="J759" s="104">
        <f t="shared" si="59"/>
        <v>1783.7837837837837</v>
      </c>
    </row>
    <row r="760" spans="1:10" s="80" customFormat="1" ht="12.75" customHeight="1" x14ac:dyDescent="0.25">
      <c r="A760" s="102"/>
      <c r="D760" s="81"/>
      <c r="E760" s="81">
        <f>(E759*Invoice!I2748)+((E759-(E759*Invoice!I2748))*Invoice!J2748)</f>
        <v>0</v>
      </c>
      <c r="F760" s="81"/>
      <c r="G760" s="90">
        <f>E760/1.11</f>
        <v>0</v>
      </c>
      <c r="H760" s="91">
        <f>G760*11%</f>
        <v>0</v>
      </c>
      <c r="I760" s="91">
        <f>G760/B759</f>
        <v>0</v>
      </c>
      <c r="J760" s="105">
        <f>H760/B759</f>
        <v>0</v>
      </c>
    </row>
    <row r="761" spans="1:10" s="80" customFormat="1" ht="12.75" customHeight="1" x14ac:dyDescent="0.25">
      <c r="A761" s="102"/>
      <c r="D761" s="81" t="s">
        <v>23</v>
      </c>
      <c r="E761" s="81">
        <f>E759-E760</f>
        <v>2160000</v>
      </c>
      <c r="F761" s="81"/>
      <c r="G761" s="82">
        <f>G759-G760</f>
        <v>1945945.9459459458</v>
      </c>
      <c r="H761" s="82">
        <f>H759-H760</f>
        <v>214054.05405405405</v>
      </c>
      <c r="I761" s="82">
        <f>I759-I760</f>
        <v>16216.216216216215</v>
      </c>
      <c r="J761" s="106">
        <f>J759-J760</f>
        <v>1783.7837837837837</v>
      </c>
    </row>
    <row r="762" spans="1:10" s="80" customFormat="1" ht="12.75" customHeight="1" x14ac:dyDescent="0.25">
      <c r="A762" s="102"/>
      <c r="D762" s="81"/>
      <c r="E762" s="81"/>
      <c r="F762" s="81"/>
      <c r="G762" s="82"/>
      <c r="H762" s="83">
        <f>G761+H761</f>
        <v>2160000</v>
      </c>
      <c r="I762" s="83"/>
      <c r="J762" s="104"/>
    </row>
    <row r="763" spans="1:10" s="80" customFormat="1" ht="12.75" customHeight="1" x14ac:dyDescent="0.25">
      <c r="A763" s="102"/>
      <c r="D763" s="81"/>
      <c r="E763" s="81"/>
      <c r="F763" s="81"/>
      <c r="G763" s="82"/>
      <c r="H763" s="83"/>
      <c r="I763" s="83"/>
      <c r="J763" s="104"/>
    </row>
    <row r="764" spans="1:10" s="80" customFormat="1" ht="12.75" customHeight="1" x14ac:dyDescent="0.25">
      <c r="A764" s="107"/>
      <c r="B764" s="108"/>
      <c r="C764" s="109"/>
      <c r="D764" s="110"/>
      <c r="E764" s="110"/>
      <c r="F764" s="110"/>
      <c r="G764" s="111">
        <f>G749+G755+G761</f>
        <v>5837837.8378378376</v>
      </c>
      <c r="H764" s="111">
        <f>H749+H755+H761</f>
        <v>642162.16216216213</v>
      </c>
      <c r="I764" s="112"/>
      <c r="J764" s="113">
        <f>H750+H756+H762</f>
        <v>6480000</v>
      </c>
    </row>
    <row r="766" spans="1:10" s="80" customFormat="1" ht="12.75" customHeight="1" x14ac:dyDescent="0.25">
      <c r="A766" s="95" t="s">
        <v>1</v>
      </c>
      <c r="B766" s="96">
        <f>Invoice!E2852</f>
        <v>23010026</v>
      </c>
      <c r="C766" s="97"/>
      <c r="D766" s="98"/>
      <c r="E766" s="98"/>
      <c r="F766" s="98"/>
      <c r="G766" s="99"/>
      <c r="H766" s="100"/>
      <c r="I766" s="100"/>
      <c r="J766" s="101"/>
    </row>
    <row r="767" spans="1:10" s="80" customFormat="1" ht="12.75" customHeight="1" x14ac:dyDescent="0.25">
      <c r="A767" s="102">
        <v>1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Invoice!B2860</f>
        <v>200</v>
      </c>
      <c r="C768" s="88" t="str">
        <f>Invoice!E2860</f>
        <v>ISI STAPLER (STAPLES) KENKO 1210 PREMIUM (23/10)</v>
      </c>
      <c r="D768" s="89">
        <f>Invoice!H2860</f>
        <v>4200</v>
      </c>
      <c r="E768" s="81">
        <f>D768*B768</f>
        <v>840000</v>
      </c>
      <c r="F768" s="81"/>
      <c r="G768" s="82">
        <f>E768/1.11</f>
        <v>756756.75675675669</v>
      </c>
      <c r="H768" s="83">
        <f>G768*11%</f>
        <v>83243.24324324324</v>
      </c>
      <c r="I768" s="83">
        <f>G768/B768</f>
        <v>3783.7837837837833</v>
      </c>
      <c r="J768" s="104">
        <f>H768/B768</f>
        <v>416.2162162162162</v>
      </c>
    </row>
    <row r="769" spans="1:10" s="80" customFormat="1" ht="12.75" customHeight="1" x14ac:dyDescent="0.25">
      <c r="A769" s="102"/>
      <c r="D769" s="81"/>
      <c r="E769" s="81">
        <f>(E768*Invoice!I2860)+((E768-(E768*Invoice!I2860))*Invoice!J2860)</f>
        <v>113400.00000000001</v>
      </c>
      <c r="F769" s="81"/>
      <c r="G769" s="90">
        <f>E769/1.11</f>
        <v>102162.16216216216</v>
      </c>
      <c r="H769" s="91">
        <f>G769*11%</f>
        <v>11237.837837837838</v>
      </c>
      <c r="I769" s="91">
        <f>G769/B768</f>
        <v>510.81081081081078</v>
      </c>
      <c r="J769" s="105">
        <f>H769/B768</f>
        <v>56.189189189189193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726600</v>
      </c>
      <c r="F770" s="81"/>
      <c r="G770" s="82">
        <f>G768-G769</f>
        <v>654594.59459459456</v>
      </c>
      <c r="H770" s="82">
        <f>H768-H769</f>
        <v>72005.4054054054</v>
      </c>
      <c r="I770" s="82">
        <f>I768-I769</f>
        <v>3272.9729729729725</v>
      </c>
      <c r="J770" s="106">
        <f>J768-J769</f>
        <v>360.02702702702697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726600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7"/>
      <c r="B773" s="108"/>
      <c r="C773" s="109"/>
      <c r="D773" s="110"/>
      <c r="E773" s="110"/>
      <c r="F773" s="110"/>
      <c r="G773" s="111">
        <f>G770</f>
        <v>654594.59459459456</v>
      </c>
      <c r="H773" s="112">
        <f>H770</f>
        <v>72005.4054054054</v>
      </c>
      <c r="I773" s="112"/>
      <c r="J773" s="113">
        <f>H771</f>
        <v>726600</v>
      </c>
    </row>
    <row r="775" spans="1:10" s="80" customFormat="1" ht="12.75" customHeight="1" x14ac:dyDescent="0.25">
      <c r="A775" s="95" t="s">
        <v>1</v>
      </c>
      <c r="B775" s="96">
        <f>Invoice!E2966</f>
        <v>23010027</v>
      </c>
      <c r="C775" s="97"/>
      <c r="D775" s="98"/>
      <c r="E775" s="98"/>
      <c r="F775" s="98"/>
      <c r="G775" s="99"/>
      <c r="H775" s="100"/>
      <c r="I775" s="100"/>
      <c r="J775" s="101"/>
    </row>
    <row r="776" spans="1:10" s="80" customFormat="1" ht="12.75" customHeight="1" x14ac:dyDescent="0.25">
      <c r="A776" s="102">
        <v>1</v>
      </c>
      <c r="B776" s="84" t="s">
        <v>20</v>
      </c>
      <c r="C776" s="84" t="s">
        <v>21</v>
      </c>
      <c r="D776" s="85" t="s">
        <v>22</v>
      </c>
      <c r="E776" s="85" t="s">
        <v>23</v>
      </c>
      <c r="F776" s="85"/>
      <c r="G776" s="86" t="s">
        <v>24</v>
      </c>
      <c r="H776" s="87" t="s">
        <v>25</v>
      </c>
      <c r="I776" s="87" t="s">
        <v>26</v>
      </c>
      <c r="J776" s="103"/>
    </row>
    <row r="777" spans="1:10" s="80" customFormat="1" ht="12.75" customHeight="1" x14ac:dyDescent="0.25">
      <c r="A777" s="102"/>
      <c r="B777" s="80">
        <f>Invoice!B2974</f>
        <v>72</v>
      </c>
      <c r="C777" s="88" t="str">
        <f>Invoice!E2974</f>
        <v>GEL PEN KENKO SAHARA SNACK (HITAM)</v>
      </c>
      <c r="D777" s="89">
        <f>Invoice!H2974</f>
        <v>39000</v>
      </c>
      <c r="E777" s="81">
        <f>D777*B777</f>
        <v>2808000</v>
      </c>
      <c r="F777" s="81"/>
      <c r="G777" s="82">
        <f>E777/1.11</f>
        <v>2529729.7297297297</v>
      </c>
      <c r="H777" s="83">
        <f>G777*11%</f>
        <v>278270.2702702703</v>
      </c>
      <c r="I777" s="83">
        <f>G777/B777</f>
        <v>35135.135135135133</v>
      </c>
      <c r="J777" s="104">
        <f>H777/B777</f>
        <v>3864.864864864865</v>
      </c>
    </row>
    <row r="778" spans="1:10" s="80" customFormat="1" ht="12.75" customHeight="1" x14ac:dyDescent="0.25">
      <c r="A778" s="102"/>
      <c r="D778" s="81"/>
      <c r="E778" s="81">
        <f>(E777*Invoice!I2974)+((E777-(E777*Invoice!I2974))*Invoice!J2974)</f>
        <v>351000</v>
      </c>
      <c r="F778" s="81"/>
      <c r="G778" s="90">
        <f>E778/1.11</f>
        <v>316216.21621621621</v>
      </c>
      <c r="H778" s="91">
        <f>G778*11%</f>
        <v>34783.783783783787</v>
      </c>
      <c r="I778" s="91">
        <f>G778/B777</f>
        <v>4391.8918918918916</v>
      </c>
      <c r="J778" s="105">
        <f>H778/B777</f>
        <v>483.10810810810813</v>
      </c>
    </row>
    <row r="779" spans="1:10" s="80" customFormat="1" ht="12.75" customHeight="1" x14ac:dyDescent="0.25">
      <c r="A779" s="102"/>
      <c r="D779" s="81" t="s">
        <v>23</v>
      </c>
      <c r="E779" s="81">
        <f>E777-E778</f>
        <v>2457000</v>
      </c>
      <c r="F779" s="81"/>
      <c r="G779" s="82">
        <f>G777-G778</f>
        <v>2213513.5135135134</v>
      </c>
      <c r="H779" s="82">
        <f>H777-H778</f>
        <v>243486.48648648651</v>
      </c>
      <c r="I779" s="82">
        <f>I777-I778</f>
        <v>30743.24324324324</v>
      </c>
      <c r="J779" s="106">
        <f>J777-J778</f>
        <v>3381.7567567567567</v>
      </c>
    </row>
    <row r="780" spans="1:10" s="80" customFormat="1" ht="12.75" customHeight="1" x14ac:dyDescent="0.25">
      <c r="A780" s="102"/>
      <c r="D780" s="81"/>
      <c r="E780" s="81"/>
      <c r="F780" s="81"/>
      <c r="G780" s="82"/>
      <c r="H780" s="83">
        <f>G779+H779</f>
        <v>2457000</v>
      </c>
      <c r="I780" s="83"/>
      <c r="J780" s="104"/>
    </row>
    <row r="781" spans="1:10" s="80" customFormat="1" ht="12.75" customHeight="1" x14ac:dyDescent="0.25">
      <c r="A781" s="102"/>
      <c r="D781" s="81"/>
      <c r="E781" s="81"/>
      <c r="F781" s="81"/>
      <c r="G781" s="82"/>
      <c r="H781" s="83"/>
      <c r="I781" s="83"/>
      <c r="J781" s="104"/>
    </row>
    <row r="782" spans="1:10" s="80" customFormat="1" ht="12.75" customHeight="1" x14ac:dyDescent="0.25">
      <c r="A782" s="107"/>
      <c r="B782" s="108"/>
      <c r="C782" s="109"/>
      <c r="D782" s="110"/>
      <c r="E782" s="110"/>
      <c r="F782" s="110"/>
      <c r="G782" s="111">
        <f>G779</f>
        <v>2213513.5135135134</v>
      </c>
      <c r="H782" s="112">
        <f>H779</f>
        <v>243486.48648648651</v>
      </c>
      <c r="I782" s="112"/>
      <c r="J782" s="113">
        <f>H780</f>
        <v>2457000</v>
      </c>
    </row>
    <row r="784" spans="1:10" s="80" customFormat="1" ht="12.75" customHeight="1" x14ac:dyDescent="0.25">
      <c r="A784" s="95" t="s">
        <v>1</v>
      </c>
      <c r="B784" s="96">
        <f>Invoice!E3080</f>
        <v>23010028</v>
      </c>
      <c r="C784" s="97"/>
      <c r="D784" s="98"/>
      <c r="E784" s="98"/>
      <c r="F784" s="98"/>
      <c r="G784" s="99"/>
      <c r="H784" s="100"/>
      <c r="I784" s="100"/>
      <c r="J784" s="101"/>
    </row>
    <row r="785" spans="1:10" s="80" customFormat="1" ht="12.75" customHeight="1" x14ac:dyDescent="0.25">
      <c r="A785" s="102">
        <v>1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Invoice!B3088</f>
        <v>24</v>
      </c>
      <c r="C786" s="88" t="str">
        <f>Invoice!E3088</f>
        <v>PENCIL CASE KENKO PC-0719 FANCY</v>
      </c>
      <c r="D786" s="89">
        <f>Invoice!H3088</f>
        <v>62400</v>
      </c>
      <c r="E786" s="81">
        <f>D786*B786</f>
        <v>1497600</v>
      </c>
      <c r="F786" s="81"/>
      <c r="G786" s="82">
        <f>E786/1.11</f>
        <v>1349189.1891891891</v>
      </c>
      <c r="H786" s="83">
        <f>G786*11%</f>
        <v>148410.8108108108</v>
      </c>
      <c r="I786" s="83">
        <f>G786/B786</f>
        <v>56216.216216216213</v>
      </c>
      <c r="J786" s="104">
        <f>H786/B786</f>
        <v>6183.7837837837833</v>
      </c>
    </row>
    <row r="787" spans="1:10" s="80" customFormat="1" ht="12.75" customHeight="1" x14ac:dyDescent="0.25">
      <c r="A787" s="102"/>
      <c r="D787" s="81"/>
      <c r="E787" s="81">
        <f>(E786*Invoice!I3088)+((E786-(E786*Invoice!I3088))*Invoice!J3088)</f>
        <v>187200</v>
      </c>
      <c r="F787" s="81"/>
      <c r="G787" s="90">
        <f>E787/1.11</f>
        <v>168648.64864864864</v>
      </c>
      <c r="H787" s="91">
        <f>G787*11%</f>
        <v>18551.35135135135</v>
      </c>
      <c r="I787" s="91">
        <f>G787/B786</f>
        <v>7027.0270270270266</v>
      </c>
      <c r="J787" s="105">
        <f>H787/B786</f>
        <v>772.97297297297291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1310400</v>
      </c>
      <c r="F788" s="81"/>
      <c r="G788" s="82">
        <f>G786-G787</f>
        <v>1180540.5405405406</v>
      </c>
      <c r="H788" s="82">
        <f>H786-H787</f>
        <v>129859.45945945945</v>
      </c>
      <c r="I788" s="82">
        <f>I786-I787</f>
        <v>49189.189189189186</v>
      </c>
      <c r="J788" s="106">
        <f>J786-J787</f>
        <v>5410.8108108108099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1310400</v>
      </c>
      <c r="I789" s="83"/>
      <c r="J789" s="104"/>
    </row>
    <row r="790" spans="1:10" s="80" customFormat="1" ht="12.75" customHeight="1" x14ac:dyDescent="0.25">
      <c r="A790" s="102"/>
      <c r="B790" s="79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2">
        <v>2</v>
      </c>
      <c r="B791" s="84" t="s">
        <v>20</v>
      </c>
      <c r="C791" s="84" t="s">
        <v>21</v>
      </c>
      <c r="D791" s="85" t="s">
        <v>22</v>
      </c>
      <c r="E791" s="85" t="s">
        <v>23</v>
      </c>
      <c r="F791" s="85"/>
      <c r="G791" s="86" t="s">
        <v>24</v>
      </c>
      <c r="H791" s="87" t="s">
        <v>25</v>
      </c>
      <c r="I791" s="87" t="s">
        <v>26</v>
      </c>
      <c r="J791" s="103"/>
    </row>
    <row r="792" spans="1:10" s="80" customFormat="1" ht="12.75" customHeight="1" x14ac:dyDescent="0.25">
      <c r="A792" s="102"/>
      <c r="B792" s="80">
        <f>Invoice!B3089</f>
        <v>18</v>
      </c>
      <c r="C792" s="88" t="str">
        <f>Invoice!E3089</f>
        <v>STAMP PAD JOYKO NO. 1</v>
      </c>
      <c r="D792" s="89">
        <f>Invoice!H3089</f>
        <v>69600</v>
      </c>
      <c r="E792" s="81">
        <f t="shared" ref="E792:E798" si="60">D792*B792</f>
        <v>1252800</v>
      </c>
      <c r="F792" s="81"/>
      <c r="G792" s="82">
        <f t="shared" ref="G792:G798" si="61">E792/1.11</f>
        <v>1128648.6486486485</v>
      </c>
      <c r="H792" s="83">
        <f t="shared" ref="H792:H798" si="62">G792*11%</f>
        <v>124151.35135135133</v>
      </c>
      <c r="I792" s="83">
        <f t="shared" ref="I792:I798" si="63">G792/B792</f>
        <v>62702.702702702692</v>
      </c>
      <c r="J792" s="104">
        <f t="shared" ref="J792:J798" si="64">H792/B792</f>
        <v>6897.2972972972966</v>
      </c>
    </row>
    <row r="793" spans="1:10" s="80" customFormat="1" ht="12.75" customHeight="1" x14ac:dyDescent="0.25">
      <c r="A793" s="102"/>
      <c r="D793" s="81"/>
      <c r="E793" s="81">
        <f>(E792*Invoice!I3089)+((E792-(E792*Invoice!I3089))*Invoice!J3089)</f>
        <v>156600</v>
      </c>
      <c r="F793" s="81"/>
      <c r="G793" s="90">
        <f>E793/1.11</f>
        <v>141081.08108108107</v>
      </c>
      <c r="H793" s="91">
        <f>G793*11%</f>
        <v>15518.918918918916</v>
      </c>
      <c r="I793" s="91">
        <f>G793/B792</f>
        <v>7837.8378378378366</v>
      </c>
      <c r="J793" s="105">
        <f>H793/B792</f>
        <v>862.16216216216208</v>
      </c>
    </row>
    <row r="794" spans="1:10" s="80" customFormat="1" ht="12.75" customHeight="1" x14ac:dyDescent="0.25">
      <c r="A794" s="102"/>
      <c r="D794" s="81" t="s">
        <v>23</v>
      </c>
      <c r="E794" s="81">
        <f>E792-E793</f>
        <v>1096200</v>
      </c>
      <c r="F794" s="81"/>
      <c r="G794" s="82">
        <f>G792-G793</f>
        <v>987567.56756756746</v>
      </c>
      <c r="H794" s="82">
        <f>H792-H793</f>
        <v>108632.43243243241</v>
      </c>
      <c r="I794" s="82">
        <f>I792-I793</f>
        <v>54864.864864864852</v>
      </c>
      <c r="J794" s="106">
        <f>J792-J793</f>
        <v>6035.135135135135</v>
      </c>
    </row>
    <row r="795" spans="1:10" s="80" customFormat="1" ht="12.75" customHeight="1" x14ac:dyDescent="0.25">
      <c r="A795" s="102"/>
      <c r="D795" s="81"/>
      <c r="E795" s="81"/>
      <c r="F795" s="81"/>
      <c r="G795" s="82"/>
      <c r="H795" s="83">
        <f>G794+H794</f>
        <v>1096199.9999999998</v>
      </c>
      <c r="I795" s="83"/>
      <c r="J795" s="104"/>
    </row>
    <row r="796" spans="1:10" s="80" customFormat="1" ht="12.75" customHeight="1" x14ac:dyDescent="0.25">
      <c r="A796" s="102"/>
      <c r="B796" s="79"/>
      <c r="D796" s="81"/>
      <c r="E796" s="81"/>
      <c r="F796" s="81"/>
      <c r="G796" s="82"/>
      <c r="H796" s="83"/>
      <c r="I796" s="83"/>
      <c r="J796" s="104"/>
    </row>
    <row r="797" spans="1:10" s="80" customFormat="1" ht="12.75" customHeight="1" x14ac:dyDescent="0.25">
      <c r="A797" s="102">
        <v>3</v>
      </c>
      <c r="B797" s="84" t="s">
        <v>20</v>
      </c>
      <c r="C797" s="84" t="s">
        <v>21</v>
      </c>
      <c r="D797" s="85" t="s">
        <v>22</v>
      </c>
      <c r="E797" s="85" t="s">
        <v>23</v>
      </c>
      <c r="F797" s="85"/>
      <c r="G797" s="86" t="s">
        <v>24</v>
      </c>
      <c r="H797" s="87" t="s">
        <v>25</v>
      </c>
      <c r="I797" s="87" t="s">
        <v>26</v>
      </c>
      <c r="J797" s="103"/>
    </row>
    <row r="798" spans="1:10" s="80" customFormat="1" ht="12.75" customHeight="1" x14ac:dyDescent="0.25">
      <c r="A798" s="102"/>
      <c r="B798" s="80">
        <f>Invoice!B3090</f>
        <v>100</v>
      </c>
      <c r="C798" s="88" t="str">
        <f>Invoice!E3090</f>
        <v>STIP / PENGHAPUS JOYKO 526-B40BL HITAM</v>
      </c>
      <c r="D798" s="89">
        <f>Invoice!H3090</f>
        <v>28300</v>
      </c>
      <c r="E798" s="81">
        <f t="shared" si="60"/>
        <v>2830000</v>
      </c>
      <c r="F798" s="81"/>
      <c r="G798" s="82">
        <f t="shared" si="61"/>
        <v>2549549.5495495494</v>
      </c>
      <c r="H798" s="83">
        <f t="shared" si="62"/>
        <v>280450.45045045041</v>
      </c>
      <c r="I798" s="83">
        <f t="shared" si="63"/>
        <v>25495.495495495492</v>
      </c>
      <c r="J798" s="104">
        <f t="shared" si="64"/>
        <v>2804.504504504504</v>
      </c>
    </row>
    <row r="799" spans="1:10" s="80" customFormat="1" ht="12.75" customHeight="1" x14ac:dyDescent="0.25">
      <c r="A799" s="102"/>
      <c r="D799" s="81"/>
      <c r="E799" s="81">
        <f>(E798*Invoice!I3090)+((E798-(E798*Invoice!I3090))*Invoice!J3090)</f>
        <v>353750</v>
      </c>
      <c r="F799" s="81"/>
      <c r="G799" s="90">
        <f>E799/1.11</f>
        <v>318693.69369369367</v>
      </c>
      <c r="H799" s="91">
        <f>G799*11%</f>
        <v>35056.306306306302</v>
      </c>
      <c r="I799" s="91">
        <f>G799/B798</f>
        <v>3186.9369369369365</v>
      </c>
      <c r="J799" s="105">
        <f>H799/B798</f>
        <v>350.563063063063</v>
      </c>
    </row>
    <row r="800" spans="1:10" s="80" customFormat="1" ht="12.75" customHeight="1" x14ac:dyDescent="0.25">
      <c r="A800" s="102"/>
      <c r="D800" s="81" t="s">
        <v>23</v>
      </c>
      <c r="E800" s="81">
        <f>E798-E799</f>
        <v>2476250</v>
      </c>
      <c r="F800" s="81"/>
      <c r="G800" s="82">
        <f>G798-G799</f>
        <v>2230855.8558558556</v>
      </c>
      <c r="H800" s="82">
        <f>H798-H799</f>
        <v>245394.14414414411</v>
      </c>
      <c r="I800" s="82">
        <f>I798-I799</f>
        <v>22308.558558558554</v>
      </c>
      <c r="J800" s="106">
        <f>J798-J799</f>
        <v>2453.9414414414409</v>
      </c>
    </row>
    <row r="801" spans="1:10" s="80" customFormat="1" ht="12.75" customHeight="1" x14ac:dyDescent="0.25">
      <c r="A801" s="102"/>
      <c r="D801" s="81"/>
      <c r="E801" s="81"/>
      <c r="F801" s="81"/>
      <c r="G801" s="82"/>
      <c r="H801" s="83">
        <f>G800+H800</f>
        <v>2476249.9999999995</v>
      </c>
      <c r="I801" s="83"/>
      <c r="J801" s="104"/>
    </row>
    <row r="802" spans="1:10" s="80" customFormat="1" ht="12.75" customHeight="1" x14ac:dyDescent="0.25">
      <c r="A802" s="102"/>
      <c r="D802" s="81"/>
      <c r="E802" s="81"/>
      <c r="F802" s="81"/>
      <c r="G802" s="82"/>
      <c r="H802" s="83"/>
      <c r="I802" s="83"/>
      <c r="J802" s="104"/>
    </row>
    <row r="803" spans="1:10" s="80" customFormat="1" ht="12.75" customHeight="1" x14ac:dyDescent="0.25">
      <c r="A803" s="107"/>
      <c r="B803" s="108"/>
      <c r="C803" s="109"/>
      <c r="D803" s="110"/>
      <c r="E803" s="110"/>
      <c r="F803" s="110"/>
      <c r="G803" s="111">
        <f>G788+G794+G800</f>
        <v>4398963.9639639631</v>
      </c>
      <c r="H803" s="111">
        <f>H788+H794+H800</f>
        <v>483886.03603603598</v>
      </c>
      <c r="I803" s="112"/>
      <c r="J803" s="113">
        <f>H789+H795+H803</f>
        <v>2890486.036036036</v>
      </c>
    </row>
    <row r="805" spans="1:10" s="80" customFormat="1" ht="12.75" customHeight="1" x14ac:dyDescent="0.25">
      <c r="A805" s="95" t="s">
        <v>1</v>
      </c>
      <c r="B805" s="96">
        <f>Invoice!E3194</f>
        <v>23010029</v>
      </c>
      <c r="C805" s="97"/>
      <c r="D805" s="98"/>
      <c r="E805" s="98"/>
      <c r="F805" s="98"/>
      <c r="G805" s="99"/>
      <c r="H805" s="100"/>
      <c r="I805" s="100"/>
      <c r="J805" s="101"/>
    </row>
    <row r="806" spans="1:10" s="80" customFormat="1" ht="12.75" customHeight="1" x14ac:dyDescent="0.25">
      <c r="A806" s="102">
        <v>1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Invoice!B3202</f>
        <v>60</v>
      </c>
      <c r="C807" s="88" t="str">
        <f>Invoice!E3202</f>
        <v>CALCULATOR JOYKO CC-810CH</v>
      </c>
      <c r="D807" s="89">
        <f>Invoice!H3202</f>
        <v>82000</v>
      </c>
      <c r="E807" s="81">
        <f>D807*B807</f>
        <v>4920000</v>
      </c>
      <c r="F807" s="81"/>
      <c r="G807" s="82">
        <f>E807/1.11</f>
        <v>4432432.4324324317</v>
      </c>
      <c r="H807" s="83">
        <f>G807*11%</f>
        <v>487567.56756756752</v>
      </c>
      <c r="I807" s="83">
        <f>G807/B807</f>
        <v>73873.873873873861</v>
      </c>
      <c r="J807" s="104">
        <f>H807/B807</f>
        <v>8126.1261261261252</v>
      </c>
    </row>
    <row r="808" spans="1:10" s="80" customFormat="1" ht="12.75" customHeight="1" x14ac:dyDescent="0.25">
      <c r="A808" s="102"/>
      <c r="D808" s="81"/>
      <c r="E808" s="81">
        <f>(E807*Invoice!I3202)+((E807-(E807*Invoice!I3202))*Invoice!J3202)</f>
        <v>615000</v>
      </c>
      <c r="F808" s="81"/>
      <c r="G808" s="90">
        <f>E808/1.11</f>
        <v>554054.05405405397</v>
      </c>
      <c r="H808" s="91">
        <f>G808*11%</f>
        <v>60945.945945945939</v>
      </c>
      <c r="I808" s="91">
        <f>G808/B807</f>
        <v>9234.2342342342326</v>
      </c>
      <c r="J808" s="105">
        <f>H808/B807</f>
        <v>1015.7657657657657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4305000</v>
      </c>
      <c r="F809" s="81"/>
      <c r="G809" s="82">
        <f>G807-G808</f>
        <v>3878378.3783783778</v>
      </c>
      <c r="H809" s="82">
        <f>H807-H808</f>
        <v>426621.6216216216</v>
      </c>
      <c r="I809" s="82">
        <f>I807-I808</f>
        <v>64639.63963963963</v>
      </c>
      <c r="J809" s="106">
        <f>J807-J808</f>
        <v>7110.3603603603597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4304999.9999999991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7"/>
      <c r="B812" s="108"/>
      <c r="C812" s="109"/>
      <c r="D812" s="110"/>
      <c r="E812" s="110"/>
      <c r="F812" s="110"/>
      <c r="G812" s="111">
        <f>G809</f>
        <v>3878378.3783783778</v>
      </c>
      <c r="H812" s="112">
        <f>H809</f>
        <v>426621.6216216216</v>
      </c>
      <c r="I812" s="112"/>
      <c r="J812" s="113">
        <f>H810</f>
        <v>4304999.9999999991</v>
      </c>
    </row>
    <row r="814" spans="1:10" s="80" customFormat="1" ht="12.75" customHeight="1" x14ac:dyDescent="0.25">
      <c r="A814" s="95" t="s">
        <v>1</v>
      </c>
      <c r="B814" s="96">
        <f>Invoice!E3308</f>
        <v>23010030</v>
      </c>
      <c r="C814" s="97"/>
      <c r="D814" s="98"/>
      <c r="E814" s="98"/>
      <c r="F814" s="98"/>
      <c r="G814" s="99"/>
      <c r="H814" s="100"/>
      <c r="I814" s="100"/>
      <c r="J814" s="101"/>
    </row>
    <row r="815" spans="1:10" s="80" customFormat="1" ht="12.75" customHeight="1" x14ac:dyDescent="0.25">
      <c r="A815" s="102">
        <v>1</v>
      </c>
      <c r="B815" s="84" t="s">
        <v>20</v>
      </c>
      <c r="C815" s="84" t="s">
        <v>21</v>
      </c>
      <c r="D815" s="85" t="s">
        <v>22</v>
      </c>
      <c r="E815" s="85" t="s">
        <v>23</v>
      </c>
      <c r="F815" s="85"/>
      <c r="G815" s="86" t="s">
        <v>24</v>
      </c>
      <c r="H815" s="87" t="s">
        <v>25</v>
      </c>
      <c r="I815" s="87" t="s">
        <v>26</v>
      </c>
      <c r="J815" s="103"/>
    </row>
    <row r="816" spans="1:10" s="80" customFormat="1" ht="12.75" customHeight="1" x14ac:dyDescent="0.25">
      <c r="A816" s="102"/>
      <c r="B816" s="80">
        <f>Invoice!B3316</f>
        <v>288</v>
      </c>
      <c r="C816" s="88" t="str">
        <f>Invoice!E3316</f>
        <v>GEL PEN KENKO EASY GEL HITAM</v>
      </c>
      <c r="D816" s="89">
        <f>Invoice!H3316</f>
        <v>26100</v>
      </c>
      <c r="E816" s="81">
        <f>D816*B816</f>
        <v>7516800</v>
      </c>
      <c r="F816" s="81"/>
      <c r="G816" s="82">
        <f>E816/1.11</f>
        <v>6771891.8918918911</v>
      </c>
      <c r="H816" s="83">
        <f>G816*11%</f>
        <v>744908.10810810805</v>
      </c>
      <c r="I816" s="83">
        <f>G816/B816</f>
        <v>23513.51351351351</v>
      </c>
      <c r="J816" s="104">
        <f>H816/B816</f>
        <v>2586.4864864864862</v>
      </c>
    </row>
    <row r="817" spans="1:10" s="80" customFormat="1" ht="12.75" customHeight="1" x14ac:dyDescent="0.25">
      <c r="A817" s="102"/>
      <c r="D817" s="81"/>
      <c r="E817" s="81">
        <f>(E816*Invoice!I3316)+((E816-(E816*Invoice!I3316))*Invoice!J3316)</f>
        <v>1014768.0000000001</v>
      </c>
      <c r="F817" s="81"/>
      <c r="G817" s="90">
        <f>E817/1.11</f>
        <v>914205.40540540544</v>
      </c>
      <c r="H817" s="91">
        <f>G817*11%</f>
        <v>100562.5945945946</v>
      </c>
      <c r="I817" s="91">
        <f>G817/B816</f>
        <v>3174.3243243243246</v>
      </c>
      <c r="J817" s="105">
        <f>H817/B816</f>
        <v>349.17567567567568</v>
      </c>
    </row>
    <row r="818" spans="1:10" s="80" customFormat="1" ht="12.75" customHeight="1" x14ac:dyDescent="0.25">
      <c r="A818" s="102"/>
      <c r="D818" s="81" t="s">
        <v>23</v>
      </c>
      <c r="E818" s="81">
        <f>E816-E817</f>
        <v>6502032</v>
      </c>
      <c r="F818" s="81"/>
      <c r="G818" s="82">
        <f>G816-G817</f>
        <v>5857686.4864864852</v>
      </c>
      <c r="H818" s="82">
        <f>H816-H817</f>
        <v>644345.51351351349</v>
      </c>
      <c r="I818" s="82">
        <f>I816-I817</f>
        <v>20339.189189189186</v>
      </c>
      <c r="J818" s="106">
        <f>J816-J817</f>
        <v>2237.3108108108104</v>
      </c>
    </row>
    <row r="819" spans="1:10" s="80" customFormat="1" ht="12.75" customHeight="1" x14ac:dyDescent="0.25">
      <c r="A819" s="102"/>
      <c r="D819" s="81"/>
      <c r="E819" s="81"/>
      <c r="F819" s="81"/>
      <c r="G819" s="82"/>
      <c r="H819" s="83">
        <f>G818+H818</f>
        <v>6502031.9999999991</v>
      </c>
      <c r="I819" s="83"/>
      <c r="J819" s="104"/>
    </row>
    <row r="820" spans="1:10" s="80" customFormat="1" ht="12.75" customHeight="1" x14ac:dyDescent="0.25">
      <c r="A820" s="102"/>
      <c r="B820" s="79"/>
      <c r="D820" s="81"/>
      <c r="E820" s="81"/>
      <c r="F820" s="81"/>
      <c r="G820" s="82"/>
      <c r="H820" s="83"/>
      <c r="I820" s="83"/>
      <c r="J820" s="104"/>
    </row>
    <row r="821" spans="1:10" s="80" customFormat="1" ht="12.75" customHeight="1" x14ac:dyDescent="0.25">
      <c r="A821" s="102">
        <v>2</v>
      </c>
      <c r="B821" s="84" t="s">
        <v>20</v>
      </c>
      <c r="C821" s="84" t="s">
        <v>21</v>
      </c>
      <c r="D821" s="85" t="s">
        <v>22</v>
      </c>
      <c r="E821" s="85" t="s">
        <v>23</v>
      </c>
      <c r="F821" s="85"/>
      <c r="G821" s="86" t="s">
        <v>24</v>
      </c>
      <c r="H821" s="87" t="s">
        <v>25</v>
      </c>
      <c r="I821" s="87" t="s">
        <v>26</v>
      </c>
      <c r="J821" s="103"/>
    </row>
    <row r="822" spans="1:10" s="80" customFormat="1" ht="12.75" customHeight="1" x14ac:dyDescent="0.25">
      <c r="A822" s="102"/>
      <c r="B822" s="80">
        <f>Invoice!B3317</f>
        <v>50</v>
      </c>
      <c r="C822" s="88" t="str">
        <f>Invoice!E3317</f>
        <v>STIP / PENGHAPUS JOYKO 526-B40BL HITAM</v>
      </c>
      <c r="D822" s="89">
        <f>Invoice!H3317</f>
        <v>28300</v>
      </c>
      <c r="E822" s="81">
        <f t="shared" ref="E822" si="65">D822*B822</f>
        <v>1415000</v>
      </c>
      <c r="F822" s="81"/>
      <c r="G822" s="82">
        <f t="shared" ref="G822" si="66">E822/1.11</f>
        <v>1274774.7747747747</v>
      </c>
      <c r="H822" s="83">
        <f t="shared" ref="H822" si="67">G822*11%</f>
        <v>140225.22522522521</v>
      </c>
      <c r="I822" s="83">
        <f t="shared" ref="I822" si="68">G822/B822</f>
        <v>25495.495495495492</v>
      </c>
      <c r="J822" s="104">
        <f t="shared" ref="J822" si="69">H822/B822</f>
        <v>2804.504504504504</v>
      </c>
    </row>
    <row r="823" spans="1:10" s="80" customFormat="1" ht="12.75" customHeight="1" x14ac:dyDescent="0.25">
      <c r="A823" s="102"/>
      <c r="D823" s="81"/>
      <c r="E823" s="81">
        <f>(E822*Invoice!I3317)+((E822-(E822*Invoice!I3317))*Invoice!J3317)</f>
        <v>191025</v>
      </c>
      <c r="F823" s="81"/>
      <c r="G823" s="90">
        <f>E823/1.11</f>
        <v>172094.59459459459</v>
      </c>
      <c r="H823" s="91">
        <f>G823*11%</f>
        <v>18930.405405405403</v>
      </c>
      <c r="I823" s="91">
        <f>G823/B822</f>
        <v>3441.8918918918916</v>
      </c>
      <c r="J823" s="105">
        <f>H823/B822</f>
        <v>378.60810810810807</v>
      </c>
    </row>
    <row r="824" spans="1:10" s="80" customFormat="1" ht="12.75" customHeight="1" x14ac:dyDescent="0.25">
      <c r="A824" s="102"/>
      <c r="D824" s="81" t="s">
        <v>23</v>
      </c>
      <c r="E824" s="81">
        <f>E822-E823</f>
        <v>1223975</v>
      </c>
      <c r="F824" s="81"/>
      <c r="G824" s="82">
        <f>G822-G823</f>
        <v>1102680.1801801801</v>
      </c>
      <c r="H824" s="82">
        <f>H822-H823</f>
        <v>121294.81981981981</v>
      </c>
      <c r="I824" s="82">
        <f>I822-I823</f>
        <v>22053.603603603602</v>
      </c>
      <c r="J824" s="106">
        <f>J822-J823</f>
        <v>2425.8963963963961</v>
      </c>
    </row>
    <row r="825" spans="1:10" s="80" customFormat="1" ht="12.75" customHeight="1" x14ac:dyDescent="0.25">
      <c r="A825" s="102"/>
      <c r="D825" s="81"/>
      <c r="E825" s="81"/>
      <c r="F825" s="81"/>
      <c r="G825" s="82"/>
      <c r="H825" s="83">
        <f>G824+H824</f>
        <v>1223975</v>
      </c>
      <c r="I825" s="83"/>
      <c r="J825" s="104"/>
    </row>
    <row r="826" spans="1:10" s="80" customFormat="1" ht="12.75" customHeight="1" x14ac:dyDescent="0.25">
      <c r="A826" s="102"/>
      <c r="D826" s="81"/>
      <c r="E826" s="81"/>
      <c r="F826" s="81"/>
      <c r="G826" s="82"/>
      <c r="H826" s="83"/>
      <c r="I826" s="83"/>
      <c r="J826" s="104"/>
    </row>
    <row r="827" spans="1:10" s="80" customFormat="1" ht="12.75" customHeight="1" x14ac:dyDescent="0.25">
      <c r="A827" s="107"/>
      <c r="B827" s="108"/>
      <c r="C827" s="109"/>
      <c r="D827" s="110"/>
      <c r="E827" s="110"/>
      <c r="F827" s="110"/>
      <c r="G827" s="111">
        <f>G818+G824</f>
        <v>6960366.6666666651</v>
      </c>
      <c r="H827" s="112">
        <f>H818+H824</f>
        <v>765640.33333333326</v>
      </c>
      <c r="I827" s="112"/>
      <c r="J827" s="113">
        <f>H819+H825</f>
        <v>7726006.9999999991</v>
      </c>
    </row>
    <row r="829" spans="1:10" s="80" customFormat="1" ht="12.75" customHeight="1" x14ac:dyDescent="0.25">
      <c r="A829" s="95" t="s">
        <v>1</v>
      </c>
      <c r="B829" s="96">
        <f>Invoice!E3422</f>
        <v>23010031</v>
      </c>
      <c r="C829" s="97"/>
      <c r="D829" s="98"/>
      <c r="E829" s="98"/>
      <c r="F829" s="98"/>
      <c r="G829" s="99"/>
      <c r="H829" s="100"/>
      <c r="I829" s="100"/>
      <c r="J829" s="101"/>
    </row>
    <row r="830" spans="1:10" s="80" customFormat="1" ht="12.75" customHeight="1" x14ac:dyDescent="0.25">
      <c r="A830" s="102">
        <v>1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Invoice!B3430</f>
        <v>120</v>
      </c>
      <c r="C831" s="88" t="str">
        <f>Invoice!E3430</f>
        <v>PUNCH JOYKO 30XL</v>
      </c>
      <c r="D831" s="89">
        <f>Invoice!H3430</f>
        <v>12950</v>
      </c>
      <c r="E831" s="81">
        <f>D831*B831</f>
        <v>1554000</v>
      </c>
      <c r="F831" s="81"/>
      <c r="G831" s="82">
        <f>E831/1.11</f>
        <v>1399999.9999999998</v>
      </c>
      <c r="H831" s="83">
        <f>G831*11%</f>
        <v>153999.99999999997</v>
      </c>
      <c r="I831" s="83">
        <f>G831/B831</f>
        <v>11666.666666666664</v>
      </c>
      <c r="J831" s="104">
        <f>H831/B831</f>
        <v>1283.333333333333</v>
      </c>
    </row>
    <row r="832" spans="1:10" s="80" customFormat="1" ht="12.75" customHeight="1" x14ac:dyDescent="0.25">
      <c r="A832" s="102"/>
      <c r="D832" s="81"/>
      <c r="E832" s="81">
        <f>(E831*Invoice!I3430)+((E831-(E831*Invoice!I3430))*Invoice!J3430)</f>
        <v>194250</v>
      </c>
      <c r="F832" s="81"/>
      <c r="G832" s="90">
        <f>E832/1.11</f>
        <v>174999.99999999997</v>
      </c>
      <c r="H832" s="91">
        <f>G832*11%</f>
        <v>19249.999999999996</v>
      </c>
      <c r="I832" s="91">
        <f>G832/B831</f>
        <v>1458.333333333333</v>
      </c>
      <c r="J832" s="105">
        <f>H832/B831</f>
        <v>160.41666666666663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1359750</v>
      </c>
      <c r="F833" s="81"/>
      <c r="G833" s="82">
        <f>G831-G832</f>
        <v>1224999.9999999998</v>
      </c>
      <c r="H833" s="82">
        <f>H831-H832</f>
        <v>134749.99999999997</v>
      </c>
      <c r="I833" s="82">
        <f>I831-I832</f>
        <v>10208.333333333332</v>
      </c>
      <c r="J833" s="106">
        <f>J831-J832</f>
        <v>1122.9166666666665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1359749.9999999998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2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Invoice!B3431</f>
        <v>72</v>
      </c>
      <c r="C837" s="88" t="str">
        <f>Invoice!E3431</f>
        <v>PENSIL WARNA JOYKO CP-24PB (PANJANG)</v>
      </c>
      <c r="D837" s="89">
        <f>Invoice!H3431</f>
        <v>21200</v>
      </c>
      <c r="E837" s="81">
        <f t="shared" ref="E837" si="70">D837*B837</f>
        <v>1526400</v>
      </c>
      <c r="F837" s="81"/>
      <c r="G837" s="82">
        <f t="shared" ref="G837" si="71">E837/1.11</f>
        <v>1375135.1351351349</v>
      </c>
      <c r="H837" s="83">
        <f t="shared" ref="H837" si="72">G837*11%</f>
        <v>151264.86486486485</v>
      </c>
      <c r="I837" s="83">
        <f t="shared" ref="I837" si="73">G837/B837</f>
        <v>19099.099099099098</v>
      </c>
      <c r="J837" s="104">
        <f t="shared" ref="J837" si="74">H837/B837</f>
        <v>2100.9009009009005</v>
      </c>
    </row>
    <row r="838" spans="1:10" s="80" customFormat="1" ht="12.75" customHeight="1" x14ac:dyDescent="0.25">
      <c r="A838" s="102"/>
      <c r="D838" s="81"/>
      <c r="E838" s="81">
        <f>(E837*Invoice!I3431)+((E837-(E837*Invoice!I3431))*Invoice!J3431)</f>
        <v>190800</v>
      </c>
      <c r="F838" s="81"/>
      <c r="G838" s="90">
        <f>E838/1.11</f>
        <v>171891.89189189186</v>
      </c>
      <c r="H838" s="91">
        <f>G838*11%</f>
        <v>18908.108108108107</v>
      </c>
      <c r="I838" s="91">
        <f>G838/B837</f>
        <v>2387.3873873873872</v>
      </c>
      <c r="J838" s="105">
        <f>H838/B837</f>
        <v>262.61261261261257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1335600</v>
      </c>
      <c r="F839" s="81"/>
      <c r="G839" s="82">
        <f>G837-G838</f>
        <v>1203243.2432432431</v>
      </c>
      <c r="H839" s="82">
        <f>H837-H838</f>
        <v>132356.75675675675</v>
      </c>
      <c r="I839" s="82">
        <f>I837-I838</f>
        <v>16711.711711711709</v>
      </c>
      <c r="J839" s="106">
        <f>J837-J838</f>
        <v>1838.288288288288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1335599.9999999998</v>
      </c>
      <c r="I840" s="83"/>
      <c r="J840" s="104"/>
    </row>
    <row r="841" spans="1:10" s="80" customFormat="1" ht="12.75" customHeight="1" x14ac:dyDescent="0.25">
      <c r="A841" s="102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7"/>
      <c r="B842" s="108"/>
      <c r="C842" s="109"/>
      <c r="D842" s="110"/>
      <c r="E842" s="110"/>
      <c r="F842" s="110"/>
      <c r="G842" s="111">
        <f>G833+G839</f>
        <v>2428243.2432432426</v>
      </c>
      <c r="H842" s="111">
        <f>H833+H839</f>
        <v>267106.75675675669</v>
      </c>
      <c r="I842" s="112"/>
      <c r="J842" s="113">
        <f>H834+H840</f>
        <v>2695349.9999999995</v>
      </c>
    </row>
    <row r="844" spans="1:10" s="80" customFormat="1" ht="12.75" customHeight="1" x14ac:dyDescent="0.25">
      <c r="A844" s="95" t="s">
        <v>1</v>
      </c>
      <c r="B844" s="96">
        <f>Invoice!E3536</f>
        <v>23010032</v>
      </c>
      <c r="C844" s="97"/>
      <c r="D844" s="98"/>
      <c r="E844" s="98"/>
      <c r="F844" s="98"/>
      <c r="G844" s="99"/>
      <c r="H844" s="100"/>
      <c r="I844" s="100"/>
      <c r="J844" s="101"/>
    </row>
    <row r="845" spans="1:10" s="80" customFormat="1" ht="12.75" customHeight="1" x14ac:dyDescent="0.25">
      <c r="A845" s="102">
        <v>1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3"/>
    </row>
    <row r="846" spans="1:10" s="80" customFormat="1" ht="12.75" customHeight="1" x14ac:dyDescent="0.25">
      <c r="A846" s="102"/>
      <c r="B846" s="80">
        <f>Invoice!B3544</f>
        <v>500</v>
      </c>
      <c r="C846" s="88" t="str">
        <f>Invoice!E3544</f>
        <v>PAPER TRIGONAL CLIP JOYKO NO. 3</v>
      </c>
      <c r="D846" s="89">
        <f>Invoice!H3544</f>
        <v>1625</v>
      </c>
      <c r="E846" s="81">
        <f>D846*B846</f>
        <v>812500</v>
      </c>
      <c r="F846" s="81"/>
      <c r="G846" s="82">
        <f>E846/1.11</f>
        <v>731981.98198198189</v>
      </c>
      <c r="H846" s="83">
        <f>G846*11%</f>
        <v>80518.018018018003</v>
      </c>
      <c r="I846" s="83">
        <f>G846/B846</f>
        <v>1463.9639639639638</v>
      </c>
      <c r="J846" s="104">
        <f>H846/B846</f>
        <v>161.03603603603599</v>
      </c>
    </row>
    <row r="847" spans="1:10" s="80" customFormat="1" ht="12.75" customHeight="1" x14ac:dyDescent="0.25">
      <c r="A847" s="102"/>
      <c r="D847" s="81"/>
      <c r="E847" s="81">
        <f>(E846*Invoice!I3544)+((E846-(E846*Invoice!I3544))*Invoice!J3544)</f>
        <v>105625</v>
      </c>
      <c r="F847" s="81"/>
      <c r="G847" s="90">
        <f>E847/1.11</f>
        <v>95157.657657657648</v>
      </c>
      <c r="H847" s="91">
        <f>G847*11%</f>
        <v>10467.342342342341</v>
      </c>
      <c r="I847" s="91">
        <f>G847/B846</f>
        <v>190.3153153153153</v>
      </c>
      <c r="J847" s="105">
        <f>H847/B846</f>
        <v>20.934684684684683</v>
      </c>
    </row>
    <row r="848" spans="1:10" s="80" customFormat="1" ht="12.75" customHeight="1" x14ac:dyDescent="0.25">
      <c r="A848" s="102"/>
      <c r="D848" s="81" t="s">
        <v>23</v>
      </c>
      <c r="E848" s="81">
        <f>E846-E847</f>
        <v>706875</v>
      </c>
      <c r="F848" s="81"/>
      <c r="G848" s="82">
        <f>G846-G847</f>
        <v>636824.32432432426</v>
      </c>
      <c r="H848" s="82">
        <f>H846-H847</f>
        <v>70050.675675675666</v>
      </c>
      <c r="I848" s="82">
        <f>I846-I847</f>
        <v>1273.6486486486485</v>
      </c>
      <c r="J848" s="106">
        <f>J846-J847</f>
        <v>140.1013513513513</v>
      </c>
    </row>
    <row r="849" spans="1:10" s="80" customFormat="1" ht="12.75" customHeight="1" x14ac:dyDescent="0.25">
      <c r="A849" s="102"/>
      <c r="D849" s="81"/>
      <c r="E849" s="81"/>
      <c r="F849" s="81"/>
      <c r="G849" s="82"/>
      <c r="H849" s="83">
        <f>G848+H848</f>
        <v>706874.99999999988</v>
      </c>
      <c r="I849" s="83"/>
      <c r="J849" s="104"/>
    </row>
    <row r="850" spans="1:10" s="80" customFormat="1" ht="12.75" customHeight="1" x14ac:dyDescent="0.25">
      <c r="A850" s="102"/>
      <c r="B850" s="79"/>
      <c r="D850" s="81"/>
      <c r="E850" s="81"/>
      <c r="F850" s="81"/>
      <c r="G850" s="82"/>
      <c r="H850" s="83"/>
      <c r="I850" s="83"/>
      <c r="J850" s="104"/>
    </row>
    <row r="851" spans="1:10" s="80" customFormat="1" ht="12.75" customHeight="1" x14ac:dyDescent="0.25">
      <c r="A851" s="102">
        <v>2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3"/>
    </row>
    <row r="852" spans="1:10" s="80" customFormat="1" ht="12.75" customHeight="1" x14ac:dyDescent="0.25">
      <c r="A852" s="102"/>
      <c r="B852" s="80">
        <f>Invoice!B3545</f>
        <v>72</v>
      </c>
      <c r="C852" s="88" t="str">
        <f>Invoice!E3545</f>
        <v>GEL PEN KENKO EASY GEL HITAM</v>
      </c>
      <c r="D852" s="89">
        <f>Invoice!H3545</f>
        <v>26100</v>
      </c>
      <c r="E852" s="81">
        <f t="shared" ref="E852" si="75">D852*B852</f>
        <v>1879200</v>
      </c>
      <c r="F852" s="81"/>
      <c r="G852" s="82">
        <f t="shared" ref="G852" si="76">E852/1.11</f>
        <v>1692972.9729729728</v>
      </c>
      <c r="H852" s="83">
        <f t="shared" ref="H852" si="77">G852*11%</f>
        <v>186227.02702702701</v>
      </c>
      <c r="I852" s="83">
        <f t="shared" ref="I852" si="78">G852/B852</f>
        <v>23513.51351351351</v>
      </c>
      <c r="J852" s="104">
        <f t="shared" ref="J852" si="79">H852/B852</f>
        <v>2586.4864864864862</v>
      </c>
    </row>
    <row r="853" spans="1:10" s="80" customFormat="1" ht="12.75" customHeight="1" x14ac:dyDescent="0.25">
      <c r="A853" s="102"/>
      <c r="D853" s="81"/>
      <c r="E853" s="81">
        <f>(E852*Invoice!I3545)+((E852-(E852*Invoice!I3545))*Invoice!J3545)</f>
        <v>244296</v>
      </c>
      <c r="F853" s="81"/>
      <c r="G853" s="90">
        <f>E853/1.11</f>
        <v>220086.48648648648</v>
      </c>
      <c r="H853" s="91">
        <f>G853*11%</f>
        <v>24209.513513513513</v>
      </c>
      <c r="I853" s="91">
        <f>G853/B852</f>
        <v>3056.7567567567567</v>
      </c>
      <c r="J853" s="105">
        <f>H853/B852</f>
        <v>336.24324324324323</v>
      </c>
    </row>
    <row r="854" spans="1:10" s="80" customFormat="1" ht="12.75" customHeight="1" x14ac:dyDescent="0.25">
      <c r="A854" s="102"/>
      <c r="D854" s="81" t="s">
        <v>23</v>
      </c>
      <c r="E854" s="81">
        <f>E852-E853</f>
        <v>1634904</v>
      </c>
      <c r="F854" s="81"/>
      <c r="G854" s="82">
        <f>G852-G853</f>
        <v>1472886.4864864864</v>
      </c>
      <c r="H854" s="82">
        <f>H852-H853</f>
        <v>162017.51351351349</v>
      </c>
      <c r="I854" s="82">
        <f>I852-I853</f>
        <v>20456.756756756753</v>
      </c>
      <c r="J854" s="106">
        <f>J852-J853</f>
        <v>2250.2432432432429</v>
      </c>
    </row>
    <row r="855" spans="1:10" s="80" customFormat="1" ht="12.75" customHeight="1" x14ac:dyDescent="0.25">
      <c r="A855" s="102"/>
      <c r="D855" s="81"/>
      <c r="E855" s="81"/>
      <c r="F855" s="81"/>
      <c r="G855" s="82"/>
      <c r="H855" s="83">
        <f>G854+H854</f>
        <v>1634904</v>
      </c>
      <c r="I855" s="83"/>
      <c r="J855" s="104"/>
    </row>
    <row r="856" spans="1:10" s="80" customFormat="1" ht="12.75" customHeight="1" x14ac:dyDescent="0.25">
      <c r="A856" s="102"/>
      <c r="D856" s="81"/>
      <c r="E856" s="81"/>
      <c r="F856" s="81"/>
      <c r="G856" s="82"/>
      <c r="H856" s="83"/>
      <c r="I856" s="83"/>
      <c r="J856" s="104"/>
    </row>
    <row r="857" spans="1:10" s="80" customFormat="1" ht="12.75" customHeight="1" x14ac:dyDescent="0.25">
      <c r="A857" s="107"/>
      <c r="B857" s="108"/>
      <c r="C857" s="109"/>
      <c r="D857" s="110"/>
      <c r="E857" s="110"/>
      <c r="F857" s="110"/>
      <c r="G857" s="111">
        <f>G848+G854</f>
        <v>2109710.8108108109</v>
      </c>
      <c r="H857" s="111">
        <f>H848+H854</f>
        <v>232068.18918918917</v>
      </c>
      <c r="I857" s="112"/>
      <c r="J857" s="113">
        <f>H849+H855</f>
        <v>2341779</v>
      </c>
    </row>
    <row r="859" spans="1:10" s="80" customFormat="1" ht="12.75" customHeight="1" x14ac:dyDescent="0.25">
      <c r="A859" s="95" t="s">
        <v>1</v>
      </c>
      <c r="B859" s="96">
        <f>Invoice!E3650</f>
        <v>23010033</v>
      </c>
      <c r="C859" s="97"/>
      <c r="D859" s="98"/>
      <c r="E859" s="98"/>
      <c r="F859" s="98"/>
      <c r="G859" s="99"/>
      <c r="H859" s="100"/>
      <c r="I859" s="100"/>
      <c r="J859" s="101"/>
    </row>
    <row r="860" spans="1:10" s="80" customFormat="1" ht="12.75" customHeight="1" x14ac:dyDescent="0.25">
      <c r="A860" s="102">
        <v>1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Invoice!B3658</f>
        <v>50</v>
      </c>
      <c r="C861" s="88" t="str">
        <f>Invoice!E3658</f>
        <v>STIP / PENGHAPUS JOYKO 526-B40BL HITAM</v>
      </c>
      <c r="D861" s="89">
        <f>Invoice!H3658</f>
        <v>28300</v>
      </c>
      <c r="E861" s="81">
        <f>D861*B861</f>
        <v>1415000</v>
      </c>
      <c r="F861" s="81"/>
      <c r="G861" s="82">
        <f>E861/1.11</f>
        <v>1274774.7747747747</v>
      </c>
      <c r="H861" s="83">
        <f>G861*11%</f>
        <v>140225.22522522521</v>
      </c>
      <c r="I861" s="83">
        <f>G861/B861</f>
        <v>25495.495495495492</v>
      </c>
      <c r="J861" s="104">
        <f>H861/B861</f>
        <v>2804.504504504504</v>
      </c>
    </row>
    <row r="862" spans="1:10" s="80" customFormat="1" ht="12.75" customHeight="1" x14ac:dyDescent="0.25">
      <c r="A862" s="102"/>
      <c r="D862" s="81"/>
      <c r="E862" s="81">
        <f>(E861*Invoice!I3658)+((E861-(E861*Invoice!I3658))*Invoice!J3658)</f>
        <v>191025</v>
      </c>
      <c r="F862" s="81"/>
      <c r="G862" s="90">
        <f>E862/1.11</f>
        <v>172094.59459459459</v>
      </c>
      <c r="H862" s="91">
        <f>G862*11%</f>
        <v>18930.405405405403</v>
      </c>
      <c r="I862" s="91">
        <f>G862/B861</f>
        <v>3441.8918918918916</v>
      </c>
      <c r="J862" s="105">
        <f>H862/B861</f>
        <v>378.60810810810807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1223975</v>
      </c>
      <c r="F863" s="81"/>
      <c r="G863" s="82">
        <f>G861-G862</f>
        <v>1102680.1801801801</v>
      </c>
      <c r="H863" s="82">
        <f>H861-H862</f>
        <v>121294.81981981981</v>
      </c>
      <c r="I863" s="82">
        <f>I861-I862</f>
        <v>22053.603603603602</v>
      </c>
      <c r="J863" s="106">
        <f>J861-J862</f>
        <v>2425.8963963963961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1223975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7"/>
      <c r="B866" s="108"/>
      <c r="C866" s="109"/>
      <c r="D866" s="110"/>
      <c r="E866" s="110"/>
      <c r="F866" s="110"/>
      <c r="G866" s="111">
        <f>G863</f>
        <v>1102680.1801801801</v>
      </c>
      <c r="H866" s="112">
        <f>H863</f>
        <v>121294.81981981981</v>
      </c>
      <c r="I866" s="112"/>
      <c r="J866" s="113">
        <f>H864</f>
        <v>1223975</v>
      </c>
    </row>
    <row r="868" spans="1:10" s="80" customFormat="1" ht="12.75" customHeight="1" x14ac:dyDescent="0.25">
      <c r="A868" s="95" t="s">
        <v>1</v>
      </c>
      <c r="B868" s="96">
        <f>Invoice!E3764</f>
        <v>23010034</v>
      </c>
      <c r="C868" s="97"/>
      <c r="D868" s="98"/>
      <c r="E868" s="98"/>
      <c r="F868" s="98"/>
      <c r="G868" s="99"/>
      <c r="H868" s="100"/>
      <c r="I868" s="100"/>
      <c r="J868" s="101"/>
    </row>
    <row r="869" spans="1:10" s="80" customFormat="1" ht="12.75" customHeight="1" x14ac:dyDescent="0.25">
      <c r="A869" s="102">
        <v>1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3"/>
    </row>
    <row r="870" spans="1:10" s="80" customFormat="1" ht="12.75" customHeight="1" x14ac:dyDescent="0.25">
      <c r="A870" s="102"/>
      <c r="B870" s="80">
        <f>Invoice!B3772</f>
        <v>30</v>
      </c>
      <c r="C870" s="88" t="str">
        <f>Invoice!E3772</f>
        <v>STAPLER SDI 1102 NO.10 (HD-10)</v>
      </c>
      <c r="D870" s="89">
        <f>Invoice!H3772</f>
        <v>138000</v>
      </c>
      <c r="E870" s="81">
        <f>D870*B870</f>
        <v>4140000</v>
      </c>
      <c r="F870" s="81"/>
      <c r="G870" s="82">
        <f>E870/1.11</f>
        <v>3729729.7297297292</v>
      </c>
      <c r="H870" s="83">
        <f>G870*11%</f>
        <v>410270.27027027024</v>
      </c>
      <c r="I870" s="83">
        <f>G870/B870</f>
        <v>124324.32432432431</v>
      </c>
      <c r="J870" s="104">
        <f>H870/B870</f>
        <v>13675.675675675675</v>
      </c>
    </row>
    <row r="871" spans="1:10" s="80" customFormat="1" ht="12.75" customHeight="1" x14ac:dyDescent="0.25">
      <c r="A871" s="102"/>
      <c r="D871" s="81"/>
      <c r="E871" s="81">
        <f>(E870*Invoice!I3772)+((E870-(E870*Invoice!I3772))*Invoice!J3772)</f>
        <v>517500</v>
      </c>
      <c r="F871" s="81"/>
      <c r="G871" s="90">
        <f>E871/1.11</f>
        <v>466216.21621621615</v>
      </c>
      <c r="H871" s="91">
        <f>G871*11%</f>
        <v>51283.78378378378</v>
      </c>
      <c r="I871" s="91">
        <f>G871/B870</f>
        <v>15540.540540540538</v>
      </c>
      <c r="J871" s="105">
        <f>H871/B870</f>
        <v>1709.4594594594594</v>
      </c>
    </row>
    <row r="872" spans="1:10" s="80" customFormat="1" ht="12.75" customHeight="1" x14ac:dyDescent="0.25">
      <c r="A872" s="102"/>
      <c r="D872" s="81" t="s">
        <v>23</v>
      </c>
      <c r="E872" s="81">
        <f>E870-E871</f>
        <v>3622500</v>
      </c>
      <c r="F872" s="81"/>
      <c r="G872" s="82">
        <f>G870-G871</f>
        <v>3263513.5135135129</v>
      </c>
      <c r="H872" s="82">
        <f>H870-H871</f>
        <v>358986.48648648645</v>
      </c>
      <c r="I872" s="82">
        <f>I870-I871</f>
        <v>108783.78378378377</v>
      </c>
      <c r="J872" s="106">
        <f>J870-J871</f>
        <v>11966.216216216215</v>
      </c>
    </row>
    <row r="873" spans="1:10" s="80" customFormat="1" ht="12.75" customHeight="1" x14ac:dyDescent="0.25">
      <c r="A873" s="102"/>
      <c r="D873" s="81"/>
      <c r="E873" s="81"/>
      <c r="F873" s="81"/>
      <c r="G873" s="82"/>
      <c r="H873" s="83">
        <f>G872+H872</f>
        <v>3622499.9999999995</v>
      </c>
      <c r="I873" s="83"/>
      <c r="J873" s="104"/>
    </row>
    <row r="874" spans="1:10" s="80" customFormat="1" ht="12.75" customHeight="1" x14ac:dyDescent="0.25">
      <c r="A874" s="102"/>
      <c r="B874" s="79"/>
      <c r="D874" s="81"/>
      <c r="E874" s="81"/>
      <c r="F874" s="81"/>
      <c r="G874" s="82"/>
      <c r="H874" s="83"/>
      <c r="I874" s="83"/>
      <c r="J874" s="104"/>
    </row>
    <row r="875" spans="1:10" s="80" customFormat="1" ht="12.75" customHeight="1" x14ac:dyDescent="0.25">
      <c r="A875" s="102">
        <v>2</v>
      </c>
      <c r="B875" s="84" t="s">
        <v>20</v>
      </c>
      <c r="C875" s="84" t="s">
        <v>21</v>
      </c>
      <c r="D875" s="85" t="s">
        <v>22</v>
      </c>
      <c r="E875" s="85" t="s">
        <v>23</v>
      </c>
      <c r="F875" s="85"/>
      <c r="G875" s="86" t="s">
        <v>24</v>
      </c>
      <c r="H875" s="87" t="s">
        <v>25</v>
      </c>
      <c r="I875" s="87" t="s">
        <v>26</v>
      </c>
      <c r="J875" s="103"/>
    </row>
    <row r="876" spans="1:10" s="80" customFormat="1" ht="12.75" customHeight="1" x14ac:dyDescent="0.25">
      <c r="A876" s="102"/>
      <c r="B876" s="80">
        <f>Invoice!B3773</f>
        <v>20</v>
      </c>
      <c r="C876" s="88" t="str">
        <f>Invoice!E3773</f>
        <v>STAPLER SDI 1123</v>
      </c>
      <c r="D876" s="89">
        <f>Invoice!H3773</f>
        <v>300000</v>
      </c>
      <c r="E876" s="81">
        <f t="shared" ref="E876:E882" si="80">D876*B876</f>
        <v>6000000</v>
      </c>
      <c r="F876" s="81"/>
      <c r="G876" s="82">
        <f t="shared" ref="G876:G882" si="81">E876/1.11</f>
        <v>5405405.405405405</v>
      </c>
      <c r="H876" s="83">
        <f t="shared" ref="H876:H882" si="82">G876*11%</f>
        <v>594594.59459459456</v>
      </c>
      <c r="I876" s="83">
        <f t="shared" ref="I876:I882" si="83">G876/B876</f>
        <v>270270.27027027024</v>
      </c>
      <c r="J876" s="104">
        <f t="shared" ref="J876:J882" si="84">H876/B876</f>
        <v>29729.729729729726</v>
      </c>
    </row>
    <row r="877" spans="1:10" s="80" customFormat="1" ht="12.75" customHeight="1" x14ac:dyDescent="0.25">
      <c r="A877" s="102"/>
      <c r="D877" s="81"/>
      <c r="E877" s="81">
        <f>(E876*Invoice!I3773)+((E876-(E876*Invoice!I3773))*Invoice!J3773)</f>
        <v>750000</v>
      </c>
      <c r="F877" s="81"/>
      <c r="G877" s="90">
        <f>E877/1.11</f>
        <v>675675.67567567562</v>
      </c>
      <c r="H877" s="91">
        <f>G877*11%</f>
        <v>74324.32432432432</v>
      </c>
      <c r="I877" s="91">
        <f>G877/B876</f>
        <v>33783.78378378378</v>
      </c>
      <c r="J877" s="105">
        <f>H877/B876</f>
        <v>3716.2162162162158</v>
      </c>
    </row>
    <row r="878" spans="1:10" s="80" customFormat="1" ht="12.75" customHeight="1" x14ac:dyDescent="0.25">
      <c r="A878" s="102"/>
      <c r="D878" s="81" t="s">
        <v>23</v>
      </c>
      <c r="E878" s="81">
        <f>E876-E877</f>
        <v>5250000</v>
      </c>
      <c r="F878" s="81"/>
      <c r="G878" s="82">
        <f>G876-G877</f>
        <v>4729729.7297297297</v>
      </c>
      <c r="H878" s="82">
        <f>H876-H877</f>
        <v>520270.27027027024</v>
      </c>
      <c r="I878" s="82">
        <f>I876-I877</f>
        <v>236486.48648648645</v>
      </c>
      <c r="J878" s="106">
        <f>J876-J877</f>
        <v>26013.51351351351</v>
      </c>
    </row>
    <row r="879" spans="1:10" s="80" customFormat="1" ht="12.75" customHeight="1" x14ac:dyDescent="0.25">
      <c r="A879" s="102"/>
      <c r="D879" s="81"/>
      <c r="E879" s="81"/>
      <c r="F879" s="81"/>
      <c r="G879" s="82"/>
      <c r="H879" s="83">
        <f>G878+H878</f>
        <v>5250000</v>
      </c>
      <c r="I879" s="83"/>
      <c r="J879" s="104"/>
    </row>
    <row r="880" spans="1:10" s="80" customFormat="1" ht="12.75" customHeight="1" x14ac:dyDescent="0.25">
      <c r="A880" s="102"/>
      <c r="B880" s="79"/>
      <c r="D880" s="81"/>
      <c r="E880" s="81"/>
      <c r="F880" s="81"/>
      <c r="G880" s="82"/>
      <c r="H880" s="83"/>
      <c r="I880" s="83"/>
      <c r="J880" s="104"/>
    </row>
    <row r="881" spans="1:10" s="80" customFormat="1" ht="12.75" customHeight="1" x14ac:dyDescent="0.25">
      <c r="A881" s="102">
        <v>3</v>
      </c>
      <c r="B881" s="84" t="s">
        <v>20</v>
      </c>
      <c r="C881" s="84" t="s">
        <v>21</v>
      </c>
      <c r="D881" s="85" t="s">
        <v>22</v>
      </c>
      <c r="E881" s="85" t="s">
        <v>23</v>
      </c>
      <c r="F881" s="85"/>
      <c r="G881" s="86" t="s">
        <v>24</v>
      </c>
      <c r="H881" s="87" t="s">
        <v>25</v>
      </c>
      <c r="I881" s="87" t="s">
        <v>26</v>
      </c>
      <c r="J881" s="103"/>
    </row>
    <row r="882" spans="1:10" s="80" customFormat="1" ht="12.75" customHeight="1" x14ac:dyDescent="0.25">
      <c r="A882" s="102"/>
      <c r="B882" s="80">
        <f>Invoice!B3774</f>
        <v>40</v>
      </c>
      <c r="C882" s="88" t="str">
        <f>Invoice!E3774</f>
        <v>STAPLER KENKO HD-10</v>
      </c>
      <c r="D882" s="89">
        <f>Invoice!H3774</f>
        <v>93000</v>
      </c>
      <c r="E882" s="81">
        <f t="shared" si="80"/>
        <v>3720000</v>
      </c>
      <c r="F882" s="81"/>
      <c r="G882" s="82">
        <f t="shared" si="81"/>
        <v>3351351.351351351</v>
      </c>
      <c r="H882" s="83">
        <f t="shared" si="82"/>
        <v>368648.64864864864</v>
      </c>
      <c r="I882" s="83">
        <f t="shared" si="83"/>
        <v>83783.783783783772</v>
      </c>
      <c r="J882" s="104">
        <f t="shared" si="84"/>
        <v>9216.2162162162167</v>
      </c>
    </row>
    <row r="883" spans="1:10" s="80" customFormat="1" ht="12.75" customHeight="1" x14ac:dyDescent="0.25">
      <c r="A883" s="102"/>
      <c r="D883" s="81"/>
      <c r="E883" s="81">
        <f>(E882*Invoice!I3774)+((E882-(E882*Invoice!I3774))*Invoice!J3774)</f>
        <v>483600</v>
      </c>
      <c r="F883" s="81"/>
      <c r="G883" s="90">
        <f>E883/1.11</f>
        <v>435675.67567567562</v>
      </c>
      <c r="H883" s="91">
        <f>G883*11%</f>
        <v>47924.32432432432</v>
      </c>
      <c r="I883" s="91">
        <f>G883/B882</f>
        <v>10891.89189189189</v>
      </c>
      <c r="J883" s="105">
        <f>H883/B882</f>
        <v>1198.1081081081079</v>
      </c>
    </row>
    <row r="884" spans="1:10" s="80" customFormat="1" ht="12.75" customHeight="1" x14ac:dyDescent="0.25">
      <c r="A884" s="102"/>
      <c r="D884" s="81" t="s">
        <v>23</v>
      </c>
      <c r="E884" s="81">
        <f>E882-E883</f>
        <v>3236400</v>
      </c>
      <c r="F884" s="81"/>
      <c r="G884" s="82">
        <f>G882-G883</f>
        <v>2915675.6756756753</v>
      </c>
      <c r="H884" s="82">
        <f>H882-H883</f>
        <v>320724.32432432432</v>
      </c>
      <c r="I884" s="82">
        <f>I882-I883</f>
        <v>72891.891891891879</v>
      </c>
      <c r="J884" s="106">
        <f>J882-J883</f>
        <v>8018.1081081081084</v>
      </c>
    </row>
    <row r="885" spans="1:10" s="80" customFormat="1" ht="12.75" customHeight="1" x14ac:dyDescent="0.25">
      <c r="A885" s="102"/>
      <c r="D885" s="81"/>
      <c r="E885" s="81"/>
      <c r="F885" s="81"/>
      <c r="G885" s="82"/>
      <c r="H885" s="83">
        <f>G884+H884</f>
        <v>3236399.9999999995</v>
      </c>
      <c r="I885" s="83"/>
      <c r="J885" s="104"/>
    </row>
    <row r="886" spans="1:10" s="80" customFormat="1" ht="12.75" customHeight="1" x14ac:dyDescent="0.25">
      <c r="A886" s="102"/>
      <c r="D886" s="81"/>
      <c r="E886" s="81"/>
      <c r="F886" s="81"/>
      <c r="G886" s="82"/>
      <c r="H886" s="83"/>
      <c r="I886" s="83"/>
      <c r="J886" s="104"/>
    </row>
    <row r="887" spans="1:10" s="80" customFormat="1" ht="12.75" customHeight="1" x14ac:dyDescent="0.25">
      <c r="A887" s="107"/>
      <c r="B887" s="108"/>
      <c r="C887" s="109"/>
      <c r="D887" s="110"/>
      <c r="E887" s="110"/>
      <c r="F887" s="110"/>
      <c r="G887" s="111">
        <f>G872+G878+G884</f>
        <v>10908918.918918919</v>
      </c>
      <c r="H887" s="111">
        <f>H872+H878+H884</f>
        <v>1199981.0810810809</v>
      </c>
      <c r="I887" s="112"/>
      <c r="J887" s="113">
        <f>H873+H879+H885</f>
        <v>12108900</v>
      </c>
    </row>
    <row r="889" spans="1:10" s="80" customFormat="1" ht="12.75" customHeight="1" x14ac:dyDescent="0.25">
      <c r="A889" s="95" t="s">
        <v>1</v>
      </c>
      <c r="B889" s="96">
        <f>Invoice!E3878</f>
        <v>23010035</v>
      </c>
      <c r="C889" s="97"/>
      <c r="D889" s="98"/>
      <c r="E889" s="98"/>
      <c r="F889" s="98"/>
      <c r="G889" s="99"/>
      <c r="H889" s="100"/>
      <c r="I889" s="100"/>
      <c r="J889" s="101"/>
    </row>
    <row r="890" spans="1:10" s="80" customFormat="1" ht="12.75" customHeight="1" x14ac:dyDescent="0.25">
      <c r="A890" s="102">
        <v>1</v>
      </c>
      <c r="B890" s="84" t="s">
        <v>20</v>
      </c>
      <c r="C890" s="84" t="s">
        <v>21</v>
      </c>
      <c r="D890" s="85" t="s">
        <v>22</v>
      </c>
      <c r="E890" s="85" t="s">
        <v>23</v>
      </c>
      <c r="F890" s="85"/>
      <c r="G890" s="86" t="s">
        <v>24</v>
      </c>
      <c r="H890" s="87" t="s">
        <v>25</v>
      </c>
      <c r="I890" s="87" t="s">
        <v>26</v>
      </c>
      <c r="J890" s="103"/>
    </row>
    <row r="891" spans="1:10" s="80" customFormat="1" ht="12.75" customHeight="1" x14ac:dyDescent="0.25">
      <c r="A891" s="102"/>
      <c r="B891" s="83">
        <f>Invoice!B3886</f>
        <v>6</v>
      </c>
      <c r="C891" s="88" t="str">
        <f>Invoice!E3886</f>
        <v>MAP TAS / BAG JOYKO B-2637-3</v>
      </c>
      <c r="D891" s="89">
        <f>Invoice!H3886</f>
        <v>17600</v>
      </c>
      <c r="E891" s="81">
        <f>D891*B891</f>
        <v>105600</v>
      </c>
      <c r="F891" s="81"/>
      <c r="G891" s="82">
        <f>E891/1.11</f>
        <v>95135.135135135133</v>
      </c>
      <c r="H891" s="83">
        <f>G891*11%</f>
        <v>10464.864864864865</v>
      </c>
      <c r="I891" s="83">
        <f>G891/B891</f>
        <v>15855.855855855856</v>
      </c>
      <c r="J891" s="104">
        <f>H891/B891</f>
        <v>1744.1441441441441</v>
      </c>
    </row>
    <row r="892" spans="1:10" s="80" customFormat="1" ht="12.75" customHeight="1" x14ac:dyDescent="0.25">
      <c r="A892" s="102"/>
      <c r="D892" s="81"/>
      <c r="E892" s="81">
        <f>(E891*Invoice!I3886)+((E891-(E891*Invoice!I3886))*Invoice!J3886)</f>
        <v>10560</v>
      </c>
      <c r="F892" s="81"/>
      <c r="G892" s="90">
        <f>E892/1.11</f>
        <v>9513.5135135135133</v>
      </c>
      <c r="H892" s="91">
        <f>G892*11%</f>
        <v>1046.4864864864865</v>
      </c>
      <c r="I892" s="91">
        <f>G892/B891</f>
        <v>1585.5855855855855</v>
      </c>
      <c r="J892" s="105">
        <f>H892/B891</f>
        <v>174.41441441441441</v>
      </c>
    </row>
    <row r="893" spans="1:10" s="80" customFormat="1" ht="12.75" customHeight="1" x14ac:dyDescent="0.25">
      <c r="A893" s="102"/>
      <c r="D893" s="81" t="s">
        <v>23</v>
      </c>
      <c r="E893" s="81">
        <f>E891-E892</f>
        <v>95040</v>
      </c>
      <c r="F893" s="81"/>
      <c r="G893" s="82">
        <f>G891-G892</f>
        <v>85621.621621621627</v>
      </c>
      <c r="H893" s="82">
        <f>H891-H892</f>
        <v>9418.3783783783783</v>
      </c>
      <c r="I893" s="82">
        <f>I891-I892</f>
        <v>14270.27027027027</v>
      </c>
      <c r="J893" s="106">
        <f>J891-J892</f>
        <v>1569.7297297297296</v>
      </c>
    </row>
    <row r="894" spans="1:10" s="80" customFormat="1" ht="12.75" customHeight="1" x14ac:dyDescent="0.25">
      <c r="A894" s="102"/>
      <c r="D894" s="81"/>
      <c r="E894" s="81"/>
      <c r="F894" s="81"/>
      <c r="G894" s="82"/>
      <c r="H894" s="83">
        <f>G893+H893</f>
        <v>95040</v>
      </c>
      <c r="I894" s="83"/>
      <c r="J894" s="104"/>
    </row>
    <row r="895" spans="1:10" s="80" customFormat="1" ht="12.75" customHeight="1" x14ac:dyDescent="0.25">
      <c r="A895" s="102"/>
      <c r="B895" s="79"/>
      <c r="D895" s="81"/>
      <c r="E895" s="81"/>
      <c r="F895" s="81"/>
      <c r="G895" s="82"/>
      <c r="H895" s="83"/>
      <c r="I895" s="83"/>
      <c r="J895" s="104"/>
    </row>
    <row r="896" spans="1:10" s="80" customFormat="1" ht="12.75" customHeight="1" x14ac:dyDescent="0.25">
      <c r="A896" s="102">
        <v>2</v>
      </c>
      <c r="B896" s="84" t="s">
        <v>20</v>
      </c>
      <c r="C896" s="84" t="s">
        <v>21</v>
      </c>
      <c r="D896" s="85" t="s">
        <v>22</v>
      </c>
      <c r="E896" s="85" t="s">
        <v>23</v>
      </c>
      <c r="F896" s="85"/>
      <c r="G896" s="86" t="s">
        <v>24</v>
      </c>
      <c r="H896" s="87" t="s">
        <v>25</v>
      </c>
      <c r="I896" s="87" t="s">
        <v>26</v>
      </c>
      <c r="J896" s="103"/>
    </row>
    <row r="897" spans="1:10" s="80" customFormat="1" ht="12.75" customHeight="1" x14ac:dyDescent="0.25">
      <c r="A897" s="102"/>
      <c r="B897" s="83">
        <f>Invoice!B3887</f>
        <v>3</v>
      </c>
      <c r="C897" s="88" t="str">
        <f>Invoice!E3887</f>
        <v>GEL PEN KENKO K-1 HITAM</v>
      </c>
      <c r="D897" s="89">
        <f>Invoice!H3887</f>
        <v>39600</v>
      </c>
      <c r="E897" s="81">
        <f t="shared" ref="E897:E981" si="85">D897*B897</f>
        <v>118800</v>
      </c>
      <c r="F897" s="81"/>
      <c r="G897" s="82">
        <f t="shared" ref="G897:G981" si="86">E897/1.11</f>
        <v>107027.02702702701</v>
      </c>
      <c r="H897" s="83">
        <f t="shared" ref="H897:H981" si="87">G897*11%</f>
        <v>11772.972972972972</v>
      </c>
      <c r="I897" s="83">
        <f t="shared" ref="I897:I981" si="88">G897/B897</f>
        <v>35675.675675675673</v>
      </c>
      <c r="J897" s="104">
        <f t="shared" ref="J897:J981" si="89">H897/B897</f>
        <v>3924.3243243243237</v>
      </c>
    </row>
    <row r="898" spans="1:10" s="80" customFormat="1" ht="12.75" customHeight="1" x14ac:dyDescent="0.25">
      <c r="A898" s="102"/>
      <c r="D898" s="81"/>
      <c r="E898" s="81">
        <f>(E897*Invoice!I3887)+((E897-(E897*Invoice!I3887))*Invoice!J3887)</f>
        <v>11880</v>
      </c>
      <c r="F898" s="81"/>
      <c r="G898" s="90">
        <f>E898/1.11</f>
        <v>10702.702702702702</v>
      </c>
      <c r="H898" s="91">
        <f>G898*11%</f>
        <v>1177.2972972972973</v>
      </c>
      <c r="I898" s="91">
        <f>G898/B897</f>
        <v>3567.567567567567</v>
      </c>
      <c r="J898" s="105">
        <f>H898/B897</f>
        <v>392.43243243243245</v>
      </c>
    </row>
    <row r="899" spans="1:10" s="80" customFormat="1" ht="12.75" customHeight="1" x14ac:dyDescent="0.25">
      <c r="A899" s="102"/>
      <c r="D899" s="81" t="s">
        <v>23</v>
      </c>
      <c r="E899" s="81">
        <f>E897-E898</f>
        <v>106920</v>
      </c>
      <c r="F899" s="81"/>
      <c r="G899" s="82">
        <f>G897-G898</f>
        <v>96324.324324324305</v>
      </c>
      <c r="H899" s="82">
        <f>H897-H898</f>
        <v>10595.675675675675</v>
      </c>
      <c r="I899" s="82">
        <f>I897-I898</f>
        <v>32108.108108108107</v>
      </c>
      <c r="J899" s="106">
        <f>J897-J898</f>
        <v>3531.8918918918912</v>
      </c>
    </row>
    <row r="900" spans="1:10" s="80" customFormat="1" ht="12.75" customHeight="1" x14ac:dyDescent="0.25">
      <c r="A900" s="102"/>
      <c r="D900" s="81"/>
      <c r="E900" s="81"/>
      <c r="F900" s="81"/>
      <c r="G900" s="82"/>
      <c r="H900" s="83">
        <f>G899+H899</f>
        <v>106919.99999999999</v>
      </c>
      <c r="I900" s="83"/>
      <c r="J900" s="104"/>
    </row>
    <row r="901" spans="1:10" s="80" customFormat="1" ht="12.75" customHeight="1" x14ac:dyDescent="0.25">
      <c r="A901" s="102"/>
      <c r="B901" s="79"/>
      <c r="D901" s="81"/>
      <c r="E901" s="81"/>
      <c r="F901" s="81"/>
      <c r="G901" s="82"/>
      <c r="H901" s="83"/>
      <c r="I901" s="83"/>
      <c r="J901" s="104"/>
    </row>
    <row r="902" spans="1:10" s="80" customFormat="1" ht="12.75" customHeight="1" x14ac:dyDescent="0.25">
      <c r="A902" s="102">
        <v>3</v>
      </c>
      <c r="B902" s="84" t="s">
        <v>20</v>
      </c>
      <c r="C902" s="84" t="s">
        <v>21</v>
      </c>
      <c r="D902" s="85" t="s">
        <v>22</v>
      </c>
      <c r="E902" s="85" t="s">
        <v>23</v>
      </c>
      <c r="F902" s="85"/>
      <c r="G902" s="86" t="s">
        <v>24</v>
      </c>
      <c r="H902" s="87" t="s">
        <v>25</v>
      </c>
      <c r="I902" s="87" t="s">
        <v>26</v>
      </c>
      <c r="J902" s="103"/>
    </row>
    <row r="903" spans="1:10" s="80" customFormat="1" ht="12.75" customHeight="1" x14ac:dyDescent="0.25">
      <c r="A903" s="102"/>
      <c r="B903" s="83">
        <f>Invoice!B3888</f>
        <v>3</v>
      </c>
      <c r="C903" s="88" t="str">
        <f>Invoice!E3888</f>
        <v>GEL PEN KENKO 0.28MM MICROTEC HITAM</v>
      </c>
      <c r="D903" s="89">
        <f>Invoice!H3888</f>
        <v>39600</v>
      </c>
      <c r="E903" s="81">
        <f t="shared" si="85"/>
        <v>118800</v>
      </c>
      <c r="F903" s="81"/>
      <c r="G903" s="82">
        <f t="shared" si="86"/>
        <v>107027.02702702701</v>
      </c>
      <c r="H903" s="83">
        <f t="shared" si="87"/>
        <v>11772.972972972972</v>
      </c>
      <c r="I903" s="83">
        <f t="shared" si="88"/>
        <v>35675.675675675673</v>
      </c>
      <c r="J903" s="104">
        <f t="shared" si="89"/>
        <v>3924.3243243243237</v>
      </c>
    </row>
    <row r="904" spans="1:10" s="80" customFormat="1" ht="12.75" customHeight="1" x14ac:dyDescent="0.25">
      <c r="A904" s="102"/>
      <c r="D904" s="81"/>
      <c r="E904" s="81">
        <f>(E903*Invoice!I3888)+((E903-(E903*Invoice!I3888))*Invoice!J3888)</f>
        <v>11880</v>
      </c>
      <c r="F904" s="81"/>
      <c r="G904" s="90">
        <f>E904/1.11</f>
        <v>10702.702702702702</v>
      </c>
      <c r="H904" s="91">
        <f>G904*11%</f>
        <v>1177.2972972972973</v>
      </c>
      <c r="I904" s="91">
        <f>G904/B903</f>
        <v>3567.567567567567</v>
      </c>
      <c r="J904" s="105">
        <f>H904/B903</f>
        <v>392.43243243243245</v>
      </c>
    </row>
    <row r="905" spans="1:10" s="80" customFormat="1" ht="12.75" customHeight="1" x14ac:dyDescent="0.25">
      <c r="A905" s="102"/>
      <c r="D905" s="81" t="s">
        <v>23</v>
      </c>
      <c r="E905" s="81">
        <f>E903-E904</f>
        <v>106920</v>
      </c>
      <c r="F905" s="81"/>
      <c r="G905" s="82">
        <f>G903-G904</f>
        <v>96324.324324324305</v>
      </c>
      <c r="H905" s="82">
        <f>H903-H904</f>
        <v>10595.675675675675</v>
      </c>
      <c r="I905" s="82">
        <f>I903-I904</f>
        <v>32108.108108108107</v>
      </c>
      <c r="J905" s="106">
        <f>J903-J904</f>
        <v>3531.8918918918912</v>
      </c>
    </row>
    <row r="906" spans="1:10" s="80" customFormat="1" ht="12.75" customHeight="1" x14ac:dyDescent="0.25">
      <c r="A906" s="102"/>
      <c r="D906" s="81"/>
      <c r="E906" s="81"/>
      <c r="F906" s="81"/>
      <c r="G906" s="82"/>
      <c r="H906" s="83">
        <f>G905+H905</f>
        <v>106919.99999999999</v>
      </c>
      <c r="I906" s="83"/>
      <c r="J906" s="104"/>
    </row>
    <row r="907" spans="1:10" s="80" customFormat="1" ht="12.75" customHeight="1" x14ac:dyDescent="0.25">
      <c r="A907" s="102"/>
      <c r="B907" s="79"/>
      <c r="D907" s="81"/>
      <c r="E907" s="81"/>
      <c r="F907" s="81"/>
      <c r="G907" s="82"/>
      <c r="H907" s="83"/>
      <c r="I907" s="83"/>
      <c r="J907" s="104"/>
    </row>
    <row r="908" spans="1:10" s="80" customFormat="1" ht="12.75" customHeight="1" x14ac:dyDescent="0.25">
      <c r="A908" s="102">
        <v>4</v>
      </c>
      <c r="B908" s="84" t="s">
        <v>20</v>
      </c>
      <c r="C908" s="84" t="s">
        <v>21</v>
      </c>
      <c r="D908" s="85" t="s">
        <v>22</v>
      </c>
      <c r="E908" s="85" t="s">
        <v>23</v>
      </c>
      <c r="F908" s="85"/>
      <c r="G908" s="86" t="s">
        <v>24</v>
      </c>
      <c r="H908" s="87" t="s">
        <v>25</v>
      </c>
      <c r="I908" s="87" t="s">
        <v>26</v>
      </c>
      <c r="J908" s="103"/>
    </row>
    <row r="909" spans="1:10" s="80" customFormat="1" ht="12.75" customHeight="1" x14ac:dyDescent="0.25">
      <c r="A909" s="102"/>
      <c r="B909" s="83">
        <f>Invoice!B3889</f>
        <v>1</v>
      </c>
      <c r="C909" s="88" t="str">
        <f>Invoice!E3889</f>
        <v>STAPLER JOYKO HD-10CL</v>
      </c>
      <c r="D909" s="89">
        <f>Invoice!H3889</f>
        <v>84000</v>
      </c>
      <c r="E909" s="81">
        <f t="shared" si="85"/>
        <v>84000</v>
      </c>
      <c r="F909" s="81"/>
      <c r="G909" s="82">
        <f t="shared" si="86"/>
        <v>75675.675675675666</v>
      </c>
      <c r="H909" s="83">
        <f t="shared" si="87"/>
        <v>8324.3243243243232</v>
      </c>
      <c r="I909" s="83">
        <f t="shared" si="88"/>
        <v>75675.675675675666</v>
      </c>
      <c r="J909" s="104">
        <f t="shared" si="89"/>
        <v>8324.3243243243232</v>
      </c>
    </row>
    <row r="910" spans="1:10" s="80" customFormat="1" ht="12.75" customHeight="1" x14ac:dyDescent="0.25">
      <c r="A910" s="102"/>
      <c r="D910" s="81"/>
      <c r="E910" s="81">
        <f>(E909*Invoice!I3889)+((E909-(E909*Invoice!I3889))*Invoice!J3889)</f>
        <v>8400</v>
      </c>
      <c r="F910" s="81"/>
      <c r="G910" s="90">
        <f>E910/1.11</f>
        <v>7567.5675675675666</v>
      </c>
      <c r="H910" s="91">
        <f>G910*11%</f>
        <v>832.43243243243228</v>
      </c>
      <c r="I910" s="91">
        <f>G910/B909</f>
        <v>7567.5675675675666</v>
      </c>
      <c r="J910" s="105">
        <f>H910/B909</f>
        <v>832.43243243243228</v>
      </c>
    </row>
    <row r="911" spans="1:10" s="80" customFormat="1" ht="12.75" customHeight="1" x14ac:dyDescent="0.25">
      <c r="A911" s="102"/>
      <c r="D911" s="81" t="s">
        <v>23</v>
      </c>
      <c r="E911" s="81">
        <f>E909-E910</f>
        <v>75600</v>
      </c>
      <c r="F911" s="81"/>
      <c r="G911" s="82">
        <f>G909-G910</f>
        <v>68108.108108108107</v>
      </c>
      <c r="H911" s="82">
        <f>H909-H910</f>
        <v>7491.8918918918907</v>
      </c>
      <c r="I911" s="82">
        <f>I909-I910</f>
        <v>68108.108108108107</v>
      </c>
      <c r="J911" s="106">
        <f>J909-J910</f>
        <v>7491.8918918918907</v>
      </c>
    </row>
    <row r="912" spans="1:10" s="80" customFormat="1" ht="12.75" customHeight="1" x14ac:dyDescent="0.25">
      <c r="A912" s="102"/>
      <c r="D912" s="81"/>
      <c r="E912" s="81"/>
      <c r="F912" s="81"/>
      <c r="G912" s="82"/>
      <c r="H912" s="83">
        <f>G911+H911</f>
        <v>75600</v>
      </c>
      <c r="I912" s="83"/>
      <c r="J912" s="104"/>
    </row>
    <row r="913" spans="1:10" s="80" customFormat="1" ht="12.75" customHeight="1" x14ac:dyDescent="0.25">
      <c r="A913" s="102"/>
      <c r="B913" s="79"/>
      <c r="D913" s="81"/>
      <c r="E913" s="81"/>
      <c r="F913" s="81"/>
      <c r="G913" s="82"/>
      <c r="H913" s="83"/>
      <c r="I913" s="83"/>
      <c r="J913" s="104"/>
    </row>
    <row r="914" spans="1:10" s="80" customFormat="1" ht="12.75" customHeight="1" x14ac:dyDescent="0.25">
      <c r="A914" s="102">
        <v>5</v>
      </c>
      <c r="B914" s="84" t="s">
        <v>20</v>
      </c>
      <c r="C914" s="84" t="s">
        <v>21</v>
      </c>
      <c r="D914" s="85" t="s">
        <v>22</v>
      </c>
      <c r="E914" s="85" t="s">
        <v>23</v>
      </c>
      <c r="F914" s="85"/>
      <c r="G914" s="86" t="s">
        <v>24</v>
      </c>
      <c r="H914" s="87" t="s">
        <v>25</v>
      </c>
      <c r="I914" s="87" t="s">
        <v>26</v>
      </c>
      <c r="J914" s="103"/>
    </row>
    <row r="915" spans="1:10" s="80" customFormat="1" ht="12.75" customHeight="1" x14ac:dyDescent="0.25">
      <c r="A915" s="102"/>
      <c r="B915" s="83">
        <f>Invoice!B3890</f>
        <v>1</v>
      </c>
      <c r="C915" s="88" t="str">
        <f>Invoice!E3890</f>
        <v>STAPLER JOYKO HD-50CL</v>
      </c>
      <c r="D915" s="89">
        <f>Invoice!H3890</f>
        <v>216000</v>
      </c>
      <c r="E915" s="81">
        <f t="shared" si="85"/>
        <v>216000</v>
      </c>
      <c r="F915" s="81"/>
      <c r="G915" s="82">
        <f t="shared" si="86"/>
        <v>194594.59459459459</v>
      </c>
      <c r="H915" s="83">
        <f t="shared" si="87"/>
        <v>21405.405405405403</v>
      </c>
      <c r="I915" s="83">
        <f t="shared" si="88"/>
        <v>194594.59459459459</v>
      </c>
      <c r="J915" s="104">
        <f t="shared" si="89"/>
        <v>21405.405405405403</v>
      </c>
    </row>
    <row r="916" spans="1:10" s="80" customFormat="1" ht="12.75" customHeight="1" x14ac:dyDescent="0.25">
      <c r="A916" s="102"/>
      <c r="D916" s="81"/>
      <c r="E916" s="81">
        <f>(E915*Invoice!I3890)+((E915-(E915*Invoice!I3890))*Invoice!J3890)</f>
        <v>21600</v>
      </c>
      <c r="F916" s="81"/>
      <c r="G916" s="90">
        <f>E916/1.11</f>
        <v>19459.459459459456</v>
      </c>
      <c r="H916" s="91">
        <f>G916*11%</f>
        <v>2140.5405405405404</v>
      </c>
      <c r="I916" s="91">
        <f>G916/B915</f>
        <v>19459.459459459456</v>
      </c>
      <c r="J916" s="105">
        <f>H916/B915</f>
        <v>2140.5405405405404</v>
      </c>
    </row>
    <row r="917" spans="1:10" s="80" customFormat="1" ht="12.75" customHeight="1" x14ac:dyDescent="0.25">
      <c r="A917" s="102"/>
      <c r="D917" s="81" t="s">
        <v>23</v>
      </c>
      <c r="E917" s="81">
        <f>E915-E916</f>
        <v>194400</v>
      </c>
      <c r="F917" s="81"/>
      <c r="G917" s="82">
        <f>G915-G916</f>
        <v>175135.13513513512</v>
      </c>
      <c r="H917" s="82">
        <f>H915-H916</f>
        <v>19264.864864864863</v>
      </c>
      <c r="I917" s="82">
        <f>I915-I916</f>
        <v>175135.13513513512</v>
      </c>
      <c r="J917" s="106">
        <f>J915-J916</f>
        <v>19264.864864864863</v>
      </c>
    </row>
    <row r="918" spans="1:10" s="80" customFormat="1" ht="12.75" customHeight="1" x14ac:dyDescent="0.25">
      <c r="A918" s="102"/>
      <c r="D918" s="81"/>
      <c r="E918" s="81"/>
      <c r="F918" s="81"/>
      <c r="G918" s="82"/>
      <c r="H918" s="83">
        <f>G917+H917</f>
        <v>194399.99999999997</v>
      </c>
      <c r="I918" s="83"/>
      <c r="J918" s="104"/>
    </row>
    <row r="919" spans="1:10" s="80" customFormat="1" ht="12.75" customHeight="1" x14ac:dyDescent="0.25">
      <c r="A919" s="102"/>
      <c r="B919" s="79"/>
      <c r="D919" s="81"/>
      <c r="E919" s="81"/>
      <c r="F919" s="81"/>
      <c r="G919" s="82"/>
      <c r="H919" s="83"/>
      <c r="I919" s="83"/>
      <c r="J919" s="104"/>
    </row>
    <row r="920" spans="1:10" s="80" customFormat="1" ht="12.75" customHeight="1" x14ac:dyDescent="0.25">
      <c r="A920" s="102">
        <v>6</v>
      </c>
      <c r="B920" s="84" t="s">
        <v>20</v>
      </c>
      <c r="C920" s="84" t="s">
        <v>21</v>
      </c>
      <c r="D920" s="85" t="s">
        <v>22</v>
      </c>
      <c r="E920" s="85" t="s">
        <v>23</v>
      </c>
      <c r="F920" s="85"/>
      <c r="G920" s="86" t="s">
        <v>24</v>
      </c>
      <c r="H920" s="87" t="s">
        <v>25</v>
      </c>
      <c r="I920" s="87" t="s">
        <v>26</v>
      </c>
      <c r="J920" s="103"/>
    </row>
    <row r="921" spans="1:10" s="80" customFormat="1" ht="12.75" customHeight="1" x14ac:dyDescent="0.25">
      <c r="A921" s="102"/>
      <c r="B921" s="83">
        <f>Invoice!B3891</f>
        <v>2</v>
      </c>
      <c r="C921" s="88" t="str">
        <f>Invoice!E3891</f>
        <v>CORRECTION TAPE KENKO CT-309 (12M x 5MM)</v>
      </c>
      <c r="D921" s="89">
        <f>Invoice!H3891</f>
        <v>81600</v>
      </c>
      <c r="E921" s="81">
        <f t="shared" si="85"/>
        <v>163200</v>
      </c>
      <c r="F921" s="81"/>
      <c r="G921" s="82">
        <f t="shared" si="86"/>
        <v>147027.02702702701</v>
      </c>
      <c r="H921" s="83">
        <f t="shared" si="87"/>
        <v>16172.972972972972</v>
      </c>
      <c r="I921" s="83">
        <f t="shared" si="88"/>
        <v>73513.513513513506</v>
      </c>
      <c r="J921" s="104">
        <f t="shared" si="89"/>
        <v>8086.4864864864858</v>
      </c>
    </row>
    <row r="922" spans="1:10" s="80" customFormat="1" ht="12.75" customHeight="1" x14ac:dyDescent="0.25">
      <c r="A922" s="102"/>
      <c r="D922" s="81"/>
      <c r="E922" s="81">
        <f>(E921*Invoice!I3891)+((E921-(E921*Invoice!I3891))*Invoice!J3891)</f>
        <v>16320</v>
      </c>
      <c r="F922" s="81"/>
      <c r="G922" s="90">
        <f>E922/1.11</f>
        <v>14702.702702702702</v>
      </c>
      <c r="H922" s="91">
        <f>G922*11%</f>
        <v>1617.2972972972973</v>
      </c>
      <c r="I922" s="91">
        <f>G922/B921</f>
        <v>7351.3513513513508</v>
      </c>
      <c r="J922" s="105">
        <f>H922/B921</f>
        <v>808.64864864864865</v>
      </c>
    </row>
    <row r="923" spans="1:10" s="80" customFormat="1" ht="12.75" customHeight="1" x14ac:dyDescent="0.25">
      <c r="A923" s="102"/>
      <c r="D923" s="81" t="s">
        <v>23</v>
      </c>
      <c r="E923" s="81">
        <f>E921-E922</f>
        <v>146880</v>
      </c>
      <c r="F923" s="81"/>
      <c r="G923" s="82">
        <f>G921-G922</f>
        <v>132324.32432432432</v>
      </c>
      <c r="H923" s="82">
        <f>H921-H922</f>
        <v>14555.675675675675</v>
      </c>
      <c r="I923" s="82">
        <f>I921-I922</f>
        <v>66162.16216216216</v>
      </c>
      <c r="J923" s="106">
        <f>J921-J922</f>
        <v>7277.8378378378375</v>
      </c>
    </row>
    <row r="924" spans="1:10" s="80" customFormat="1" ht="12.75" customHeight="1" x14ac:dyDescent="0.25">
      <c r="A924" s="102"/>
      <c r="D924" s="81"/>
      <c r="E924" s="81"/>
      <c r="F924" s="81"/>
      <c r="G924" s="82"/>
      <c r="H924" s="83">
        <f>G923+H923</f>
        <v>146880</v>
      </c>
      <c r="I924" s="83"/>
      <c r="J924" s="104"/>
    </row>
    <row r="925" spans="1:10" s="80" customFormat="1" ht="12.75" customHeight="1" x14ac:dyDescent="0.25">
      <c r="A925" s="102"/>
      <c r="B925" s="79"/>
      <c r="D925" s="81"/>
      <c r="E925" s="81"/>
      <c r="F925" s="81"/>
      <c r="G925" s="82"/>
      <c r="H925" s="83"/>
      <c r="I925" s="83"/>
      <c r="J925" s="104"/>
    </row>
    <row r="926" spans="1:10" s="80" customFormat="1" ht="12.75" customHeight="1" x14ac:dyDescent="0.25">
      <c r="A926" s="102">
        <v>7</v>
      </c>
      <c r="B926" s="84" t="s">
        <v>20</v>
      </c>
      <c r="C926" s="84" t="s">
        <v>21</v>
      </c>
      <c r="D926" s="85" t="s">
        <v>22</v>
      </c>
      <c r="E926" s="85" t="s">
        <v>23</v>
      </c>
      <c r="F926" s="85"/>
      <c r="G926" s="86" t="s">
        <v>24</v>
      </c>
      <c r="H926" s="87" t="s">
        <v>25</v>
      </c>
      <c r="I926" s="87" t="s">
        <v>26</v>
      </c>
      <c r="J926" s="103"/>
    </row>
    <row r="927" spans="1:10" s="80" customFormat="1" ht="12.75" customHeight="1" x14ac:dyDescent="0.25">
      <c r="A927" s="102"/>
      <c r="B927" s="83">
        <f>Invoice!B3892</f>
        <v>2</v>
      </c>
      <c r="C927" s="88" t="str">
        <f>Invoice!E3892</f>
        <v>CORRECTION TAPE KENKO CT-809 (8M x 5MM)</v>
      </c>
      <c r="D927" s="89">
        <f>Invoice!H3892</f>
        <v>54000</v>
      </c>
      <c r="E927" s="81">
        <f t="shared" si="85"/>
        <v>108000</v>
      </c>
      <c r="F927" s="81"/>
      <c r="G927" s="82">
        <f t="shared" si="86"/>
        <v>97297.297297297293</v>
      </c>
      <c r="H927" s="83">
        <f t="shared" si="87"/>
        <v>10702.702702702702</v>
      </c>
      <c r="I927" s="83">
        <f t="shared" si="88"/>
        <v>48648.648648648646</v>
      </c>
      <c r="J927" s="104">
        <f t="shared" si="89"/>
        <v>5351.3513513513508</v>
      </c>
    </row>
    <row r="928" spans="1:10" s="80" customFormat="1" ht="12.75" customHeight="1" x14ac:dyDescent="0.25">
      <c r="A928" s="102"/>
      <c r="D928" s="81"/>
      <c r="E928" s="81">
        <f>(E927*Invoice!I3892)+((E927-(E927*Invoice!I3892))*Invoice!J3892)</f>
        <v>10800</v>
      </c>
      <c r="F928" s="81"/>
      <c r="G928" s="90">
        <f>E928/1.11</f>
        <v>9729.7297297297282</v>
      </c>
      <c r="H928" s="91">
        <f>G928*11%</f>
        <v>1070.2702702702702</v>
      </c>
      <c r="I928" s="91">
        <f>G928/B927</f>
        <v>4864.8648648648641</v>
      </c>
      <c r="J928" s="105">
        <f>H928/B927</f>
        <v>535.1351351351351</v>
      </c>
    </row>
    <row r="929" spans="1:10" s="80" customFormat="1" ht="12.75" customHeight="1" x14ac:dyDescent="0.25">
      <c r="A929" s="102"/>
      <c r="D929" s="81" t="s">
        <v>23</v>
      </c>
      <c r="E929" s="81">
        <f>E927-E928</f>
        <v>97200</v>
      </c>
      <c r="F929" s="81"/>
      <c r="G929" s="82">
        <f>G927-G928</f>
        <v>87567.567567567559</v>
      </c>
      <c r="H929" s="82">
        <f>H927-H928</f>
        <v>9632.4324324324316</v>
      </c>
      <c r="I929" s="82">
        <f>I927-I928</f>
        <v>43783.78378378378</v>
      </c>
      <c r="J929" s="106">
        <f>J927-J928</f>
        <v>4816.2162162162158</v>
      </c>
    </row>
    <row r="930" spans="1:10" s="80" customFormat="1" ht="12.75" customHeight="1" x14ac:dyDescent="0.25">
      <c r="A930" s="102"/>
      <c r="D930" s="81"/>
      <c r="E930" s="81"/>
      <c r="F930" s="81"/>
      <c r="G930" s="82"/>
      <c r="H930" s="83">
        <f>G929+H929</f>
        <v>97199.999999999985</v>
      </c>
      <c r="I930" s="83"/>
      <c r="J930" s="104"/>
    </row>
    <row r="931" spans="1:10" s="80" customFormat="1" ht="12.75" customHeight="1" x14ac:dyDescent="0.25">
      <c r="A931" s="102"/>
      <c r="B931" s="79"/>
      <c r="D931" s="81"/>
      <c r="E931" s="81"/>
      <c r="F931" s="81"/>
      <c r="G931" s="82"/>
      <c r="H931" s="83"/>
      <c r="I931" s="83"/>
      <c r="J931" s="104"/>
    </row>
    <row r="932" spans="1:10" s="80" customFormat="1" ht="12.75" customHeight="1" x14ac:dyDescent="0.25">
      <c r="A932" s="102">
        <v>8</v>
      </c>
      <c r="B932" s="84" t="s">
        <v>20</v>
      </c>
      <c r="C932" s="84" t="s">
        <v>21</v>
      </c>
      <c r="D932" s="85" t="s">
        <v>22</v>
      </c>
      <c r="E932" s="85" t="s">
        <v>23</v>
      </c>
      <c r="F932" s="85"/>
      <c r="G932" s="86" t="s">
        <v>24</v>
      </c>
      <c r="H932" s="87" t="s">
        <v>25</v>
      </c>
      <c r="I932" s="87" t="s">
        <v>26</v>
      </c>
      <c r="J932" s="103"/>
    </row>
    <row r="933" spans="1:10" s="80" customFormat="1" ht="12.75" customHeight="1" x14ac:dyDescent="0.25">
      <c r="A933" s="102"/>
      <c r="B933" s="83">
        <f>Invoice!B3893</f>
        <v>1</v>
      </c>
      <c r="C933" s="88" t="str">
        <f>Invoice!E3893</f>
        <v>STAPLER SDI 1102 NO.10 (HD-10)</v>
      </c>
      <c r="D933" s="89">
        <f>Invoice!H3893</f>
        <v>138000</v>
      </c>
      <c r="E933" s="81">
        <f t="shared" si="85"/>
        <v>138000</v>
      </c>
      <c r="F933" s="81"/>
      <c r="G933" s="82">
        <f t="shared" si="86"/>
        <v>124324.32432432432</v>
      </c>
      <c r="H933" s="83">
        <f t="shared" si="87"/>
        <v>13675.675675675675</v>
      </c>
      <c r="I933" s="83">
        <f t="shared" si="88"/>
        <v>124324.32432432432</v>
      </c>
      <c r="J933" s="104">
        <f t="shared" si="89"/>
        <v>13675.675675675675</v>
      </c>
    </row>
    <row r="934" spans="1:10" s="80" customFormat="1" ht="12.75" customHeight="1" x14ac:dyDescent="0.25">
      <c r="A934" s="102"/>
      <c r="D934" s="81"/>
      <c r="E934" s="81">
        <f>(E933*Invoice!I3893)+((E933-(E933*Invoice!I3893))*Invoice!J3893)</f>
        <v>0</v>
      </c>
      <c r="F934" s="81"/>
      <c r="G934" s="90">
        <f>E934/1.11</f>
        <v>0</v>
      </c>
      <c r="H934" s="91">
        <f>G934*11%</f>
        <v>0</v>
      </c>
      <c r="I934" s="91">
        <f>G934/B933</f>
        <v>0</v>
      </c>
      <c r="J934" s="105">
        <f>H934/B933</f>
        <v>0</v>
      </c>
    </row>
    <row r="935" spans="1:10" s="80" customFormat="1" ht="12.75" customHeight="1" x14ac:dyDescent="0.25">
      <c r="A935" s="102"/>
      <c r="D935" s="81" t="s">
        <v>23</v>
      </c>
      <c r="E935" s="81">
        <f>E933-E934</f>
        <v>138000</v>
      </c>
      <c r="F935" s="81"/>
      <c r="G935" s="82">
        <f>G933-G934</f>
        <v>124324.32432432432</v>
      </c>
      <c r="H935" s="82">
        <f>H933-H934</f>
        <v>13675.675675675675</v>
      </c>
      <c r="I935" s="82">
        <f>I933-I934</f>
        <v>124324.32432432432</v>
      </c>
      <c r="J935" s="106">
        <f>J933-J934</f>
        <v>13675.675675675675</v>
      </c>
    </row>
    <row r="936" spans="1:10" s="80" customFormat="1" ht="12.75" customHeight="1" x14ac:dyDescent="0.25">
      <c r="A936" s="102"/>
      <c r="D936" s="81"/>
      <c r="E936" s="81"/>
      <c r="F936" s="81"/>
      <c r="G936" s="82"/>
      <c r="H936" s="83">
        <f>G935+H935</f>
        <v>138000</v>
      </c>
      <c r="I936" s="83"/>
      <c r="J936" s="104"/>
    </row>
    <row r="937" spans="1:10" s="80" customFormat="1" ht="12.75" customHeight="1" x14ac:dyDescent="0.25">
      <c r="A937" s="102"/>
      <c r="B937" s="79"/>
      <c r="D937" s="81"/>
      <c r="E937" s="81"/>
      <c r="F937" s="81"/>
      <c r="G937" s="82"/>
      <c r="H937" s="83"/>
      <c r="I937" s="83"/>
      <c r="J937" s="104"/>
    </row>
    <row r="938" spans="1:10" s="80" customFormat="1" ht="12.75" customHeight="1" x14ac:dyDescent="0.25">
      <c r="A938" s="102">
        <v>9</v>
      </c>
      <c r="B938" s="84" t="s">
        <v>20</v>
      </c>
      <c r="C938" s="84" t="s">
        <v>21</v>
      </c>
      <c r="D938" s="85" t="s">
        <v>22</v>
      </c>
      <c r="E938" s="85" t="s">
        <v>23</v>
      </c>
      <c r="F938" s="85"/>
      <c r="G938" s="86" t="s">
        <v>24</v>
      </c>
      <c r="H938" s="87" t="s">
        <v>25</v>
      </c>
      <c r="I938" s="87" t="s">
        <v>26</v>
      </c>
      <c r="J938" s="103"/>
    </row>
    <row r="939" spans="1:10" s="80" customFormat="1" ht="12.75" customHeight="1" x14ac:dyDescent="0.25">
      <c r="A939" s="102"/>
      <c r="B939" s="83">
        <f>Invoice!B3894</f>
        <v>1</v>
      </c>
      <c r="C939" s="88" t="str">
        <f>Invoice!E3894</f>
        <v>STAPLER SDI 1104</v>
      </c>
      <c r="D939" s="89">
        <f>Invoice!H3894</f>
        <v>234000</v>
      </c>
      <c r="E939" s="81">
        <f t="shared" si="85"/>
        <v>234000</v>
      </c>
      <c r="F939" s="81"/>
      <c r="G939" s="82">
        <f t="shared" si="86"/>
        <v>210810.8108108108</v>
      </c>
      <c r="H939" s="83">
        <f t="shared" si="87"/>
        <v>23189.189189189186</v>
      </c>
      <c r="I939" s="83">
        <f t="shared" si="88"/>
        <v>210810.8108108108</v>
      </c>
      <c r="J939" s="104">
        <f t="shared" si="89"/>
        <v>23189.189189189186</v>
      </c>
    </row>
    <row r="940" spans="1:10" s="80" customFormat="1" ht="12.75" customHeight="1" x14ac:dyDescent="0.25">
      <c r="A940" s="102"/>
      <c r="D940" s="81"/>
      <c r="E940" s="81">
        <f>(E939*Invoice!I3894)+((E939-(E939*Invoice!I3894))*Invoice!J3894)</f>
        <v>0</v>
      </c>
      <c r="F940" s="81"/>
      <c r="G940" s="90">
        <f>E940/1.11</f>
        <v>0</v>
      </c>
      <c r="H940" s="91">
        <f>G940*11%</f>
        <v>0</v>
      </c>
      <c r="I940" s="91">
        <f>G940/B939</f>
        <v>0</v>
      </c>
      <c r="J940" s="105">
        <f>H940/B939</f>
        <v>0</v>
      </c>
    </row>
    <row r="941" spans="1:10" s="80" customFormat="1" ht="12.75" customHeight="1" x14ac:dyDescent="0.25">
      <c r="A941" s="102"/>
      <c r="D941" s="81" t="s">
        <v>23</v>
      </c>
      <c r="E941" s="81">
        <f>E939-E940</f>
        <v>234000</v>
      </c>
      <c r="F941" s="81"/>
      <c r="G941" s="82">
        <f>G939-G940</f>
        <v>210810.8108108108</v>
      </c>
      <c r="H941" s="82">
        <f>H939-H940</f>
        <v>23189.189189189186</v>
      </c>
      <c r="I941" s="82">
        <f>I939-I940</f>
        <v>210810.8108108108</v>
      </c>
      <c r="J941" s="106">
        <f>J939-J940</f>
        <v>23189.189189189186</v>
      </c>
    </row>
    <row r="942" spans="1:10" s="80" customFormat="1" ht="12.75" customHeight="1" x14ac:dyDescent="0.25">
      <c r="A942" s="102"/>
      <c r="D942" s="81"/>
      <c r="E942" s="81"/>
      <c r="F942" s="81"/>
      <c r="G942" s="82"/>
      <c r="H942" s="83">
        <f>G941+H941</f>
        <v>234000</v>
      </c>
      <c r="I942" s="83"/>
      <c r="J942" s="104"/>
    </row>
    <row r="943" spans="1:10" s="80" customFormat="1" ht="12.75" customHeight="1" x14ac:dyDescent="0.25">
      <c r="A943" s="102"/>
      <c r="B943" s="79"/>
      <c r="D943" s="81"/>
      <c r="E943" s="81"/>
      <c r="F943" s="81"/>
      <c r="G943" s="82"/>
      <c r="H943" s="83"/>
      <c r="I943" s="83"/>
      <c r="J943" s="104"/>
    </row>
    <row r="944" spans="1:10" s="80" customFormat="1" ht="12.75" customHeight="1" x14ac:dyDescent="0.25">
      <c r="A944" s="102">
        <v>10</v>
      </c>
      <c r="B944" s="84" t="s">
        <v>20</v>
      </c>
      <c r="C944" s="84" t="s">
        <v>21</v>
      </c>
      <c r="D944" s="85" t="s">
        <v>22</v>
      </c>
      <c r="E944" s="85" t="s">
        <v>23</v>
      </c>
      <c r="F944" s="85"/>
      <c r="G944" s="86" t="s">
        <v>24</v>
      </c>
      <c r="H944" s="87" t="s">
        <v>25</v>
      </c>
      <c r="I944" s="87" t="s">
        <v>26</v>
      </c>
      <c r="J944" s="103"/>
    </row>
    <row r="945" spans="1:10" s="80" customFormat="1" ht="12.75" customHeight="1" x14ac:dyDescent="0.25">
      <c r="A945" s="102"/>
      <c r="B945" s="83">
        <f>Invoice!B3895</f>
        <v>4</v>
      </c>
      <c r="C945" s="88" t="str">
        <f>Invoice!E3895</f>
        <v>CORRECTION FLUID JOYKO CF-S225</v>
      </c>
      <c r="D945" s="89">
        <f>Invoice!H3895</f>
        <v>34200</v>
      </c>
      <c r="E945" s="81">
        <f t="shared" si="85"/>
        <v>136800</v>
      </c>
      <c r="F945" s="81"/>
      <c r="G945" s="82">
        <f t="shared" si="86"/>
        <v>123243.24324324323</v>
      </c>
      <c r="H945" s="83">
        <f t="shared" si="87"/>
        <v>13556.756756756755</v>
      </c>
      <c r="I945" s="83">
        <f t="shared" si="88"/>
        <v>30810.810810810806</v>
      </c>
      <c r="J945" s="104">
        <f t="shared" si="89"/>
        <v>3389.1891891891887</v>
      </c>
    </row>
    <row r="946" spans="1:10" s="80" customFormat="1" ht="12.75" customHeight="1" x14ac:dyDescent="0.25">
      <c r="A946" s="102"/>
      <c r="D946" s="81"/>
      <c r="E946" s="81">
        <f>(E945*Invoice!I3895)+((E945-(E945*Invoice!I3895))*Invoice!J3895)</f>
        <v>13680</v>
      </c>
      <c r="F946" s="81"/>
      <c r="G946" s="90">
        <f>E946/1.11</f>
        <v>12324.324324324323</v>
      </c>
      <c r="H946" s="91">
        <f>G946*11%</f>
        <v>1355.6756756756756</v>
      </c>
      <c r="I946" s="91">
        <f>G946/B945</f>
        <v>3081.0810810810808</v>
      </c>
      <c r="J946" s="105">
        <f>H946/B945</f>
        <v>338.91891891891891</v>
      </c>
    </row>
    <row r="947" spans="1:10" s="80" customFormat="1" ht="12.75" customHeight="1" x14ac:dyDescent="0.25">
      <c r="A947" s="102"/>
      <c r="D947" s="81" t="s">
        <v>23</v>
      </c>
      <c r="E947" s="81">
        <f>E945-E946</f>
        <v>123120</v>
      </c>
      <c r="F947" s="81"/>
      <c r="G947" s="82">
        <f>G945-G946</f>
        <v>110918.91891891891</v>
      </c>
      <c r="H947" s="82">
        <f>H945-H946</f>
        <v>12201.08108108108</v>
      </c>
      <c r="I947" s="82">
        <f>I945-I946</f>
        <v>27729.729729729726</v>
      </c>
      <c r="J947" s="106">
        <f>J945-J946</f>
        <v>3050.27027027027</v>
      </c>
    </row>
    <row r="948" spans="1:10" s="80" customFormat="1" ht="12.75" customHeight="1" x14ac:dyDescent="0.25">
      <c r="A948" s="102"/>
      <c r="D948" s="81"/>
      <c r="E948" s="81"/>
      <c r="F948" s="81"/>
      <c r="G948" s="82"/>
      <c r="H948" s="83">
        <f>G947+H947</f>
        <v>123119.99999999999</v>
      </c>
      <c r="I948" s="83"/>
      <c r="J948" s="104"/>
    </row>
    <row r="949" spans="1:10" s="80" customFormat="1" ht="12.75" customHeight="1" x14ac:dyDescent="0.25">
      <c r="A949" s="102"/>
      <c r="B949" s="79"/>
      <c r="D949" s="81"/>
      <c r="E949" s="81"/>
      <c r="F949" s="81"/>
      <c r="G949" s="82"/>
      <c r="H949" s="83"/>
      <c r="I949" s="83"/>
      <c r="J949" s="104"/>
    </row>
    <row r="950" spans="1:10" s="80" customFormat="1" ht="12.75" customHeight="1" x14ac:dyDescent="0.25">
      <c r="A950" s="102">
        <v>11</v>
      </c>
      <c r="B950" s="84" t="s">
        <v>20</v>
      </c>
      <c r="C950" s="84" t="s">
        <v>21</v>
      </c>
      <c r="D950" s="85" t="s">
        <v>22</v>
      </c>
      <c r="E950" s="85" t="s">
        <v>23</v>
      </c>
      <c r="F950" s="85"/>
      <c r="G950" s="86" t="s">
        <v>24</v>
      </c>
      <c r="H950" s="87" t="s">
        <v>25</v>
      </c>
      <c r="I950" s="87" t="s">
        <v>26</v>
      </c>
      <c r="J950" s="103"/>
    </row>
    <row r="951" spans="1:10" s="80" customFormat="1" ht="12.75" customHeight="1" x14ac:dyDescent="0.25">
      <c r="A951" s="102"/>
      <c r="B951" s="83">
        <f>Invoice!B3896</f>
        <v>25</v>
      </c>
      <c r="C951" s="88" t="str">
        <f>Invoice!E3896</f>
        <v>LOOSE LEAF KENKO A5-LL 50-2070</v>
      </c>
      <c r="D951" s="89">
        <f>Invoice!H3896</f>
        <v>4400</v>
      </c>
      <c r="E951" s="81">
        <f t="shared" si="85"/>
        <v>110000</v>
      </c>
      <c r="F951" s="81"/>
      <c r="G951" s="82">
        <f t="shared" si="86"/>
        <v>99099.099099099083</v>
      </c>
      <c r="H951" s="83">
        <f t="shared" si="87"/>
        <v>10900.900900900899</v>
      </c>
      <c r="I951" s="83">
        <f t="shared" si="88"/>
        <v>3963.9639639639631</v>
      </c>
      <c r="J951" s="104">
        <f t="shared" si="89"/>
        <v>436.03603603603597</v>
      </c>
    </row>
    <row r="952" spans="1:10" s="80" customFormat="1" ht="12.75" customHeight="1" x14ac:dyDescent="0.25">
      <c r="A952" s="102"/>
      <c r="D952" s="81"/>
      <c r="E952" s="81">
        <f>(E951*Invoice!I3896)+((E951-(E951*Invoice!I3896))*Invoice!J3896)</f>
        <v>11000</v>
      </c>
      <c r="F952" s="81"/>
      <c r="G952" s="90">
        <f>E952/1.11</f>
        <v>9909.9099099099094</v>
      </c>
      <c r="H952" s="91">
        <f>G952*11%</f>
        <v>1090.0900900900901</v>
      </c>
      <c r="I952" s="91">
        <f>G952/B951</f>
        <v>396.39639639639637</v>
      </c>
      <c r="J952" s="105">
        <f>H952/B951</f>
        <v>43.603603603603602</v>
      </c>
    </row>
    <row r="953" spans="1:10" s="80" customFormat="1" ht="12.75" customHeight="1" x14ac:dyDescent="0.25">
      <c r="A953" s="102"/>
      <c r="D953" s="81" t="s">
        <v>23</v>
      </c>
      <c r="E953" s="81">
        <f>E951-E952</f>
        <v>99000</v>
      </c>
      <c r="F953" s="81"/>
      <c r="G953" s="82">
        <f>G951-G952</f>
        <v>89189.189189189172</v>
      </c>
      <c r="H953" s="82">
        <f>H951-H952</f>
        <v>9810.8108108108081</v>
      </c>
      <c r="I953" s="82">
        <f>I951-I952</f>
        <v>3567.5675675675666</v>
      </c>
      <c r="J953" s="106">
        <f>J951-J952</f>
        <v>392.43243243243239</v>
      </c>
    </row>
    <row r="954" spans="1:10" s="80" customFormat="1" ht="12.75" customHeight="1" x14ac:dyDescent="0.25">
      <c r="A954" s="102"/>
      <c r="D954" s="81"/>
      <c r="E954" s="81"/>
      <c r="F954" s="81"/>
      <c r="G954" s="82"/>
      <c r="H954" s="83">
        <f>G953+H953</f>
        <v>98999.999999999985</v>
      </c>
      <c r="I954" s="83"/>
      <c r="J954" s="104"/>
    </row>
    <row r="955" spans="1:10" s="80" customFormat="1" ht="12.75" customHeight="1" x14ac:dyDescent="0.25">
      <c r="A955" s="102"/>
      <c r="B955" s="79"/>
      <c r="D955" s="81"/>
      <c r="E955" s="81"/>
      <c r="F955" s="81"/>
      <c r="G955" s="82"/>
      <c r="H955" s="83"/>
      <c r="I955" s="83"/>
      <c r="J955" s="104"/>
    </row>
    <row r="956" spans="1:10" s="80" customFormat="1" ht="12.75" customHeight="1" x14ac:dyDescent="0.25">
      <c r="A956" s="102">
        <v>12</v>
      </c>
      <c r="B956" s="84" t="s">
        <v>20</v>
      </c>
      <c r="C956" s="84" t="s">
        <v>21</v>
      </c>
      <c r="D956" s="85" t="s">
        <v>22</v>
      </c>
      <c r="E956" s="85" t="s">
        <v>23</v>
      </c>
      <c r="F956" s="85"/>
      <c r="G956" s="86" t="s">
        <v>24</v>
      </c>
      <c r="H956" s="87" t="s">
        <v>25</v>
      </c>
      <c r="I956" s="87" t="s">
        <v>26</v>
      </c>
      <c r="J956" s="103"/>
    </row>
    <row r="957" spans="1:10" s="80" customFormat="1" ht="12.75" customHeight="1" x14ac:dyDescent="0.25">
      <c r="A957" s="102"/>
      <c r="B957" s="83">
        <f>Invoice!B3897</f>
        <v>8</v>
      </c>
      <c r="C957" s="88" t="str">
        <f>Invoice!E3897</f>
        <v>CORRECTION FLUID KENKO KE-107M</v>
      </c>
      <c r="D957" s="89">
        <f>Invoice!H3897</f>
        <v>55800</v>
      </c>
      <c r="E957" s="81">
        <f t="shared" si="85"/>
        <v>446400</v>
      </c>
      <c r="F957" s="81"/>
      <c r="G957" s="82">
        <f t="shared" si="86"/>
        <v>402162.16216216213</v>
      </c>
      <c r="H957" s="83">
        <f t="shared" si="87"/>
        <v>44237.837837837833</v>
      </c>
      <c r="I957" s="83">
        <f t="shared" si="88"/>
        <v>50270.270270270266</v>
      </c>
      <c r="J957" s="104">
        <f t="shared" si="89"/>
        <v>5529.7297297297291</v>
      </c>
    </row>
    <row r="958" spans="1:10" s="80" customFormat="1" ht="12.75" customHeight="1" x14ac:dyDescent="0.25">
      <c r="A958" s="102"/>
      <c r="D958" s="81"/>
      <c r="E958" s="81">
        <f>(E957*Invoice!I3897)+((E957-(E957*Invoice!I3897))*Invoice!J3897)</f>
        <v>44640</v>
      </c>
      <c r="F958" s="81"/>
      <c r="G958" s="90">
        <f>E958/1.11</f>
        <v>40216.216216216213</v>
      </c>
      <c r="H958" s="91">
        <f>G958*11%</f>
        <v>4423.7837837837833</v>
      </c>
      <c r="I958" s="91">
        <f>G958/B957</f>
        <v>5027.0270270270266</v>
      </c>
      <c r="J958" s="105">
        <f>H958/B957</f>
        <v>552.97297297297291</v>
      </c>
    </row>
    <row r="959" spans="1:10" s="80" customFormat="1" ht="12.75" customHeight="1" x14ac:dyDescent="0.25">
      <c r="A959" s="102"/>
      <c r="D959" s="81" t="s">
        <v>23</v>
      </c>
      <c r="E959" s="81">
        <f>E957-E958</f>
        <v>401760</v>
      </c>
      <c r="F959" s="81"/>
      <c r="G959" s="82">
        <f>G957-G958</f>
        <v>361945.94594594592</v>
      </c>
      <c r="H959" s="82">
        <f>H957-H958</f>
        <v>39814.054054054053</v>
      </c>
      <c r="I959" s="82">
        <f>I957-I958</f>
        <v>45243.24324324324</v>
      </c>
      <c r="J959" s="106">
        <f>J957-J958</f>
        <v>4976.7567567567567</v>
      </c>
    </row>
    <row r="960" spans="1:10" s="80" customFormat="1" ht="12.75" customHeight="1" x14ac:dyDescent="0.25">
      <c r="A960" s="102"/>
      <c r="D960" s="81"/>
      <c r="E960" s="81"/>
      <c r="F960" s="81"/>
      <c r="G960" s="82"/>
      <c r="H960" s="83">
        <f>G959+H959</f>
        <v>401760</v>
      </c>
      <c r="I960" s="83"/>
      <c r="J960" s="104"/>
    </row>
    <row r="961" spans="1:10" s="80" customFormat="1" ht="12.75" customHeight="1" x14ac:dyDescent="0.25">
      <c r="A961" s="102"/>
      <c r="B961" s="79"/>
      <c r="D961" s="81"/>
      <c r="E961" s="81"/>
      <c r="F961" s="81"/>
      <c r="G961" s="82"/>
      <c r="H961" s="83"/>
      <c r="I961" s="83"/>
      <c r="J961" s="104"/>
    </row>
    <row r="962" spans="1:10" s="80" customFormat="1" ht="12.75" customHeight="1" x14ac:dyDescent="0.25">
      <c r="A962" s="102">
        <v>13</v>
      </c>
      <c r="B962" s="84" t="s">
        <v>20</v>
      </c>
      <c r="C962" s="84" t="s">
        <v>21</v>
      </c>
      <c r="D962" s="85" t="s">
        <v>22</v>
      </c>
      <c r="E962" s="85" t="s">
        <v>23</v>
      </c>
      <c r="F962" s="85"/>
      <c r="G962" s="86" t="s">
        <v>24</v>
      </c>
      <c r="H962" s="87" t="s">
        <v>25</v>
      </c>
      <c r="I962" s="87" t="s">
        <v>26</v>
      </c>
      <c r="J962" s="103"/>
    </row>
    <row r="963" spans="1:10" s="80" customFormat="1" ht="12.75" customHeight="1" x14ac:dyDescent="0.25">
      <c r="A963" s="102"/>
      <c r="B963" s="83">
        <f>Invoice!B3898</f>
        <v>6</v>
      </c>
      <c r="C963" s="88" t="str">
        <f>Invoice!E3898</f>
        <v>CORRECTION FLUID KENKO KE-823M</v>
      </c>
      <c r="D963" s="89">
        <f>Invoice!H3898</f>
        <v>57000</v>
      </c>
      <c r="E963" s="81">
        <f t="shared" si="85"/>
        <v>342000</v>
      </c>
      <c r="F963" s="81"/>
      <c r="G963" s="82">
        <f t="shared" si="86"/>
        <v>308108.10810810811</v>
      </c>
      <c r="H963" s="83">
        <f t="shared" si="87"/>
        <v>33891.891891891893</v>
      </c>
      <c r="I963" s="83">
        <f t="shared" si="88"/>
        <v>51351.351351351354</v>
      </c>
      <c r="J963" s="104">
        <f t="shared" si="89"/>
        <v>5648.6486486486492</v>
      </c>
    </row>
    <row r="964" spans="1:10" s="80" customFormat="1" ht="12.75" customHeight="1" x14ac:dyDescent="0.25">
      <c r="A964" s="102"/>
      <c r="D964" s="81"/>
      <c r="E964" s="81">
        <f>(E963*Invoice!I3898)+((E963-(E963*Invoice!I3898))*Invoice!J3898)</f>
        <v>34200</v>
      </c>
      <c r="F964" s="81"/>
      <c r="G964" s="90">
        <f>E964/1.11</f>
        <v>30810.810810810806</v>
      </c>
      <c r="H964" s="91">
        <f>G964*11%</f>
        <v>3389.1891891891887</v>
      </c>
      <c r="I964" s="91">
        <f>G964/B963</f>
        <v>5135.1351351351341</v>
      </c>
      <c r="J964" s="105">
        <f>H964/B963</f>
        <v>564.86486486486478</v>
      </c>
    </row>
    <row r="965" spans="1:10" s="80" customFormat="1" ht="12.75" customHeight="1" x14ac:dyDescent="0.25">
      <c r="A965" s="102"/>
      <c r="D965" s="81" t="s">
        <v>23</v>
      </c>
      <c r="E965" s="81">
        <f>E963-E964</f>
        <v>307800</v>
      </c>
      <c r="F965" s="81"/>
      <c r="G965" s="82">
        <f>G963-G964</f>
        <v>277297.29729729728</v>
      </c>
      <c r="H965" s="82">
        <f>H963-H964</f>
        <v>30502.702702702703</v>
      </c>
      <c r="I965" s="82">
        <f>I963-I964</f>
        <v>46216.21621621622</v>
      </c>
      <c r="J965" s="106">
        <f>J963-J964</f>
        <v>5083.7837837837842</v>
      </c>
    </row>
    <row r="966" spans="1:10" s="80" customFormat="1" ht="12.75" customHeight="1" x14ac:dyDescent="0.25">
      <c r="A966" s="102"/>
      <c r="D966" s="81"/>
      <c r="E966" s="81"/>
      <c r="F966" s="81"/>
      <c r="G966" s="82"/>
      <c r="H966" s="83">
        <f>G965+H965</f>
        <v>307800</v>
      </c>
      <c r="I966" s="83"/>
      <c r="J966" s="104"/>
    </row>
    <row r="967" spans="1:10" s="80" customFormat="1" ht="12.75" customHeight="1" x14ac:dyDescent="0.25">
      <c r="A967" s="102"/>
      <c r="B967" s="79"/>
      <c r="D967" s="81"/>
      <c r="E967" s="81"/>
      <c r="F967" s="81"/>
      <c r="G967" s="82"/>
      <c r="H967" s="83"/>
      <c r="I967" s="83"/>
      <c r="J967" s="104"/>
    </row>
    <row r="968" spans="1:10" s="80" customFormat="1" ht="12.75" customHeight="1" x14ac:dyDescent="0.25">
      <c r="A968" s="102">
        <v>14</v>
      </c>
      <c r="B968" s="84" t="s">
        <v>20</v>
      </c>
      <c r="C968" s="84" t="s">
        <v>21</v>
      </c>
      <c r="D968" s="85" t="s">
        <v>22</v>
      </c>
      <c r="E968" s="85" t="s">
        <v>23</v>
      </c>
      <c r="F968" s="85"/>
      <c r="G968" s="86" t="s">
        <v>24</v>
      </c>
      <c r="H968" s="87" t="s">
        <v>25</v>
      </c>
      <c r="I968" s="87" t="s">
        <v>26</v>
      </c>
      <c r="J968" s="103"/>
    </row>
    <row r="969" spans="1:10" s="80" customFormat="1" ht="12.75" customHeight="1" x14ac:dyDescent="0.25">
      <c r="A969" s="102"/>
      <c r="B969" s="83">
        <f>Invoice!B3899</f>
        <v>6</v>
      </c>
      <c r="C969" s="88" t="str">
        <f>Invoice!E3899</f>
        <v>CORRECTION FLUID KENKO KE-826M</v>
      </c>
      <c r="D969" s="89">
        <f>Invoice!H3899</f>
        <v>60300</v>
      </c>
      <c r="E969" s="81">
        <f t="shared" si="85"/>
        <v>361800</v>
      </c>
      <c r="F969" s="81"/>
      <c r="G969" s="82">
        <f t="shared" si="86"/>
        <v>325945.94594594592</v>
      </c>
      <c r="H969" s="83">
        <f t="shared" si="87"/>
        <v>35854.054054054053</v>
      </c>
      <c r="I969" s="83">
        <f t="shared" si="88"/>
        <v>54324.32432432432</v>
      </c>
      <c r="J969" s="104">
        <f t="shared" si="89"/>
        <v>5975.6756756756758</v>
      </c>
    </row>
    <row r="970" spans="1:10" s="80" customFormat="1" ht="12.75" customHeight="1" x14ac:dyDescent="0.25">
      <c r="A970" s="102"/>
      <c r="D970" s="81"/>
      <c r="E970" s="81">
        <f>(E969*Invoice!I3899)+((E969-(E969*Invoice!I3899))*Invoice!J3899)</f>
        <v>36180</v>
      </c>
      <c r="F970" s="81"/>
      <c r="G970" s="90">
        <f>E970/1.11</f>
        <v>32594.594594594593</v>
      </c>
      <c r="H970" s="91">
        <f>G970*11%</f>
        <v>3585.4054054054054</v>
      </c>
      <c r="I970" s="91">
        <f>G970/B969</f>
        <v>5432.4324324324325</v>
      </c>
      <c r="J970" s="105">
        <f>H970/B969</f>
        <v>597.56756756756761</v>
      </c>
    </row>
    <row r="971" spans="1:10" s="80" customFormat="1" ht="12.75" customHeight="1" x14ac:dyDescent="0.25">
      <c r="A971" s="102"/>
      <c r="D971" s="81" t="s">
        <v>23</v>
      </c>
      <c r="E971" s="81">
        <f>E969-E970</f>
        <v>325620</v>
      </c>
      <c r="F971" s="81"/>
      <c r="G971" s="82">
        <f>G969-G970</f>
        <v>293351.3513513513</v>
      </c>
      <c r="H971" s="82">
        <f>H969-H970</f>
        <v>32268.648648648646</v>
      </c>
      <c r="I971" s="82">
        <f>I969-I970</f>
        <v>48891.891891891886</v>
      </c>
      <c r="J971" s="106">
        <f>J969-J970</f>
        <v>5378.1081081081084</v>
      </c>
    </row>
    <row r="972" spans="1:10" s="80" customFormat="1" ht="12.75" customHeight="1" x14ac:dyDescent="0.25">
      <c r="A972" s="102"/>
      <c r="D972" s="81"/>
      <c r="E972" s="81"/>
      <c r="F972" s="81"/>
      <c r="G972" s="82"/>
      <c r="H972" s="83">
        <f>G971+H971</f>
        <v>325619.99999999994</v>
      </c>
      <c r="I972" s="83"/>
      <c r="J972" s="104"/>
    </row>
    <row r="973" spans="1:10" s="80" customFormat="1" ht="12.75" customHeight="1" x14ac:dyDescent="0.25">
      <c r="A973" s="102"/>
      <c r="B973" s="79"/>
      <c r="D973" s="81"/>
      <c r="E973" s="81"/>
      <c r="F973" s="81"/>
      <c r="G973" s="82"/>
      <c r="H973" s="83"/>
      <c r="I973" s="83"/>
      <c r="J973" s="104"/>
    </row>
    <row r="974" spans="1:10" s="80" customFormat="1" ht="12.75" customHeight="1" x14ac:dyDescent="0.25">
      <c r="A974" s="102">
        <v>15</v>
      </c>
      <c r="B974" s="84" t="s">
        <v>20</v>
      </c>
      <c r="C974" s="84" t="s">
        <v>21</v>
      </c>
      <c r="D974" s="85" t="s">
        <v>22</v>
      </c>
      <c r="E974" s="85" t="s">
        <v>23</v>
      </c>
      <c r="F974" s="85"/>
      <c r="G974" s="86" t="s">
        <v>24</v>
      </c>
      <c r="H974" s="87" t="s">
        <v>25</v>
      </c>
      <c r="I974" s="87" t="s">
        <v>26</v>
      </c>
      <c r="J974" s="103"/>
    </row>
    <row r="975" spans="1:10" s="80" customFormat="1" ht="12.75" customHeight="1" x14ac:dyDescent="0.25">
      <c r="A975" s="102"/>
      <c r="B975" s="83">
        <f>Invoice!B3900</f>
        <v>2</v>
      </c>
      <c r="C975" s="88" t="str">
        <f>Invoice!E3900</f>
        <v>PENSIL WARNA JOYKO CP-24PB (PANJANG)</v>
      </c>
      <c r="D975" s="89">
        <f>Invoice!H3900</f>
        <v>254400</v>
      </c>
      <c r="E975" s="81">
        <f t="shared" si="85"/>
        <v>508800</v>
      </c>
      <c r="F975" s="81"/>
      <c r="G975" s="82">
        <f t="shared" si="86"/>
        <v>458378.37837837834</v>
      </c>
      <c r="H975" s="83">
        <f t="shared" si="87"/>
        <v>50421.62162162162</v>
      </c>
      <c r="I975" s="83">
        <f t="shared" si="88"/>
        <v>229189.18918918917</v>
      </c>
      <c r="J975" s="104">
        <f t="shared" si="89"/>
        <v>25210.81081081081</v>
      </c>
    </row>
    <row r="976" spans="1:10" s="80" customFormat="1" ht="12.75" customHeight="1" x14ac:dyDescent="0.25">
      <c r="A976" s="102"/>
      <c r="D976" s="81"/>
      <c r="E976" s="81">
        <f>(E975*Invoice!I3900)+((E975-(E975*Invoice!I3900))*Invoice!J3900)</f>
        <v>50880</v>
      </c>
      <c r="F976" s="81"/>
      <c r="G976" s="90">
        <f>E976/1.11</f>
        <v>45837.837837837833</v>
      </c>
      <c r="H976" s="91">
        <f>G976*11%</f>
        <v>5042.1621621621616</v>
      </c>
      <c r="I976" s="91">
        <f>G976/B975</f>
        <v>22918.918918918916</v>
      </c>
      <c r="J976" s="105">
        <f>H976/B975</f>
        <v>2521.0810810810808</v>
      </c>
    </row>
    <row r="977" spans="1:10" s="80" customFormat="1" ht="12.75" customHeight="1" x14ac:dyDescent="0.25">
      <c r="A977" s="102"/>
      <c r="D977" s="81" t="s">
        <v>23</v>
      </c>
      <c r="E977" s="81">
        <f>E975-E976</f>
        <v>457920</v>
      </c>
      <c r="F977" s="81"/>
      <c r="G977" s="82">
        <f>G975-G976</f>
        <v>412540.54054054053</v>
      </c>
      <c r="H977" s="82">
        <f>H975-H976</f>
        <v>45379.45945945946</v>
      </c>
      <c r="I977" s="82">
        <f>I975-I976</f>
        <v>206270.27027027027</v>
      </c>
      <c r="J977" s="106">
        <f>J975-J976</f>
        <v>22689.72972972973</v>
      </c>
    </row>
    <row r="978" spans="1:10" s="80" customFormat="1" ht="12.75" customHeight="1" x14ac:dyDescent="0.25">
      <c r="A978" s="102"/>
      <c r="D978" s="81"/>
      <c r="E978" s="81"/>
      <c r="F978" s="81"/>
      <c r="G978" s="82"/>
      <c r="H978" s="83">
        <f>G977+H977</f>
        <v>457920</v>
      </c>
      <c r="I978" s="83"/>
      <c r="J978" s="104"/>
    </row>
    <row r="979" spans="1:10" s="80" customFormat="1" ht="12.75" customHeight="1" x14ac:dyDescent="0.25">
      <c r="A979" s="102"/>
      <c r="B979" s="79"/>
      <c r="D979" s="81"/>
      <c r="E979" s="81"/>
      <c r="F979" s="81"/>
      <c r="G979" s="82"/>
      <c r="H979" s="83"/>
      <c r="I979" s="83"/>
      <c r="J979" s="104"/>
    </row>
    <row r="980" spans="1:10" s="80" customFormat="1" ht="12.75" customHeight="1" x14ac:dyDescent="0.25">
      <c r="A980" s="102">
        <v>16</v>
      </c>
      <c r="B980" s="84" t="s">
        <v>20</v>
      </c>
      <c r="C980" s="84" t="s">
        <v>21</v>
      </c>
      <c r="D980" s="85" t="s">
        <v>22</v>
      </c>
      <c r="E980" s="85" t="s">
        <v>23</v>
      </c>
      <c r="F980" s="85"/>
      <c r="G980" s="86" t="s">
        <v>24</v>
      </c>
      <c r="H980" s="87" t="s">
        <v>25</v>
      </c>
      <c r="I980" s="87" t="s">
        <v>26</v>
      </c>
      <c r="J980" s="103"/>
    </row>
    <row r="981" spans="1:10" s="80" customFormat="1" ht="12.75" customHeight="1" x14ac:dyDescent="0.25">
      <c r="A981" s="102"/>
      <c r="B981" s="83">
        <f>Invoice!B3901</f>
        <v>1</v>
      </c>
      <c r="C981" s="88" t="str">
        <f>Invoice!E3901</f>
        <v>STAPLER KENKO HD-10</v>
      </c>
      <c r="D981" s="89">
        <f>Invoice!H3901</f>
        <v>93000</v>
      </c>
      <c r="E981" s="81">
        <f t="shared" si="85"/>
        <v>93000</v>
      </c>
      <c r="F981" s="81"/>
      <c r="G981" s="82">
        <f t="shared" si="86"/>
        <v>83783.783783783772</v>
      </c>
      <c r="H981" s="83">
        <f t="shared" si="87"/>
        <v>9216.2162162162149</v>
      </c>
      <c r="I981" s="83">
        <f t="shared" si="88"/>
        <v>83783.783783783772</v>
      </c>
      <c r="J981" s="104">
        <f t="shared" si="89"/>
        <v>9216.2162162162149</v>
      </c>
    </row>
    <row r="982" spans="1:10" s="80" customFormat="1" ht="12.75" customHeight="1" x14ac:dyDescent="0.25">
      <c r="A982" s="102"/>
      <c r="D982" s="81"/>
      <c r="E982" s="81">
        <f>(E981*Invoice!I3901)+((E981-(E981*Invoice!I3901))*Invoice!J3901)</f>
        <v>9300</v>
      </c>
      <c r="F982" s="81"/>
      <c r="G982" s="90">
        <f>E982/1.11</f>
        <v>8378.3783783783783</v>
      </c>
      <c r="H982" s="91">
        <f>G982*11%</f>
        <v>921.62162162162167</v>
      </c>
      <c r="I982" s="91">
        <f>G982/B981</f>
        <v>8378.3783783783783</v>
      </c>
      <c r="J982" s="105">
        <f>H982/B981</f>
        <v>921.62162162162167</v>
      </c>
    </row>
    <row r="983" spans="1:10" s="80" customFormat="1" ht="12.75" customHeight="1" x14ac:dyDescent="0.25">
      <c r="A983" s="102"/>
      <c r="D983" s="81" t="s">
        <v>23</v>
      </c>
      <c r="E983" s="81">
        <f>E981-E982</f>
        <v>83700</v>
      </c>
      <c r="F983" s="81"/>
      <c r="G983" s="82">
        <f>G981-G982</f>
        <v>75405.4054054054</v>
      </c>
      <c r="H983" s="82">
        <f>H981-H982</f>
        <v>8294.5945945945932</v>
      </c>
      <c r="I983" s="82">
        <f>I981-I982</f>
        <v>75405.4054054054</v>
      </c>
      <c r="J983" s="106">
        <f>J981-J982</f>
        <v>8294.5945945945932</v>
      </c>
    </row>
    <row r="984" spans="1:10" s="80" customFormat="1" ht="12.75" customHeight="1" x14ac:dyDescent="0.25">
      <c r="A984" s="102"/>
      <c r="D984" s="81"/>
      <c r="E984" s="81"/>
      <c r="F984" s="81"/>
      <c r="G984" s="82"/>
      <c r="H984" s="83">
        <f>G983+H983</f>
        <v>83700</v>
      </c>
      <c r="I984" s="83"/>
      <c r="J984" s="104"/>
    </row>
    <row r="985" spans="1:10" s="80" customFormat="1" ht="12.75" customHeight="1" x14ac:dyDescent="0.25">
      <c r="A985" s="102"/>
      <c r="D985" s="81"/>
      <c r="E985" s="81"/>
      <c r="F985" s="81"/>
      <c r="G985" s="82"/>
      <c r="H985" s="83"/>
      <c r="I985" s="83"/>
      <c r="J985" s="104"/>
    </row>
    <row r="986" spans="1:10" s="80" customFormat="1" ht="12.75" customHeight="1" x14ac:dyDescent="0.25">
      <c r="A986" s="107"/>
      <c r="B986" s="108"/>
      <c r="C986" s="109"/>
      <c r="D986" s="110"/>
      <c r="E986" s="110"/>
      <c r="F986" s="110"/>
      <c r="G986" s="111">
        <f>G893+G899+G905+G911+G917+G923+G929+G935+G941+G947+G953+G959+G965+G971+G977+G983</f>
        <v>2697189.1891891891</v>
      </c>
      <c r="H986" s="111">
        <f>H893+H899+H905+H911+H917+H923+H929+H935+H941+H947+H953+H959+H965+H971+H977+H983</f>
        <v>296690.81081081077</v>
      </c>
      <c r="I986" s="112"/>
      <c r="J986" s="113">
        <f>H894+H900+H906+H912+H918+H924+H930+H936+H942+H948+H954+H960+H966+H972+H978+H984</f>
        <v>2993880</v>
      </c>
    </row>
    <row r="988" spans="1:10" s="80" customFormat="1" ht="12.75" customHeight="1" x14ac:dyDescent="0.25">
      <c r="A988" s="95" t="s">
        <v>1</v>
      </c>
      <c r="B988" s="96">
        <f>Invoice!E3992</f>
        <v>23010036</v>
      </c>
      <c r="C988" s="97"/>
      <c r="D988" s="98"/>
      <c r="E988" s="98"/>
      <c r="F988" s="98"/>
      <c r="G988" s="99"/>
      <c r="H988" s="100"/>
      <c r="I988" s="100"/>
      <c r="J988" s="101"/>
    </row>
    <row r="989" spans="1:10" s="80" customFormat="1" ht="12.75" customHeight="1" x14ac:dyDescent="0.25">
      <c r="A989" s="102">
        <v>1</v>
      </c>
      <c r="B989" s="84" t="s">
        <v>20</v>
      </c>
      <c r="C989" s="84" t="s">
        <v>21</v>
      </c>
      <c r="D989" s="85" t="s">
        <v>22</v>
      </c>
      <c r="E989" s="85" t="s">
        <v>23</v>
      </c>
      <c r="F989" s="85"/>
      <c r="G989" s="86" t="s">
        <v>24</v>
      </c>
      <c r="H989" s="87" t="s">
        <v>25</v>
      </c>
      <c r="I989" s="87" t="s">
        <v>26</v>
      </c>
      <c r="J989" s="103"/>
    </row>
    <row r="990" spans="1:10" s="80" customFormat="1" ht="12.75" customHeight="1" x14ac:dyDescent="0.25">
      <c r="A990" s="102"/>
      <c r="B990" s="80">
        <f>Invoice!B4000</f>
        <v>1</v>
      </c>
      <c r="C990" s="88" t="str">
        <f>Invoice!E4000</f>
        <v>STAPLER KENKO HD-10MP</v>
      </c>
      <c r="D990" s="89">
        <f>Invoice!H4000</f>
        <v>67200</v>
      </c>
      <c r="E990" s="81">
        <f>D990*B990</f>
        <v>67200</v>
      </c>
      <c r="F990" s="81"/>
      <c r="G990" s="82">
        <f>E990/1.11</f>
        <v>60540.540540540533</v>
      </c>
      <c r="H990" s="83">
        <f>G990*11%</f>
        <v>6659.4594594594582</v>
      </c>
      <c r="I990" s="83">
        <f>G990/B990</f>
        <v>60540.540540540533</v>
      </c>
      <c r="J990" s="104">
        <f>H990/B990</f>
        <v>6659.4594594594582</v>
      </c>
    </row>
    <row r="991" spans="1:10" s="80" customFormat="1" ht="12.75" customHeight="1" x14ac:dyDescent="0.25">
      <c r="A991" s="102"/>
      <c r="D991" s="81"/>
      <c r="E991" s="81">
        <f>(E990*Invoice!I4000)+((E990-(E990*Invoice!I4000))*Invoice!J4000)</f>
        <v>6720</v>
      </c>
      <c r="F991" s="81"/>
      <c r="G991" s="90">
        <f>E991/1.11</f>
        <v>6054.0540540540533</v>
      </c>
      <c r="H991" s="91">
        <f>G991*11%</f>
        <v>665.94594594594582</v>
      </c>
      <c r="I991" s="91">
        <f>G991/B990</f>
        <v>6054.0540540540533</v>
      </c>
      <c r="J991" s="105">
        <f>H991/B990</f>
        <v>665.94594594594582</v>
      </c>
    </row>
    <row r="992" spans="1:10" s="80" customFormat="1" ht="12.75" customHeight="1" x14ac:dyDescent="0.25">
      <c r="A992" s="102"/>
      <c r="D992" s="81" t="s">
        <v>23</v>
      </c>
      <c r="E992" s="81">
        <f>E990-E991</f>
        <v>60480</v>
      </c>
      <c r="F992" s="81"/>
      <c r="G992" s="82">
        <f>G990-G991</f>
        <v>54486.486486486479</v>
      </c>
      <c r="H992" s="82">
        <f>H990-H991</f>
        <v>5993.5135135135124</v>
      </c>
      <c r="I992" s="82">
        <f>I990-I991</f>
        <v>54486.486486486479</v>
      </c>
      <c r="J992" s="106">
        <f>J990-J991</f>
        <v>5993.5135135135124</v>
      </c>
    </row>
    <row r="993" spans="1:10" s="80" customFormat="1" ht="12.75" customHeight="1" x14ac:dyDescent="0.25">
      <c r="A993" s="102"/>
      <c r="D993" s="81"/>
      <c r="E993" s="81"/>
      <c r="F993" s="81"/>
      <c r="G993" s="82"/>
      <c r="H993" s="83">
        <f>G992+H992</f>
        <v>60479.999999999993</v>
      </c>
      <c r="I993" s="83"/>
      <c r="J993" s="104"/>
    </row>
    <row r="994" spans="1:10" s="80" customFormat="1" ht="12.75" customHeight="1" x14ac:dyDescent="0.25">
      <c r="A994" s="102"/>
      <c r="B994" s="79"/>
      <c r="D994" s="81"/>
      <c r="E994" s="81"/>
      <c r="F994" s="81"/>
      <c r="G994" s="82"/>
      <c r="H994" s="83"/>
      <c r="I994" s="83"/>
      <c r="J994" s="104"/>
    </row>
    <row r="995" spans="1:10" s="80" customFormat="1" ht="12.75" customHeight="1" x14ac:dyDescent="0.25">
      <c r="A995" s="102">
        <v>2</v>
      </c>
      <c r="B995" s="84" t="s">
        <v>20</v>
      </c>
      <c r="C995" s="84" t="s">
        <v>21</v>
      </c>
      <c r="D995" s="85" t="s">
        <v>22</v>
      </c>
      <c r="E995" s="85" t="s">
        <v>23</v>
      </c>
      <c r="F995" s="85"/>
      <c r="G995" s="86" t="s">
        <v>24</v>
      </c>
      <c r="H995" s="87" t="s">
        <v>25</v>
      </c>
      <c r="I995" s="87" t="s">
        <v>26</v>
      </c>
      <c r="J995" s="103"/>
    </row>
    <row r="996" spans="1:10" s="80" customFormat="1" ht="12.75" customHeight="1" x14ac:dyDescent="0.25">
      <c r="A996" s="102"/>
      <c r="B996" s="80">
        <f>Invoice!B4001</f>
        <v>1</v>
      </c>
      <c r="C996" s="88" t="str">
        <f>Invoice!E4001</f>
        <v>PENSIL ZHONG HUA M/B CARPENTER 120 KECIL</v>
      </c>
      <c r="D996" s="89">
        <f>Invoice!H4001</f>
        <v>22500</v>
      </c>
      <c r="E996" s="81">
        <f t="shared" ref="E996:E1002" si="90">D996*B996</f>
        <v>22500</v>
      </c>
      <c r="F996" s="81"/>
      <c r="G996" s="82">
        <f t="shared" ref="G996:G1002" si="91">E996/1.11</f>
        <v>20270.27027027027</v>
      </c>
      <c r="H996" s="83">
        <f t="shared" ref="H996:H1002" si="92">G996*11%</f>
        <v>2229.7297297297296</v>
      </c>
      <c r="I996" s="83">
        <f t="shared" ref="I996:I1002" si="93">G996/B996</f>
        <v>20270.27027027027</v>
      </c>
      <c r="J996" s="104">
        <f t="shared" ref="J996:J1002" si="94">H996/B996</f>
        <v>2229.7297297297296</v>
      </c>
    </row>
    <row r="997" spans="1:10" s="80" customFormat="1" ht="12.75" customHeight="1" x14ac:dyDescent="0.25">
      <c r="A997" s="102"/>
      <c r="D997" s="81"/>
      <c r="E997" s="81">
        <f>(E996*Invoice!I4001)+((E996-(E996*Invoice!I4001))*Invoice!J4001)</f>
        <v>0</v>
      </c>
      <c r="F997" s="81"/>
      <c r="G997" s="90">
        <f>E997/1.11</f>
        <v>0</v>
      </c>
      <c r="H997" s="91">
        <f>G997*11%</f>
        <v>0</v>
      </c>
      <c r="I997" s="91">
        <f>G997/B996</f>
        <v>0</v>
      </c>
      <c r="J997" s="105">
        <f>H997/B996</f>
        <v>0</v>
      </c>
    </row>
    <row r="998" spans="1:10" s="80" customFormat="1" ht="12.75" customHeight="1" x14ac:dyDescent="0.25">
      <c r="A998" s="102"/>
      <c r="D998" s="81" t="s">
        <v>23</v>
      </c>
      <c r="E998" s="81">
        <f>E996-E997</f>
        <v>22500</v>
      </c>
      <c r="F998" s="81"/>
      <c r="G998" s="82">
        <f>G996-G997</f>
        <v>20270.27027027027</v>
      </c>
      <c r="H998" s="82">
        <f>H996-H997</f>
        <v>2229.7297297297296</v>
      </c>
      <c r="I998" s="82">
        <f>I996-I997</f>
        <v>20270.27027027027</v>
      </c>
      <c r="J998" s="106">
        <f>J996-J997</f>
        <v>2229.7297297297296</v>
      </c>
    </row>
    <row r="999" spans="1:10" s="80" customFormat="1" ht="12.75" customHeight="1" x14ac:dyDescent="0.25">
      <c r="A999" s="102"/>
      <c r="D999" s="81"/>
      <c r="E999" s="81"/>
      <c r="F999" s="81"/>
      <c r="G999" s="82"/>
      <c r="H999" s="83">
        <f>G998+H998</f>
        <v>22500</v>
      </c>
      <c r="I999" s="83"/>
      <c r="J999" s="104"/>
    </row>
    <row r="1000" spans="1:10" s="80" customFormat="1" ht="12.75" customHeight="1" x14ac:dyDescent="0.25">
      <c r="A1000" s="102"/>
      <c r="B1000" s="79"/>
      <c r="D1000" s="81"/>
      <c r="E1000" s="81"/>
      <c r="F1000" s="81"/>
      <c r="G1000" s="82"/>
      <c r="H1000" s="83"/>
      <c r="I1000" s="83"/>
      <c r="J1000" s="104"/>
    </row>
    <row r="1001" spans="1:10" s="80" customFormat="1" ht="12.75" customHeight="1" x14ac:dyDescent="0.25">
      <c r="A1001" s="102">
        <v>3</v>
      </c>
      <c r="B1001" s="84" t="s">
        <v>20</v>
      </c>
      <c r="C1001" s="84" t="s">
        <v>21</v>
      </c>
      <c r="D1001" s="85" t="s">
        <v>22</v>
      </c>
      <c r="E1001" s="85" t="s">
        <v>23</v>
      </c>
      <c r="F1001" s="85"/>
      <c r="G1001" s="86" t="s">
        <v>24</v>
      </c>
      <c r="H1001" s="87" t="s">
        <v>25</v>
      </c>
      <c r="I1001" s="87" t="s">
        <v>26</v>
      </c>
      <c r="J1001" s="103"/>
    </row>
    <row r="1002" spans="1:10" s="80" customFormat="1" ht="12.75" customHeight="1" x14ac:dyDescent="0.25">
      <c r="A1002" s="102"/>
      <c r="B1002" s="80">
        <f>Invoice!B4002</f>
        <v>1</v>
      </c>
      <c r="C1002" s="88" t="str">
        <f>Invoice!E4002</f>
        <v>BENSIA SF-9925 C ISI 42 PC (SENDOK GARPU)</v>
      </c>
      <c r="D1002" s="89">
        <f>Invoice!H4002</f>
        <v>58000</v>
      </c>
      <c r="E1002" s="81">
        <f t="shared" si="90"/>
        <v>58000</v>
      </c>
      <c r="F1002" s="81"/>
      <c r="G1002" s="82">
        <f t="shared" si="91"/>
        <v>52252.252252252249</v>
      </c>
      <c r="H1002" s="83">
        <f t="shared" si="92"/>
        <v>5747.7477477477478</v>
      </c>
      <c r="I1002" s="83">
        <f t="shared" si="93"/>
        <v>52252.252252252249</v>
      </c>
      <c r="J1002" s="104">
        <f t="shared" si="94"/>
        <v>5747.7477477477478</v>
      </c>
    </row>
    <row r="1003" spans="1:10" s="80" customFormat="1" ht="12.75" customHeight="1" x14ac:dyDescent="0.25">
      <c r="A1003" s="102"/>
      <c r="D1003" s="81"/>
      <c r="E1003" s="81">
        <f>(E1002*Invoice!I4002)+((E1002-(E1002*Invoice!I4002))*Invoice!J4002)</f>
        <v>0</v>
      </c>
      <c r="F1003" s="81"/>
      <c r="G1003" s="90">
        <f>E1003/1.11</f>
        <v>0</v>
      </c>
      <c r="H1003" s="91">
        <f>G1003*11%</f>
        <v>0</v>
      </c>
      <c r="I1003" s="91">
        <f>G1003/B1002</f>
        <v>0</v>
      </c>
      <c r="J1003" s="105">
        <f>H1003/B1002</f>
        <v>0</v>
      </c>
    </row>
    <row r="1004" spans="1:10" s="80" customFormat="1" ht="12.75" customHeight="1" x14ac:dyDescent="0.25">
      <c r="A1004" s="102"/>
      <c r="D1004" s="81" t="s">
        <v>23</v>
      </c>
      <c r="E1004" s="81">
        <f>E1002-E1003</f>
        <v>58000</v>
      </c>
      <c r="F1004" s="81"/>
      <c r="G1004" s="82">
        <f>G1002-G1003</f>
        <v>52252.252252252249</v>
      </c>
      <c r="H1004" s="82">
        <f>H1002-H1003</f>
        <v>5747.7477477477478</v>
      </c>
      <c r="I1004" s="82">
        <f>I1002-I1003</f>
        <v>52252.252252252249</v>
      </c>
      <c r="J1004" s="106">
        <f>J1002-J1003</f>
        <v>5747.7477477477478</v>
      </c>
    </row>
    <row r="1005" spans="1:10" s="80" customFormat="1" ht="12.75" customHeight="1" x14ac:dyDescent="0.25">
      <c r="A1005" s="102"/>
      <c r="D1005" s="81"/>
      <c r="E1005" s="81"/>
      <c r="F1005" s="81"/>
      <c r="G1005" s="82"/>
      <c r="H1005" s="83">
        <f>G1004+H1004</f>
        <v>58000</v>
      </c>
      <c r="I1005" s="82"/>
      <c r="J1005" s="106"/>
    </row>
    <row r="1006" spans="1:10" s="80" customFormat="1" ht="12.75" customHeight="1" x14ac:dyDescent="0.25">
      <c r="A1006" s="102"/>
      <c r="D1006" s="81"/>
      <c r="E1006" s="81"/>
      <c r="F1006" s="81"/>
      <c r="G1006" s="82"/>
      <c r="H1006" s="83"/>
      <c r="I1006" s="83"/>
      <c r="J1006" s="104"/>
    </row>
    <row r="1007" spans="1:10" s="80" customFormat="1" ht="12.75" customHeight="1" x14ac:dyDescent="0.25">
      <c r="A1007" s="107"/>
      <c r="B1007" s="108"/>
      <c r="C1007" s="109"/>
      <c r="D1007" s="110"/>
      <c r="E1007" s="110"/>
      <c r="F1007" s="110"/>
      <c r="G1007" s="111">
        <f>G992+G998+G1004</f>
        <v>127009.00900900899</v>
      </c>
      <c r="H1007" s="111">
        <f>H992+H998+H1004</f>
        <v>13970.990990990989</v>
      </c>
      <c r="I1007" s="112"/>
      <c r="J1007" s="113">
        <f>H993+H999+H1005</f>
        <v>140980</v>
      </c>
    </row>
    <row r="1009" spans="1:10" s="80" customFormat="1" ht="12.75" customHeight="1" x14ac:dyDescent="0.25">
      <c r="A1009" s="95" t="s">
        <v>1</v>
      </c>
      <c r="B1009" s="96">
        <f>Invoice!E4106</f>
        <v>23010037</v>
      </c>
      <c r="C1009" s="97"/>
      <c r="D1009" s="98"/>
      <c r="E1009" s="98"/>
      <c r="F1009" s="98"/>
      <c r="G1009" s="99"/>
      <c r="H1009" s="100"/>
      <c r="I1009" s="100"/>
      <c r="J1009" s="101"/>
    </row>
    <row r="1010" spans="1:10" s="80" customFormat="1" ht="12.75" customHeight="1" x14ac:dyDescent="0.25">
      <c r="A1010" s="102">
        <v>1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Invoice!B4114</f>
        <v>12</v>
      </c>
      <c r="C1011" s="88" t="str">
        <f>Invoice!E4114</f>
        <v>PUNCH KENKO NO. 85XL</v>
      </c>
      <c r="D1011" s="89">
        <f>Invoice!H4114</f>
        <v>59000</v>
      </c>
      <c r="E1011" s="81">
        <f>D1011*B1011</f>
        <v>708000</v>
      </c>
      <c r="F1011" s="81"/>
      <c r="G1011" s="82">
        <f>E1011/1.11</f>
        <v>637837.83783783775</v>
      </c>
      <c r="H1011" s="83">
        <f>G1011*11%</f>
        <v>70162.16216216216</v>
      </c>
      <c r="I1011" s="83">
        <f>G1011/B1011</f>
        <v>53153.153153153144</v>
      </c>
      <c r="J1011" s="104">
        <f>H1011/B1011</f>
        <v>5846.8468468468463</v>
      </c>
    </row>
    <row r="1012" spans="1:10" s="80" customFormat="1" ht="12.75" customHeight="1" x14ac:dyDescent="0.25">
      <c r="A1012" s="102"/>
      <c r="D1012" s="81"/>
      <c r="E1012" s="81">
        <f>(E1011*Invoice!I4114)+((E1011-(E1011*Invoice!I4114))*Invoice!J4114)</f>
        <v>70800</v>
      </c>
      <c r="F1012" s="81"/>
      <c r="G1012" s="90">
        <f>E1012/1.11</f>
        <v>63783.78378378378</v>
      </c>
      <c r="H1012" s="91">
        <f>G1012*11%</f>
        <v>7016.2162162162158</v>
      </c>
      <c r="I1012" s="91">
        <f>G1012/B1011</f>
        <v>5315.3153153153153</v>
      </c>
      <c r="J1012" s="105">
        <f>H1012/B1011</f>
        <v>584.68468468468461</v>
      </c>
    </row>
    <row r="1013" spans="1:10" s="80" customFormat="1" ht="12.75" customHeight="1" x14ac:dyDescent="0.25">
      <c r="A1013" s="102"/>
      <c r="D1013" s="81" t="s">
        <v>23</v>
      </c>
      <c r="E1013" s="81">
        <f>E1011-E1012</f>
        <v>637200</v>
      </c>
      <c r="F1013" s="81"/>
      <c r="G1013" s="82">
        <f>G1011-G1012</f>
        <v>574054.05405405397</v>
      </c>
      <c r="H1013" s="82">
        <f>H1011-H1012</f>
        <v>63145.945945945947</v>
      </c>
      <c r="I1013" s="82">
        <f>I1011-I1012</f>
        <v>47837.837837837826</v>
      </c>
      <c r="J1013" s="106">
        <f>J1011-J1012</f>
        <v>5262.1621621621616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637199.99999999988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2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Invoice!B4115</f>
        <v>5</v>
      </c>
      <c r="C1017" s="88" t="str">
        <f>Invoice!E4115</f>
        <v>BINDER CLIP JOYKO 155</v>
      </c>
      <c r="D1017" s="89">
        <f>Invoice!H4115</f>
        <v>67800</v>
      </c>
      <c r="E1017" s="81">
        <f t="shared" ref="E1017:E1047" si="95">D1017*B1017</f>
        <v>339000</v>
      </c>
      <c r="F1017" s="81"/>
      <c r="G1017" s="82">
        <f t="shared" ref="G1017:G1047" si="96">E1017/1.11</f>
        <v>305405.40540540538</v>
      </c>
      <c r="H1017" s="83">
        <f t="shared" ref="H1017:H1047" si="97">G1017*11%</f>
        <v>33594.594594594593</v>
      </c>
      <c r="I1017" s="83">
        <f t="shared" ref="I1017:I1047" si="98">G1017/B1017</f>
        <v>61081.08108108108</v>
      </c>
      <c r="J1017" s="104">
        <f t="shared" ref="J1017:J1047" si="99">H1017/B1017</f>
        <v>6718.9189189189183</v>
      </c>
    </row>
    <row r="1018" spans="1:10" s="80" customFormat="1" ht="12.75" customHeight="1" x14ac:dyDescent="0.25">
      <c r="A1018" s="102"/>
      <c r="D1018" s="81"/>
      <c r="E1018" s="81">
        <f>(E1017*Invoice!I4115)+((E1017-(E1017*Invoice!I4115))*Invoice!J4115)</f>
        <v>33900</v>
      </c>
      <c r="F1018" s="81"/>
      <c r="G1018" s="90">
        <f>E1018/1.11</f>
        <v>30540.540540540536</v>
      </c>
      <c r="H1018" s="91">
        <f>G1018*11%</f>
        <v>3359.4594594594591</v>
      </c>
      <c r="I1018" s="91">
        <f>G1018/B1017</f>
        <v>6108.1081081081074</v>
      </c>
      <c r="J1018" s="105">
        <f>H1018/B1017</f>
        <v>671.89189189189187</v>
      </c>
    </row>
    <row r="1019" spans="1:10" s="80" customFormat="1" ht="12.75" customHeight="1" x14ac:dyDescent="0.25">
      <c r="A1019" s="102"/>
      <c r="D1019" s="81" t="s">
        <v>23</v>
      </c>
      <c r="E1019" s="81">
        <f>E1017-E1018</f>
        <v>305100</v>
      </c>
      <c r="F1019" s="81"/>
      <c r="G1019" s="82">
        <f>G1017-G1018</f>
        <v>274864.86486486485</v>
      </c>
      <c r="H1019" s="82">
        <f>H1017-H1018</f>
        <v>30235.135135135133</v>
      </c>
      <c r="I1019" s="82">
        <f>I1017-I1018</f>
        <v>54972.972972972973</v>
      </c>
      <c r="J1019" s="106">
        <f>J1017-J1018</f>
        <v>6047.0270270270266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305100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3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Invoice!B4116</f>
        <v>5</v>
      </c>
      <c r="C1023" s="88" t="str">
        <f>Invoice!E4116</f>
        <v>CORRECTION TAPE KENKO CT-905 (12M x 5MM)</v>
      </c>
      <c r="D1023" s="89">
        <f>Invoice!H4116</f>
        <v>62400</v>
      </c>
      <c r="E1023" s="81">
        <f t="shared" si="95"/>
        <v>312000</v>
      </c>
      <c r="F1023" s="81"/>
      <c r="G1023" s="82">
        <f t="shared" si="96"/>
        <v>281081.08108108107</v>
      </c>
      <c r="H1023" s="83">
        <f t="shared" si="97"/>
        <v>30918.918918918916</v>
      </c>
      <c r="I1023" s="83">
        <f t="shared" si="98"/>
        <v>56216.216216216213</v>
      </c>
      <c r="J1023" s="104">
        <f t="shared" si="99"/>
        <v>6183.7837837837833</v>
      </c>
    </row>
    <row r="1024" spans="1:10" s="80" customFormat="1" ht="12.75" customHeight="1" x14ac:dyDescent="0.25">
      <c r="A1024" s="102"/>
      <c r="D1024" s="81"/>
      <c r="E1024" s="81">
        <f>(E1023*Invoice!I4116)+((E1023-(E1023*Invoice!I4116))*Invoice!J4116)</f>
        <v>31200</v>
      </c>
      <c r="F1024" s="81"/>
      <c r="G1024" s="90">
        <f>E1024/1.11</f>
        <v>28108.108108108107</v>
      </c>
      <c r="H1024" s="91">
        <f>G1024*11%</f>
        <v>3091.8918918918916</v>
      </c>
      <c r="I1024" s="91">
        <f>G1024/B1023</f>
        <v>5621.6216216216217</v>
      </c>
      <c r="J1024" s="105">
        <f>H1024/B1023</f>
        <v>618.37837837837833</v>
      </c>
    </row>
    <row r="1025" spans="1:10" s="80" customFormat="1" ht="12.75" customHeight="1" x14ac:dyDescent="0.25">
      <c r="A1025" s="102"/>
      <c r="D1025" s="81" t="s">
        <v>23</v>
      </c>
      <c r="E1025" s="81">
        <f>E1023-E1024</f>
        <v>280800</v>
      </c>
      <c r="F1025" s="81"/>
      <c r="G1025" s="82">
        <f>G1023-G1024</f>
        <v>252972.97297297296</v>
      </c>
      <c r="H1025" s="82">
        <f>H1023-H1024</f>
        <v>27827.027027027027</v>
      </c>
      <c r="I1025" s="82">
        <f>I1023-I1024</f>
        <v>50594.594594594593</v>
      </c>
      <c r="J1025" s="106">
        <f>J1023-J1024</f>
        <v>5565.405405405405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280800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4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Invoice!B4117</f>
        <v>10</v>
      </c>
      <c r="C1029" s="88" t="str">
        <f>Invoice!E4117</f>
        <v>BINDER CLIP KENKO NO. 107</v>
      </c>
      <c r="D1029" s="89">
        <f>Invoice!H4117</f>
        <v>31800</v>
      </c>
      <c r="E1029" s="81">
        <f t="shared" si="95"/>
        <v>318000</v>
      </c>
      <c r="F1029" s="81"/>
      <c r="G1029" s="82">
        <f t="shared" si="96"/>
        <v>286486.48648648645</v>
      </c>
      <c r="H1029" s="83">
        <f t="shared" si="97"/>
        <v>31513.51351351351</v>
      </c>
      <c r="I1029" s="83">
        <f t="shared" si="98"/>
        <v>28648.648648648646</v>
      </c>
      <c r="J1029" s="104">
        <f t="shared" si="99"/>
        <v>3151.3513513513508</v>
      </c>
    </row>
    <row r="1030" spans="1:10" s="80" customFormat="1" ht="12.75" customHeight="1" x14ac:dyDescent="0.25">
      <c r="A1030" s="102"/>
      <c r="D1030" s="81"/>
      <c r="E1030" s="81">
        <f>(E1029*Invoice!I4117)+((E1029-(E1029*Invoice!I4117))*Invoice!J4117)</f>
        <v>31800</v>
      </c>
      <c r="F1030" s="81"/>
      <c r="G1030" s="90">
        <f>E1030/1.11</f>
        <v>28648.648648648646</v>
      </c>
      <c r="H1030" s="91">
        <f>G1030*11%</f>
        <v>3151.3513513513512</v>
      </c>
      <c r="I1030" s="91">
        <f>G1030/B1029</f>
        <v>2864.8648648648646</v>
      </c>
      <c r="J1030" s="105">
        <f>H1030/B1029</f>
        <v>315.1351351351351</v>
      </c>
    </row>
    <row r="1031" spans="1:10" s="80" customFormat="1" ht="12.75" customHeight="1" x14ac:dyDescent="0.25">
      <c r="A1031" s="102"/>
      <c r="D1031" s="81" t="s">
        <v>23</v>
      </c>
      <c r="E1031" s="81">
        <f>E1029-E1030</f>
        <v>286200</v>
      </c>
      <c r="F1031" s="81"/>
      <c r="G1031" s="82">
        <f>G1029-G1030</f>
        <v>257837.83783783781</v>
      </c>
      <c r="H1031" s="82">
        <f>H1029-H1030</f>
        <v>28362.16216216216</v>
      </c>
      <c r="I1031" s="82">
        <f>I1029-I1030</f>
        <v>25783.783783783783</v>
      </c>
      <c r="J1031" s="106">
        <f>J1029-J1030</f>
        <v>2836.2162162162158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286200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5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Invoice!B4118</f>
        <v>10</v>
      </c>
      <c r="C1035" s="88" t="str">
        <f>Invoice!E4118</f>
        <v>ISI CUTTER 9 MM KENKO A-100 (KECIL)</v>
      </c>
      <c r="D1035" s="89">
        <f>Invoice!H4118</f>
        <v>32400</v>
      </c>
      <c r="E1035" s="81">
        <f t="shared" si="95"/>
        <v>324000</v>
      </c>
      <c r="F1035" s="81"/>
      <c r="G1035" s="82">
        <f t="shared" si="96"/>
        <v>291891.89189189189</v>
      </c>
      <c r="H1035" s="83">
        <f t="shared" si="97"/>
        <v>32108.10810810811</v>
      </c>
      <c r="I1035" s="83">
        <f t="shared" si="98"/>
        <v>29189.18918918919</v>
      </c>
      <c r="J1035" s="104">
        <f t="shared" si="99"/>
        <v>3210.8108108108108</v>
      </c>
    </row>
    <row r="1036" spans="1:10" s="80" customFormat="1" ht="12.75" customHeight="1" x14ac:dyDescent="0.25">
      <c r="A1036" s="102"/>
      <c r="D1036" s="81"/>
      <c r="E1036" s="81">
        <f>(E1035*Invoice!I4118)+((E1035-(E1035*Invoice!I4118))*Invoice!J4118)</f>
        <v>32400</v>
      </c>
      <c r="F1036" s="81"/>
      <c r="G1036" s="90">
        <f>E1036/1.11</f>
        <v>29189.189189189186</v>
      </c>
      <c r="H1036" s="91">
        <f>G1036*11%</f>
        <v>3210.8108108108104</v>
      </c>
      <c r="I1036" s="91">
        <f>G1036/B1035</f>
        <v>2918.9189189189187</v>
      </c>
      <c r="J1036" s="105">
        <f>H1036/B1035</f>
        <v>321.08108108108104</v>
      </c>
    </row>
    <row r="1037" spans="1:10" s="80" customFormat="1" ht="12.75" customHeight="1" x14ac:dyDescent="0.25">
      <c r="A1037" s="102"/>
      <c r="D1037" s="81" t="s">
        <v>23</v>
      </c>
      <c r="E1037" s="81">
        <f>E1035-E1036</f>
        <v>291600</v>
      </c>
      <c r="F1037" s="81"/>
      <c r="G1037" s="82">
        <f>G1035-G1036</f>
        <v>262702.70270270272</v>
      </c>
      <c r="H1037" s="82">
        <f>H1035-H1036</f>
        <v>28897.2972972973</v>
      </c>
      <c r="I1037" s="82">
        <f>I1035-I1036</f>
        <v>26270.27027027027</v>
      </c>
      <c r="J1037" s="106">
        <f>J1035-J1036</f>
        <v>2889.72972972973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291600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7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Invoice!B4119</f>
        <v>24</v>
      </c>
      <c r="C1041" s="88" t="str">
        <f>Invoice!E4119</f>
        <v>GEL PEN KENKO EASY GEL</v>
      </c>
      <c r="D1041" s="89">
        <f>Invoice!H4119</f>
        <v>26100</v>
      </c>
      <c r="E1041" s="81">
        <f t="shared" si="95"/>
        <v>626400</v>
      </c>
      <c r="F1041" s="81"/>
      <c r="G1041" s="82">
        <f t="shared" si="96"/>
        <v>564324.32432432426</v>
      </c>
      <c r="H1041" s="83">
        <f t="shared" si="97"/>
        <v>62075.675675675666</v>
      </c>
      <c r="I1041" s="83">
        <f t="shared" si="98"/>
        <v>23513.51351351351</v>
      </c>
      <c r="J1041" s="104">
        <f t="shared" si="99"/>
        <v>2586.4864864864862</v>
      </c>
    </row>
    <row r="1042" spans="1:10" s="80" customFormat="1" ht="12.75" customHeight="1" x14ac:dyDescent="0.25">
      <c r="A1042" s="102"/>
      <c r="D1042" s="81"/>
      <c r="E1042" s="81">
        <f>(E1041*Invoice!I4119)+((E1041-(E1041*Invoice!I4119))*Invoice!J4119)</f>
        <v>62640</v>
      </c>
      <c r="F1042" s="81"/>
      <c r="G1042" s="90">
        <f>E1042/1.11</f>
        <v>56432.432432432426</v>
      </c>
      <c r="H1042" s="91">
        <f>G1042*11%</f>
        <v>6207.5675675675666</v>
      </c>
      <c r="I1042" s="91">
        <f>G1042/B1041</f>
        <v>2351.3513513513512</v>
      </c>
      <c r="J1042" s="105">
        <f>H1042/B1041</f>
        <v>258.64864864864859</v>
      </c>
    </row>
    <row r="1043" spans="1:10" s="80" customFormat="1" ht="12.75" customHeight="1" x14ac:dyDescent="0.25">
      <c r="A1043" s="102"/>
      <c r="D1043" s="81" t="s">
        <v>23</v>
      </c>
      <c r="E1043" s="81">
        <f>E1041-E1042</f>
        <v>563760</v>
      </c>
      <c r="F1043" s="81"/>
      <c r="G1043" s="82">
        <f>G1041-G1042</f>
        <v>507891.89189189184</v>
      </c>
      <c r="H1043" s="82">
        <f>H1041-H1042</f>
        <v>55868.108108108099</v>
      </c>
      <c r="I1043" s="82">
        <f>I1041-I1042</f>
        <v>21162.16216216216</v>
      </c>
      <c r="J1043" s="106">
        <f>J1041-J1042</f>
        <v>2327.8378378378375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563759.99999999988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8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Invoice!B4120</f>
        <v>10</v>
      </c>
      <c r="C1047" s="88" t="str">
        <f>Invoice!E4120</f>
        <v>LEM STICK KENKO 15 GR (TANGGUNG) isi 20 pc</v>
      </c>
      <c r="D1047" s="89">
        <f>Invoice!H4120</f>
        <v>72000</v>
      </c>
      <c r="E1047" s="81">
        <f t="shared" si="95"/>
        <v>720000</v>
      </c>
      <c r="F1047" s="81"/>
      <c r="G1047" s="82">
        <f t="shared" si="96"/>
        <v>648648.64864864864</v>
      </c>
      <c r="H1047" s="83">
        <f t="shared" si="97"/>
        <v>71351.351351351346</v>
      </c>
      <c r="I1047" s="83">
        <f t="shared" si="98"/>
        <v>64864.864864864867</v>
      </c>
      <c r="J1047" s="104">
        <f t="shared" si="99"/>
        <v>7135.135135135135</v>
      </c>
    </row>
    <row r="1048" spans="1:10" s="80" customFormat="1" ht="12.75" customHeight="1" x14ac:dyDescent="0.25">
      <c r="A1048" s="102"/>
      <c r="D1048" s="81"/>
      <c r="E1048" s="81">
        <f>(E1047*Invoice!I4120)+((E1047-(E1047*Invoice!I4120))*Invoice!J4120)</f>
        <v>72000</v>
      </c>
      <c r="F1048" s="81"/>
      <c r="G1048" s="90">
        <f>E1048/1.11</f>
        <v>64864.86486486486</v>
      </c>
      <c r="H1048" s="91">
        <f>G1048*11%</f>
        <v>7135.135135135135</v>
      </c>
      <c r="I1048" s="91">
        <f>G1048/B1047</f>
        <v>6486.4864864864858</v>
      </c>
      <c r="J1048" s="105">
        <f>H1048/B1047</f>
        <v>713.51351351351354</v>
      </c>
    </row>
    <row r="1049" spans="1:10" s="80" customFormat="1" ht="12.75" customHeight="1" x14ac:dyDescent="0.25">
      <c r="A1049" s="102"/>
      <c r="D1049" s="81" t="s">
        <v>23</v>
      </c>
      <c r="E1049" s="81">
        <f>E1047-E1048</f>
        <v>648000</v>
      </c>
      <c r="F1049" s="81"/>
      <c r="G1049" s="82">
        <f>G1047-G1048</f>
        <v>583783.78378378379</v>
      </c>
      <c r="H1049" s="82">
        <f>H1047-H1048</f>
        <v>64216.216216216213</v>
      </c>
      <c r="I1049" s="82">
        <f>I1047-I1048</f>
        <v>58378.37837837838</v>
      </c>
      <c r="J1049" s="106">
        <f>J1047-J1048</f>
        <v>6421.6216216216217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648000</v>
      </c>
      <c r="I1050" s="83"/>
      <c r="J1050" s="104"/>
    </row>
    <row r="1051" spans="1:10" s="80" customFormat="1" ht="12.75" customHeight="1" x14ac:dyDescent="0.25">
      <c r="A1051" s="102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7"/>
      <c r="B1052" s="108"/>
      <c r="C1052" s="109"/>
      <c r="D1052" s="110"/>
      <c r="E1052" s="110"/>
      <c r="F1052" s="110"/>
      <c r="G1052" s="111">
        <f>G1013+G1019+G1025+G1031+G1037+G1043+G1049</f>
        <v>2714108.1081081079</v>
      </c>
      <c r="H1052" s="111">
        <f>H1013+H1019+H1025+H1031+H1037+H1043+H1049</f>
        <v>298551.89189189189</v>
      </c>
      <c r="I1052" s="112"/>
      <c r="J1052" s="113">
        <f>H1014+H1020+H1026+H1032+H1038+H1044+H1050</f>
        <v>3012660</v>
      </c>
    </row>
    <row r="1054" spans="1:10" s="80" customFormat="1" ht="12.75" customHeight="1" x14ac:dyDescent="0.25">
      <c r="A1054" s="95" t="s">
        <v>1</v>
      </c>
      <c r="B1054" s="96">
        <f>Invoice!E4220</f>
        <v>23010038</v>
      </c>
      <c r="C1054" s="97"/>
      <c r="D1054" s="98"/>
      <c r="E1054" s="98"/>
      <c r="F1054" s="98"/>
      <c r="G1054" s="99"/>
      <c r="H1054" s="100"/>
      <c r="I1054" s="100"/>
      <c r="J1054" s="101"/>
    </row>
    <row r="1055" spans="1:10" s="80" customFormat="1" ht="12.75" customHeight="1" x14ac:dyDescent="0.25">
      <c r="A1055" s="102">
        <v>1</v>
      </c>
      <c r="B1055" s="84" t="s">
        <v>20</v>
      </c>
      <c r="C1055" s="84" t="s">
        <v>21</v>
      </c>
      <c r="D1055" s="85" t="s">
        <v>22</v>
      </c>
      <c r="E1055" s="85" t="s">
        <v>23</v>
      </c>
      <c r="F1055" s="85"/>
      <c r="G1055" s="86" t="s">
        <v>24</v>
      </c>
      <c r="H1055" s="87" t="s">
        <v>25</v>
      </c>
      <c r="I1055" s="87" t="s">
        <v>26</v>
      </c>
      <c r="J1055" s="103"/>
    </row>
    <row r="1056" spans="1:10" s="80" customFormat="1" ht="12.75" customHeight="1" x14ac:dyDescent="0.25">
      <c r="A1056" s="102"/>
      <c r="B1056" s="80">
        <f>Invoice!B4228</f>
        <v>8</v>
      </c>
      <c r="C1056" s="88" t="str">
        <f>Invoice!E4228</f>
        <v>JANGKA (MATH SET) JOYKO MS-55</v>
      </c>
      <c r="D1056" s="89">
        <f>Invoice!H4228</f>
        <v>88200</v>
      </c>
      <c r="E1056" s="81">
        <f>D1056*B1056</f>
        <v>705600</v>
      </c>
      <c r="F1056" s="81"/>
      <c r="G1056" s="82">
        <f>E1056/1.11</f>
        <v>635675.67567567562</v>
      </c>
      <c r="H1056" s="83">
        <f>G1056*11%</f>
        <v>69924.32432432432</v>
      </c>
      <c r="I1056" s="83">
        <f>G1056/B1056</f>
        <v>79459.459459459453</v>
      </c>
      <c r="J1056" s="104">
        <f>H1056/B1056</f>
        <v>8740.54054054054</v>
      </c>
    </row>
    <row r="1057" spans="1:10" s="80" customFormat="1" ht="12.75" customHeight="1" x14ac:dyDescent="0.25">
      <c r="A1057" s="102"/>
      <c r="D1057" s="81"/>
      <c r="E1057" s="81">
        <f>(E1056*Invoice!I4228)+((E1056-(E1056*Invoice!I4228))*Invoice!J4228)</f>
        <v>91728</v>
      </c>
      <c r="F1057" s="81"/>
      <c r="G1057" s="90">
        <f>E1057/1.11</f>
        <v>82637.837837837826</v>
      </c>
      <c r="H1057" s="91">
        <f>G1057*11%</f>
        <v>9090.1621621621616</v>
      </c>
      <c r="I1057" s="91">
        <f>G1057/B1056</f>
        <v>10329.729729729728</v>
      </c>
      <c r="J1057" s="105">
        <f>H1057/B1056</f>
        <v>1136.2702702702702</v>
      </c>
    </row>
    <row r="1058" spans="1:10" s="80" customFormat="1" ht="12.75" customHeight="1" x14ac:dyDescent="0.25">
      <c r="A1058" s="102"/>
      <c r="D1058" s="81" t="s">
        <v>23</v>
      </c>
      <c r="E1058" s="81">
        <f>E1056-E1057</f>
        <v>613872</v>
      </c>
      <c r="F1058" s="81"/>
      <c r="G1058" s="82">
        <f>G1056-G1057</f>
        <v>553037.83783783775</v>
      </c>
      <c r="H1058" s="82">
        <f>H1056-H1057</f>
        <v>60834.16216216216</v>
      </c>
      <c r="I1058" s="82">
        <f>I1056-I1057</f>
        <v>69129.729729729719</v>
      </c>
      <c r="J1058" s="106">
        <f>J1056-J1057</f>
        <v>7604.27027027027</v>
      </c>
    </row>
    <row r="1059" spans="1:10" s="80" customFormat="1" ht="12.75" customHeight="1" x14ac:dyDescent="0.25">
      <c r="A1059" s="102"/>
      <c r="D1059" s="81"/>
      <c r="E1059" s="81"/>
      <c r="F1059" s="81"/>
      <c r="G1059" s="82"/>
      <c r="H1059" s="83">
        <f>G1058+H1058</f>
        <v>613871.99999999988</v>
      </c>
      <c r="I1059" s="83"/>
      <c r="J1059" s="104"/>
    </row>
    <row r="1060" spans="1:10" s="80" customFormat="1" ht="12.75" customHeight="1" x14ac:dyDescent="0.25">
      <c r="A1060" s="102"/>
      <c r="B1060" s="79"/>
      <c r="D1060" s="81"/>
      <c r="E1060" s="81"/>
      <c r="F1060" s="81"/>
      <c r="G1060" s="82"/>
      <c r="H1060" s="83"/>
      <c r="I1060" s="83"/>
      <c r="J1060" s="104"/>
    </row>
    <row r="1061" spans="1:10" s="80" customFormat="1" ht="12.75" customHeight="1" x14ac:dyDescent="0.25">
      <c r="A1061" s="102">
        <v>2</v>
      </c>
      <c r="B1061" s="84" t="s">
        <v>20</v>
      </c>
      <c r="C1061" s="84" t="s">
        <v>21</v>
      </c>
      <c r="D1061" s="85" t="s">
        <v>22</v>
      </c>
      <c r="E1061" s="85" t="s">
        <v>23</v>
      </c>
      <c r="F1061" s="85"/>
      <c r="G1061" s="86" t="s">
        <v>24</v>
      </c>
      <c r="H1061" s="87" t="s">
        <v>25</v>
      </c>
      <c r="I1061" s="87" t="s">
        <v>26</v>
      </c>
      <c r="J1061" s="103"/>
    </row>
    <row r="1062" spans="1:10" s="80" customFormat="1" ht="12.75" customHeight="1" x14ac:dyDescent="0.25">
      <c r="A1062" s="102"/>
      <c r="B1062" s="80">
        <f>Invoice!B4229</f>
        <v>3</v>
      </c>
      <c r="C1062" s="88" t="str">
        <f>Invoice!E4229</f>
        <v>ISI PENSIL 2B 0.5 MM KENKO PL-05 HI-POLYMER</v>
      </c>
      <c r="D1062" s="89">
        <f>Invoice!H4229</f>
        <v>180000</v>
      </c>
      <c r="E1062" s="81">
        <f t="shared" ref="E1062:E1068" si="100">D1062*B1062</f>
        <v>540000</v>
      </c>
      <c r="F1062" s="81"/>
      <c r="G1062" s="82">
        <f t="shared" ref="G1062:G1068" si="101">E1062/1.11</f>
        <v>486486.48648648645</v>
      </c>
      <c r="H1062" s="83">
        <f t="shared" ref="H1062:H1068" si="102">G1062*11%</f>
        <v>53513.513513513513</v>
      </c>
      <c r="I1062" s="83">
        <f t="shared" ref="I1062:I1068" si="103">G1062/B1062</f>
        <v>162162.16216216216</v>
      </c>
      <c r="J1062" s="104">
        <f t="shared" ref="J1062:J1068" si="104">H1062/B1062</f>
        <v>17837.837837837837</v>
      </c>
    </row>
    <row r="1063" spans="1:10" s="80" customFormat="1" ht="12.75" customHeight="1" x14ac:dyDescent="0.25">
      <c r="A1063" s="102"/>
      <c r="D1063" s="81"/>
      <c r="E1063" s="81">
        <f>(E1062*Invoice!I4229)+((E1062-(E1062*Invoice!I4229))*Invoice!J4229)</f>
        <v>70200</v>
      </c>
      <c r="F1063" s="81"/>
      <c r="G1063" s="90">
        <f>E1063/1.11</f>
        <v>63243.24324324324</v>
      </c>
      <c r="H1063" s="91">
        <f>G1063*11%</f>
        <v>6956.7567567567567</v>
      </c>
      <c r="I1063" s="91">
        <f>G1063/B1062</f>
        <v>21081.08108108108</v>
      </c>
      <c r="J1063" s="105">
        <f>H1063/B1062</f>
        <v>2318.9189189189187</v>
      </c>
    </row>
    <row r="1064" spans="1:10" s="80" customFormat="1" ht="12.75" customHeight="1" x14ac:dyDescent="0.25">
      <c r="A1064" s="102"/>
      <c r="D1064" s="81" t="s">
        <v>23</v>
      </c>
      <c r="E1064" s="81">
        <f>E1062-E1063</f>
        <v>469800</v>
      </c>
      <c r="F1064" s="81"/>
      <c r="G1064" s="82">
        <f>G1062-G1063</f>
        <v>423243.2432432432</v>
      </c>
      <c r="H1064" s="82">
        <f>H1062-H1063</f>
        <v>46556.75675675676</v>
      </c>
      <c r="I1064" s="82">
        <f>I1062-I1063</f>
        <v>141081.08108108107</v>
      </c>
      <c r="J1064" s="106">
        <f>J1062-J1063</f>
        <v>15518.918918918918</v>
      </c>
    </row>
    <row r="1065" spans="1:10" s="80" customFormat="1" ht="12.75" customHeight="1" x14ac:dyDescent="0.25">
      <c r="A1065" s="102"/>
      <c r="D1065" s="81"/>
      <c r="E1065" s="81"/>
      <c r="F1065" s="81"/>
      <c r="G1065" s="82"/>
      <c r="H1065" s="83">
        <f>G1064+H1064</f>
        <v>469799.99999999994</v>
      </c>
      <c r="I1065" s="83"/>
      <c r="J1065" s="104"/>
    </row>
    <row r="1066" spans="1:10" s="80" customFormat="1" ht="12.75" customHeight="1" x14ac:dyDescent="0.25">
      <c r="A1066" s="102"/>
      <c r="B1066" s="79"/>
      <c r="D1066" s="81"/>
      <c r="E1066" s="81"/>
      <c r="F1066" s="81"/>
      <c r="G1066" s="82"/>
      <c r="H1066" s="83"/>
      <c r="I1066" s="83"/>
      <c r="J1066" s="104"/>
    </row>
    <row r="1067" spans="1:10" s="80" customFormat="1" ht="12.75" customHeight="1" x14ac:dyDescent="0.25">
      <c r="A1067" s="102">
        <v>3</v>
      </c>
      <c r="B1067" s="84" t="s">
        <v>20</v>
      </c>
      <c r="C1067" s="84" t="s">
        <v>21</v>
      </c>
      <c r="D1067" s="85" t="s">
        <v>22</v>
      </c>
      <c r="E1067" s="85" t="s">
        <v>23</v>
      </c>
      <c r="F1067" s="85"/>
      <c r="G1067" s="86" t="s">
        <v>24</v>
      </c>
      <c r="H1067" s="87" t="s">
        <v>25</v>
      </c>
      <c r="I1067" s="87" t="s">
        <v>26</v>
      </c>
      <c r="J1067" s="103"/>
    </row>
    <row r="1068" spans="1:10" s="80" customFormat="1" ht="12.75" customHeight="1" x14ac:dyDescent="0.25">
      <c r="A1068" s="102"/>
      <c r="B1068" s="80">
        <f>Invoice!B4230</f>
        <v>10</v>
      </c>
      <c r="C1068" s="88" t="str">
        <f>Invoice!E4230</f>
        <v>JANGKA (MATH SET) JOYKO MS-25</v>
      </c>
      <c r="D1068" s="89">
        <f>Invoice!H4230</f>
        <v>88200</v>
      </c>
      <c r="E1068" s="81">
        <f t="shared" si="100"/>
        <v>882000</v>
      </c>
      <c r="F1068" s="81"/>
      <c r="G1068" s="82">
        <f t="shared" si="101"/>
        <v>794594.59459459456</v>
      </c>
      <c r="H1068" s="83">
        <f t="shared" si="102"/>
        <v>87405.4054054054</v>
      </c>
      <c r="I1068" s="83">
        <f t="shared" si="103"/>
        <v>79459.459459459453</v>
      </c>
      <c r="J1068" s="104">
        <f t="shared" si="104"/>
        <v>8740.54054054054</v>
      </c>
    </row>
    <row r="1069" spans="1:10" s="80" customFormat="1" ht="12.75" customHeight="1" x14ac:dyDescent="0.25">
      <c r="A1069" s="102"/>
      <c r="D1069" s="81"/>
      <c r="E1069" s="81">
        <f>(E1068*Invoice!I4230)+((E1068-(E1068*Invoice!I4230))*Invoice!J4230)</f>
        <v>114660</v>
      </c>
      <c r="F1069" s="81"/>
      <c r="G1069" s="90">
        <f>E1069/1.11</f>
        <v>103297.29729729729</v>
      </c>
      <c r="H1069" s="91">
        <f>G1069*11%</f>
        <v>11362.702702702702</v>
      </c>
      <c r="I1069" s="91">
        <f>G1069/B1068</f>
        <v>10329.72972972973</v>
      </c>
      <c r="J1069" s="105">
        <f>H1069/B1068</f>
        <v>1136.2702702702702</v>
      </c>
    </row>
    <row r="1070" spans="1:10" s="80" customFormat="1" ht="12.75" customHeight="1" x14ac:dyDescent="0.25">
      <c r="A1070" s="102"/>
      <c r="D1070" s="81" t="s">
        <v>23</v>
      </c>
      <c r="E1070" s="81">
        <f>E1068-E1069</f>
        <v>767340</v>
      </c>
      <c r="F1070" s="81"/>
      <c r="G1070" s="82">
        <f>G1068-G1069</f>
        <v>691297.29729729728</v>
      </c>
      <c r="H1070" s="82">
        <f>H1068-H1069</f>
        <v>76042.702702702692</v>
      </c>
      <c r="I1070" s="82">
        <f>I1068-I1069</f>
        <v>69129.729729729719</v>
      </c>
      <c r="J1070" s="106">
        <f>J1068-J1069</f>
        <v>7604.27027027027</v>
      </c>
    </row>
    <row r="1071" spans="1:10" s="80" customFormat="1" ht="12.75" customHeight="1" x14ac:dyDescent="0.25">
      <c r="A1071" s="102"/>
      <c r="D1071" s="81"/>
      <c r="E1071" s="81"/>
      <c r="F1071" s="81"/>
      <c r="G1071" s="82"/>
      <c r="H1071" s="83">
        <f>G1070+H1070</f>
        <v>767340</v>
      </c>
      <c r="I1071" s="83"/>
      <c r="J1071" s="104"/>
    </row>
    <row r="1072" spans="1:10" s="80" customFormat="1" ht="12.75" customHeight="1" x14ac:dyDescent="0.25">
      <c r="A1072" s="102"/>
      <c r="D1072" s="81"/>
      <c r="E1072" s="81"/>
      <c r="F1072" s="81"/>
      <c r="G1072" s="82"/>
      <c r="H1072" s="83"/>
      <c r="I1072" s="83"/>
      <c r="J1072" s="104"/>
    </row>
    <row r="1073" spans="1:10" s="80" customFormat="1" ht="12.75" customHeight="1" x14ac:dyDescent="0.25">
      <c r="A1073" s="107"/>
      <c r="B1073" s="108"/>
      <c r="C1073" s="109"/>
      <c r="D1073" s="110"/>
      <c r="E1073" s="110"/>
      <c r="F1073" s="110"/>
      <c r="G1073" s="111">
        <f>G1058+G1064+G1070</f>
        <v>1667578.3783783782</v>
      </c>
      <c r="H1073" s="111">
        <f>H1058+H1064+H1070</f>
        <v>183433.6216216216</v>
      </c>
      <c r="I1073" s="112"/>
      <c r="J1073" s="113">
        <f>H1059+H1065+H1071</f>
        <v>1851011.9999999998</v>
      </c>
    </row>
    <row r="1075" spans="1:10" s="80" customFormat="1" ht="12.75" customHeight="1" x14ac:dyDescent="0.25">
      <c r="A1075" s="95" t="s">
        <v>1</v>
      </c>
      <c r="B1075" s="96">
        <f>Invoice!E4334</f>
        <v>23010039</v>
      </c>
      <c r="C1075" s="97"/>
      <c r="D1075" s="98"/>
      <c r="E1075" s="98"/>
      <c r="F1075" s="98"/>
      <c r="G1075" s="99"/>
      <c r="H1075" s="100"/>
      <c r="I1075" s="100"/>
      <c r="J1075" s="101"/>
    </row>
    <row r="1076" spans="1:10" s="80" customFormat="1" ht="12.75" customHeight="1" x14ac:dyDescent="0.25">
      <c r="A1076" s="102">
        <v>1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Invoice!B4342</f>
        <v>40</v>
      </c>
      <c r="C1077" s="88" t="str">
        <f>Invoice!E4342</f>
        <v>ISI STAPLER (STAPLES) KENKO 1210 PREMIUM (23/10)</v>
      </c>
      <c r="D1077" s="89">
        <f>Invoice!H4342</f>
        <v>42000</v>
      </c>
      <c r="E1077" s="81">
        <f>D1077*B1077</f>
        <v>1680000</v>
      </c>
      <c r="F1077" s="81"/>
      <c r="G1077" s="82">
        <f>E1077/1.11</f>
        <v>1513513.5135135134</v>
      </c>
      <c r="H1077" s="83">
        <f>G1077*11%</f>
        <v>166486.48648648648</v>
      </c>
      <c r="I1077" s="83">
        <f>G1077/B1077</f>
        <v>37837.837837837833</v>
      </c>
      <c r="J1077" s="104">
        <f>H1077/B1077</f>
        <v>4162.1621621621616</v>
      </c>
    </row>
    <row r="1078" spans="1:10" s="80" customFormat="1" ht="12.75" customHeight="1" x14ac:dyDescent="0.25">
      <c r="A1078" s="102"/>
      <c r="D1078" s="81"/>
      <c r="E1078" s="81">
        <f>(E1077*Invoice!I4342)+((E1077-(E1077*Invoice!I4342))*Invoice!J4342)</f>
        <v>226800.00000000003</v>
      </c>
      <c r="F1078" s="81"/>
      <c r="G1078" s="90">
        <f>E1078/1.11</f>
        <v>204324.32432432432</v>
      </c>
      <c r="H1078" s="91">
        <f>G1078*11%</f>
        <v>22475.675675675677</v>
      </c>
      <c r="I1078" s="91">
        <f>G1078/B1077</f>
        <v>5108.1081081081084</v>
      </c>
      <c r="J1078" s="105">
        <f>H1078/B1077</f>
        <v>561.89189189189187</v>
      </c>
    </row>
    <row r="1079" spans="1:10" s="80" customFormat="1" ht="12.75" customHeight="1" x14ac:dyDescent="0.25">
      <c r="A1079" s="102"/>
      <c r="D1079" s="81" t="s">
        <v>23</v>
      </c>
      <c r="E1079" s="81">
        <f>E1077-E1078</f>
        <v>1453200</v>
      </c>
      <c r="F1079" s="81"/>
      <c r="G1079" s="82">
        <f>G1077-G1078</f>
        <v>1309189.1891891891</v>
      </c>
      <c r="H1079" s="82">
        <f>H1077-H1078</f>
        <v>144010.8108108108</v>
      </c>
      <c r="I1079" s="82">
        <f>I1077-I1078</f>
        <v>32729.729729729726</v>
      </c>
      <c r="J1079" s="106">
        <f>J1077-J1078</f>
        <v>3600.27027027027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1453200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2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Invoice!B4343</f>
        <v>48</v>
      </c>
      <c r="C1083" s="88" t="str">
        <f>Invoice!E4343</f>
        <v>JANGKA (MATH SET) JOYKO MS-75</v>
      </c>
      <c r="D1083" s="89">
        <f>Invoice!H4343</f>
        <v>89400</v>
      </c>
      <c r="E1083" s="81">
        <f t="shared" ref="E1083:E1089" si="105">D1083*B1083</f>
        <v>4291200</v>
      </c>
      <c r="F1083" s="81"/>
      <c r="G1083" s="82">
        <f t="shared" ref="G1083:G1089" si="106">E1083/1.11</f>
        <v>3865945.9459459456</v>
      </c>
      <c r="H1083" s="83">
        <f t="shared" ref="H1083:H1089" si="107">G1083*11%</f>
        <v>425254.05405405402</v>
      </c>
      <c r="I1083" s="83">
        <f t="shared" ref="I1083:I1089" si="108">G1083/B1083</f>
        <v>80540.540540540533</v>
      </c>
      <c r="J1083" s="104">
        <f t="shared" ref="J1083:J1089" si="109">H1083/B1083</f>
        <v>8859.4594594594582</v>
      </c>
    </row>
    <row r="1084" spans="1:10" s="80" customFormat="1" ht="12.75" customHeight="1" x14ac:dyDescent="0.25">
      <c r="A1084" s="102"/>
      <c r="D1084" s="81"/>
      <c r="E1084" s="81">
        <f>(E1083*Invoice!I4343)+((E1083-(E1083*Invoice!I4343))*Invoice!J4343)</f>
        <v>579312</v>
      </c>
      <c r="F1084" s="81"/>
      <c r="G1084" s="90">
        <f>E1084/1.11</f>
        <v>521902.70270270266</v>
      </c>
      <c r="H1084" s="91">
        <f>G1084*11%</f>
        <v>57409.297297297293</v>
      </c>
      <c r="I1084" s="91">
        <f>G1084/B1083</f>
        <v>10872.972972972972</v>
      </c>
      <c r="J1084" s="105">
        <f>H1084/B1083</f>
        <v>1196.0270270270269</v>
      </c>
    </row>
    <row r="1085" spans="1:10" s="80" customFormat="1" ht="12.75" customHeight="1" x14ac:dyDescent="0.25">
      <c r="A1085" s="102"/>
      <c r="D1085" s="81" t="s">
        <v>23</v>
      </c>
      <c r="E1085" s="81">
        <f>E1083-E1084</f>
        <v>3711888</v>
      </c>
      <c r="F1085" s="81"/>
      <c r="G1085" s="82">
        <f>G1083-G1084</f>
        <v>3344043.2432432431</v>
      </c>
      <c r="H1085" s="82">
        <f>H1083-H1084</f>
        <v>367844.75675675675</v>
      </c>
      <c r="I1085" s="82">
        <f>I1083-I1084</f>
        <v>69667.567567567559</v>
      </c>
      <c r="J1085" s="106">
        <f>J1083-J1084</f>
        <v>7663.4324324324316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3711888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2">
        <v>3</v>
      </c>
      <c r="B1088" s="84" t="s">
        <v>20</v>
      </c>
      <c r="C1088" s="84" t="s">
        <v>21</v>
      </c>
      <c r="D1088" s="85" t="s">
        <v>22</v>
      </c>
      <c r="E1088" s="85" t="s">
        <v>23</v>
      </c>
      <c r="F1088" s="85"/>
      <c r="G1088" s="86" t="s">
        <v>24</v>
      </c>
      <c r="H1088" s="87" t="s">
        <v>25</v>
      </c>
      <c r="I1088" s="87" t="s">
        <v>26</v>
      </c>
      <c r="J1088" s="103"/>
    </row>
    <row r="1089" spans="1:10" s="80" customFormat="1" ht="12.75" customHeight="1" x14ac:dyDescent="0.25">
      <c r="A1089" s="102"/>
      <c r="B1089" s="80">
        <f>Invoice!B4344</f>
        <v>24</v>
      </c>
      <c r="C1089" s="88" t="str">
        <f>Invoice!E4344</f>
        <v>JANGKA (MATH SET) JOYKO MS-25</v>
      </c>
      <c r="D1089" s="89">
        <f>Invoice!H4344</f>
        <v>88200</v>
      </c>
      <c r="E1089" s="81">
        <f t="shared" si="105"/>
        <v>2116800</v>
      </c>
      <c r="F1089" s="81"/>
      <c r="G1089" s="82">
        <f t="shared" si="106"/>
        <v>1907027.0270270268</v>
      </c>
      <c r="H1089" s="83">
        <f t="shared" si="107"/>
        <v>209772.97297297293</v>
      </c>
      <c r="I1089" s="83">
        <f t="shared" si="108"/>
        <v>79459.459459459453</v>
      </c>
      <c r="J1089" s="104">
        <f t="shared" si="109"/>
        <v>8740.5405405405381</v>
      </c>
    </row>
    <row r="1090" spans="1:10" s="80" customFormat="1" ht="12.75" customHeight="1" x14ac:dyDescent="0.25">
      <c r="A1090" s="102"/>
      <c r="D1090" s="81"/>
      <c r="E1090" s="81">
        <f>(E1089*Invoice!I4344)+((E1089-(E1089*Invoice!I4344))*Invoice!J4344)</f>
        <v>285768</v>
      </c>
      <c r="F1090" s="81"/>
      <c r="G1090" s="90">
        <f>E1090/1.11</f>
        <v>257448.64864864864</v>
      </c>
      <c r="H1090" s="91">
        <f>G1090*11%</f>
        <v>28319.35135135135</v>
      </c>
      <c r="I1090" s="91">
        <f>G1090/B1089</f>
        <v>10727.027027027027</v>
      </c>
      <c r="J1090" s="105">
        <f>H1090/B1089</f>
        <v>1179.9729729729729</v>
      </c>
    </row>
    <row r="1091" spans="1:10" s="80" customFormat="1" ht="12.75" customHeight="1" x14ac:dyDescent="0.25">
      <c r="A1091" s="102"/>
      <c r="D1091" s="81" t="s">
        <v>23</v>
      </c>
      <c r="E1091" s="81">
        <f>E1089-E1090</f>
        <v>1831032</v>
      </c>
      <c r="F1091" s="81"/>
      <c r="G1091" s="82">
        <f>G1089-G1090</f>
        <v>1649578.3783783782</v>
      </c>
      <c r="H1091" s="82">
        <f>H1089-H1090</f>
        <v>181453.62162162157</v>
      </c>
      <c r="I1091" s="82">
        <f>I1089-I1090</f>
        <v>68732.432432432426</v>
      </c>
      <c r="J1091" s="106">
        <f>J1089-J1090</f>
        <v>7560.5675675675648</v>
      </c>
    </row>
    <row r="1092" spans="1:10" s="80" customFormat="1" ht="12.75" customHeight="1" x14ac:dyDescent="0.25">
      <c r="A1092" s="102"/>
      <c r="D1092" s="81"/>
      <c r="E1092" s="81"/>
      <c r="F1092" s="81"/>
      <c r="G1092" s="82"/>
      <c r="H1092" s="83">
        <f>G1091+H1091</f>
        <v>1831031.9999999998</v>
      </c>
      <c r="I1092" s="83"/>
      <c r="J1092" s="104"/>
    </row>
    <row r="1093" spans="1:10" s="80" customFormat="1" ht="12.75" customHeight="1" x14ac:dyDescent="0.25">
      <c r="A1093" s="102"/>
      <c r="D1093" s="81"/>
      <c r="E1093" s="81"/>
      <c r="F1093" s="81"/>
      <c r="G1093" s="82"/>
      <c r="H1093" s="83"/>
      <c r="I1093" s="83"/>
      <c r="J1093" s="104"/>
    </row>
    <row r="1094" spans="1:10" s="80" customFormat="1" ht="12.75" customHeight="1" x14ac:dyDescent="0.25">
      <c r="A1094" s="107"/>
      <c r="B1094" s="108"/>
      <c r="C1094" s="109"/>
      <c r="D1094" s="110"/>
      <c r="E1094" s="110"/>
      <c r="F1094" s="110"/>
      <c r="G1094" s="111">
        <f>G1079+G1085+G1091</f>
        <v>6302810.81081081</v>
      </c>
      <c r="H1094" s="111">
        <f>H1079+H1085+H1091</f>
        <v>693309.18918918911</v>
      </c>
      <c r="I1094" s="112"/>
      <c r="J1094" s="113">
        <f>H1080+H1086+H1092</f>
        <v>6996120</v>
      </c>
    </row>
    <row r="1096" spans="1:10" s="80" customFormat="1" ht="12.75" customHeight="1" x14ac:dyDescent="0.25">
      <c r="A1096" s="95" t="s">
        <v>1</v>
      </c>
      <c r="B1096" s="96">
        <f>Invoice!E4448</f>
        <v>23010040</v>
      </c>
      <c r="C1096" s="97"/>
      <c r="D1096" s="98"/>
      <c r="E1096" s="98"/>
      <c r="F1096" s="98"/>
      <c r="G1096" s="99"/>
      <c r="H1096" s="100"/>
      <c r="I1096" s="100"/>
      <c r="J1096" s="101"/>
    </row>
    <row r="1097" spans="1:10" s="80" customFormat="1" ht="12.75" customHeight="1" x14ac:dyDescent="0.25">
      <c r="A1097" s="102">
        <v>1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Invoice!B4456</f>
        <v>50</v>
      </c>
      <c r="C1098" s="88" t="str">
        <f>Invoice!E4456</f>
        <v>BINDER CLIP KENKO NO. 107</v>
      </c>
      <c r="D1098" s="89">
        <f>Invoice!H4456</f>
        <v>31800</v>
      </c>
      <c r="E1098" s="81">
        <f>D1098*B1098</f>
        <v>1590000</v>
      </c>
      <c r="F1098" s="81"/>
      <c r="G1098" s="82">
        <f>E1098/1.11</f>
        <v>1432432.4324324322</v>
      </c>
      <c r="H1098" s="83">
        <f>G1098*11%</f>
        <v>157567.56756756754</v>
      </c>
      <c r="I1098" s="83">
        <f>G1098/B1098</f>
        <v>28648.648648648643</v>
      </c>
      <c r="J1098" s="104">
        <f>H1098/B1098</f>
        <v>3151.3513513513508</v>
      </c>
    </row>
    <row r="1099" spans="1:10" s="80" customFormat="1" ht="12.75" customHeight="1" x14ac:dyDescent="0.25">
      <c r="A1099" s="102"/>
      <c r="D1099" s="81"/>
      <c r="E1099" s="81">
        <f>(E1098*Invoice!I4456)+((E1098-(E1098*Invoice!I4456))*Invoice!J4456)</f>
        <v>222600.00000000003</v>
      </c>
      <c r="F1099" s="81"/>
      <c r="G1099" s="90">
        <f>E1099/1.11</f>
        <v>200540.54054054056</v>
      </c>
      <c r="H1099" s="91">
        <f>G1099*11%</f>
        <v>22059.459459459464</v>
      </c>
      <c r="I1099" s="91">
        <f>G1099/B1098</f>
        <v>4010.8108108108113</v>
      </c>
      <c r="J1099" s="105">
        <f>H1099/B1098</f>
        <v>441.18918918918928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1367400</v>
      </c>
      <c r="F1100" s="81"/>
      <c r="G1100" s="82">
        <f>G1098-G1099</f>
        <v>1231891.8918918916</v>
      </c>
      <c r="H1100" s="82">
        <f>H1098-H1099</f>
        <v>135508.10810810808</v>
      </c>
      <c r="I1100" s="82">
        <f>I1098-I1099</f>
        <v>24637.837837837833</v>
      </c>
      <c r="J1100" s="106">
        <f>J1098-J1099</f>
        <v>2710.1621621621616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1367399.9999999998</v>
      </c>
      <c r="I1101" s="83"/>
      <c r="J1101" s="104"/>
    </row>
    <row r="1102" spans="1:10" s="80" customFormat="1" ht="12.75" customHeight="1" x14ac:dyDescent="0.25">
      <c r="A1102" s="102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7"/>
      <c r="B1103" s="108"/>
      <c r="C1103" s="109"/>
      <c r="D1103" s="110"/>
      <c r="E1103" s="110"/>
      <c r="F1103" s="110"/>
      <c r="G1103" s="111">
        <f>G1100</f>
        <v>1231891.8918918916</v>
      </c>
      <c r="H1103" s="112">
        <f>H1100</f>
        <v>135508.10810810808</v>
      </c>
      <c r="I1103" s="112"/>
      <c r="J1103" s="113">
        <f>H1101</f>
        <v>1367399.9999999998</v>
      </c>
    </row>
    <row r="1105" spans="1:10" s="80" customFormat="1" ht="12.75" customHeight="1" x14ac:dyDescent="0.25">
      <c r="A1105" s="95" t="s">
        <v>1</v>
      </c>
      <c r="B1105" s="96">
        <f>Invoice!E4676</f>
        <v>23010042</v>
      </c>
      <c r="C1105" s="97"/>
      <c r="D1105" s="98"/>
      <c r="E1105" s="98"/>
      <c r="F1105" s="98"/>
      <c r="G1105" s="99"/>
      <c r="H1105" s="100"/>
      <c r="I1105" s="100"/>
      <c r="J1105" s="101"/>
    </row>
    <row r="1106" spans="1:10" s="80" customFormat="1" ht="12.75" customHeight="1" x14ac:dyDescent="0.25">
      <c r="A1106" s="102">
        <v>1</v>
      </c>
      <c r="B1106" s="84" t="s">
        <v>20</v>
      </c>
      <c r="C1106" s="84" t="s">
        <v>21</v>
      </c>
      <c r="D1106" s="85" t="s">
        <v>22</v>
      </c>
      <c r="E1106" s="85" t="s">
        <v>23</v>
      </c>
      <c r="F1106" s="85"/>
      <c r="G1106" s="86" t="s">
        <v>24</v>
      </c>
      <c r="H1106" s="87" t="s">
        <v>25</v>
      </c>
      <c r="I1106" s="87" t="s">
        <v>26</v>
      </c>
      <c r="J1106" s="103"/>
    </row>
    <row r="1107" spans="1:10" s="80" customFormat="1" ht="12.75" customHeight="1" x14ac:dyDescent="0.25">
      <c r="A1107" s="102"/>
      <c r="B1107" s="80">
        <f>Invoice!B4684</f>
        <v>2</v>
      </c>
      <c r="C1107" s="88" t="str">
        <f>Invoice!E4684</f>
        <v>ASAHAN JOYKO B-23 (isi 12 pc) TONG 1 LOBANG</v>
      </c>
      <c r="D1107" s="89">
        <f>Invoice!H4684</f>
        <v>22200</v>
      </c>
      <c r="E1107" s="81">
        <f>D1107*B1107</f>
        <v>44400</v>
      </c>
      <c r="F1107" s="81"/>
      <c r="G1107" s="82">
        <f>E1107/1.11</f>
        <v>40000</v>
      </c>
      <c r="H1107" s="83">
        <f>G1107*11%</f>
        <v>4400</v>
      </c>
      <c r="I1107" s="83">
        <f>G1107/B1107</f>
        <v>20000</v>
      </c>
      <c r="J1107" s="104">
        <f>H1107/B1107</f>
        <v>2200</v>
      </c>
    </row>
    <row r="1108" spans="1:10" s="80" customFormat="1" ht="12.75" customHeight="1" x14ac:dyDescent="0.25">
      <c r="A1108" s="102"/>
      <c r="D1108" s="81"/>
      <c r="E1108" s="81">
        <f>(E1107*Invoice!I4684)+((E1107-(E1107*Invoice!I4684))*Invoice!J4684)</f>
        <v>4440</v>
      </c>
      <c r="F1108" s="81"/>
      <c r="G1108" s="90">
        <f>E1108/1.11</f>
        <v>3999.9999999999995</v>
      </c>
      <c r="H1108" s="91">
        <f>G1108*11%</f>
        <v>439.99999999999994</v>
      </c>
      <c r="I1108" s="91">
        <f>G1108/B1107</f>
        <v>1999.9999999999998</v>
      </c>
      <c r="J1108" s="105">
        <f>H1108/B1107</f>
        <v>219.99999999999997</v>
      </c>
    </row>
    <row r="1109" spans="1:10" s="80" customFormat="1" ht="12.75" customHeight="1" x14ac:dyDescent="0.25">
      <c r="A1109" s="102"/>
      <c r="D1109" s="81" t="s">
        <v>23</v>
      </c>
      <c r="E1109" s="81">
        <f>E1107-E1108</f>
        <v>39960</v>
      </c>
      <c r="F1109" s="81"/>
      <c r="G1109" s="82">
        <f>G1107-G1108</f>
        <v>36000</v>
      </c>
      <c r="H1109" s="82">
        <f>H1107-H1108</f>
        <v>3960</v>
      </c>
      <c r="I1109" s="82">
        <f>I1107-I1108</f>
        <v>18000</v>
      </c>
      <c r="J1109" s="106">
        <f>J1107-J1108</f>
        <v>1980</v>
      </c>
    </row>
    <row r="1110" spans="1:10" s="80" customFormat="1" ht="12.75" customHeight="1" x14ac:dyDescent="0.25">
      <c r="A1110" s="102"/>
      <c r="D1110" s="81"/>
      <c r="E1110" s="81"/>
      <c r="F1110" s="81"/>
      <c r="G1110" s="82"/>
      <c r="H1110" s="83">
        <f>G1109+H1109</f>
        <v>39960</v>
      </c>
      <c r="I1110" s="83"/>
      <c r="J1110" s="104"/>
    </row>
    <row r="1111" spans="1:10" s="80" customFormat="1" ht="12.75" customHeight="1" x14ac:dyDescent="0.25">
      <c r="A1111" s="102"/>
      <c r="B1111" s="79"/>
      <c r="D1111" s="81"/>
      <c r="E1111" s="81"/>
      <c r="F1111" s="81"/>
      <c r="G1111" s="82"/>
      <c r="H1111" s="83"/>
      <c r="I1111" s="83"/>
      <c r="J1111" s="104"/>
    </row>
    <row r="1112" spans="1:10" s="80" customFormat="1" ht="12.75" customHeight="1" x14ac:dyDescent="0.25">
      <c r="A1112" s="102">
        <v>2</v>
      </c>
      <c r="B1112" s="84" t="s">
        <v>20</v>
      </c>
      <c r="C1112" s="84" t="s">
        <v>21</v>
      </c>
      <c r="D1112" s="85" t="s">
        <v>22</v>
      </c>
      <c r="E1112" s="85" t="s">
        <v>23</v>
      </c>
      <c r="F1112" s="85"/>
      <c r="G1112" s="86" t="s">
        <v>24</v>
      </c>
      <c r="H1112" s="87" t="s">
        <v>25</v>
      </c>
      <c r="I1112" s="87" t="s">
        <v>26</v>
      </c>
      <c r="J1112" s="103"/>
    </row>
    <row r="1113" spans="1:10" s="80" customFormat="1" ht="12.75" customHeight="1" x14ac:dyDescent="0.25">
      <c r="A1113" s="102"/>
      <c r="B1113" s="80">
        <f>Invoice!B4685</f>
        <v>3</v>
      </c>
      <c r="C1113" s="88" t="str">
        <f>Invoice!E4685</f>
        <v>STIP / PENGHAPUS JOYKO 526-B40P PUTIH</v>
      </c>
      <c r="D1113" s="89">
        <f>Invoice!H4685</f>
        <v>28300</v>
      </c>
      <c r="E1113" s="81">
        <f t="shared" ref="E1113:E1119" si="110">D1113*B1113</f>
        <v>84900</v>
      </c>
      <c r="F1113" s="81"/>
      <c r="G1113" s="82">
        <f t="shared" ref="G1113:G1119" si="111">E1113/1.11</f>
        <v>76486.486486486479</v>
      </c>
      <c r="H1113" s="83">
        <f t="shared" ref="H1113:H1119" si="112">G1113*11%</f>
        <v>8413.5135135135133</v>
      </c>
      <c r="I1113" s="83">
        <f t="shared" ref="I1113:I1119" si="113">G1113/B1113</f>
        <v>25495.495495495492</v>
      </c>
      <c r="J1113" s="104">
        <f t="shared" ref="J1113:J1119" si="114">H1113/B1113</f>
        <v>2804.5045045045044</v>
      </c>
    </row>
    <row r="1114" spans="1:10" s="80" customFormat="1" ht="12.75" customHeight="1" x14ac:dyDescent="0.25">
      <c r="A1114" s="102"/>
      <c r="D1114" s="81"/>
      <c r="E1114" s="81">
        <f>(E1113*Invoice!I4685)+((E1113-(E1113*Invoice!I4685))*Invoice!J4685)</f>
        <v>8490</v>
      </c>
      <c r="F1114" s="81"/>
      <c r="G1114" s="90">
        <f>E1114/1.11</f>
        <v>7648.6486486486483</v>
      </c>
      <c r="H1114" s="91">
        <f>G1114*11%</f>
        <v>841.35135135135135</v>
      </c>
      <c r="I1114" s="91">
        <f>G1114/B1113</f>
        <v>2549.5495495495493</v>
      </c>
      <c r="J1114" s="105">
        <f>H1114/B1113</f>
        <v>280.45045045045043</v>
      </c>
    </row>
    <row r="1115" spans="1:10" s="80" customFormat="1" ht="12.75" customHeight="1" x14ac:dyDescent="0.25">
      <c r="A1115" s="102"/>
      <c r="D1115" s="81" t="s">
        <v>23</v>
      </c>
      <c r="E1115" s="81">
        <f>E1113-E1114</f>
        <v>76410</v>
      </c>
      <c r="F1115" s="81"/>
      <c r="G1115" s="82">
        <f>G1113-G1114</f>
        <v>68837.837837837826</v>
      </c>
      <c r="H1115" s="82">
        <f>H1113-H1114</f>
        <v>7572.1621621621616</v>
      </c>
      <c r="I1115" s="82">
        <f>I1113-I1114</f>
        <v>22945.945945945943</v>
      </c>
      <c r="J1115" s="106">
        <f>J1113-J1114</f>
        <v>2524.0540540540542</v>
      </c>
    </row>
    <row r="1116" spans="1:10" s="80" customFormat="1" ht="12.75" customHeight="1" x14ac:dyDescent="0.25">
      <c r="A1116" s="102"/>
      <c r="D1116" s="81"/>
      <c r="E1116" s="81"/>
      <c r="F1116" s="81"/>
      <c r="G1116" s="82"/>
      <c r="H1116" s="83">
        <f>G1115+H1115</f>
        <v>76409.999999999985</v>
      </c>
      <c r="I1116" s="83"/>
      <c r="J1116" s="104"/>
    </row>
    <row r="1117" spans="1:10" s="80" customFormat="1" ht="12.75" customHeight="1" x14ac:dyDescent="0.25">
      <c r="A1117" s="102"/>
      <c r="B1117" s="79"/>
      <c r="D1117" s="81"/>
      <c r="E1117" s="81"/>
      <c r="F1117" s="81"/>
      <c r="G1117" s="82"/>
      <c r="H1117" s="83"/>
      <c r="I1117" s="83"/>
      <c r="J1117" s="104"/>
    </row>
    <row r="1118" spans="1:10" s="80" customFormat="1" ht="12.75" customHeight="1" x14ac:dyDescent="0.25">
      <c r="A1118" s="102">
        <v>3</v>
      </c>
      <c r="B1118" s="84" t="s">
        <v>20</v>
      </c>
      <c r="C1118" s="84" t="s">
        <v>21</v>
      </c>
      <c r="D1118" s="85" t="s">
        <v>22</v>
      </c>
      <c r="E1118" s="85" t="s">
        <v>23</v>
      </c>
      <c r="F1118" s="85"/>
      <c r="G1118" s="86" t="s">
        <v>24</v>
      </c>
      <c r="H1118" s="87" t="s">
        <v>25</v>
      </c>
      <c r="I1118" s="87" t="s">
        <v>26</v>
      </c>
      <c r="J1118" s="103"/>
    </row>
    <row r="1119" spans="1:10" s="80" customFormat="1" ht="12.75" customHeight="1" x14ac:dyDescent="0.25">
      <c r="A1119" s="102"/>
      <c r="B1119" s="80">
        <f>Invoice!B4686</f>
        <v>12</v>
      </c>
      <c r="C1119" s="88" t="str">
        <f>Invoice!E4686</f>
        <v>CORRECTION FLUID KENKO KE-01</v>
      </c>
      <c r="D1119" s="89">
        <f>Invoice!H4686</f>
        <v>54300</v>
      </c>
      <c r="E1119" s="81">
        <f t="shared" si="110"/>
        <v>651600</v>
      </c>
      <c r="F1119" s="81"/>
      <c r="G1119" s="82">
        <f t="shared" si="111"/>
        <v>587027.02702702698</v>
      </c>
      <c r="H1119" s="83">
        <f t="shared" si="112"/>
        <v>64572.972972972966</v>
      </c>
      <c r="I1119" s="83">
        <f t="shared" si="113"/>
        <v>48918.918918918913</v>
      </c>
      <c r="J1119" s="104">
        <f t="shared" si="114"/>
        <v>5381.0810810810808</v>
      </c>
    </row>
    <row r="1120" spans="1:10" s="80" customFormat="1" ht="12.75" customHeight="1" x14ac:dyDescent="0.25">
      <c r="A1120" s="102"/>
      <c r="D1120" s="81"/>
      <c r="E1120" s="81">
        <f>(E1119*Invoice!I4686)+((E1119-(E1119*Invoice!I4686))*Invoice!J4686)</f>
        <v>65160</v>
      </c>
      <c r="F1120" s="81"/>
      <c r="G1120" s="90">
        <f>E1120/1.11</f>
        <v>58702.7027027027</v>
      </c>
      <c r="H1120" s="91">
        <f>G1120*11%</f>
        <v>6457.2972972972966</v>
      </c>
      <c r="I1120" s="91">
        <f>G1120/B1119</f>
        <v>4891.8918918918916</v>
      </c>
      <c r="J1120" s="105">
        <f>H1120/B1119</f>
        <v>538.10810810810801</v>
      </c>
    </row>
    <row r="1121" spans="1:10" s="80" customFormat="1" ht="12.75" customHeight="1" x14ac:dyDescent="0.25">
      <c r="A1121" s="102"/>
      <c r="D1121" s="81" t="s">
        <v>23</v>
      </c>
      <c r="E1121" s="81">
        <f>E1119-E1120</f>
        <v>586440</v>
      </c>
      <c r="F1121" s="81"/>
      <c r="G1121" s="82">
        <f>G1119-G1120</f>
        <v>528324.32432432426</v>
      </c>
      <c r="H1121" s="82">
        <f>H1119-H1120</f>
        <v>58115.675675675666</v>
      </c>
      <c r="I1121" s="82">
        <f>I1119-I1120</f>
        <v>44027.027027027019</v>
      </c>
      <c r="J1121" s="106">
        <f>J1119-J1120</f>
        <v>4842.9729729729725</v>
      </c>
    </row>
    <row r="1122" spans="1:10" s="80" customFormat="1" ht="12.75" customHeight="1" x14ac:dyDescent="0.25">
      <c r="A1122" s="102"/>
      <c r="D1122" s="81"/>
      <c r="E1122" s="81"/>
      <c r="F1122" s="81"/>
      <c r="G1122" s="82"/>
      <c r="H1122" s="83">
        <f>G1121+H1121</f>
        <v>586439.99999999988</v>
      </c>
      <c r="I1122" s="83"/>
      <c r="J1122" s="104"/>
    </row>
    <row r="1123" spans="1:10" s="80" customFormat="1" ht="12.75" customHeight="1" x14ac:dyDescent="0.25">
      <c r="A1123" s="102"/>
      <c r="D1123" s="81"/>
      <c r="E1123" s="81"/>
      <c r="F1123" s="81"/>
      <c r="G1123" s="82"/>
      <c r="H1123" s="83"/>
      <c r="I1123" s="83"/>
      <c r="J1123" s="104"/>
    </row>
    <row r="1124" spans="1:10" s="80" customFormat="1" ht="12.75" customHeight="1" x14ac:dyDescent="0.25">
      <c r="A1124" s="107"/>
      <c r="B1124" s="108"/>
      <c r="C1124" s="109"/>
      <c r="D1124" s="110"/>
      <c r="E1124" s="110"/>
      <c r="F1124" s="110"/>
      <c r="G1124" s="111">
        <f>G1109+G1115+G1121</f>
        <v>633162.16216216213</v>
      </c>
      <c r="H1124" s="111">
        <f>H1109+H1115+H1121</f>
        <v>69647.837837837826</v>
      </c>
      <c r="I1124" s="112"/>
      <c r="J1124" s="113">
        <f>H1110+H1116+H1122</f>
        <v>702809.99999999988</v>
      </c>
    </row>
    <row r="1126" spans="1:10" s="80" customFormat="1" ht="12.75" customHeight="1" x14ac:dyDescent="0.25">
      <c r="A1126" s="95" t="s">
        <v>1</v>
      </c>
      <c r="B1126" s="96">
        <f>Invoice!E4790</f>
        <v>23010043</v>
      </c>
      <c r="C1126" s="97"/>
      <c r="D1126" s="98"/>
      <c r="E1126" s="98"/>
      <c r="F1126" s="98"/>
      <c r="G1126" s="99"/>
      <c r="H1126" s="100"/>
      <c r="I1126" s="100"/>
      <c r="J1126" s="101"/>
    </row>
    <row r="1127" spans="1:10" s="80" customFormat="1" ht="12.75" customHeight="1" x14ac:dyDescent="0.25">
      <c r="A1127" s="102">
        <v>1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Invoice!B4798</f>
        <v>10</v>
      </c>
      <c r="C1128" s="88" t="str">
        <f>Invoice!E4798</f>
        <v>STAPLER KENKO HD-50</v>
      </c>
      <c r="D1128" s="89">
        <f>Invoice!H4798</f>
        <v>228000</v>
      </c>
      <c r="E1128" s="81">
        <f>D1128*B1128</f>
        <v>2280000</v>
      </c>
      <c r="F1128" s="81"/>
      <c r="G1128" s="82">
        <f>E1128/1.11</f>
        <v>2054054.054054054</v>
      </c>
      <c r="H1128" s="83">
        <f>G1128*11%</f>
        <v>225945.94594594595</v>
      </c>
      <c r="I1128" s="83">
        <f>G1128/B1128</f>
        <v>205405.40540540538</v>
      </c>
      <c r="J1128" s="104">
        <f>H1128/B1128</f>
        <v>22594.594594594593</v>
      </c>
    </row>
    <row r="1129" spans="1:10" s="80" customFormat="1" ht="12.75" customHeight="1" x14ac:dyDescent="0.25">
      <c r="A1129" s="102"/>
      <c r="D1129" s="81"/>
      <c r="E1129" s="81">
        <f>(E1128*Invoice!I4798)+((E1128-(E1128*Invoice!I4798))*Invoice!J4798)</f>
        <v>296400</v>
      </c>
      <c r="F1129" s="81"/>
      <c r="G1129" s="90">
        <f>E1129/1.11</f>
        <v>267027.02702702698</v>
      </c>
      <c r="H1129" s="91">
        <f>G1129*11%</f>
        <v>29372.97297297297</v>
      </c>
      <c r="I1129" s="91">
        <f>G1129/B1128</f>
        <v>26702.7027027027</v>
      </c>
      <c r="J1129" s="105">
        <f>H1129/B1128</f>
        <v>2937.2972972972971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1983600</v>
      </c>
      <c r="F1130" s="81"/>
      <c r="G1130" s="82">
        <f>G1128-G1129</f>
        <v>1787027.027027027</v>
      </c>
      <c r="H1130" s="82">
        <f>H1128-H1129</f>
        <v>196572.97297297299</v>
      </c>
      <c r="I1130" s="82">
        <f>I1128-I1129</f>
        <v>178702.70270270269</v>
      </c>
      <c r="J1130" s="106">
        <f>J1128-J1129</f>
        <v>19657.297297297297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1983600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2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Invoice!B4799</f>
        <v>50</v>
      </c>
      <c r="C1134" s="88" t="str">
        <f>Invoice!E4799</f>
        <v>BINDER CLIP KENKO NO. 105</v>
      </c>
      <c r="D1134" s="89">
        <f>Invoice!H4799</f>
        <v>28800</v>
      </c>
      <c r="E1134" s="81">
        <f t="shared" ref="E1134:E1164" si="115">D1134*B1134</f>
        <v>1440000</v>
      </c>
      <c r="F1134" s="81"/>
      <c r="G1134" s="82">
        <f t="shared" ref="G1134:G1164" si="116">E1134/1.11</f>
        <v>1297297.2972972973</v>
      </c>
      <c r="H1134" s="83">
        <f t="shared" ref="H1134:H1164" si="117">G1134*11%</f>
        <v>142702.70270270269</v>
      </c>
      <c r="I1134" s="83">
        <f t="shared" ref="I1134:I1164" si="118">G1134/B1134</f>
        <v>25945.945945945947</v>
      </c>
      <c r="J1134" s="104">
        <f t="shared" ref="J1134:J1164" si="119">H1134/B1134</f>
        <v>2854.0540540540537</v>
      </c>
    </row>
    <row r="1135" spans="1:10" s="80" customFormat="1" ht="12.75" customHeight="1" x14ac:dyDescent="0.25">
      <c r="A1135" s="102"/>
      <c r="D1135" s="81"/>
      <c r="E1135" s="81">
        <f>(E1134*Invoice!I4799)+((E1134-(E1134*Invoice!I4799))*Invoice!J4799)</f>
        <v>187200</v>
      </c>
      <c r="F1135" s="81"/>
      <c r="G1135" s="90">
        <f>E1135/1.11</f>
        <v>168648.64864864864</v>
      </c>
      <c r="H1135" s="91">
        <f>G1135*11%</f>
        <v>18551.35135135135</v>
      </c>
      <c r="I1135" s="91">
        <f>G1135/B1134</f>
        <v>3372.9729729729729</v>
      </c>
      <c r="J1135" s="105">
        <f>H1135/B1134</f>
        <v>371.02702702702697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1252800</v>
      </c>
      <c r="F1136" s="81"/>
      <c r="G1136" s="82">
        <f>G1134-G1135</f>
        <v>1128648.6486486485</v>
      </c>
      <c r="H1136" s="82">
        <f>H1134-H1135</f>
        <v>124151.35135135135</v>
      </c>
      <c r="I1136" s="82">
        <f>I1134-I1135</f>
        <v>22572.972972972973</v>
      </c>
      <c r="J1136" s="106">
        <f>J1134-J1135</f>
        <v>2483.0270270270266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1252799.9999999998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3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Invoice!B4800</f>
        <v>10</v>
      </c>
      <c r="C1140" s="88" t="str">
        <f>Invoice!E4800</f>
        <v>BINDER CLIP KENKO NO. 200</v>
      </c>
      <c r="D1140" s="89">
        <f>Invoice!H4800</f>
        <v>120000</v>
      </c>
      <c r="E1140" s="81">
        <f t="shared" si="115"/>
        <v>1200000</v>
      </c>
      <c r="F1140" s="81"/>
      <c r="G1140" s="82">
        <f t="shared" si="116"/>
        <v>1081081.0810810809</v>
      </c>
      <c r="H1140" s="83">
        <f t="shared" si="117"/>
        <v>118918.91891891891</v>
      </c>
      <c r="I1140" s="83">
        <f t="shared" si="118"/>
        <v>108108.10810810809</v>
      </c>
      <c r="J1140" s="104">
        <f t="shared" si="119"/>
        <v>11891.89189189189</v>
      </c>
    </row>
    <row r="1141" spans="1:10" s="80" customFormat="1" ht="12.75" customHeight="1" x14ac:dyDescent="0.25">
      <c r="A1141" s="102"/>
      <c r="D1141" s="81"/>
      <c r="E1141" s="81">
        <f>(E1140*Invoice!I4800)+((E1140-(E1140*Invoice!I4810))*Invoice!J4800)</f>
        <v>156000</v>
      </c>
      <c r="F1141" s="81"/>
      <c r="G1141" s="90">
        <f>E1141/1.11</f>
        <v>140540.54054054053</v>
      </c>
      <c r="H1141" s="91">
        <f>G1141*11%</f>
        <v>15459.459459459458</v>
      </c>
      <c r="I1141" s="91">
        <f>G1141/B1140</f>
        <v>14054.054054054053</v>
      </c>
      <c r="J1141" s="105">
        <f>H1141/B1140</f>
        <v>1545.9459459459458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1044000</v>
      </c>
      <c r="F1142" s="81"/>
      <c r="G1142" s="82">
        <f>G1140-G1141</f>
        <v>940540.54054054036</v>
      </c>
      <c r="H1142" s="82">
        <f>H1140-H1141</f>
        <v>103459.45945945945</v>
      </c>
      <c r="I1142" s="82">
        <f>I1140-I1141</f>
        <v>94054.054054054039</v>
      </c>
      <c r="J1142" s="106">
        <f>J1140-J1141</f>
        <v>10345.945945945943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1043999.9999999998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4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Invoice!B4801</f>
        <v>5</v>
      </c>
      <c r="C1146" s="88" t="str">
        <f>Invoice!E4801</f>
        <v>BINDER CLIP KENKO NO. 260</v>
      </c>
      <c r="D1146" s="89">
        <f>Invoice!H4801</f>
        <v>180000</v>
      </c>
      <c r="E1146" s="81">
        <f t="shared" si="115"/>
        <v>900000</v>
      </c>
      <c r="F1146" s="81"/>
      <c r="G1146" s="82">
        <f t="shared" si="116"/>
        <v>810810.81081081077</v>
      </c>
      <c r="H1146" s="83">
        <f t="shared" si="117"/>
        <v>89189.189189189186</v>
      </c>
      <c r="I1146" s="83">
        <f t="shared" si="118"/>
        <v>162162.16216216216</v>
      </c>
      <c r="J1146" s="104">
        <f t="shared" si="119"/>
        <v>17837.837837837837</v>
      </c>
    </row>
    <row r="1147" spans="1:10" s="80" customFormat="1" ht="12.75" customHeight="1" x14ac:dyDescent="0.25">
      <c r="A1147" s="102"/>
      <c r="D1147" s="81"/>
      <c r="E1147" s="81">
        <f>(E1146*Invoice!I4801)+((E1146-(E1146*Invoice!I4801))*Invoice!J4801)</f>
        <v>117000</v>
      </c>
      <c r="F1147" s="81"/>
      <c r="G1147" s="90">
        <f>E1147/1.11</f>
        <v>105405.4054054054</v>
      </c>
      <c r="H1147" s="91">
        <f>G1147*11%</f>
        <v>11594.594594594593</v>
      </c>
      <c r="I1147" s="91">
        <f>G1147/B1146</f>
        <v>21081.08108108108</v>
      </c>
      <c r="J1147" s="105">
        <f>H1147/B1146</f>
        <v>2318.9189189189187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783000</v>
      </c>
      <c r="F1148" s="81"/>
      <c r="G1148" s="82">
        <f>G1146-G1147</f>
        <v>705405.40540540533</v>
      </c>
      <c r="H1148" s="82">
        <f>H1146-H1147</f>
        <v>77594.594594594586</v>
      </c>
      <c r="I1148" s="82">
        <f>I1146-I1147</f>
        <v>141081.08108108107</v>
      </c>
      <c r="J1148" s="106">
        <f>J1146-J1147</f>
        <v>15518.918918918918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782999.99999999988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5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Invoice!B4802</f>
        <v>144</v>
      </c>
      <c r="C1152" s="88" t="str">
        <f>Invoice!E4802</f>
        <v>CORRECTION FLUID KENKO KE-01</v>
      </c>
      <c r="D1152" s="89">
        <f>Invoice!H4802</f>
        <v>54300</v>
      </c>
      <c r="E1152" s="81">
        <f t="shared" si="115"/>
        <v>7819200</v>
      </c>
      <c r="F1152" s="81"/>
      <c r="G1152" s="82">
        <f t="shared" si="116"/>
        <v>7044324.3243243238</v>
      </c>
      <c r="H1152" s="83">
        <f t="shared" si="117"/>
        <v>774875.67567567562</v>
      </c>
      <c r="I1152" s="83">
        <f t="shared" si="118"/>
        <v>48918.918918918913</v>
      </c>
      <c r="J1152" s="104">
        <f t="shared" si="119"/>
        <v>5381.0810810810808</v>
      </c>
    </row>
    <row r="1153" spans="1:10" s="80" customFormat="1" ht="12.75" customHeight="1" x14ac:dyDescent="0.25">
      <c r="A1153" s="102"/>
      <c r="D1153" s="81"/>
      <c r="E1153" s="81">
        <f>(E1152*Invoice!I4802)+((E1152-(E1152*Invoice!I4802))*Invoice!J4802)</f>
        <v>1016496</v>
      </c>
      <c r="F1153" s="81"/>
      <c r="G1153" s="90">
        <f>E1153/1.11</f>
        <v>915762.16216216213</v>
      </c>
      <c r="H1153" s="91">
        <f>G1153*11%</f>
        <v>100733.83783783784</v>
      </c>
      <c r="I1153" s="91">
        <f>G1153/B1152</f>
        <v>6359.4594594594591</v>
      </c>
      <c r="J1153" s="105">
        <f>H1153/B1152</f>
        <v>699.54054054054052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6802704</v>
      </c>
      <c r="F1154" s="81"/>
      <c r="G1154" s="82">
        <f>G1152-G1153</f>
        <v>6128562.1621621614</v>
      </c>
      <c r="H1154" s="82">
        <f>H1152-H1153</f>
        <v>674141.83783783775</v>
      </c>
      <c r="I1154" s="82">
        <f>I1152-I1153</f>
        <v>42559.459459459453</v>
      </c>
      <c r="J1154" s="106">
        <f>J1152-J1153</f>
        <v>4681.54054054054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6802703.9999999991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6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Invoice!B4803</f>
        <v>15</v>
      </c>
      <c r="C1158" s="88" t="str">
        <f>Invoice!E4803</f>
        <v>CORRECTION TAPE KENKO CT-902 (12M x 5MM)</v>
      </c>
      <c r="D1158" s="89">
        <f>Invoice!H4803</f>
        <v>60000</v>
      </c>
      <c r="E1158" s="81">
        <f t="shared" si="115"/>
        <v>900000</v>
      </c>
      <c r="F1158" s="81"/>
      <c r="G1158" s="82">
        <f t="shared" si="116"/>
        <v>810810.81081081077</v>
      </c>
      <c r="H1158" s="83">
        <f t="shared" si="117"/>
        <v>89189.189189189186</v>
      </c>
      <c r="I1158" s="83">
        <f t="shared" si="118"/>
        <v>54054.054054054053</v>
      </c>
      <c r="J1158" s="104">
        <f t="shared" si="119"/>
        <v>5945.9459459459458</v>
      </c>
    </row>
    <row r="1159" spans="1:10" s="80" customFormat="1" ht="12.75" customHeight="1" x14ac:dyDescent="0.25">
      <c r="A1159" s="102"/>
      <c r="D1159" s="81"/>
      <c r="E1159" s="81">
        <f>(E1158*Invoice!I4803)+((E1158-(E1158*Invoice!I4803))*Invoice!J4803)</f>
        <v>117000</v>
      </c>
      <c r="F1159" s="81"/>
      <c r="G1159" s="90">
        <f>E1159/1.11</f>
        <v>105405.4054054054</v>
      </c>
      <c r="H1159" s="91">
        <f>G1159*11%</f>
        <v>11594.594594594593</v>
      </c>
      <c r="I1159" s="91">
        <f>G1159/B1158</f>
        <v>7027.0270270270266</v>
      </c>
      <c r="J1159" s="105">
        <f>H1159/B1158</f>
        <v>772.97297297297291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783000</v>
      </c>
      <c r="F1160" s="81"/>
      <c r="G1160" s="82">
        <f>G1158-G1159</f>
        <v>705405.40540540533</v>
      </c>
      <c r="H1160" s="82">
        <f>H1158-H1159</f>
        <v>77594.594594594586</v>
      </c>
      <c r="I1160" s="82">
        <f>I1158-I1159</f>
        <v>47027.027027027027</v>
      </c>
      <c r="J1160" s="106">
        <f>J1158-J1159</f>
        <v>5172.9729729729734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782999.99999999988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7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Invoice!B4804</f>
        <v>15</v>
      </c>
      <c r="C1164" s="88" t="str">
        <f>Invoice!E4804</f>
        <v>CORRECTION TAPE KENKO CT-802N (8M x 5MM)</v>
      </c>
      <c r="D1164" s="89">
        <f>Invoice!H4804</f>
        <v>51000</v>
      </c>
      <c r="E1164" s="81">
        <f t="shared" si="115"/>
        <v>765000</v>
      </c>
      <c r="F1164" s="81"/>
      <c r="G1164" s="82">
        <f t="shared" si="116"/>
        <v>689189.18918918911</v>
      </c>
      <c r="H1164" s="83">
        <f t="shared" si="117"/>
        <v>75810.810810810799</v>
      </c>
      <c r="I1164" s="83">
        <f t="shared" si="118"/>
        <v>45945.945945945939</v>
      </c>
      <c r="J1164" s="104">
        <f t="shared" si="119"/>
        <v>5054.0540540540533</v>
      </c>
    </row>
    <row r="1165" spans="1:10" s="80" customFormat="1" ht="12.75" customHeight="1" x14ac:dyDescent="0.25">
      <c r="A1165" s="102"/>
      <c r="D1165" s="81"/>
      <c r="E1165" s="81">
        <f>(E1164*Invoice!I4804)+((E1164-(E1164*Invoice!I4804))*Invoice!J4804)</f>
        <v>99450</v>
      </c>
      <c r="F1165" s="81"/>
      <c r="G1165" s="90">
        <f>E1165/1.11</f>
        <v>89594.594594594586</v>
      </c>
      <c r="H1165" s="91">
        <f>G1165*11%</f>
        <v>9855.405405405405</v>
      </c>
      <c r="I1165" s="91">
        <f>G1165/B1164</f>
        <v>5972.9729729729725</v>
      </c>
      <c r="J1165" s="105">
        <f>H1165/B1164</f>
        <v>657.02702702702697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665550</v>
      </c>
      <c r="F1166" s="81"/>
      <c r="G1166" s="82">
        <f>G1164-G1165</f>
        <v>599594.59459459456</v>
      </c>
      <c r="H1166" s="82">
        <f>H1164-H1165</f>
        <v>65955.4054054054</v>
      </c>
      <c r="I1166" s="82">
        <f>I1164-I1165</f>
        <v>39972.972972972966</v>
      </c>
      <c r="J1166" s="106">
        <f>J1164-J1165</f>
        <v>4397.0270270270266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665550</v>
      </c>
      <c r="I1167" s="83"/>
      <c r="J1167" s="104"/>
    </row>
    <row r="1168" spans="1:10" s="80" customFormat="1" ht="12.75" customHeight="1" x14ac:dyDescent="0.25">
      <c r="A1168" s="102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7"/>
      <c r="B1169" s="108"/>
      <c r="C1169" s="109"/>
      <c r="D1169" s="110"/>
      <c r="E1169" s="110"/>
      <c r="F1169" s="110"/>
      <c r="G1169" s="111">
        <f>G1130+G1136+G1142+G1148+G1154+G1160+G1166</f>
        <v>11995183.783783782</v>
      </c>
      <c r="H1169" s="111">
        <f>H1130+H1136+H1142+H1148+H1154+H1160+H1166</f>
        <v>1319470.2162162161</v>
      </c>
      <c r="I1169" s="112"/>
      <c r="J1169" s="113">
        <f>H1131+H1137+H1143+H1149+H1155+H1161+H1167</f>
        <v>13314654</v>
      </c>
    </row>
    <row r="1171" spans="1:10" s="80" customFormat="1" ht="12.75" customHeight="1" x14ac:dyDescent="0.25">
      <c r="A1171" s="95" t="s">
        <v>1</v>
      </c>
      <c r="B1171" s="96">
        <f>Invoice!E4904</f>
        <v>23010044</v>
      </c>
      <c r="C1171" s="97"/>
      <c r="D1171" s="98"/>
      <c r="E1171" s="98"/>
      <c r="F1171" s="98"/>
      <c r="G1171" s="99"/>
      <c r="H1171" s="100"/>
      <c r="I1171" s="100"/>
      <c r="J1171" s="101"/>
    </row>
    <row r="1172" spans="1:10" s="80" customFormat="1" ht="12.75" customHeight="1" x14ac:dyDescent="0.25">
      <c r="A1172" s="102">
        <v>1</v>
      </c>
      <c r="B1172" s="84" t="s">
        <v>20</v>
      </c>
      <c r="C1172" s="84" t="s">
        <v>21</v>
      </c>
      <c r="D1172" s="85" t="s">
        <v>22</v>
      </c>
      <c r="E1172" s="85" t="s">
        <v>23</v>
      </c>
      <c r="F1172" s="85"/>
      <c r="G1172" s="86" t="s">
        <v>24</v>
      </c>
      <c r="H1172" s="87" t="s">
        <v>25</v>
      </c>
      <c r="I1172" s="87" t="s">
        <v>26</v>
      </c>
      <c r="J1172" s="103"/>
    </row>
    <row r="1173" spans="1:10" s="80" customFormat="1" ht="12.75" customHeight="1" x14ac:dyDescent="0.25">
      <c r="A1173" s="102"/>
      <c r="B1173" s="80">
        <f>Invoice!B4912</f>
        <v>2</v>
      </c>
      <c r="C1173" s="88" t="str">
        <f>Invoice!E4912</f>
        <v>CORRECTION TAPE KENKO CT-1505FC (15M X 5MM)</v>
      </c>
      <c r="D1173" s="89">
        <f>Invoice!H4912</f>
        <v>69600</v>
      </c>
      <c r="E1173" s="81">
        <f>D1173*B1173</f>
        <v>139200</v>
      </c>
      <c r="F1173" s="81"/>
      <c r="G1173" s="82">
        <f>E1173/1.11</f>
        <v>125405.4054054054</v>
      </c>
      <c r="H1173" s="83">
        <f>G1173*11%</f>
        <v>13794.594594594593</v>
      </c>
      <c r="I1173" s="83">
        <f>G1173/B1173</f>
        <v>62702.7027027027</v>
      </c>
      <c r="J1173" s="104">
        <f>H1173/B1173</f>
        <v>6897.2972972972966</v>
      </c>
    </row>
    <row r="1174" spans="1:10" s="80" customFormat="1" ht="12.75" customHeight="1" x14ac:dyDescent="0.25">
      <c r="A1174" s="102"/>
      <c r="D1174" s="81"/>
      <c r="E1174" s="81">
        <f>(E1173*Invoice!I4912)+((E1173-(E1173*Invoice!I4912))*Invoice!J4912)</f>
        <v>13920</v>
      </c>
      <c r="F1174" s="81"/>
      <c r="G1174" s="90">
        <f>E1174/1.11</f>
        <v>12540.54054054054</v>
      </c>
      <c r="H1174" s="91">
        <f>G1174*11%</f>
        <v>1379.4594594594594</v>
      </c>
      <c r="I1174" s="91">
        <f>G1174/B1173</f>
        <v>6270.27027027027</v>
      </c>
      <c r="J1174" s="105">
        <f>H1174/B1173</f>
        <v>689.72972972972968</v>
      </c>
    </row>
    <row r="1175" spans="1:10" s="80" customFormat="1" ht="12.75" customHeight="1" x14ac:dyDescent="0.25">
      <c r="A1175" s="102"/>
      <c r="D1175" s="81" t="s">
        <v>23</v>
      </c>
      <c r="E1175" s="81">
        <f>E1173-E1174</f>
        <v>125280</v>
      </c>
      <c r="F1175" s="81"/>
      <c r="G1175" s="82">
        <f>G1173-G1174</f>
        <v>112864.86486486485</v>
      </c>
      <c r="H1175" s="82">
        <f>H1173-H1174</f>
        <v>12415.135135135133</v>
      </c>
      <c r="I1175" s="82">
        <f>I1173-I1174</f>
        <v>56432.432432432426</v>
      </c>
      <c r="J1175" s="106">
        <f>J1173-J1174</f>
        <v>6207.5675675675666</v>
      </c>
    </row>
    <row r="1176" spans="1:10" s="80" customFormat="1" ht="12.75" customHeight="1" x14ac:dyDescent="0.25">
      <c r="A1176" s="102"/>
      <c r="D1176" s="81"/>
      <c r="E1176" s="81"/>
      <c r="F1176" s="81"/>
      <c r="G1176" s="82"/>
      <c r="H1176" s="83">
        <f>G1175+H1175</f>
        <v>125279.99999999999</v>
      </c>
      <c r="I1176" s="83"/>
      <c r="J1176" s="104"/>
    </row>
    <row r="1177" spans="1:10" s="80" customFormat="1" ht="12.75" customHeight="1" x14ac:dyDescent="0.25">
      <c r="A1177" s="102"/>
      <c r="D1177" s="81"/>
      <c r="E1177" s="81"/>
      <c r="F1177" s="81"/>
      <c r="G1177" s="82"/>
      <c r="H1177" s="83"/>
      <c r="I1177" s="83"/>
      <c r="J1177" s="104"/>
    </row>
    <row r="1178" spans="1:10" s="80" customFormat="1" ht="12.75" customHeight="1" x14ac:dyDescent="0.25">
      <c r="A1178" s="107"/>
      <c r="B1178" s="108"/>
      <c r="C1178" s="109"/>
      <c r="D1178" s="110"/>
      <c r="E1178" s="110"/>
      <c r="F1178" s="110"/>
      <c r="G1178" s="111">
        <f>G1175</f>
        <v>112864.86486486485</v>
      </c>
      <c r="H1178" s="112">
        <f>H1175</f>
        <v>12415.135135135133</v>
      </c>
      <c r="I1178" s="112"/>
      <c r="J1178" s="113">
        <f>H1176</f>
        <v>125279.99999999999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016"/>
  <sheetViews>
    <sheetView tabSelected="1" topLeftCell="A4978" zoomScaleNormal="100" workbookViewId="0">
      <selection activeCell="H4106" sqref="H4106:K4107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23010001</v>
      </c>
      <c r="G2" s="11" t="s">
        <v>2</v>
      </c>
      <c r="H2" s="558" t="s">
        <v>35</v>
      </c>
      <c r="I2" s="558"/>
      <c r="J2" s="558"/>
      <c r="K2" s="55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562" t="s">
        <v>3</v>
      </c>
      <c r="G3" s="17"/>
      <c r="H3" s="560"/>
      <c r="I3" s="560"/>
      <c r="J3" s="560"/>
      <c r="K3" s="561"/>
      <c r="L3" s="12"/>
    </row>
    <row r="4" spans="1:12" s="10" customFormat="1" ht="16.5" customHeight="1" x14ac:dyDescent="0.3">
      <c r="A4" s="5"/>
      <c r="B4" s="6" t="s">
        <v>4</v>
      </c>
      <c r="C4" s="7"/>
      <c r="D4" s="657">
        <v>44928</v>
      </c>
      <c r="E4" s="658"/>
      <c r="F4" s="562"/>
      <c r="G4" s="18"/>
      <c r="H4" s="659" t="s">
        <v>31</v>
      </c>
      <c r="I4" s="659"/>
      <c r="J4" s="659"/>
      <c r="K4" s="660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562"/>
      <c r="G5" s="18"/>
      <c r="H5" s="661" t="s">
        <v>36</v>
      </c>
      <c r="I5" s="661"/>
      <c r="J5" s="661"/>
      <c r="K5" s="662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37</v>
      </c>
      <c r="E6" s="9"/>
      <c r="F6" s="21"/>
      <c r="G6" s="22"/>
      <c r="H6" s="663"/>
      <c r="I6" s="663"/>
      <c r="J6" s="663"/>
      <c r="K6" s="664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</v>
      </c>
      <c r="C10" s="46" t="s">
        <v>30</v>
      </c>
      <c r="D10" s="47" t="s">
        <v>31</v>
      </c>
      <c r="E10" s="114" t="s">
        <v>32</v>
      </c>
      <c r="F10" s="48"/>
      <c r="G10" s="49"/>
      <c r="H10" s="50">
        <v>110400</v>
      </c>
      <c r="I10" s="51">
        <v>0.13</v>
      </c>
      <c r="J10" s="51"/>
      <c r="K10" s="52">
        <f t="shared" ref="K10:K25" si="0">(B10*H10-((B10*H10)*I10))-((B10*H10-((B10*H10)*I10))*J10)</f>
        <v>960480</v>
      </c>
      <c r="L10" s="36"/>
    </row>
    <row r="11" spans="1:12" s="10" customFormat="1" ht="14.1" customHeight="1" x14ac:dyDescent="0.25">
      <c r="A11" s="45">
        <v>2</v>
      </c>
      <c r="B11" s="46">
        <v>5</v>
      </c>
      <c r="C11" s="46" t="s">
        <v>30</v>
      </c>
      <c r="D11" s="94" t="s">
        <v>31</v>
      </c>
      <c r="E11" s="114" t="s">
        <v>238</v>
      </c>
      <c r="F11" s="48"/>
      <c r="G11" s="49"/>
      <c r="H11" s="50">
        <v>122400</v>
      </c>
      <c r="I11" s="51">
        <v>0.13</v>
      </c>
      <c r="J11" s="51"/>
      <c r="K11" s="52">
        <f t="shared" si="0"/>
        <v>532440</v>
      </c>
      <c r="L11" s="36"/>
    </row>
    <row r="12" spans="1:12" s="10" customFormat="1" ht="14.1" customHeight="1" x14ac:dyDescent="0.25">
      <c r="A12" s="45">
        <v>3</v>
      </c>
      <c r="B12" s="46">
        <v>40</v>
      </c>
      <c r="C12" s="46" t="s">
        <v>33</v>
      </c>
      <c r="D12" s="94">
        <v>2</v>
      </c>
      <c r="E12" s="114" t="s">
        <v>34</v>
      </c>
      <c r="F12" s="48"/>
      <c r="G12" s="49"/>
      <c r="H12" s="50">
        <v>93000</v>
      </c>
      <c r="I12" s="51">
        <v>0.13</v>
      </c>
      <c r="J12" s="51"/>
      <c r="K12" s="52">
        <f t="shared" si="0"/>
        <v>3236400</v>
      </c>
      <c r="L12" s="36"/>
    </row>
    <row r="13" spans="1:12" s="10" customFormat="1" ht="14.1" customHeight="1" x14ac:dyDescent="0.25">
      <c r="A13" s="45">
        <v>4</v>
      </c>
      <c r="B13" s="46">
        <v>72</v>
      </c>
      <c r="C13" s="46" t="s">
        <v>33</v>
      </c>
      <c r="D13" s="94" t="s">
        <v>31</v>
      </c>
      <c r="E13" s="114" t="s">
        <v>39</v>
      </c>
      <c r="F13" s="48"/>
      <c r="G13" s="49"/>
      <c r="H13" s="50">
        <v>24600</v>
      </c>
      <c r="I13" s="51">
        <v>0.13</v>
      </c>
      <c r="J13" s="51"/>
      <c r="K13" s="52">
        <f t="shared" si="0"/>
        <v>1540944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591"/>
      <c r="K27" s="563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584">
        <f>SUM(K10:K25)</f>
        <v>6270264</v>
      </c>
      <c r="K28" s="585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586"/>
      <c r="K29" s="586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563"/>
      <c r="K31" s="563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587">
        <f>((J28/1.11)+(K30/1.11))*11%</f>
        <v>621377.51351351349</v>
      </c>
      <c r="K32" s="588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563"/>
      <c r="K33" s="563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6270264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564" t="s">
        <v>38</v>
      </c>
      <c r="K36" s="565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564"/>
      <c r="K37" s="565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23010001</v>
      </c>
      <c r="F40" s="127"/>
      <c r="G40" s="128" t="s">
        <v>2</v>
      </c>
      <c r="H40" s="668" t="str">
        <f>H2</f>
        <v>CV TRINITY CENTRAAL</v>
      </c>
      <c r="I40" s="668"/>
      <c r="J40" s="668"/>
      <c r="K40" s="669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650" t="s">
        <v>3</v>
      </c>
      <c r="G41" s="134"/>
      <c r="H41" s="670"/>
      <c r="I41" s="670"/>
      <c r="J41" s="670"/>
      <c r="K41" s="671"/>
      <c r="L41" s="129"/>
    </row>
    <row r="42" spans="1:12" s="10" customFormat="1" ht="16.5" customHeight="1" x14ac:dyDescent="0.3">
      <c r="A42" s="122"/>
      <c r="B42" s="123" t="s">
        <v>4</v>
      </c>
      <c r="C42" s="124"/>
      <c r="D42" s="651">
        <f>D4</f>
        <v>44928</v>
      </c>
      <c r="E42" s="652"/>
      <c r="F42" s="650"/>
      <c r="G42" s="135"/>
      <c r="H42" s="653" t="str">
        <f>H4</f>
        <v/>
      </c>
      <c r="I42" s="653"/>
      <c r="J42" s="653"/>
      <c r="K42" s="654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650"/>
      <c r="G43" s="135"/>
      <c r="H43" s="607" t="str">
        <f>H5</f>
        <v>PURWOKERTO</v>
      </c>
      <c r="I43" s="607"/>
      <c r="J43" s="607"/>
      <c r="K43" s="608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0502</v>
      </c>
      <c r="E44" s="126"/>
      <c r="F44" s="137"/>
      <c r="G44" s="138"/>
      <c r="H44" s="609"/>
      <c r="I44" s="609"/>
      <c r="J44" s="609"/>
      <c r="K44" s="610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10</v>
      </c>
      <c r="C48" s="291" t="str">
        <f t="shared" si="1"/>
        <v>GRS</v>
      </c>
      <c r="D48" s="306" t="str">
        <f t="shared" si="1"/>
        <v/>
      </c>
      <c r="E48" s="293" t="str">
        <f t="shared" si="1"/>
        <v>PENSIL KENKO 2B-6191 HIJAU CAP HITAM</v>
      </c>
      <c r="F48" s="162"/>
      <c r="G48" s="163"/>
      <c r="H48" s="164">
        <f t="shared" ref="H48:J63" si="2">H10</f>
        <v>110400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960480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5</v>
      </c>
      <c r="C49" s="291" t="str">
        <f t="shared" si="1"/>
        <v>GRS</v>
      </c>
      <c r="D49" s="306" t="str">
        <f t="shared" si="1"/>
        <v/>
      </c>
      <c r="E49" s="293" t="str">
        <f t="shared" si="1"/>
        <v>PENSIL KENKO 2B-0192</v>
      </c>
      <c r="F49" s="162"/>
      <c r="G49" s="163"/>
      <c r="H49" s="164">
        <f t="shared" si="2"/>
        <v>122400</v>
      </c>
      <c r="I49" s="165">
        <f t="shared" si="2"/>
        <v>0.13</v>
      </c>
      <c r="J49" s="165">
        <f t="shared" si="2"/>
        <v>0</v>
      </c>
      <c r="K49" s="166">
        <f t="shared" si="3"/>
        <v>532440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40</v>
      </c>
      <c r="C50" s="291" t="str">
        <f t="shared" si="1"/>
        <v>LSN</v>
      </c>
      <c r="D50" s="306">
        <f t="shared" si="1"/>
        <v>2</v>
      </c>
      <c r="E50" s="293" t="str">
        <f t="shared" si="1"/>
        <v>STAPLER KENKO HD-10</v>
      </c>
      <c r="F50" s="162"/>
      <c r="G50" s="163"/>
      <c r="H50" s="164">
        <f t="shared" si="2"/>
        <v>93000</v>
      </c>
      <c r="I50" s="165">
        <f t="shared" si="2"/>
        <v>0.13</v>
      </c>
      <c r="J50" s="165">
        <f t="shared" si="2"/>
        <v>0</v>
      </c>
      <c r="K50" s="166">
        <f t="shared" si="3"/>
        <v>3236400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72</v>
      </c>
      <c r="C51" s="291" t="str">
        <f t="shared" si="1"/>
        <v>LSN</v>
      </c>
      <c r="D51" s="292" t="str">
        <f t="shared" si="1"/>
        <v/>
      </c>
      <c r="E51" s="293" t="str">
        <f t="shared" si="1"/>
        <v>GEL PEN KENKO KE-200</v>
      </c>
      <c r="F51" s="162"/>
      <c r="G51" s="163"/>
      <c r="H51" s="164">
        <f t="shared" si="2"/>
        <v>24600</v>
      </c>
      <c r="I51" s="165">
        <f t="shared" si="2"/>
        <v>0.13</v>
      </c>
      <c r="J51" s="165">
        <f t="shared" si="2"/>
        <v>0</v>
      </c>
      <c r="K51" s="166">
        <f t="shared" si="3"/>
        <v>1540944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665"/>
      <c r="K65" s="645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666">
        <f>SUM(K48:K63)</f>
        <v>6270264</v>
      </c>
      <c r="K66" s="667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646"/>
      <c r="K67" s="646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645"/>
      <c r="K69" s="645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655">
        <f>((J66/1.11)+(K68/1.11))*11%</f>
        <v>621377.51351351349</v>
      </c>
      <c r="K70" s="656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645"/>
      <c r="K71" s="645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6270264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592" t="str">
        <f>J36</f>
        <v>NOVI / CONDRO</v>
      </c>
      <c r="K74" s="593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592">
        <f>J37</f>
        <v>0</v>
      </c>
      <c r="K75" s="593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23010001</v>
      </c>
      <c r="F78" s="204"/>
      <c r="G78" s="205" t="s">
        <v>2</v>
      </c>
      <c r="H78" s="594" t="str">
        <f>H40</f>
        <v>CV TRINITY CENTRAAL</v>
      </c>
      <c r="I78" s="594"/>
      <c r="J78" s="594"/>
      <c r="K78" s="595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598" t="s">
        <v>3</v>
      </c>
      <c r="G79" s="211"/>
      <c r="H79" s="596"/>
      <c r="I79" s="596"/>
      <c r="J79" s="596"/>
      <c r="K79" s="597"/>
      <c r="L79" s="206"/>
    </row>
    <row r="80" spans="1:12" s="10" customFormat="1" ht="16.5" customHeight="1" x14ac:dyDescent="0.3">
      <c r="A80" s="199"/>
      <c r="B80" s="200" t="s">
        <v>4</v>
      </c>
      <c r="C80" s="201"/>
      <c r="D80" s="599">
        <f>D42</f>
        <v>44928</v>
      </c>
      <c r="E80" s="600"/>
      <c r="F80" s="598"/>
      <c r="G80" s="212"/>
      <c r="H80" s="601" t="str">
        <f>H42</f>
        <v/>
      </c>
      <c r="I80" s="601"/>
      <c r="J80" s="601"/>
      <c r="K80" s="602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598"/>
      <c r="G81" s="212"/>
      <c r="H81" s="603" t="str">
        <f>H43</f>
        <v>PURWOKERTO</v>
      </c>
      <c r="I81" s="603"/>
      <c r="J81" s="603"/>
      <c r="K81" s="604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0502</v>
      </c>
      <c r="E82" s="203"/>
      <c r="F82" s="214"/>
      <c r="G82" s="215"/>
      <c r="H82" s="605"/>
      <c r="I82" s="605"/>
      <c r="J82" s="605"/>
      <c r="K82" s="606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10</v>
      </c>
      <c r="C86" s="296" t="str">
        <f t="shared" si="4"/>
        <v>GRS</v>
      </c>
      <c r="D86" s="297" t="str">
        <f t="shared" si="4"/>
        <v/>
      </c>
      <c r="E86" s="298" t="str">
        <f t="shared" si="4"/>
        <v>PENSIL KENKO 2B-6191 HIJAU CAP HITAM</v>
      </c>
      <c r="F86" s="239"/>
      <c r="G86" s="240"/>
      <c r="H86" s="241">
        <f t="shared" ref="H86:J101" si="5">H48</f>
        <v>110400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960480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5</v>
      </c>
      <c r="C87" s="296" t="str">
        <f t="shared" si="4"/>
        <v>GRS</v>
      </c>
      <c r="D87" s="305" t="str">
        <f t="shared" si="4"/>
        <v/>
      </c>
      <c r="E87" s="298" t="str">
        <f t="shared" si="4"/>
        <v>PENSIL KENKO 2B-0192</v>
      </c>
      <c r="F87" s="239"/>
      <c r="G87" s="240"/>
      <c r="H87" s="241">
        <f t="shared" si="5"/>
        <v>122400</v>
      </c>
      <c r="I87" s="242">
        <f t="shared" si="5"/>
        <v>0.13</v>
      </c>
      <c r="J87" s="242">
        <f t="shared" si="5"/>
        <v>0</v>
      </c>
      <c r="K87" s="243">
        <f t="shared" si="6"/>
        <v>532440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40</v>
      </c>
      <c r="C88" s="296" t="str">
        <f t="shared" si="4"/>
        <v>LSN</v>
      </c>
      <c r="D88" s="305">
        <f t="shared" si="4"/>
        <v>2</v>
      </c>
      <c r="E88" s="298" t="str">
        <f t="shared" si="4"/>
        <v>STAPLER KENKO HD-10</v>
      </c>
      <c r="F88" s="239"/>
      <c r="G88" s="240"/>
      <c r="H88" s="241">
        <f t="shared" si="5"/>
        <v>93000</v>
      </c>
      <c r="I88" s="242">
        <f t="shared" si="5"/>
        <v>0.13</v>
      </c>
      <c r="J88" s="242">
        <f t="shared" si="5"/>
        <v>0</v>
      </c>
      <c r="K88" s="243">
        <f t="shared" si="6"/>
        <v>3236400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72</v>
      </c>
      <c r="C89" s="296" t="str">
        <f t="shared" si="4"/>
        <v>LSN</v>
      </c>
      <c r="D89" s="297" t="str">
        <f t="shared" si="4"/>
        <v/>
      </c>
      <c r="E89" s="298" t="str">
        <f t="shared" si="4"/>
        <v>GEL PEN KENKO KE-200</v>
      </c>
      <c r="F89" s="239"/>
      <c r="G89" s="240"/>
      <c r="H89" s="241">
        <f t="shared" si="5"/>
        <v>24600</v>
      </c>
      <c r="I89" s="242">
        <f t="shared" si="5"/>
        <v>0.13</v>
      </c>
      <c r="J89" s="242">
        <f t="shared" si="5"/>
        <v>0</v>
      </c>
      <c r="K89" s="243">
        <f t="shared" si="6"/>
        <v>1540944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647"/>
      <c r="K103" s="642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648">
        <f>SUM(K86:K101)</f>
        <v>6270264</v>
      </c>
      <c r="K104" s="649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641"/>
      <c r="K105" s="641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642"/>
      <c r="K107" s="642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643">
        <f>((J104/1.11)+(K106/1.11))*11%</f>
        <v>621377.51351351349</v>
      </c>
      <c r="K108" s="644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642"/>
      <c r="K109" s="642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6270264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589" t="str">
        <f>J74</f>
        <v>NOVI / CONDRO</v>
      </c>
      <c r="K112" s="590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589">
        <f>J75</f>
        <v>0</v>
      </c>
      <c r="K113" s="590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23010002</v>
      </c>
      <c r="G116" s="11" t="s">
        <v>2</v>
      </c>
      <c r="H116" s="686" t="s">
        <v>40</v>
      </c>
      <c r="I116" s="686"/>
      <c r="J116" s="686"/>
      <c r="K116" s="687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562" t="s">
        <v>3</v>
      </c>
      <c r="G117" s="17"/>
      <c r="H117" s="688"/>
      <c r="I117" s="688"/>
      <c r="J117" s="688"/>
      <c r="K117" s="689"/>
      <c r="L117" s="12"/>
    </row>
    <row r="118" spans="1:12" s="10" customFormat="1" ht="16.5" customHeight="1" x14ac:dyDescent="0.3">
      <c r="A118" s="5"/>
      <c r="B118" s="6" t="s">
        <v>4</v>
      </c>
      <c r="C118" s="7"/>
      <c r="D118" s="690">
        <v>44928</v>
      </c>
      <c r="E118" s="691"/>
      <c r="F118" s="562"/>
      <c r="G118" s="18"/>
      <c r="H118" s="692" t="s">
        <v>41</v>
      </c>
      <c r="I118" s="692"/>
      <c r="J118" s="692"/>
      <c r="K118" s="693"/>
      <c r="L118" s="18"/>
    </row>
    <row r="119" spans="1:12" s="10" customFormat="1" ht="7.5" customHeight="1" x14ac:dyDescent="0.3">
      <c r="A119" s="5"/>
      <c r="B119" s="13"/>
      <c r="C119" s="14"/>
      <c r="D119" s="307"/>
      <c r="E119" s="308"/>
      <c r="F119" s="562"/>
      <c r="G119" s="18"/>
      <c r="H119" s="694" t="s">
        <v>36</v>
      </c>
      <c r="I119" s="694"/>
      <c r="J119" s="694"/>
      <c r="K119" s="695"/>
      <c r="L119" s="19"/>
    </row>
    <row r="120" spans="1:12" s="10" customFormat="1" ht="16.5" customHeight="1" x14ac:dyDescent="0.4">
      <c r="A120" s="5"/>
      <c r="B120" s="6" t="s">
        <v>5</v>
      </c>
      <c r="C120" s="7"/>
      <c r="D120" s="309" t="s">
        <v>44</v>
      </c>
      <c r="E120" s="310"/>
      <c r="F120" s="21"/>
      <c r="G120" s="22"/>
      <c r="H120" s="696"/>
      <c r="I120" s="696"/>
      <c r="J120" s="696"/>
      <c r="K120" s="697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1000</v>
      </c>
      <c r="C124" s="46" t="s">
        <v>42</v>
      </c>
      <c r="D124" s="94">
        <v>2</v>
      </c>
      <c r="E124" s="114" t="s">
        <v>43</v>
      </c>
      <c r="F124" s="48"/>
      <c r="G124" s="49"/>
      <c r="H124" s="50">
        <v>4300</v>
      </c>
      <c r="I124" s="51">
        <v>0.13500000000000001</v>
      </c>
      <c r="J124" s="51"/>
      <c r="K124" s="52">
        <f t="shared" ref="K124:K139" si="7">(B124*H124-((B124*H124)*I124))-((B124*H124-((B124*H124)*I124))*J124)</f>
        <v>3719500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4"/>
      <c r="E125" s="114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591"/>
      <c r="K141" s="563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584">
        <f>SUM(K124:K139)</f>
        <v>3719500</v>
      </c>
      <c r="K142" s="585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586"/>
      <c r="K143" s="586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563"/>
      <c r="K145" s="563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587">
        <f>((J142/1.11)+(K144/1.11))*11%</f>
        <v>368599.09909909911</v>
      </c>
      <c r="K146" s="588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563"/>
      <c r="K147" s="563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3719500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564" t="s">
        <v>38</v>
      </c>
      <c r="K150" s="565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564"/>
      <c r="K151" s="565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23010002</v>
      </c>
      <c r="F154" s="127"/>
      <c r="G154" s="128" t="s">
        <v>2</v>
      </c>
      <c r="H154" s="668" t="str">
        <f>H116</f>
        <v>CV PELITA JAYA</v>
      </c>
      <c r="I154" s="668"/>
      <c r="J154" s="668"/>
      <c r="K154" s="669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650" t="s">
        <v>3</v>
      </c>
      <c r="G155" s="134"/>
      <c r="H155" s="670"/>
      <c r="I155" s="670"/>
      <c r="J155" s="670"/>
      <c r="K155" s="671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651">
        <f>D118</f>
        <v>44928</v>
      </c>
      <c r="E156" s="652"/>
      <c r="F156" s="650"/>
      <c r="G156" s="135"/>
      <c r="H156" s="653" t="str">
        <f>H118</f>
        <v>(ANUGERAH SEJAHTERA)</v>
      </c>
      <c r="I156" s="653"/>
      <c r="J156" s="653"/>
      <c r="K156" s="654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650"/>
      <c r="G157" s="135"/>
      <c r="H157" s="607" t="str">
        <f>H119</f>
        <v>PURWOKERTO</v>
      </c>
      <c r="I157" s="607"/>
      <c r="J157" s="607"/>
      <c r="K157" s="608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0507</v>
      </c>
      <c r="E158" s="126"/>
      <c r="F158" s="137"/>
      <c r="G158" s="138"/>
      <c r="H158" s="609"/>
      <c r="I158" s="609"/>
      <c r="J158" s="609"/>
      <c r="K158" s="610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1000</v>
      </c>
      <c r="C162" s="291" t="str">
        <f t="shared" si="8"/>
        <v>PCS</v>
      </c>
      <c r="D162" s="306">
        <f t="shared" si="8"/>
        <v>2</v>
      </c>
      <c r="E162" s="293" t="str">
        <f t="shared" si="8"/>
        <v>LABEL HARGA JOYKO LB-3 (2 LINE KUNING FLUOR)</v>
      </c>
      <c r="F162" s="162"/>
      <c r="G162" s="163"/>
      <c r="H162" s="164">
        <f t="shared" ref="H162:J162" si="9">H124</f>
        <v>4300</v>
      </c>
      <c r="I162" s="165">
        <f t="shared" si="9"/>
        <v>0.13500000000000001</v>
      </c>
      <c r="J162" s="165">
        <f t="shared" si="9"/>
        <v>0</v>
      </c>
      <c r="K162" s="166">
        <f t="shared" ref="K162:K177" si="10">(B162*H162-((B162*H162)*I162))-((B162*H162-((B162*H162)*I162))*J162)</f>
        <v>3719500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0</v>
      </c>
      <c r="C163" s="291">
        <f t="shared" si="11"/>
        <v>0</v>
      </c>
      <c r="D163" s="292">
        <f t="shared" si="11"/>
        <v>0</v>
      </c>
      <c r="E163" s="293">
        <f t="shared" si="11"/>
        <v>0</v>
      </c>
      <c r="F163" s="162"/>
      <c r="G163" s="163"/>
      <c r="H163" s="164">
        <f t="shared" ref="H163:J163" si="12">H125</f>
        <v>0</v>
      </c>
      <c r="I163" s="165">
        <f t="shared" si="12"/>
        <v>0</v>
      </c>
      <c r="J163" s="165">
        <f t="shared" si="12"/>
        <v>0</v>
      </c>
      <c r="K163" s="166">
        <f t="shared" si="10"/>
        <v>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665"/>
      <c r="K179" s="645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666">
        <f>SUM(K162:K177)</f>
        <v>3719500</v>
      </c>
      <c r="K180" s="667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646"/>
      <c r="K181" s="646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645"/>
      <c r="K183" s="645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655">
        <f>((J180/1.11)+(K182/1.11))*11%</f>
        <v>368599.09909909911</v>
      </c>
      <c r="K184" s="656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645"/>
      <c r="K185" s="645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3719500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592" t="str">
        <f>J150</f>
        <v>NOVI / CONDRO</v>
      </c>
      <c r="K188" s="593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592">
        <f>J151</f>
        <v>0</v>
      </c>
      <c r="K189" s="593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23010002</v>
      </c>
      <c r="F192" s="204"/>
      <c r="G192" s="205" t="s">
        <v>2</v>
      </c>
      <c r="H192" s="594" t="str">
        <f>H154</f>
        <v>CV PELITA JAYA</v>
      </c>
      <c r="I192" s="594"/>
      <c r="J192" s="594"/>
      <c r="K192" s="595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598" t="s">
        <v>3</v>
      </c>
      <c r="G193" s="211"/>
      <c r="H193" s="596"/>
      <c r="I193" s="596"/>
      <c r="J193" s="596"/>
      <c r="K193" s="597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599">
        <f>D156</f>
        <v>44928</v>
      </c>
      <c r="E194" s="600"/>
      <c r="F194" s="598"/>
      <c r="G194" s="212"/>
      <c r="H194" s="601" t="str">
        <f>H156</f>
        <v>(ANUGERAH SEJAHTERA)</v>
      </c>
      <c r="I194" s="601"/>
      <c r="J194" s="601"/>
      <c r="K194" s="602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598"/>
      <c r="G195" s="212"/>
      <c r="H195" s="603" t="str">
        <f>H157</f>
        <v>PURWOKERTO</v>
      </c>
      <c r="I195" s="603"/>
      <c r="J195" s="603"/>
      <c r="K195" s="604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0507</v>
      </c>
      <c r="E196" s="203"/>
      <c r="F196" s="214"/>
      <c r="G196" s="215"/>
      <c r="H196" s="605"/>
      <c r="I196" s="605"/>
      <c r="J196" s="605"/>
      <c r="K196" s="606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1000</v>
      </c>
      <c r="C200" s="296" t="str">
        <f t="shared" si="41"/>
        <v>PCS</v>
      </c>
      <c r="D200" s="305">
        <f t="shared" si="41"/>
        <v>2</v>
      </c>
      <c r="E200" s="298" t="str">
        <f t="shared" si="41"/>
        <v>LABEL HARGA JOYKO LB-3 (2 LINE KUNING FLUOR)</v>
      </c>
      <c r="F200" s="239"/>
      <c r="G200" s="240"/>
      <c r="H200" s="241">
        <f t="shared" ref="H200:J200" si="42">H162</f>
        <v>4300</v>
      </c>
      <c r="I200" s="242">
        <f t="shared" si="42"/>
        <v>0.13500000000000001</v>
      </c>
      <c r="J200" s="242">
        <f t="shared" si="42"/>
        <v>0</v>
      </c>
      <c r="K200" s="243">
        <f t="shared" ref="K200:K215" si="43">(B200*H200-((B200*H200)*I200))-((B200*H200-((B200*H200)*I200))*J200)</f>
        <v>3719500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0</v>
      </c>
      <c r="C201" s="296">
        <f t="shared" si="44"/>
        <v>0</v>
      </c>
      <c r="D201" s="297">
        <f t="shared" si="44"/>
        <v>0</v>
      </c>
      <c r="E201" s="298">
        <f t="shared" si="44"/>
        <v>0</v>
      </c>
      <c r="F201" s="239"/>
      <c r="G201" s="240"/>
      <c r="H201" s="241">
        <f t="shared" ref="H201:J201" si="45">H163</f>
        <v>0</v>
      </c>
      <c r="I201" s="242">
        <f t="shared" si="45"/>
        <v>0</v>
      </c>
      <c r="J201" s="242">
        <f t="shared" si="45"/>
        <v>0</v>
      </c>
      <c r="K201" s="243">
        <f t="shared" si="43"/>
        <v>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647"/>
      <c r="K217" s="642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648">
        <f>SUM(K200:K215)</f>
        <v>3719500</v>
      </c>
      <c r="K218" s="649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641"/>
      <c r="K219" s="641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642"/>
      <c r="K221" s="642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643">
        <f>((J218/1.11)+(K220/1.11))*11%</f>
        <v>368599.09909909911</v>
      </c>
      <c r="K222" s="644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642"/>
      <c r="K223" s="642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3719500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589" t="str">
        <f>J188</f>
        <v>NOVI / CONDRO</v>
      </c>
      <c r="K226" s="590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589">
        <f>J189</f>
        <v>0</v>
      </c>
      <c r="K227" s="590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23010003</v>
      </c>
      <c r="G230" s="11" t="s">
        <v>2</v>
      </c>
      <c r="H230" s="558" t="s">
        <v>35</v>
      </c>
      <c r="I230" s="558"/>
      <c r="J230" s="558"/>
      <c r="K230" s="55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562" t="s">
        <v>3</v>
      </c>
      <c r="G231" s="17"/>
      <c r="H231" s="560"/>
      <c r="I231" s="560"/>
      <c r="J231" s="560"/>
      <c r="K231" s="561"/>
      <c r="L231" s="12"/>
    </row>
    <row r="232" spans="1:12" s="10" customFormat="1" ht="16.5" customHeight="1" x14ac:dyDescent="0.3">
      <c r="A232" s="5"/>
      <c r="B232" s="6" t="s">
        <v>4</v>
      </c>
      <c r="C232" s="7"/>
      <c r="D232" s="657">
        <v>44931</v>
      </c>
      <c r="E232" s="658"/>
      <c r="F232" s="562"/>
      <c r="G232" s="18"/>
      <c r="H232" s="659" t="s">
        <v>31</v>
      </c>
      <c r="I232" s="659"/>
      <c r="J232" s="659"/>
      <c r="K232" s="660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562"/>
      <c r="G233" s="18"/>
      <c r="H233" s="661" t="s">
        <v>36</v>
      </c>
      <c r="I233" s="661"/>
      <c r="J233" s="661"/>
      <c r="K233" s="662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45</v>
      </c>
      <c r="E234" s="9"/>
      <c r="F234" s="21"/>
      <c r="G234" s="22"/>
      <c r="H234" s="663"/>
      <c r="I234" s="663"/>
      <c r="J234" s="663"/>
      <c r="K234" s="664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50</v>
      </c>
      <c r="C238" s="46" t="s">
        <v>30</v>
      </c>
      <c r="D238" s="94">
        <v>1</v>
      </c>
      <c r="E238" s="114" t="s">
        <v>46</v>
      </c>
      <c r="F238" s="48"/>
      <c r="G238" s="49"/>
      <c r="H238" s="50">
        <v>31800</v>
      </c>
      <c r="I238" s="51">
        <v>0.13</v>
      </c>
      <c r="J238" s="51"/>
      <c r="K238" s="52">
        <f t="shared" ref="K238:K253" si="74">(B238*H238-((B238*H238)*I238))-((B238*H238-((B238*H238)*I238))*J238)</f>
        <v>1383300</v>
      </c>
      <c r="L238" s="36"/>
    </row>
    <row r="239" spans="1:12" s="10" customFormat="1" ht="14.1" customHeight="1" x14ac:dyDescent="0.25">
      <c r="A239" s="45">
        <v>2</v>
      </c>
      <c r="B239" s="46">
        <v>10</v>
      </c>
      <c r="C239" s="46" t="s">
        <v>30</v>
      </c>
      <c r="D239" s="94">
        <v>1</v>
      </c>
      <c r="E239" s="114" t="s">
        <v>47</v>
      </c>
      <c r="F239" s="48"/>
      <c r="G239" s="49"/>
      <c r="H239" s="50">
        <v>120000</v>
      </c>
      <c r="I239" s="51">
        <v>0.13</v>
      </c>
      <c r="J239" s="51"/>
      <c r="K239" s="52">
        <f t="shared" si="74"/>
        <v>1044000</v>
      </c>
      <c r="L239" s="36"/>
    </row>
    <row r="240" spans="1:12" s="10" customFormat="1" ht="14.1" customHeight="1" x14ac:dyDescent="0.25">
      <c r="A240" s="45">
        <v>3</v>
      </c>
      <c r="B240" s="46">
        <v>288</v>
      </c>
      <c r="C240" s="46" t="s">
        <v>42</v>
      </c>
      <c r="D240" s="94">
        <v>2</v>
      </c>
      <c r="E240" s="114" t="s">
        <v>48</v>
      </c>
      <c r="F240" s="48"/>
      <c r="G240" s="49"/>
      <c r="H240" s="50">
        <v>10600</v>
      </c>
      <c r="I240" s="51">
        <v>0.13</v>
      </c>
      <c r="J240" s="51"/>
      <c r="K240" s="52">
        <f t="shared" si="74"/>
        <v>2655936</v>
      </c>
      <c r="L240" s="36"/>
    </row>
    <row r="241" spans="1:12" s="10" customFormat="1" ht="14.1" customHeight="1" x14ac:dyDescent="0.25">
      <c r="A241" s="45">
        <v>4</v>
      </c>
      <c r="B241" s="46">
        <v>72</v>
      </c>
      <c r="C241" s="46" t="s">
        <v>42</v>
      </c>
      <c r="D241" s="94">
        <v>1</v>
      </c>
      <c r="E241" s="114" t="s">
        <v>49</v>
      </c>
      <c r="F241" s="48"/>
      <c r="G241" s="49"/>
      <c r="H241" s="50">
        <v>21200</v>
      </c>
      <c r="I241" s="51">
        <v>0.13</v>
      </c>
      <c r="J241" s="51"/>
      <c r="K241" s="52">
        <f t="shared" si="74"/>
        <v>1327968</v>
      </c>
      <c r="L241" s="36"/>
    </row>
    <row r="242" spans="1:12" s="10" customFormat="1" ht="14.1" customHeight="1" x14ac:dyDescent="0.25">
      <c r="A242" s="45">
        <v>5</v>
      </c>
      <c r="B242" s="46">
        <v>5</v>
      </c>
      <c r="C242" s="46" t="s">
        <v>50</v>
      </c>
      <c r="D242" s="94" t="s">
        <v>31</v>
      </c>
      <c r="E242" s="114" t="s">
        <v>51</v>
      </c>
      <c r="F242" s="48"/>
      <c r="G242" s="49"/>
      <c r="H242" s="50">
        <v>37500</v>
      </c>
      <c r="I242" s="51">
        <v>0</v>
      </c>
      <c r="J242" s="51"/>
      <c r="K242" s="52">
        <f t="shared" si="74"/>
        <v>187500</v>
      </c>
      <c r="L242" s="36"/>
    </row>
    <row r="243" spans="1:12" s="10" customFormat="1" ht="14.1" customHeight="1" x14ac:dyDescent="0.25">
      <c r="A243" s="45">
        <v>6</v>
      </c>
      <c r="B243" s="46">
        <v>10</v>
      </c>
      <c r="C243" s="46" t="s">
        <v>50</v>
      </c>
      <c r="D243" s="94" t="s">
        <v>31</v>
      </c>
      <c r="E243" s="114" t="s">
        <v>52</v>
      </c>
      <c r="F243" s="48"/>
      <c r="G243" s="49"/>
      <c r="H243" s="50">
        <v>18500</v>
      </c>
      <c r="I243" s="51">
        <v>0</v>
      </c>
      <c r="J243" s="51"/>
      <c r="K243" s="52">
        <f t="shared" si="74"/>
        <v>185000</v>
      </c>
      <c r="L243" s="36"/>
    </row>
    <row r="244" spans="1:12" s="10" customFormat="1" ht="14.1" customHeight="1" x14ac:dyDescent="0.25">
      <c r="A244" s="45">
        <v>7</v>
      </c>
      <c r="B244" s="46">
        <v>72</v>
      </c>
      <c r="C244" s="46" t="s">
        <v>33</v>
      </c>
      <c r="D244" s="94" t="s">
        <v>31</v>
      </c>
      <c r="E244" s="114" t="s">
        <v>53</v>
      </c>
      <c r="F244" s="48"/>
      <c r="G244" s="49"/>
      <c r="H244" s="50">
        <v>21600</v>
      </c>
      <c r="I244" s="51">
        <v>0.13</v>
      </c>
      <c r="J244" s="51"/>
      <c r="K244" s="52">
        <f t="shared" si="74"/>
        <v>1353024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591"/>
      <c r="K255" s="563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584">
        <f>SUM(K238:K253)</f>
        <v>8136728</v>
      </c>
      <c r="K256" s="585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586"/>
      <c r="K257" s="586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563"/>
      <c r="K259" s="563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587">
        <f>((J256/1.11)+(K258/1.11))*11%</f>
        <v>806342.41441441432</v>
      </c>
      <c r="K260" s="588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563"/>
      <c r="K261" s="563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8136728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564" t="s">
        <v>38</v>
      </c>
      <c r="K264" s="565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564"/>
      <c r="K265" s="565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23010003</v>
      </c>
      <c r="F268" s="127"/>
      <c r="G268" s="128" t="s">
        <v>2</v>
      </c>
      <c r="H268" s="668" t="str">
        <f>H230</f>
        <v>CV TRINITY CENTRAAL</v>
      </c>
      <c r="I268" s="668"/>
      <c r="J268" s="668"/>
      <c r="K268" s="669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650" t="s">
        <v>3</v>
      </c>
      <c r="G269" s="134"/>
      <c r="H269" s="670"/>
      <c r="I269" s="670"/>
      <c r="J269" s="670"/>
      <c r="K269" s="671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651">
        <f>D232</f>
        <v>44931</v>
      </c>
      <c r="E270" s="652"/>
      <c r="F270" s="650"/>
      <c r="G270" s="135"/>
      <c r="H270" s="653" t="str">
        <f>H232</f>
        <v/>
      </c>
      <c r="I270" s="653"/>
      <c r="J270" s="653"/>
      <c r="K270" s="654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650"/>
      <c r="G271" s="135"/>
      <c r="H271" s="607" t="str">
        <f>H233</f>
        <v>PURWOKERTO</v>
      </c>
      <c r="I271" s="607"/>
      <c r="J271" s="607"/>
      <c r="K271" s="608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0521</v>
      </c>
      <c r="E272" s="126"/>
      <c r="F272" s="137"/>
      <c r="G272" s="138"/>
      <c r="H272" s="609"/>
      <c r="I272" s="609"/>
      <c r="J272" s="609"/>
      <c r="K272" s="610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50</v>
      </c>
      <c r="C276" s="291" t="str">
        <f t="shared" si="75"/>
        <v>GRS</v>
      </c>
      <c r="D276" s="306">
        <f t="shared" si="75"/>
        <v>1</v>
      </c>
      <c r="E276" s="293" t="str">
        <f t="shared" si="75"/>
        <v>BINDER CLIP KENKO NO. 107</v>
      </c>
      <c r="F276" s="162"/>
      <c r="G276" s="163"/>
      <c r="H276" s="164">
        <f t="shared" ref="H276:J276" si="76">H238</f>
        <v>31800</v>
      </c>
      <c r="I276" s="165">
        <f t="shared" si="76"/>
        <v>0.13</v>
      </c>
      <c r="J276" s="165">
        <f t="shared" si="76"/>
        <v>0</v>
      </c>
      <c r="K276" s="166">
        <f t="shared" ref="K276:K291" si="77">(B276*H276-((B276*H276)*I276))-((B276*H276-((B276*H276)*I276))*J276)</f>
        <v>1383300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10</v>
      </c>
      <c r="C277" s="291" t="str">
        <f t="shared" si="78"/>
        <v>GRS</v>
      </c>
      <c r="D277" s="306">
        <f t="shared" si="78"/>
        <v>1</v>
      </c>
      <c r="E277" s="293" t="str">
        <f t="shared" si="78"/>
        <v>BINDER CLIP KENKO NO. 200</v>
      </c>
      <c r="F277" s="162"/>
      <c r="G277" s="163"/>
      <c r="H277" s="164">
        <f t="shared" ref="H277:J277" si="79">H239</f>
        <v>120000</v>
      </c>
      <c r="I277" s="165">
        <f t="shared" si="79"/>
        <v>0.13</v>
      </c>
      <c r="J277" s="165">
        <f t="shared" si="79"/>
        <v>0</v>
      </c>
      <c r="K277" s="166">
        <f t="shared" si="77"/>
        <v>1044000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288</v>
      </c>
      <c r="C278" s="291" t="str">
        <f t="shared" si="80"/>
        <v>PCS</v>
      </c>
      <c r="D278" s="306">
        <f t="shared" si="80"/>
        <v>2</v>
      </c>
      <c r="E278" s="293" t="str">
        <f t="shared" si="80"/>
        <v>PENSIL WARNA JOYKO CP-12PB (PANJANG)</v>
      </c>
      <c r="F278" s="162"/>
      <c r="G278" s="163"/>
      <c r="H278" s="164">
        <f t="shared" ref="H278:J278" si="81">H240</f>
        <v>10600</v>
      </c>
      <c r="I278" s="165">
        <f t="shared" si="81"/>
        <v>0.13</v>
      </c>
      <c r="J278" s="165">
        <f t="shared" si="81"/>
        <v>0</v>
      </c>
      <c r="K278" s="166">
        <f t="shared" si="77"/>
        <v>2655936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72</v>
      </c>
      <c r="C279" s="291" t="str">
        <f t="shared" si="82"/>
        <v>PCS</v>
      </c>
      <c r="D279" s="306">
        <f t="shared" si="82"/>
        <v>1</v>
      </c>
      <c r="E279" s="293" t="str">
        <f t="shared" si="82"/>
        <v>PENSIL WARNA JOYKO CP-24PB (PANJANG)</v>
      </c>
      <c r="F279" s="162"/>
      <c r="G279" s="163"/>
      <c r="H279" s="164">
        <f t="shared" ref="H279:J279" si="83">H241</f>
        <v>21200</v>
      </c>
      <c r="I279" s="165">
        <f t="shared" si="83"/>
        <v>0.13</v>
      </c>
      <c r="J279" s="165">
        <f t="shared" si="83"/>
        <v>0</v>
      </c>
      <c r="K279" s="166">
        <f t="shared" si="77"/>
        <v>1327968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5</v>
      </c>
      <c r="C280" s="291" t="str">
        <f t="shared" si="84"/>
        <v>PAK</v>
      </c>
      <c r="D280" s="306" t="str">
        <f t="shared" si="84"/>
        <v/>
      </c>
      <c r="E280" s="293" t="str">
        <f t="shared" si="84"/>
        <v>KARTU STOCK FOLIO PUTIH</v>
      </c>
      <c r="F280" s="162"/>
      <c r="G280" s="163"/>
      <c r="H280" s="164">
        <f t="shared" ref="H280:J280" si="85">H242</f>
        <v>37500</v>
      </c>
      <c r="I280" s="165">
        <f t="shared" si="85"/>
        <v>0</v>
      </c>
      <c r="J280" s="165">
        <f t="shared" si="85"/>
        <v>0</v>
      </c>
      <c r="K280" s="166">
        <f t="shared" si="77"/>
        <v>187500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10</v>
      </c>
      <c r="C281" s="291" t="str">
        <f t="shared" si="86"/>
        <v>PAK</v>
      </c>
      <c r="D281" s="306" t="str">
        <f t="shared" si="86"/>
        <v/>
      </c>
      <c r="E281" s="293" t="str">
        <f t="shared" si="86"/>
        <v>KARTU STOCK KWARTO PUTIH</v>
      </c>
      <c r="F281" s="162"/>
      <c r="G281" s="163"/>
      <c r="H281" s="164">
        <f t="shared" ref="H281:J281" si="87">H243</f>
        <v>18500</v>
      </c>
      <c r="I281" s="165">
        <f t="shared" si="87"/>
        <v>0</v>
      </c>
      <c r="J281" s="165">
        <f t="shared" si="87"/>
        <v>0</v>
      </c>
      <c r="K281" s="166">
        <f t="shared" si="77"/>
        <v>185000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72</v>
      </c>
      <c r="C282" s="291" t="str">
        <f t="shared" si="88"/>
        <v>LSN</v>
      </c>
      <c r="D282" s="292" t="str">
        <f t="shared" si="88"/>
        <v/>
      </c>
      <c r="E282" s="293" t="str">
        <f t="shared" si="88"/>
        <v>GEL PEN KENKO KE-303 T-GEL TRIANGULAR HITAM</v>
      </c>
      <c r="F282" s="162"/>
      <c r="G282" s="163"/>
      <c r="H282" s="164">
        <f t="shared" ref="H282:J282" si="89">H244</f>
        <v>21600</v>
      </c>
      <c r="I282" s="165">
        <f t="shared" si="89"/>
        <v>0.13</v>
      </c>
      <c r="J282" s="165">
        <f t="shared" si="89"/>
        <v>0</v>
      </c>
      <c r="K282" s="166">
        <f t="shared" si="77"/>
        <v>1353024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665"/>
      <c r="K293" s="645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666">
        <f>SUM(K276:K291)</f>
        <v>8136728</v>
      </c>
      <c r="K294" s="667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646"/>
      <c r="K295" s="646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645"/>
      <c r="K297" s="645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655">
        <f>((J294/1.11)+(K296/1.11))*11%</f>
        <v>806342.41441441432</v>
      </c>
      <c r="K298" s="656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645"/>
      <c r="K299" s="645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8136728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592" t="str">
        <f>J264</f>
        <v>NOVI / CONDRO</v>
      </c>
      <c r="K302" s="593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592">
        <f>J265</f>
        <v>0</v>
      </c>
      <c r="K303" s="593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23010003</v>
      </c>
      <c r="F306" s="204"/>
      <c r="G306" s="205" t="s">
        <v>2</v>
      </c>
      <c r="H306" s="594" t="str">
        <f>H268</f>
        <v>CV TRINITY CENTRAAL</v>
      </c>
      <c r="I306" s="594"/>
      <c r="J306" s="594"/>
      <c r="K306" s="595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598" t="s">
        <v>3</v>
      </c>
      <c r="G307" s="211"/>
      <c r="H307" s="596"/>
      <c r="I307" s="596"/>
      <c r="J307" s="596"/>
      <c r="K307" s="597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599">
        <f>D270</f>
        <v>44931</v>
      </c>
      <c r="E308" s="600"/>
      <c r="F308" s="598"/>
      <c r="G308" s="212"/>
      <c r="H308" s="601" t="str">
        <f>H270</f>
        <v/>
      </c>
      <c r="I308" s="601"/>
      <c r="J308" s="601"/>
      <c r="K308" s="602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598"/>
      <c r="G309" s="212"/>
      <c r="H309" s="603" t="str">
        <f>H271</f>
        <v>PURWOKERTO</v>
      </c>
      <c r="I309" s="603"/>
      <c r="J309" s="603"/>
      <c r="K309" s="604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0521</v>
      </c>
      <c r="E310" s="203"/>
      <c r="F310" s="214"/>
      <c r="G310" s="215"/>
      <c r="H310" s="605"/>
      <c r="I310" s="605"/>
      <c r="J310" s="605"/>
      <c r="K310" s="606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50</v>
      </c>
      <c r="C314" s="296" t="str">
        <f t="shared" si="108"/>
        <v>GRS</v>
      </c>
      <c r="D314" s="305">
        <f t="shared" si="108"/>
        <v>1</v>
      </c>
      <c r="E314" s="298" t="str">
        <f t="shared" si="108"/>
        <v>BINDER CLIP KENKO NO. 107</v>
      </c>
      <c r="F314" s="239"/>
      <c r="G314" s="240"/>
      <c r="H314" s="241">
        <f t="shared" ref="H314:J314" si="109">H276</f>
        <v>31800</v>
      </c>
      <c r="I314" s="242">
        <f t="shared" si="109"/>
        <v>0.13</v>
      </c>
      <c r="J314" s="242">
        <f t="shared" si="109"/>
        <v>0</v>
      </c>
      <c r="K314" s="243">
        <f t="shared" ref="K314:K329" si="110">(B314*H314-((B314*H314)*I314))-((B314*H314-((B314*H314)*I314))*J314)</f>
        <v>1383300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10</v>
      </c>
      <c r="C315" s="296" t="str">
        <f t="shared" si="111"/>
        <v>GRS</v>
      </c>
      <c r="D315" s="305">
        <f t="shared" si="111"/>
        <v>1</v>
      </c>
      <c r="E315" s="298" t="str">
        <f t="shared" si="111"/>
        <v>BINDER CLIP KENKO NO. 200</v>
      </c>
      <c r="F315" s="239"/>
      <c r="G315" s="240"/>
      <c r="H315" s="241">
        <f t="shared" ref="H315:J315" si="112">H277</f>
        <v>120000</v>
      </c>
      <c r="I315" s="242">
        <f t="shared" si="112"/>
        <v>0.13</v>
      </c>
      <c r="J315" s="242">
        <f t="shared" si="112"/>
        <v>0</v>
      </c>
      <c r="K315" s="243">
        <f t="shared" si="110"/>
        <v>1044000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288</v>
      </c>
      <c r="C316" s="296" t="str">
        <f t="shared" si="113"/>
        <v>PCS</v>
      </c>
      <c r="D316" s="305">
        <f t="shared" si="113"/>
        <v>2</v>
      </c>
      <c r="E316" s="298" t="str">
        <f t="shared" si="113"/>
        <v>PENSIL WARNA JOYKO CP-12PB (PANJANG)</v>
      </c>
      <c r="F316" s="239"/>
      <c r="G316" s="240"/>
      <c r="H316" s="241">
        <f t="shared" ref="H316:J316" si="114">H278</f>
        <v>10600</v>
      </c>
      <c r="I316" s="242">
        <f t="shared" si="114"/>
        <v>0.13</v>
      </c>
      <c r="J316" s="242">
        <f t="shared" si="114"/>
        <v>0</v>
      </c>
      <c r="K316" s="243">
        <f t="shared" si="110"/>
        <v>2655936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72</v>
      </c>
      <c r="C317" s="296" t="str">
        <f t="shared" si="115"/>
        <v>PCS</v>
      </c>
      <c r="D317" s="305">
        <f t="shared" si="115"/>
        <v>1</v>
      </c>
      <c r="E317" s="298" t="str">
        <f t="shared" si="115"/>
        <v>PENSIL WARNA JOYKO CP-24PB (PANJANG)</v>
      </c>
      <c r="F317" s="239"/>
      <c r="G317" s="240"/>
      <c r="H317" s="241">
        <f t="shared" ref="H317:J317" si="116">H279</f>
        <v>21200</v>
      </c>
      <c r="I317" s="242">
        <f t="shared" si="116"/>
        <v>0.13</v>
      </c>
      <c r="J317" s="242">
        <f t="shared" si="116"/>
        <v>0</v>
      </c>
      <c r="K317" s="243">
        <f t="shared" si="110"/>
        <v>1327968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5</v>
      </c>
      <c r="C318" s="296" t="str">
        <f t="shared" si="117"/>
        <v>PAK</v>
      </c>
      <c r="D318" s="305" t="str">
        <f t="shared" si="117"/>
        <v/>
      </c>
      <c r="E318" s="298" t="str">
        <f t="shared" si="117"/>
        <v>KARTU STOCK FOLIO PUTIH</v>
      </c>
      <c r="F318" s="239"/>
      <c r="G318" s="240"/>
      <c r="H318" s="241">
        <f t="shared" ref="H318:J318" si="118">H280</f>
        <v>37500</v>
      </c>
      <c r="I318" s="242">
        <f t="shared" si="118"/>
        <v>0</v>
      </c>
      <c r="J318" s="242">
        <f t="shared" si="118"/>
        <v>0</v>
      </c>
      <c r="K318" s="243">
        <f t="shared" si="110"/>
        <v>187500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10</v>
      </c>
      <c r="C319" s="296" t="str">
        <f t="shared" si="119"/>
        <v>PAK</v>
      </c>
      <c r="D319" s="305" t="str">
        <f t="shared" si="119"/>
        <v/>
      </c>
      <c r="E319" s="298" t="str">
        <f t="shared" si="119"/>
        <v>KARTU STOCK KWARTO PUTIH</v>
      </c>
      <c r="F319" s="239"/>
      <c r="G319" s="240"/>
      <c r="H319" s="241">
        <f t="shared" ref="H319:J319" si="120">H281</f>
        <v>18500</v>
      </c>
      <c r="I319" s="242">
        <f t="shared" si="120"/>
        <v>0</v>
      </c>
      <c r="J319" s="242">
        <f t="shared" si="120"/>
        <v>0</v>
      </c>
      <c r="K319" s="243">
        <f t="shared" si="110"/>
        <v>185000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72</v>
      </c>
      <c r="C320" s="296" t="str">
        <f t="shared" si="121"/>
        <v>LSN</v>
      </c>
      <c r="D320" s="297" t="str">
        <f t="shared" si="121"/>
        <v/>
      </c>
      <c r="E320" s="298" t="str">
        <f t="shared" si="121"/>
        <v>GEL PEN KENKO KE-303 T-GEL TRIANGULAR HITAM</v>
      </c>
      <c r="F320" s="239"/>
      <c r="G320" s="240"/>
      <c r="H320" s="241">
        <f t="shared" ref="H320:J320" si="122">H282</f>
        <v>21600</v>
      </c>
      <c r="I320" s="242">
        <f t="shared" si="122"/>
        <v>0.13</v>
      </c>
      <c r="J320" s="242">
        <f t="shared" si="122"/>
        <v>0</v>
      </c>
      <c r="K320" s="243">
        <f t="shared" si="110"/>
        <v>1353024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647"/>
      <c r="K331" s="642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648">
        <f>SUM(K314:K329)</f>
        <v>8136728</v>
      </c>
      <c r="K332" s="649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641"/>
      <c r="K333" s="641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642"/>
      <c r="K335" s="642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643">
        <f>((J332/1.11)+(K334/1.11))*11%</f>
        <v>806342.41441441432</v>
      </c>
      <c r="K336" s="644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642"/>
      <c r="K337" s="642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8136728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589" t="str">
        <f>J302</f>
        <v>NOVI / CONDRO</v>
      </c>
      <c r="K340" s="590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589">
        <f>J303</f>
        <v>0</v>
      </c>
      <c r="K341" s="590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23010004</v>
      </c>
      <c r="G344" s="11" t="s">
        <v>2</v>
      </c>
      <c r="H344" s="558" t="s">
        <v>35</v>
      </c>
      <c r="I344" s="558"/>
      <c r="J344" s="558"/>
      <c r="K344" s="55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562" t="s">
        <v>3</v>
      </c>
      <c r="G345" s="17"/>
      <c r="H345" s="560"/>
      <c r="I345" s="560"/>
      <c r="J345" s="560"/>
      <c r="K345" s="561"/>
      <c r="L345" s="12"/>
    </row>
    <row r="346" spans="1:12" s="10" customFormat="1" ht="16.5" customHeight="1" x14ac:dyDescent="0.3">
      <c r="A346" s="5"/>
      <c r="B346" s="6" t="s">
        <v>4</v>
      </c>
      <c r="C346" s="7"/>
      <c r="D346" s="657">
        <v>44931</v>
      </c>
      <c r="E346" s="658"/>
      <c r="F346" s="562"/>
      <c r="G346" s="18"/>
      <c r="H346" s="659" t="s">
        <v>31</v>
      </c>
      <c r="I346" s="659"/>
      <c r="J346" s="659"/>
      <c r="K346" s="660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562"/>
      <c r="G347" s="18"/>
      <c r="H347" s="661" t="s">
        <v>36</v>
      </c>
      <c r="I347" s="661"/>
      <c r="J347" s="661"/>
      <c r="K347" s="662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54</v>
      </c>
      <c r="E348" s="9"/>
      <c r="F348" s="21"/>
      <c r="G348" s="22"/>
      <c r="H348" s="663"/>
      <c r="I348" s="663"/>
      <c r="J348" s="663"/>
      <c r="K348" s="664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360</v>
      </c>
      <c r="C352" s="46" t="s">
        <v>42</v>
      </c>
      <c r="D352" s="94">
        <v>5</v>
      </c>
      <c r="E352" s="114" t="s">
        <v>55</v>
      </c>
      <c r="F352" s="48"/>
      <c r="G352" s="49"/>
      <c r="H352" s="50">
        <v>23000</v>
      </c>
      <c r="I352" s="51">
        <v>0.13</v>
      </c>
      <c r="J352" s="51"/>
      <c r="K352" s="52">
        <f t="shared" ref="K352:K355" si="141">(B352*H352-((B352*H352)*I352))-((B352*H352-((B352*H352)*I352))*J352)</f>
        <v>7203600</v>
      </c>
      <c r="L352" s="36"/>
    </row>
    <row r="353" spans="1:12" s="10" customFormat="1" ht="14.1" customHeight="1" x14ac:dyDescent="0.25">
      <c r="A353" s="45">
        <v>2</v>
      </c>
      <c r="B353" s="46">
        <v>36</v>
      </c>
      <c r="C353" s="46" t="s">
        <v>42</v>
      </c>
      <c r="D353" s="94">
        <v>1</v>
      </c>
      <c r="E353" s="114" t="s">
        <v>56</v>
      </c>
      <c r="F353" s="48"/>
      <c r="G353" s="49"/>
      <c r="H353" s="50">
        <v>41500</v>
      </c>
      <c r="I353" s="51">
        <v>0.13</v>
      </c>
      <c r="J353" s="51"/>
      <c r="K353" s="52">
        <f t="shared" si="141"/>
        <v>1299780</v>
      </c>
      <c r="L353" s="36"/>
    </row>
    <row r="354" spans="1:12" s="10" customFormat="1" ht="14.1" customHeight="1" x14ac:dyDescent="0.25">
      <c r="A354" s="45">
        <v>3</v>
      </c>
      <c r="B354" s="46">
        <v>24</v>
      </c>
      <c r="C354" s="46" t="s">
        <v>42</v>
      </c>
      <c r="D354" s="94">
        <v>1</v>
      </c>
      <c r="E354" s="114" t="s">
        <v>57</v>
      </c>
      <c r="F354" s="48"/>
      <c r="G354" s="49"/>
      <c r="H354" s="50">
        <v>58900</v>
      </c>
      <c r="I354" s="51">
        <v>0.13</v>
      </c>
      <c r="J354" s="51"/>
      <c r="K354" s="52">
        <f t="shared" si="141"/>
        <v>1229832</v>
      </c>
      <c r="L354" s="36"/>
    </row>
    <row r="355" spans="1:12" s="10" customFormat="1" ht="14.1" customHeight="1" x14ac:dyDescent="0.25">
      <c r="A355" s="45">
        <v>4</v>
      </c>
      <c r="B355" s="46">
        <v>24</v>
      </c>
      <c r="C355" s="46" t="s">
        <v>42</v>
      </c>
      <c r="D355" s="94">
        <v>1</v>
      </c>
      <c r="E355" s="114" t="s">
        <v>58</v>
      </c>
      <c r="F355" s="48"/>
      <c r="G355" s="49"/>
      <c r="H355" s="50">
        <v>66900</v>
      </c>
      <c r="I355" s="51">
        <v>0.13</v>
      </c>
      <c r="J355" s="51"/>
      <c r="K355" s="52">
        <f t="shared" si="141"/>
        <v>1396872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/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/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/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/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/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/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/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/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/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/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/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/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591"/>
      <c r="K369" s="563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584">
        <f>SUM(K352:K367)</f>
        <v>11130084</v>
      </c>
      <c r="K370" s="585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586"/>
      <c r="K371" s="586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563"/>
      <c r="K373" s="563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587">
        <f>((J370/1.11)+(K372/1.11))*11%</f>
        <v>1102981.297297297</v>
      </c>
      <c r="K374" s="588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563"/>
      <c r="K375" s="563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11130084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564" t="s">
        <v>59</v>
      </c>
      <c r="K378" s="565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564"/>
      <c r="K379" s="565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23010004</v>
      </c>
      <c r="F382" s="127"/>
      <c r="G382" s="128" t="s">
        <v>2</v>
      </c>
      <c r="H382" s="668" t="str">
        <f>H344</f>
        <v>CV TRINITY CENTRAAL</v>
      </c>
      <c r="I382" s="668"/>
      <c r="J382" s="668"/>
      <c r="K382" s="669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650" t="s">
        <v>3</v>
      </c>
      <c r="G383" s="134"/>
      <c r="H383" s="670"/>
      <c r="I383" s="670"/>
      <c r="J383" s="670"/>
      <c r="K383" s="671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651">
        <f>D346</f>
        <v>44931</v>
      </c>
      <c r="E384" s="652"/>
      <c r="F384" s="650"/>
      <c r="G384" s="135"/>
      <c r="H384" s="653" t="str">
        <f>H346</f>
        <v/>
      </c>
      <c r="I384" s="653"/>
      <c r="J384" s="653"/>
      <c r="K384" s="654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650"/>
      <c r="G385" s="135"/>
      <c r="H385" s="607" t="str">
        <f>H347</f>
        <v>PURWOKERTO</v>
      </c>
      <c r="I385" s="607"/>
      <c r="J385" s="607"/>
      <c r="K385" s="608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0560</v>
      </c>
      <c r="E386" s="126"/>
      <c r="F386" s="137"/>
      <c r="G386" s="138"/>
      <c r="H386" s="609"/>
      <c r="I386" s="609"/>
      <c r="J386" s="609"/>
      <c r="K386" s="610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360</v>
      </c>
      <c r="C390" s="291" t="str">
        <f t="shared" si="142"/>
        <v>PCS</v>
      </c>
      <c r="D390" s="306">
        <f t="shared" si="142"/>
        <v>5</v>
      </c>
      <c r="E390" s="293" t="str">
        <f t="shared" si="142"/>
        <v>CRAYON / OIL PASTEL JOYKO OP-18S PP CASE SEA WORLD</v>
      </c>
      <c r="F390" s="162"/>
      <c r="G390" s="163"/>
      <c r="H390" s="164">
        <f t="shared" ref="H390:J390" si="143">H352</f>
        <v>23000</v>
      </c>
      <c r="I390" s="165">
        <f t="shared" si="143"/>
        <v>0.13</v>
      </c>
      <c r="J390" s="165">
        <f t="shared" si="143"/>
        <v>0</v>
      </c>
      <c r="K390" s="166">
        <f t="shared" ref="K390:K405" si="144">(B390*H390-((B390*H390)*I390))-((B390*H390-((B390*H390)*I390))*J390)</f>
        <v>7203600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36</v>
      </c>
      <c r="C391" s="291" t="str">
        <f t="shared" si="145"/>
        <v>PCS</v>
      </c>
      <c r="D391" s="306">
        <f t="shared" si="145"/>
        <v>1</v>
      </c>
      <c r="E391" s="293" t="str">
        <f t="shared" si="145"/>
        <v>CRAYON / OIL PASTEL JOYKO OP-36S PP CASE SEA WORLD</v>
      </c>
      <c r="F391" s="162"/>
      <c r="G391" s="163"/>
      <c r="H391" s="164">
        <f t="shared" ref="H391:J391" si="146">H353</f>
        <v>41500</v>
      </c>
      <c r="I391" s="165">
        <f t="shared" si="146"/>
        <v>0.13</v>
      </c>
      <c r="J391" s="165">
        <f t="shared" si="146"/>
        <v>0</v>
      </c>
      <c r="K391" s="166">
        <f t="shared" si="144"/>
        <v>1299780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24</v>
      </c>
      <c r="C392" s="291" t="str">
        <f t="shared" si="147"/>
        <v>PCS</v>
      </c>
      <c r="D392" s="306">
        <f t="shared" si="147"/>
        <v>1</v>
      </c>
      <c r="E392" s="293" t="str">
        <f t="shared" si="147"/>
        <v>CRAYON / OIL PASTEL JOYKO OP-48S PP CASE SEA WORLD</v>
      </c>
      <c r="F392" s="162"/>
      <c r="G392" s="163"/>
      <c r="H392" s="164">
        <f t="shared" ref="H392:J392" si="148">H354</f>
        <v>58900</v>
      </c>
      <c r="I392" s="165">
        <f t="shared" si="148"/>
        <v>0.13</v>
      </c>
      <c r="J392" s="165">
        <f t="shared" si="148"/>
        <v>0</v>
      </c>
      <c r="K392" s="166">
        <f t="shared" si="144"/>
        <v>1229832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24</v>
      </c>
      <c r="C393" s="291" t="str">
        <f t="shared" si="149"/>
        <v>PCS</v>
      </c>
      <c r="D393" s="306">
        <f t="shared" si="149"/>
        <v>1</v>
      </c>
      <c r="E393" s="293" t="str">
        <f t="shared" si="149"/>
        <v>CRAYON / OIL PASTEL JOYKO OP-55S PP CASE SEA WORLD</v>
      </c>
      <c r="F393" s="162"/>
      <c r="G393" s="163"/>
      <c r="H393" s="164">
        <f t="shared" ref="H393:J393" si="150">H355</f>
        <v>66900</v>
      </c>
      <c r="I393" s="165">
        <f t="shared" si="150"/>
        <v>0.13</v>
      </c>
      <c r="J393" s="165">
        <f t="shared" si="150"/>
        <v>0</v>
      </c>
      <c r="K393" s="166">
        <f t="shared" si="144"/>
        <v>1396872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665"/>
      <c r="K407" s="645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666">
        <f>SUM(K390:K405)</f>
        <v>11130084</v>
      </c>
      <c r="K408" s="667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646"/>
      <c r="K409" s="646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645"/>
      <c r="K411" s="645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655">
        <f>((J408/1.11)+(K410/1.11))*11%</f>
        <v>1102981.297297297</v>
      </c>
      <c r="K412" s="656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645"/>
      <c r="K413" s="645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11130084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592" t="str">
        <f>J378</f>
        <v>LINA / CONDRO</v>
      </c>
      <c r="K416" s="593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592">
        <f>J379</f>
        <v>0</v>
      </c>
      <c r="K417" s="593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23010004</v>
      </c>
      <c r="F420" s="204"/>
      <c r="G420" s="205" t="s">
        <v>2</v>
      </c>
      <c r="H420" s="594" t="str">
        <f>H382</f>
        <v>CV TRINITY CENTRAAL</v>
      </c>
      <c r="I420" s="594"/>
      <c r="J420" s="594"/>
      <c r="K420" s="595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598" t="s">
        <v>3</v>
      </c>
      <c r="G421" s="211"/>
      <c r="H421" s="596"/>
      <c r="I421" s="596"/>
      <c r="J421" s="596"/>
      <c r="K421" s="597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599">
        <f>D384</f>
        <v>44931</v>
      </c>
      <c r="E422" s="600"/>
      <c r="F422" s="598"/>
      <c r="G422" s="212"/>
      <c r="H422" s="601" t="str">
        <f>H384</f>
        <v/>
      </c>
      <c r="I422" s="601"/>
      <c r="J422" s="601"/>
      <c r="K422" s="602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598"/>
      <c r="G423" s="212"/>
      <c r="H423" s="603" t="str">
        <f>H385</f>
        <v>PURWOKERTO</v>
      </c>
      <c r="I423" s="603"/>
      <c r="J423" s="603"/>
      <c r="K423" s="604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0560</v>
      </c>
      <c r="E424" s="203"/>
      <c r="F424" s="214"/>
      <c r="G424" s="215"/>
      <c r="H424" s="605"/>
      <c r="I424" s="605"/>
      <c r="J424" s="605"/>
      <c r="K424" s="606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360</v>
      </c>
      <c r="C428" s="296" t="str">
        <f t="shared" si="175"/>
        <v>PCS</v>
      </c>
      <c r="D428" s="305">
        <f t="shared" si="175"/>
        <v>5</v>
      </c>
      <c r="E428" s="298" t="str">
        <f t="shared" si="175"/>
        <v>CRAYON / OIL PASTEL JOYKO OP-18S PP CASE SEA WORLD</v>
      </c>
      <c r="F428" s="239"/>
      <c r="G428" s="240"/>
      <c r="H428" s="241">
        <f t="shared" ref="H428:J428" si="176">H390</f>
        <v>23000</v>
      </c>
      <c r="I428" s="242">
        <f t="shared" si="176"/>
        <v>0.13</v>
      </c>
      <c r="J428" s="242">
        <f t="shared" si="176"/>
        <v>0</v>
      </c>
      <c r="K428" s="243">
        <f t="shared" ref="K428:K443" si="177">(B428*H428-((B428*H428)*I428))-((B428*H428-((B428*H428)*I428))*J428)</f>
        <v>7203600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36</v>
      </c>
      <c r="C429" s="296" t="str">
        <f t="shared" si="178"/>
        <v>PCS</v>
      </c>
      <c r="D429" s="305">
        <f t="shared" si="178"/>
        <v>1</v>
      </c>
      <c r="E429" s="298" t="str">
        <f t="shared" si="178"/>
        <v>CRAYON / OIL PASTEL JOYKO OP-36S PP CASE SEA WORLD</v>
      </c>
      <c r="F429" s="239"/>
      <c r="G429" s="240"/>
      <c r="H429" s="241">
        <f t="shared" ref="H429:J429" si="179">H391</f>
        <v>41500</v>
      </c>
      <c r="I429" s="242">
        <f t="shared" si="179"/>
        <v>0.13</v>
      </c>
      <c r="J429" s="242">
        <f t="shared" si="179"/>
        <v>0</v>
      </c>
      <c r="K429" s="243">
        <f t="shared" si="177"/>
        <v>1299780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24</v>
      </c>
      <c r="C430" s="296" t="str">
        <f t="shared" si="180"/>
        <v>PCS</v>
      </c>
      <c r="D430" s="305">
        <f t="shared" si="180"/>
        <v>1</v>
      </c>
      <c r="E430" s="298" t="str">
        <f t="shared" si="180"/>
        <v>CRAYON / OIL PASTEL JOYKO OP-48S PP CASE SEA WORLD</v>
      </c>
      <c r="F430" s="239"/>
      <c r="G430" s="240"/>
      <c r="H430" s="241">
        <f t="shared" ref="H430:J430" si="181">H392</f>
        <v>58900</v>
      </c>
      <c r="I430" s="242">
        <f t="shared" si="181"/>
        <v>0.13</v>
      </c>
      <c r="J430" s="242">
        <f t="shared" si="181"/>
        <v>0</v>
      </c>
      <c r="K430" s="243">
        <f t="shared" si="177"/>
        <v>1229832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24</v>
      </c>
      <c r="C431" s="296" t="str">
        <f t="shared" si="182"/>
        <v>PCS</v>
      </c>
      <c r="D431" s="305">
        <f t="shared" si="182"/>
        <v>1</v>
      </c>
      <c r="E431" s="298" t="str">
        <f t="shared" si="182"/>
        <v>CRAYON / OIL PASTEL JOYKO OP-55S PP CASE SEA WORLD</v>
      </c>
      <c r="F431" s="239"/>
      <c r="G431" s="240"/>
      <c r="H431" s="241">
        <f t="shared" ref="H431:J431" si="183">H393</f>
        <v>66900</v>
      </c>
      <c r="I431" s="242">
        <f t="shared" si="183"/>
        <v>0.13</v>
      </c>
      <c r="J431" s="242">
        <f t="shared" si="183"/>
        <v>0</v>
      </c>
      <c r="K431" s="243">
        <f t="shared" si="177"/>
        <v>1396872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647"/>
      <c r="K445" s="642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648">
        <f>SUM(K428:K443)</f>
        <v>11130084</v>
      </c>
      <c r="K446" s="649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641"/>
      <c r="K447" s="641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642"/>
      <c r="K449" s="642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643">
        <f>((J446/1.11)+(K448/1.11))*11%</f>
        <v>1102981.297297297</v>
      </c>
      <c r="K450" s="644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642"/>
      <c r="K451" s="642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11130084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589" t="str">
        <f>J416</f>
        <v>LINA / CONDRO</v>
      </c>
      <c r="K454" s="590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589">
        <f>J417</f>
        <v>0</v>
      </c>
      <c r="K455" s="590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23010005</v>
      </c>
      <c r="G458" s="11" t="s">
        <v>2</v>
      </c>
      <c r="H458" s="558" t="s">
        <v>60</v>
      </c>
      <c r="I458" s="558"/>
      <c r="J458" s="558"/>
      <c r="K458" s="55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562" t="s">
        <v>3</v>
      </c>
      <c r="G459" s="17"/>
      <c r="H459" s="560"/>
      <c r="I459" s="560"/>
      <c r="J459" s="560"/>
      <c r="K459" s="561"/>
      <c r="L459" s="12"/>
    </row>
    <row r="460" spans="1:12" s="10" customFormat="1" ht="16.5" customHeight="1" x14ac:dyDescent="0.3">
      <c r="A460" s="5"/>
      <c r="B460" s="6" t="s">
        <v>4</v>
      </c>
      <c r="C460" s="7"/>
      <c r="D460" s="657">
        <v>44931</v>
      </c>
      <c r="E460" s="658"/>
      <c r="F460" s="562"/>
      <c r="G460" s="18"/>
      <c r="H460" s="659" t="s">
        <v>31</v>
      </c>
      <c r="I460" s="659"/>
      <c r="J460" s="659"/>
      <c r="K460" s="660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562"/>
      <c r="G461" s="18"/>
      <c r="H461" s="661" t="s">
        <v>61</v>
      </c>
      <c r="I461" s="661"/>
      <c r="J461" s="661"/>
      <c r="K461" s="662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62</v>
      </c>
      <c r="E462" s="9"/>
      <c r="F462" s="21"/>
      <c r="G462" s="22"/>
      <c r="H462" s="663"/>
      <c r="I462" s="663"/>
      <c r="J462" s="663"/>
      <c r="K462" s="664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42</v>
      </c>
      <c r="D466" s="94" t="s">
        <v>31</v>
      </c>
      <c r="E466" s="114" t="s">
        <v>63</v>
      </c>
      <c r="F466" s="48"/>
      <c r="G466" s="49"/>
      <c r="H466" s="50">
        <v>4100</v>
      </c>
      <c r="I466" s="51">
        <v>0.14499999999999999</v>
      </c>
      <c r="J466" s="51"/>
      <c r="K466" s="52">
        <f t="shared" ref="K466:K481" si="208">(B466*H466-((B466*H466)*I466))-((B466*H466-((B466*H466)*I466))*J466)</f>
        <v>504792</v>
      </c>
      <c r="L466" s="36"/>
    </row>
    <row r="467" spans="1:12" s="10" customFormat="1" ht="14.1" customHeight="1" x14ac:dyDescent="0.25">
      <c r="A467" s="45">
        <v>2</v>
      </c>
      <c r="B467" s="46">
        <v>192</v>
      </c>
      <c r="C467" s="46" t="s">
        <v>42</v>
      </c>
      <c r="D467" s="94" t="s">
        <v>31</v>
      </c>
      <c r="E467" s="114" t="s">
        <v>64</v>
      </c>
      <c r="F467" s="48"/>
      <c r="G467" s="49"/>
      <c r="H467" s="50">
        <v>6600</v>
      </c>
      <c r="I467" s="51">
        <v>0.14499999999999999</v>
      </c>
      <c r="J467" s="51"/>
      <c r="K467" s="52">
        <f t="shared" si="208"/>
        <v>1083456</v>
      </c>
      <c r="L467" s="36"/>
    </row>
    <row r="468" spans="1:12" s="10" customFormat="1" ht="14.1" customHeight="1" x14ac:dyDescent="0.25">
      <c r="A468" s="45">
        <v>3</v>
      </c>
      <c r="B468" s="46">
        <v>36</v>
      </c>
      <c r="C468" s="46" t="s">
        <v>42</v>
      </c>
      <c r="D468" s="94" t="s">
        <v>31</v>
      </c>
      <c r="E468" s="114" t="s">
        <v>65</v>
      </c>
      <c r="F468" s="48"/>
      <c r="G468" s="49"/>
      <c r="H468" s="50">
        <v>8300</v>
      </c>
      <c r="I468" s="51">
        <v>0.14499999999999999</v>
      </c>
      <c r="J468" s="51"/>
      <c r="K468" s="52">
        <f t="shared" si="208"/>
        <v>255474</v>
      </c>
      <c r="L468" s="36"/>
    </row>
    <row r="469" spans="1:12" s="10" customFormat="1" ht="14.1" customHeight="1" x14ac:dyDescent="0.25">
      <c r="A469" s="45">
        <v>4</v>
      </c>
      <c r="B469" s="46">
        <v>36</v>
      </c>
      <c r="C469" s="46" t="s">
        <v>42</v>
      </c>
      <c r="D469" s="94" t="s">
        <v>31</v>
      </c>
      <c r="E469" s="114" t="s">
        <v>66</v>
      </c>
      <c r="F469" s="48"/>
      <c r="G469" s="49"/>
      <c r="H469" s="50">
        <v>6200</v>
      </c>
      <c r="I469" s="51">
        <v>0.14499999999999999</v>
      </c>
      <c r="J469" s="51"/>
      <c r="K469" s="52">
        <f t="shared" si="208"/>
        <v>190836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591"/>
      <c r="K483" s="563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584">
        <f>SUM(K466:K481)</f>
        <v>2034558</v>
      </c>
      <c r="K484" s="585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586"/>
      <c r="K485" s="586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563"/>
      <c r="K487" s="563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587">
        <f>((J484/1.11)+(K486/1.11))*11%</f>
        <v>201622.86486486485</v>
      </c>
      <c r="K488" s="588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563"/>
      <c r="K489" s="563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2034558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564" t="s">
        <v>67</v>
      </c>
      <c r="K492" s="565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564"/>
      <c r="K493" s="565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23010005</v>
      </c>
      <c r="F496" s="127"/>
      <c r="G496" s="128" t="s">
        <v>2</v>
      </c>
      <c r="H496" s="668" t="str">
        <f>H458</f>
        <v>CV SUPER FANCY NUSANTARA</v>
      </c>
      <c r="I496" s="668"/>
      <c r="J496" s="668"/>
      <c r="K496" s="669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650" t="s">
        <v>3</v>
      </c>
      <c r="G497" s="134"/>
      <c r="H497" s="670"/>
      <c r="I497" s="670"/>
      <c r="J497" s="670"/>
      <c r="K497" s="671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651">
        <f>D460</f>
        <v>44931</v>
      </c>
      <c r="E498" s="652"/>
      <c r="F498" s="650"/>
      <c r="G498" s="135"/>
      <c r="H498" s="653" t="str">
        <f>H460</f>
        <v/>
      </c>
      <c r="I498" s="653"/>
      <c r="J498" s="653"/>
      <c r="K498" s="654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650"/>
      <c r="G499" s="135"/>
      <c r="H499" s="607" t="str">
        <f>H461</f>
        <v>KARANGJATI</v>
      </c>
      <c r="I499" s="607"/>
      <c r="J499" s="607"/>
      <c r="K499" s="608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2859</v>
      </c>
      <c r="E500" s="126"/>
      <c r="F500" s="137"/>
      <c r="G500" s="138"/>
      <c r="H500" s="609"/>
      <c r="I500" s="609"/>
      <c r="J500" s="609"/>
      <c r="K500" s="610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144</v>
      </c>
      <c r="C504" s="291" t="str">
        <f t="shared" si="209"/>
        <v>PCS</v>
      </c>
      <c r="D504" s="292" t="str">
        <f t="shared" si="209"/>
        <v/>
      </c>
      <c r="E504" s="293" t="str">
        <f t="shared" si="209"/>
        <v>STAND PEN SPIRAL KENKO STP-300SG</v>
      </c>
      <c r="F504" s="162"/>
      <c r="G504" s="163"/>
      <c r="H504" s="164">
        <f t="shared" ref="H504:J504" si="210">H466</f>
        <v>4100</v>
      </c>
      <c r="I504" s="165">
        <f t="shared" si="210"/>
        <v>0.14499999999999999</v>
      </c>
      <c r="J504" s="165">
        <f t="shared" si="210"/>
        <v>0</v>
      </c>
      <c r="K504" s="166">
        <f t="shared" ref="K504:K519" si="211">(B504*H504-((B504*H504)*I504))-((B504*H504-((B504*H504)*I504))*J504)</f>
        <v>504792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192</v>
      </c>
      <c r="C505" s="291" t="str">
        <f t="shared" si="212"/>
        <v>PCS</v>
      </c>
      <c r="D505" s="292" t="str">
        <f t="shared" si="212"/>
        <v/>
      </c>
      <c r="E505" s="293" t="str">
        <f t="shared" si="212"/>
        <v>PENSIL WARNA KENKO CP-12HALF CLASSIC (PENDEK)</v>
      </c>
      <c r="F505" s="162"/>
      <c r="G505" s="163"/>
      <c r="H505" s="164">
        <f t="shared" ref="H505:J505" si="213">H467</f>
        <v>6600</v>
      </c>
      <c r="I505" s="165">
        <f t="shared" si="213"/>
        <v>0.14499999999999999</v>
      </c>
      <c r="J505" s="165">
        <f t="shared" si="213"/>
        <v>0</v>
      </c>
      <c r="K505" s="166">
        <f t="shared" si="211"/>
        <v>1083456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36</v>
      </c>
      <c r="C506" s="291" t="str">
        <f t="shared" si="214"/>
        <v>PCS</v>
      </c>
      <c r="D506" s="292" t="str">
        <f t="shared" si="214"/>
        <v/>
      </c>
      <c r="E506" s="293" t="str">
        <f t="shared" si="214"/>
        <v>STAMP PLATE DATER KENKO S-68 (Cap Lunas)</v>
      </c>
      <c r="F506" s="162"/>
      <c r="G506" s="163"/>
      <c r="H506" s="164">
        <f t="shared" ref="H506:J506" si="215">H468</f>
        <v>8300</v>
      </c>
      <c r="I506" s="165">
        <f t="shared" si="215"/>
        <v>0.14499999999999999</v>
      </c>
      <c r="J506" s="165">
        <f t="shared" si="215"/>
        <v>0</v>
      </c>
      <c r="K506" s="166">
        <f t="shared" si="211"/>
        <v>255474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36</v>
      </c>
      <c r="C507" s="291" t="str">
        <f t="shared" si="216"/>
        <v>PCS</v>
      </c>
      <c r="D507" s="292" t="str">
        <f t="shared" si="216"/>
        <v/>
      </c>
      <c r="E507" s="293" t="str">
        <f t="shared" si="216"/>
        <v>DATE STAMP KENKO D-4 (Cap Tanggal 4 Mm)</v>
      </c>
      <c r="F507" s="162"/>
      <c r="G507" s="163"/>
      <c r="H507" s="164">
        <f t="shared" ref="H507:J507" si="217">H469</f>
        <v>6200</v>
      </c>
      <c r="I507" s="165">
        <f t="shared" si="217"/>
        <v>0.14499999999999999</v>
      </c>
      <c r="J507" s="165">
        <f t="shared" si="217"/>
        <v>0</v>
      </c>
      <c r="K507" s="166">
        <f t="shared" si="211"/>
        <v>190836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665"/>
      <c r="K521" s="645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666">
        <f>SUM(K504:K519)</f>
        <v>2034558</v>
      </c>
      <c r="K522" s="667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646"/>
      <c r="K523" s="646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645"/>
      <c r="K525" s="645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655">
        <f>((J522/1.11)+(K524/1.11))*11%</f>
        <v>201622.86486486485</v>
      </c>
      <c r="K526" s="656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645"/>
      <c r="K527" s="645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2034558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592" t="str">
        <f>J492</f>
        <v>RISMA / CONDRO</v>
      </c>
      <c r="K530" s="593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592">
        <f>J493</f>
        <v>0</v>
      </c>
      <c r="K531" s="593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23010005</v>
      </c>
      <c r="F534" s="204"/>
      <c r="G534" s="205" t="s">
        <v>2</v>
      </c>
      <c r="H534" s="594" t="str">
        <f>H496</f>
        <v>CV SUPER FANCY NUSANTARA</v>
      </c>
      <c r="I534" s="594"/>
      <c r="J534" s="594"/>
      <c r="K534" s="595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598" t="s">
        <v>3</v>
      </c>
      <c r="G535" s="211"/>
      <c r="H535" s="596"/>
      <c r="I535" s="596"/>
      <c r="J535" s="596"/>
      <c r="K535" s="597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599">
        <f>D498</f>
        <v>44931</v>
      </c>
      <c r="E536" s="600"/>
      <c r="F536" s="598"/>
      <c r="G536" s="212"/>
      <c r="H536" s="601" t="str">
        <f>H498</f>
        <v/>
      </c>
      <c r="I536" s="601"/>
      <c r="J536" s="601"/>
      <c r="K536" s="602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598"/>
      <c r="G537" s="212"/>
      <c r="H537" s="603" t="str">
        <f>H499</f>
        <v>KARANGJATI</v>
      </c>
      <c r="I537" s="603"/>
      <c r="J537" s="603"/>
      <c r="K537" s="604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2859</v>
      </c>
      <c r="E538" s="203"/>
      <c r="F538" s="214"/>
      <c r="G538" s="215"/>
      <c r="H538" s="605"/>
      <c r="I538" s="605"/>
      <c r="J538" s="605"/>
      <c r="K538" s="606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144</v>
      </c>
      <c r="C542" s="296" t="str">
        <f t="shared" si="242"/>
        <v>PCS</v>
      </c>
      <c r="D542" s="297" t="str">
        <f t="shared" si="242"/>
        <v/>
      </c>
      <c r="E542" s="298" t="str">
        <f t="shared" si="242"/>
        <v>STAND PEN SPIRAL KENKO STP-300SG</v>
      </c>
      <c r="F542" s="239"/>
      <c r="G542" s="240"/>
      <c r="H542" s="241">
        <f t="shared" ref="H542:J542" si="243">H504</f>
        <v>4100</v>
      </c>
      <c r="I542" s="242">
        <f t="shared" si="243"/>
        <v>0.14499999999999999</v>
      </c>
      <c r="J542" s="242">
        <f t="shared" si="243"/>
        <v>0</v>
      </c>
      <c r="K542" s="243">
        <f t="shared" ref="K542:K557" si="244">(B542*H542-((B542*H542)*I542))-((B542*H542-((B542*H542)*I542))*J542)</f>
        <v>504792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192</v>
      </c>
      <c r="C543" s="296" t="str">
        <f t="shared" si="245"/>
        <v>PCS</v>
      </c>
      <c r="D543" s="297" t="str">
        <f t="shared" si="245"/>
        <v/>
      </c>
      <c r="E543" s="298" t="str">
        <f t="shared" si="245"/>
        <v>PENSIL WARNA KENKO CP-12HALF CLASSIC (PENDEK)</v>
      </c>
      <c r="F543" s="239"/>
      <c r="G543" s="240"/>
      <c r="H543" s="241">
        <f t="shared" ref="H543:J543" si="246">H505</f>
        <v>6600</v>
      </c>
      <c r="I543" s="242">
        <f t="shared" si="246"/>
        <v>0.14499999999999999</v>
      </c>
      <c r="J543" s="242">
        <f t="shared" si="246"/>
        <v>0</v>
      </c>
      <c r="K543" s="243">
        <f t="shared" si="244"/>
        <v>1083456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36</v>
      </c>
      <c r="C544" s="296" t="str">
        <f t="shared" si="247"/>
        <v>PCS</v>
      </c>
      <c r="D544" s="297" t="str">
        <f t="shared" si="247"/>
        <v/>
      </c>
      <c r="E544" s="298" t="str">
        <f t="shared" si="247"/>
        <v>STAMP PLATE DATER KENKO S-68 (Cap Lunas)</v>
      </c>
      <c r="F544" s="239"/>
      <c r="G544" s="240"/>
      <c r="H544" s="241">
        <f t="shared" ref="H544:J544" si="248">H506</f>
        <v>8300</v>
      </c>
      <c r="I544" s="242">
        <f t="shared" si="248"/>
        <v>0.14499999999999999</v>
      </c>
      <c r="J544" s="242">
        <f t="shared" si="248"/>
        <v>0</v>
      </c>
      <c r="K544" s="243">
        <f t="shared" si="244"/>
        <v>255474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36</v>
      </c>
      <c r="C545" s="296" t="str">
        <f t="shared" si="249"/>
        <v>PCS</v>
      </c>
      <c r="D545" s="297" t="str">
        <f t="shared" si="249"/>
        <v/>
      </c>
      <c r="E545" s="298" t="str">
        <f t="shared" si="249"/>
        <v>DATE STAMP KENKO D-4 (Cap Tanggal 4 Mm)</v>
      </c>
      <c r="F545" s="239"/>
      <c r="G545" s="240"/>
      <c r="H545" s="241">
        <f t="shared" ref="H545:J545" si="250">H507</f>
        <v>6200</v>
      </c>
      <c r="I545" s="242">
        <f t="shared" si="250"/>
        <v>0.14499999999999999</v>
      </c>
      <c r="J545" s="242">
        <f t="shared" si="250"/>
        <v>0</v>
      </c>
      <c r="K545" s="243">
        <f t="shared" si="244"/>
        <v>190836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647"/>
      <c r="K559" s="642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648">
        <f>SUM(K542:K557)</f>
        <v>2034558</v>
      </c>
      <c r="K560" s="649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641"/>
      <c r="K561" s="641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642"/>
      <c r="K563" s="642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643">
        <f>((J560/1.11)+(K562/1.11))*11%</f>
        <v>201622.86486486485</v>
      </c>
      <c r="K564" s="644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642"/>
      <c r="K565" s="642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2034558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589" t="str">
        <f>J530</f>
        <v>RISMA / CONDRO</v>
      </c>
      <c r="K568" s="590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589">
        <f>J531</f>
        <v>0</v>
      </c>
      <c r="K569" s="590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23010006</v>
      </c>
      <c r="G572" s="11" t="s">
        <v>2</v>
      </c>
      <c r="H572" s="558" t="s">
        <v>40</v>
      </c>
      <c r="I572" s="558"/>
      <c r="J572" s="558"/>
      <c r="K572" s="55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562" t="s">
        <v>3</v>
      </c>
      <c r="G573" s="17"/>
      <c r="H573" s="560"/>
      <c r="I573" s="560"/>
      <c r="J573" s="560"/>
      <c r="K573" s="561"/>
      <c r="L573" s="12"/>
    </row>
    <row r="574" spans="1:12" s="10" customFormat="1" ht="16.5" customHeight="1" x14ac:dyDescent="0.3">
      <c r="A574" s="5"/>
      <c r="B574" s="6" t="s">
        <v>4</v>
      </c>
      <c r="C574" s="7"/>
      <c r="D574" s="657">
        <v>44931</v>
      </c>
      <c r="E574" s="658"/>
      <c r="F574" s="562"/>
      <c r="G574" s="18"/>
      <c r="H574" s="659" t="s">
        <v>41</v>
      </c>
      <c r="I574" s="659"/>
      <c r="J574" s="659"/>
      <c r="K574" s="660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562"/>
      <c r="G575" s="18"/>
      <c r="H575" s="661" t="s">
        <v>36</v>
      </c>
      <c r="I575" s="661"/>
      <c r="J575" s="661"/>
      <c r="K575" s="662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68</v>
      </c>
      <c r="E576" s="9"/>
      <c r="F576" s="21"/>
      <c r="G576" s="22"/>
      <c r="H576" s="663"/>
      <c r="I576" s="663"/>
      <c r="J576" s="663"/>
      <c r="K576" s="664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48</v>
      </c>
      <c r="C580" s="46" t="s">
        <v>33</v>
      </c>
      <c r="D580" s="94">
        <v>1</v>
      </c>
      <c r="E580" s="114" t="s">
        <v>64</v>
      </c>
      <c r="F580" s="48"/>
      <c r="G580" s="49"/>
      <c r="H580" s="50">
        <v>79200</v>
      </c>
      <c r="I580" s="51">
        <v>0.13500000000000001</v>
      </c>
      <c r="J580" s="51"/>
      <c r="K580" s="52">
        <f t="shared" ref="K580:K595" si="275">(B580*H580-((B580*H580)*I580))-((B580*H580-((B580*H580)*I580))*J580)</f>
        <v>3288384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33</v>
      </c>
      <c r="D581" s="94">
        <v>2</v>
      </c>
      <c r="E581" s="114" t="s">
        <v>69</v>
      </c>
      <c r="F581" s="48"/>
      <c r="G581" s="49"/>
      <c r="H581" s="50">
        <v>124200</v>
      </c>
      <c r="I581" s="51">
        <v>0.13500000000000001</v>
      </c>
      <c r="J581" s="51"/>
      <c r="K581" s="52">
        <f t="shared" si="275"/>
        <v>5156784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591"/>
      <c r="K597" s="563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584">
        <f>SUM(K580:K595)</f>
        <v>8445168</v>
      </c>
      <c r="K598" s="585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586"/>
      <c r="K599" s="586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563"/>
      <c r="K601" s="563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587">
        <f>((J598/1.11)+(K600/1.11))*11%</f>
        <v>836908.54054054047</v>
      </c>
      <c r="K602" s="588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563"/>
      <c r="K603" s="563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8445168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564" t="s">
        <v>59</v>
      </c>
      <c r="K606" s="565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564"/>
      <c r="K607" s="565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23010006</v>
      </c>
      <c r="F610" s="127"/>
      <c r="G610" s="128" t="s">
        <v>2</v>
      </c>
      <c r="H610" s="668" t="str">
        <f>H572</f>
        <v>CV PELITA JAYA</v>
      </c>
      <c r="I610" s="668"/>
      <c r="J610" s="668"/>
      <c r="K610" s="669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650" t="s">
        <v>3</v>
      </c>
      <c r="G611" s="134"/>
      <c r="H611" s="670"/>
      <c r="I611" s="670"/>
      <c r="J611" s="670"/>
      <c r="K611" s="671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651">
        <f>D574</f>
        <v>44931</v>
      </c>
      <c r="E612" s="652"/>
      <c r="F612" s="650"/>
      <c r="G612" s="135"/>
      <c r="H612" s="653" t="str">
        <f>H574</f>
        <v>(ANUGERAH SEJAHTERA)</v>
      </c>
      <c r="I612" s="653"/>
      <c r="J612" s="653"/>
      <c r="K612" s="654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650"/>
      <c r="G613" s="135"/>
      <c r="H613" s="607" t="str">
        <f>H575</f>
        <v>PURWOKERTO</v>
      </c>
      <c r="I613" s="607"/>
      <c r="J613" s="607"/>
      <c r="K613" s="608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0561</v>
      </c>
      <c r="E614" s="126"/>
      <c r="F614" s="137"/>
      <c r="G614" s="138"/>
      <c r="H614" s="609"/>
      <c r="I614" s="609"/>
      <c r="J614" s="609"/>
      <c r="K614" s="610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48</v>
      </c>
      <c r="C618" s="291" t="str">
        <f t="shared" si="276"/>
        <v>LSN</v>
      </c>
      <c r="D618" s="306">
        <f t="shared" si="276"/>
        <v>1</v>
      </c>
      <c r="E618" s="293" t="str">
        <f t="shared" si="276"/>
        <v>PENSIL WARNA KENKO CP-12HALF CLASSIC (PENDEK)</v>
      </c>
      <c r="F618" s="162"/>
      <c r="G618" s="163"/>
      <c r="H618" s="164">
        <f t="shared" ref="H618:J618" si="277">H580</f>
        <v>79200</v>
      </c>
      <c r="I618" s="165">
        <f t="shared" si="277"/>
        <v>0.13500000000000001</v>
      </c>
      <c r="J618" s="165">
        <f t="shared" si="277"/>
        <v>0</v>
      </c>
      <c r="K618" s="166">
        <f t="shared" ref="K618:K633" si="278">(B618*H618-((B618*H618)*I618))-((B618*H618-((B618*H618)*I618))*J618)</f>
        <v>3288384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48</v>
      </c>
      <c r="C619" s="291" t="str">
        <f t="shared" si="279"/>
        <v>LSN</v>
      </c>
      <c r="D619" s="306">
        <f t="shared" si="279"/>
        <v>2</v>
      </c>
      <c r="E619" s="293" t="str">
        <f t="shared" si="279"/>
        <v>PENSIL WARNA KENKO CP-12F CLASSIC (PANJANG)</v>
      </c>
      <c r="F619" s="162"/>
      <c r="G619" s="163"/>
      <c r="H619" s="164">
        <f t="shared" ref="H619:J619" si="280">H581</f>
        <v>124200</v>
      </c>
      <c r="I619" s="165">
        <f t="shared" si="280"/>
        <v>0.13500000000000001</v>
      </c>
      <c r="J619" s="165">
        <f t="shared" si="280"/>
        <v>0</v>
      </c>
      <c r="K619" s="166">
        <f t="shared" si="278"/>
        <v>5156784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665"/>
      <c r="K635" s="645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666">
        <f>SUM(K618:K633)</f>
        <v>8445168</v>
      </c>
      <c r="K636" s="667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646"/>
      <c r="K637" s="646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645"/>
      <c r="K639" s="645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655">
        <f>((J636/1.11)+(K638/1.11))*11%</f>
        <v>836908.54054054047</v>
      </c>
      <c r="K640" s="656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645"/>
      <c r="K641" s="645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8445168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592" t="str">
        <f>J606</f>
        <v>LINA / CONDRO</v>
      </c>
      <c r="K644" s="593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592">
        <f>J607</f>
        <v>0</v>
      </c>
      <c r="K645" s="593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23010006</v>
      </c>
      <c r="F648" s="204"/>
      <c r="G648" s="205" t="s">
        <v>2</v>
      </c>
      <c r="H648" s="594" t="str">
        <f>H610</f>
        <v>CV PELITA JAYA</v>
      </c>
      <c r="I648" s="594"/>
      <c r="J648" s="594"/>
      <c r="K648" s="595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598" t="s">
        <v>3</v>
      </c>
      <c r="G649" s="211"/>
      <c r="H649" s="596"/>
      <c r="I649" s="596"/>
      <c r="J649" s="596"/>
      <c r="K649" s="597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599">
        <f>D612</f>
        <v>44931</v>
      </c>
      <c r="E650" s="600"/>
      <c r="F650" s="598"/>
      <c r="G650" s="212"/>
      <c r="H650" s="601" t="str">
        <f>H612</f>
        <v>(ANUGERAH SEJAHTERA)</v>
      </c>
      <c r="I650" s="601"/>
      <c r="J650" s="601"/>
      <c r="K650" s="602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598"/>
      <c r="G651" s="212"/>
      <c r="H651" s="603" t="str">
        <f>H613</f>
        <v>PURWOKERTO</v>
      </c>
      <c r="I651" s="603"/>
      <c r="J651" s="603"/>
      <c r="K651" s="604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0561</v>
      </c>
      <c r="E652" s="203"/>
      <c r="F652" s="214"/>
      <c r="G652" s="215"/>
      <c r="H652" s="605"/>
      <c r="I652" s="605"/>
      <c r="J652" s="605"/>
      <c r="K652" s="606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48</v>
      </c>
      <c r="C656" s="296" t="str">
        <f t="shared" si="309"/>
        <v>LSN</v>
      </c>
      <c r="D656" s="305">
        <f t="shared" si="309"/>
        <v>1</v>
      </c>
      <c r="E656" s="298" t="str">
        <f t="shared" si="309"/>
        <v>PENSIL WARNA KENKO CP-12HALF CLASSIC (PENDEK)</v>
      </c>
      <c r="F656" s="239"/>
      <c r="G656" s="240"/>
      <c r="H656" s="241">
        <f t="shared" ref="H656:J656" si="310">H618</f>
        <v>79200</v>
      </c>
      <c r="I656" s="242">
        <f t="shared" si="310"/>
        <v>0.13500000000000001</v>
      </c>
      <c r="J656" s="242">
        <f t="shared" si="310"/>
        <v>0</v>
      </c>
      <c r="K656" s="243">
        <f t="shared" ref="K656:K671" si="311">(B656*H656-((B656*H656)*I656))-((B656*H656-((B656*H656)*I656))*J656)</f>
        <v>3288384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48</v>
      </c>
      <c r="C657" s="296" t="str">
        <f t="shared" si="312"/>
        <v>LSN</v>
      </c>
      <c r="D657" s="305">
        <f t="shared" si="312"/>
        <v>2</v>
      </c>
      <c r="E657" s="298" t="str">
        <f t="shared" si="312"/>
        <v>PENSIL WARNA KENKO CP-12F CLASSIC (PANJANG)</v>
      </c>
      <c r="F657" s="239"/>
      <c r="G657" s="240"/>
      <c r="H657" s="241">
        <f t="shared" ref="H657:J657" si="313">H619</f>
        <v>124200</v>
      </c>
      <c r="I657" s="242">
        <f t="shared" si="313"/>
        <v>0.13500000000000001</v>
      </c>
      <c r="J657" s="242">
        <f t="shared" si="313"/>
        <v>0</v>
      </c>
      <c r="K657" s="243">
        <f t="shared" si="311"/>
        <v>5156784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647"/>
      <c r="K673" s="642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648">
        <f>SUM(K656:K671)</f>
        <v>8445168</v>
      </c>
      <c r="K674" s="649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641"/>
      <c r="K675" s="641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642"/>
      <c r="K677" s="642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643">
        <f>((J674/1.11)+(K676/1.11))*11%</f>
        <v>836908.54054054047</v>
      </c>
      <c r="K678" s="644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642"/>
      <c r="K679" s="642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8445168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589" t="str">
        <f>J644</f>
        <v>LINA / CONDRO</v>
      </c>
      <c r="K682" s="590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589">
        <f>J645</f>
        <v>0</v>
      </c>
      <c r="K683" s="590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23010007</v>
      </c>
      <c r="G686" s="11" t="s">
        <v>2</v>
      </c>
      <c r="H686" s="558" t="s">
        <v>70</v>
      </c>
      <c r="I686" s="558"/>
      <c r="J686" s="558"/>
      <c r="K686" s="55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562" t="s">
        <v>3</v>
      </c>
      <c r="G687" s="17"/>
      <c r="H687" s="560"/>
      <c r="I687" s="560"/>
      <c r="J687" s="560"/>
      <c r="K687" s="561"/>
      <c r="L687" s="12"/>
    </row>
    <row r="688" spans="1:12" s="10" customFormat="1" ht="16.5" customHeight="1" x14ac:dyDescent="0.3">
      <c r="A688" s="5"/>
      <c r="B688" s="6" t="s">
        <v>4</v>
      </c>
      <c r="C688" s="7"/>
      <c r="D688" s="657">
        <v>44933</v>
      </c>
      <c r="E688" s="658"/>
      <c r="F688" s="562"/>
      <c r="G688" s="18"/>
      <c r="H688" s="659" t="s">
        <v>71</v>
      </c>
      <c r="I688" s="659"/>
      <c r="J688" s="659"/>
      <c r="K688" s="660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562"/>
      <c r="G689" s="18"/>
      <c r="H689" s="661" t="s">
        <v>36</v>
      </c>
      <c r="I689" s="661"/>
      <c r="J689" s="661"/>
      <c r="K689" s="662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72</v>
      </c>
      <c r="E690" s="9"/>
      <c r="F690" s="21"/>
      <c r="G690" s="22"/>
      <c r="H690" s="663"/>
      <c r="I690" s="663"/>
      <c r="J690" s="663"/>
      <c r="K690" s="664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</v>
      </c>
      <c r="C694" s="46" t="s">
        <v>33</v>
      </c>
      <c r="D694" s="94" t="s">
        <v>31</v>
      </c>
      <c r="E694" s="114" t="s">
        <v>73</v>
      </c>
      <c r="F694" s="48"/>
      <c r="G694" s="49"/>
      <c r="H694" s="50">
        <v>84000</v>
      </c>
      <c r="I694" s="51">
        <v>0.125</v>
      </c>
      <c r="J694" s="51"/>
      <c r="K694" s="52">
        <f t="shared" ref="K694:K709" si="342">(B694*H694-((B694*H694)*I694))-((B694*H694-((B694*H694)*I694))*J694)</f>
        <v>294000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591"/>
      <c r="K711" s="563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584">
        <f>SUM(K694:K709)</f>
        <v>294000</v>
      </c>
      <c r="K712" s="585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586"/>
      <c r="K713" s="586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563"/>
      <c r="K715" s="563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587">
        <f>((J712/1.11)+(K714/1.11))*11%</f>
        <v>29135.135135135133</v>
      </c>
      <c r="K716" s="588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563"/>
      <c r="K717" s="563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294000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564" t="s">
        <v>67</v>
      </c>
      <c r="K720" s="565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564"/>
      <c r="K721" s="565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23010007</v>
      </c>
      <c r="F724" s="127"/>
      <c r="G724" s="128" t="s">
        <v>2</v>
      </c>
      <c r="H724" s="668" t="str">
        <f>H686</f>
        <v>SANTOSO BUDIONO</v>
      </c>
      <c r="I724" s="668"/>
      <c r="J724" s="668"/>
      <c r="K724" s="669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650" t="s">
        <v>3</v>
      </c>
      <c r="G725" s="134"/>
      <c r="H725" s="670"/>
      <c r="I725" s="670"/>
      <c r="J725" s="670"/>
      <c r="K725" s="671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651">
        <f>D688</f>
        <v>44933</v>
      </c>
      <c r="E726" s="652"/>
      <c r="F726" s="650"/>
      <c r="G726" s="135"/>
      <c r="H726" s="653" t="str">
        <f>H688</f>
        <v>(  ARMADA  )</v>
      </c>
      <c r="I726" s="653"/>
      <c r="J726" s="653"/>
      <c r="K726" s="654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650"/>
      <c r="G727" s="135"/>
      <c r="H727" s="607" t="str">
        <f>H689</f>
        <v>PURWOKERTO</v>
      </c>
      <c r="I727" s="607"/>
      <c r="J727" s="607"/>
      <c r="K727" s="608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0532</v>
      </c>
      <c r="E728" s="126"/>
      <c r="F728" s="137"/>
      <c r="G728" s="138"/>
      <c r="H728" s="609"/>
      <c r="I728" s="609"/>
      <c r="J728" s="609"/>
      <c r="K728" s="610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4</v>
      </c>
      <c r="C732" s="291" t="str">
        <f t="shared" si="343"/>
        <v>LSN</v>
      </c>
      <c r="D732" s="292" t="str">
        <f t="shared" si="343"/>
        <v/>
      </c>
      <c r="E732" s="293" t="str">
        <f t="shared" si="343"/>
        <v>STAMP PLATE NUMBER KENKO N-38 (Cap Nomer)</v>
      </c>
      <c r="F732" s="162"/>
      <c r="G732" s="163"/>
      <c r="H732" s="164">
        <f t="shared" ref="H732:J732" si="344">H694</f>
        <v>84000</v>
      </c>
      <c r="I732" s="165">
        <f t="shared" si="344"/>
        <v>0.125</v>
      </c>
      <c r="J732" s="165">
        <f t="shared" si="344"/>
        <v>0</v>
      </c>
      <c r="K732" s="166">
        <f t="shared" ref="K732:K747" si="345">(B732*H732-((B732*H732)*I732))-((B732*H732-((B732*H732)*I732))*J732)</f>
        <v>294000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665"/>
      <c r="K749" s="645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666">
        <f>SUM(K732:K747)</f>
        <v>294000</v>
      </c>
      <c r="K750" s="667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646"/>
      <c r="K751" s="646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645"/>
      <c r="K753" s="645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655">
        <f>((J750/1.11)+(K752/1.11))*11%</f>
        <v>29135.135135135133</v>
      </c>
      <c r="K754" s="656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645"/>
      <c r="K755" s="645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294000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592" t="str">
        <f>J720</f>
        <v>RISMA / CONDRO</v>
      </c>
      <c r="K758" s="593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592">
        <f>J721</f>
        <v>0</v>
      </c>
      <c r="K759" s="593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23010007</v>
      </c>
      <c r="F762" s="204"/>
      <c r="G762" s="205" t="s">
        <v>2</v>
      </c>
      <c r="H762" s="594" t="str">
        <f>H724</f>
        <v>SANTOSO BUDIONO</v>
      </c>
      <c r="I762" s="594"/>
      <c r="J762" s="594"/>
      <c r="K762" s="595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598" t="s">
        <v>3</v>
      </c>
      <c r="G763" s="211"/>
      <c r="H763" s="596"/>
      <c r="I763" s="596"/>
      <c r="J763" s="596"/>
      <c r="K763" s="597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599">
        <f>D726</f>
        <v>44933</v>
      </c>
      <c r="E764" s="600"/>
      <c r="F764" s="598"/>
      <c r="G764" s="212"/>
      <c r="H764" s="601" t="str">
        <f>H726</f>
        <v>(  ARMADA  )</v>
      </c>
      <c r="I764" s="601"/>
      <c r="J764" s="601"/>
      <c r="K764" s="602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598"/>
      <c r="G765" s="212"/>
      <c r="H765" s="603" t="str">
        <f>H727</f>
        <v>PURWOKERTO</v>
      </c>
      <c r="I765" s="603"/>
      <c r="J765" s="603"/>
      <c r="K765" s="604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0532</v>
      </c>
      <c r="E766" s="203"/>
      <c r="F766" s="214"/>
      <c r="G766" s="215"/>
      <c r="H766" s="605"/>
      <c r="I766" s="605"/>
      <c r="J766" s="605"/>
      <c r="K766" s="606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4</v>
      </c>
      <c r="C770" s="296" t="str">
        <f t="shared" si="376"/>
        <v>LSN</v>
      </c>
      <c r="D770" s="297" t="str">
        <f t="shared" si="376"/>
        <v/>
      </c>
      <c r="E770" s="298" t="str">
        <f t="shared" si="376"/>
        <v>STAMP PLATE NUMBER KENKO N-38 (Cap Nomer)</v>
      </c>
      <c r="F770" s="239"/>
      <c r="G770" s="240"/>
      <c r="H770" s="241">
        <f t="shared" ref="H770:J770" si="377">H732</f>
        <v>84000</v>
      </c>
      <c r="I770" s="242">
        <f t="shared" si="377"/>
        <v>0.125</v>
      </c>
      <c r="J770" s="242">
        <f t="shared" si="377"/>
        <v>0</v>
      </c>
      <c r="K770" s="243">
        <f t="shared" ref="K770:K785" si="378">(B770*H770-((B770*H770)*I770))-((B770*H770-((B770*H770)*I770))*J770)</f>
        <v>294000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647"/>
      <c r="K787" s="642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648">
        <f>SUM(K770:K785)</f>
        <v>294000</v>
      </c>
      <c r="K788" s="649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641"/>
      <c r="K789" s="641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642"/>
      <c r="K791" s="642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643">
        <f>((J788/1.11)+(K790/1.11))*11%</f>
        <v>29135.135135135133</v>
      </c>
      <c r="K792" s="644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642"/>
      <c r="K793" s="642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294000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589" t="str">
        <f>J758</f>
        <v>RISMA / CONDRO</v>
      </c>
      <c r="K796" s="590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589">
        <f>J759</f>
        <v>0</v>
      </c>
      <c r="K797" s="590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23010008</v>
      </c>
      <c r="G800" s="11" t="s">
        <v>2</v>
      </c>
      <c r="H800" s="558" t="s">
        <v>40</v>
      </c>
      <c r="I800" s="558"/>
      <c r="J800" s="558"/>
      <c r="K800" s="55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562" t="s">
        <v>3</v>
      </c>
      <c r="G801" s="17"/>
      <c r="H801" s="560"/>
      <c r="I801" s="560"/>
      <c r="J801" s="560"/>
      <c r="K801" s="561"/>
      <c r="L801" s="12"/>
    </row>
    <row r="802" spans="1:12" s="10" customFormat="1" ht="16.5" customHeight="1" x14ac:dyDescent="0.3">
      <c r="A802" s="5"/>
      <c r="B802" s="6" t="s">
        <v>4</v>
      </c>
      <c r="C802" s="7"/>
      <c r="D802" s="657">
        <v>44933</v>
      </c>
      <c r="E802" s="658"/>
      <c r="F802" s="562"/>
      <c r="G802" s="18"/>
      <c r="H802" s="659" t="s">
        <v>41</v>
      </c>
      <c r="I802" s="659"/>
      <c r="J802" s="659"/>
      <c r="K802" s="660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562"/>
      <c r="G803" s="18"/>
      <c r="H803" s="661" t="s">
        <v>36</v>
      </c>
      <c r="I803" s="661"/>
      <c r="J803" s="661"/>
      <c r="K803" s="662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74</v>
      </c>
      <c r="E804" s="9"/>
      <c r="F804" s="21"/>
      <c r="G804" s="22"/>
      <c r="H804" s="663"/>
      <c r="I804" s="663"/>
      <c r="J804" s="663"/>
      <c r="K804" s="664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33</v>
      </c>
      <c r="D808" s="94">
        <v>3</v>
      </c>
      <c r="E808" s="114" t="s">
        <v>34</v>
      </c>
      <c r="F808" s="48"/>
      <c r="G808" s="49"/>
      <c r="H808" s="50">
        <v>93000</v>
      </c>
      <c r="I808" s="51">
        <v>0.13500000000000001</v>
      </c>
      <c r="J808" s="51"/>
      <c r="K808" s="52">
        <f t="shared" ref="K808:K823" si="409">(B808*H808-((B808*H808)*I808))-((B808*H808-((B808*H808)*I808))*J808)</f>
        <v>4826700</v>
      </c>
      <c r="L808" s="36"/>
    </row>
    <row r="809" spans="1:12" s="10" customFormat="1" ht="14.1" customHeight="1" x14ac:dyDescent="0.25">
      <c r="A809" s="45">
        <v>2</v>
      </c>
      <c r="B809" s="46">
        <v>24</v>
      </c>
      <c r="C809" s="46" t="s">
        <v>75</v>
      </c>
      <c r="D809" s="94">
        <v>1</v>
      </c>
      <c r="E809" s="114" t="s">
        <v>76</v>
      </c>
      <c r="F809" s="48"/>
      <c r="G809" s="49"/>
      <c r="H809" s="50">
        <v>72000</v>
      </c>
      <c r="I809" s="51">
        <v>0.13500000000000001</v>
      </c>
      <c r="J809" s="51"/>
      <c r="K809" s="52">
        <f t="shared" si="409"/>
        <v>1494720</v>
      </c>
      <c r="L809" s="36"/>
    </row>
    <row r="810" spans="1:12" s="10" customFormat="1" ht="14.1" customHeight="1" x14ac:dyDescent="0.25">
      <c r="A810" s="45">
        <v>3</v>
      </c>
      <c r="B810" s="46">
        <v>288</v>
      </c>
      <c r="C810" s="46" t="s">
        <v>33</v>
      </c>
      <c r="D810" s="94">
        <v>2</v>
      </c>
      <c r="E810" s="114" t="s">
        <v>77</v>
      </c>
      <c r="F810" s="48"/>
      <c r="G810" s="49"/>
      <c r="H810" s="50">
        <v>12600</v>
      </c>
      <c r="I810" s="51">
        <v>0.13500000000000001</v>
      </c>
      <c r="J810" s="51"/>
      <c r="K810" s="52">
        <f t="shared" si="409"/>
        <v>3138912</v>
      </c>
      <c r="L810" s="36"/>
    </row>
    <row r="811" spans="1:12" s="10" customFormat="1" ht="14.1" customHeight="1" x14ac:dyDescent="0.25">
      <c r="A811" s="45">
        <v>4</v>
      </c>
      <c r="B811" s="46">
        <v>20</v>
      </c>
      <c r="C811" s="46" t="s">
        <v>30</v>
      </c>
      <c r="D811" s="94">
        <v>1</v>
      </c>
      <c r="E811" s="114" t="s">
        <v>32</v>
      </c>
      <c r="F811" s="48"/>
      <c r="G811" s="49"/>
      <c r="H811" s="50">
        <v>110400</v>
      </c>
      <c r="I811" s="51">
        <v>0.13500000000000001</v>
      </c>
      <c r="J811" s="51"/>
      <c r="K811" s="52">
        <f t="shared" si="409"/>
        <v>1909920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591"/>
      <c r="K825" s="563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584">
        <f>SUM(K808:K823)</f>
        <v>11370252</v>
      </c>
      <c r="K826" s="585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586"/>
      <c r="K827" s="586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563"/>
      <c r="K829" s="563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587">
        <f>((J826/1.11)+(K828/1.11))*11%</f>
        <v>1126781.7297297297</v>
      </c>
      <c r="K830" s="588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563"/>
      <c r="K831" s="563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11370252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564" t="s">
        <v>67</v>
      </c>
      <c r="K834" s="565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564"/>
      <c r="K835" s="565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23010008</v>
      </c>
      <c r="F838" s="127"/>
      <c r="G838" s="128" t="s">
        <v>2</v>
      </c>
      <c r="H838" s="668" t="str">
        <f>H800</f>
        <v>CV PELITA JAYA</v>
      </c>
      <c r="I838" s="668"/>
      <c r="J838" s="668"/>
      <c r="K838" s="669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650" t="s">
        <v>3</v>
      </c>
      <c r="G839" s="134"/>
      <c r="H839" s="670"/>
      <c r="I839" s="670"/>
      <c r="J839" s="670"/>
      <c r="K839" s="671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651">
        <f>D802</f>
        <v>44933</v>
      </c>
      <c r="E840" s="652"/>
      <c r="F840" s="650"/>
      <c r="G840" s="135"/>
      <c r="H840" s="653" t="str">
        <f>H802</f>
        <v>(ANUGERAH SEJAHTERA)</v>
      </c>
      <c r="I840" s="653"/>
      <c r="J840" s="653"/>
      <c r="K840" s="654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650"/>
      <c r="G841" s="135"/>
      <c r="H841" s="607" t="str">
        <f>H803</f>
        <v>PURWOKERTO</v>
      </c>
      <c r="I841" s="607"/>
      <c r="J841" s="607"/>
      <c r="K841" s="608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0533</v>
      </c>
      <c r="E842" s="126"/>
      <c r="F842" s="137"/>
      <c r="G842" s="138"/>
      <c r="H842" s="609"/>
      <c r="I842" s="609"/>
      <c r="J842" s="609"/>
      <c r="K842" s="610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60</v>
      </c>
      <c r="C846" s="291" t="str">
        <f t="shared" si="410"/>
        <v>LSN</v>
      </c>
      <c r="D846" s="306">
        <f t="shared" si="410"/>
        <v>3</v>
      </c>
      <c r="E846" s="293" t="str">
        <f t="shared" si="410"/>
        <v>STAPLER KENKO HD-10</v>
      </c>
      <c r="F846" s="162"/>
      <c r="G846" s="163"/>
      <c r="H846" s="164">
        <f t="shared" ref="H846:J846" si="411">H808</f>
        <v>93000</v>
      </c>
      <c r="I846" s="165">
        <f t="shared" si="411"/>
        <v>0.13500000000000001</v>
      </c>
      <c r="J846" s="165">
        <f t="shared" si="411"/>
        <v>0</v>
      </c>
      <c r="K846" s="166">
        <f t="shared" ref="K846:K861" si="412">(B846*H846-((B846*H846)*I846))-((B846*H846-((B846*H846)*I846))*J846)</f>
        <v>4826700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24</v>
      </c>
      <c r="C847" s="291" t="str">
        <f t="shared" si="413"/>
        <v>BOX</v>
      </c>
      <c r="D847" s="306">
        <f t="shared" si="413"/>
        <v>1</v>
      </c>
      <c r="E847" s="293" t="str">
        <f t="shared" si="413"/>
        <v>LEM STICK KENKO 15 GR (TANGGUNG) isi 20 pc</v>
      </c>
      <c r="F847" s="162"/>
      <c r="G847" s="163"/>
      <c r="H847" s="164">
        <f t="shared" ref="H847:J847" si="414">H809</f>
        <v>72000</v>
      </c>
      <c r="I847" s="165">
        <f t="shared" si="414"/>
        <v>0.13500000000000001</v>
      </c>
      <c r="J847" s="165">
        <f t="shared" si="414"/>
        <v>0</v>
      </c>
      <c r="K847" s="166">
        <f t="shared" si="412"/>
        <v>1494720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288</v>
      </c>
      <c r="C848" s="291" t="str">
        <f t="shared" si="415"/>
        <v>LSN</v>
      </c>
      <c r="D848" s="306">
        <f t="shared" si="415"/>
        <v>2</v>
      </c>
      <c r="E848" s="293" t="str">
        <f t="shared" si="415"/>
        <v>BALLPEN JOYKO BP-338 VOCUS HITAM</v>
      </c>
      <c r="F848" s="162"/>
      <c r="G848" s="163"/>
      <c r="H848" s="164">
        <f t="shared" ref="H848:J848" si="416">H810</f>
        <v>12600</v>
      </c>
      <c r="I848" s="165">
        <f t="shared" si="416"/>
        <v>0.13500000000000001</v>
      </c>
      <c r="J848" s="165">
        <f t="shared" si="416"/>
        <v>0</v>
      </c>
      <c r="K848" s="166">
        <f t="shared" si="412"/>
        <v>3138912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20</v>
      </c>
      <c r="C849" s="291" t="str">
        <f t="shared" si="417"/>
        <v>GRS</v>
      </c>
      <c r="D849" s="306">
        <f t="shared" si="417"/>
        <v>1</v>
      </c>
      <c r="E849" s="293" t="str">
        <f t="shared" si="417"/>
        <v>PENSIL KENKO 2B-6191 HIJAU CAP HITAM</v>
      </c>
      <c r="F849" s="162"/>
      <c r="G849" s="163"/>
      <c r="H849" s="164">
        <f t="shared" ref="H849:J849" si="418">H811</f>
        <v>110400</v>
      </c>
      <c r="I849" s="165">
        <f t="shared" si="418"/>
        <v>0.13500000000000001</v>
      </c>
      <c r="J849" s="165">
        <f t="shared" si="418"/>
        <v>0</v>
      </c>
      <c r="K849" s="166">
        <f t="shared" si="412"/>
        <v>1909920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665"/>
      <c r="K863" s="645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666">
        <f>SUM(K846:K861)</f>
        <v>11370252</v>
      </c>
      <c r="K864" s="667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646"/>
      <c r="K865" s="646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645"/>
      <c r="K867" s="645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655">
        <f>((J864/1.11)+(K866/1.11))*11%</f>
        <v>1126781.7297297297</v>
      </c>
      <c r="K868" s="656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645"/>
      <c r="K869" s="645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11370252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592" t="str">
        <f>J834</f>
        <v>RISMA / CONDRO</v>
      </c>
      <c r="K872" s="593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592">
        <f>J835</f>
        <v>0</v>
      </c>
      <c r="K873" s="593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23010008</v>
      </c>
      <c r="F876" s="204"/>
      <c r="G876" s="205" t="s">
        <v>2</v>
      </c>
      <c r="H876" s="594" t="str">
        <f>H838</f>
        <v>CV PELITA JAYA</v>
      </c>
      <c r="I876" s="594"/>
      <c r="J876" s="594"/>
      <c r="K876" s="595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598" t="s">
        <v>3</v>
      </c>
      <c r="G877" s="211"/>
      <c r="H877" s="596"/>
      <c r="I877" s="596"/>
      <c r="J877" s="596"/>
      <c r="K877" s="597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599">
        <f>D840</f>
        <v>44933</v>
      </c>
      <c r="E878" s="600"/>
      <c r="F878" s="598"/>
      <c r="G878" s="212"/>
      <c r="H878" s="601" t="str">
        <f>H840</f>
        <v>(ANUGERAH SEJAHTERA)</v>
      </c>
      <c r="I878" s="601"/>
      <c r="J878" s="601"/>
      <c r="K878" s="602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598"/>
      <c r="G879" s="212"/>
      <c r="H879" s="603" t="str">
        <f>H841</f>
        <v>PURWOKERTO</v>
      </c>
      <c r="I879" s="603"/>
      <c r="J879" s="603"/>
      <c r="K879" s="604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0533</v>
      </c>
      <c r="E880" s="203"/>
      <c r="F880" s="214"/>
      <c r="G880" s="215"/>
      <c r="H880" s="605"/>
      <c r="I880" s="605"/>
      <c r="J880" s="605"/>
      <c r="K880" s="606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60</v>
      </c>
      <c r="C884" s="296" t="str">
        <f t="shared" si="443"/>
        <v>LSN</v>
      </c>
      <c r="D884" s="305">
        <f t="shared" si="443"/>
        <v>3</v>
      </c>
      <c r="E884" s="298" t="str">
        <f t="shared" si="443"/>
        <v>STAPLER KENKO HD-10</v>
      </c>
      <c r="F884" s="239"/>
      <c r="G884" s="240"/>
      <c r="H884" s="241">
        <f t="shared" ref="H884:J884" si="444">H846</f>
        <v>93000</v>
      </c>
      <c r="I884" s="242">
        <f t="shared" si="444"/>
        <v>0.13500000000000001</v>
      </c>
      <c r="J884" s="242">
        <f t="shared" si="444"/>
        <v>0</v>
      </c>
      <c r="K884" s="243">
        <f t="shared" ref="K884:K899" si="445">(B884*H884-((B884*H884)*I884))-((B884*H884-((B884*H884)*I884))*J884)</f>
        <v>4826700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24</v>
      </c>
      <c r="C885" s="296" t="str">
        <f t="shared" si="446"/>
        <v>BOX</v>
      </c>
      <c r="D885" s="305">
        <f t="shared" si="446"/>
        <v>1</v>
      </c>
      <c r="E885" s="298" t="str">
        <f t="shared" si="446"/>
        <v>LEM STICK KENKO 15 GR (TANGGUNG) isi 20 pc</v>
      </c>
      <c r="F885" s="239"/>
      <c r="G885" s="240"/>
      <c r="H885" s="241">
        <f t="shared" ref="H885:J885" si="447">H847</f>
        <v>72000</v>
      </c>
      <c r="I885" s="242">
        <f t="shared" si="447"/>
        <v>0.13500000000000001</v>
      </c>
      <c r="J885" s="242">
        <f t="shared" si="447"/>
        <v>0</v>
      </c>
      <c r="K885" s="243">
        <f t="shared" si="445"/>
        <v>1494720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288</v>
      </c>
      <c r="C886" s="296" t="str">
        <f t="shared" si="448"/>
        <v>LSN</v>
      </c>
      <c r="D886" s="305">
        <f t="shared" si="448"/>
        <v>2</v>
      </c>
      <c r="E886" s="298" t="str">
        <f t="shared" si="448"/>
        <v>BALLPEN JOYKO BP-338 VOCUS HITAM</v>
      </c>
      <c r="F886" s="239"/>
      <c r="G886" s="240"/>
      <c r="H886" s="241">
        <f t="shared" ref="H886:J886" si="449">H848</f>
        <v>12600</v>
      </c>
      <c r="I886" s="242">
        <f t="shared" si="449"/>
        <v>0.13500000000000001</v>
      </c>
      <c r="J886" s="242">
        <f t="shared" si="449"/>
        <v>0</v>
      </c>
      <c r="K886" s="243">
        <f t="shared" si="445"/>
        <v>3138912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20</v>
      </c>
      <c r="C887" s="296" t="str">
        <f t="shared" si="450"/>
        <v>GRS</v>
      </c>
      <c r="D887" s="305">
        <f t="shared" si="450"/>
        <v>1</v>
      </c>
      <c r="E887" s="298" t="str">
        <f t="shared" si="450"/>
        <v>PENSIL KENKO 2B-6191 HIJAU CAP HITAM</v>
      </c>
      <c r="F887" s="239"/>
      <c r="G887" s="240"/>
      <c r="H887" s="241">
        <f t="shared" ref="H887:J887" si="451">H849</f>
        <v>110400</v>
      </c>
      <c r="I887" s="242">
        <f t="shared" si="451"/>
        <v>0.13500000000000001</v>
      </c>
      <c r="J887" s="242">
        <f t="shared" si="451"/>
        <v>0</v>
      </c>
      <c r="K887" s="243">
        <f t="shared" si="445"/>
        <v>1909920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647"/>
      <c r="K901" s="642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648">
        <f>SUM(K884:K899)</f>
        <v>11370252</v>
      </c>
      <c r="K902" s="649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641"/>
      <c r="K903" s="641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642"/>
      <c r="K905" s="642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643">
        <f>((J902/1.11)+(K904/1.11))*11%</f>
        <v>1126781.7297297297</v>
      </c>
      <c r="K906" s="644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642"/>
      <c r="K907" s="642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11370252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589" t="str">
        <f>J872</f>
        <v>RISMA / CONDRO</v>
      </c>
      <c r="K910" s="590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589">
        <f>J873</f>
        <v>0</v>
      </c>
      <c r="K911" s="590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23010009</v>
      </c>
      <c r="G914" s="11" t="s">
        <v>2</v>
      </c>
      <c r="H914" s="558" t="s">
        <v>78</v>
      </c>
      <c r="I914" s="558"/>
      <c r="J914" s="558"/>
      <c r="K914" s="55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562" t="s">
        <v>3</v>
      </c>
      <c r="G915" s="17"/>
      <c r="H915" s="560"/>
      <c r="I915" s="560"/>
      <c r="J915" s="560"/>
      <c r="K915" s="561"/>
      <c r="L915" s="12"/>
    </row>
    <row r="916" spans="1:12" s="10" customFormat="1" ht="16.5" customHeight="1" x14ac:dyDescent="0.3">
      <c r="A916" s="5"/>
      <c r="B916" s="6" t="s">
        <v>4</v>
      </c>
      <c r="C916" s="7"/>
      <c r="D916" s="657">
        <v>44933</v>
      </c>
      <c r="E916" s="658"/>
      <c r="F916" s="562"/>
      <c r="G916" s="18"/>
      <c r="H916" s="659" t="s">
        <v>31</v>
      </c>
      <c r="I916" s="659"/>
      <c r="J916" s="659"/>
      <c r="K916" s="660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562"/>
      <c r="G917" s="18"/>
      <c r="H917" s="661" t="s">
        <v>36</v>
      </c>
      <c r="I917" s="661"/>
      <c r="J917" s="661"/>
      <c r="K917" s="662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79</v>
      </c>
      <c r="E918" s="9"/>
      <c r="F918" s="21"/>
      <c r="G918" s="22"/>
      <c r="H918" s="663"/>
      <c r="I918" s="663"/>
      <c r="J918" s="663"/>
      <c r="K918" s="664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</v>
      </c>
      <c r="C922" s="46" t="s">
        <v>33</v>
      </c>
      <c r="D922" s="94" t="s">
        <v>31</v>
      </c>
      <c r="E922" s="114" t="s">
        <v>80</v>
      </c>
      <c r="F922" s="48"/>
      <c r="G922" s="49"/>
      <c r="H922" s="50">
        <v>28200</v>
      </c>
      <c r="I922" s="51">
        <v>0.1</v>
      </c>
      <c r="J922" s="51"/>
      <c r="K922" s="52">
        <f t="shared" ref="K922:K937" si="476">(B922*H922-((B922*H922)*I922))-((B922*H922-((B922*H922)*I922))*J922)</f>
        <v>304560</v>
      </c>
      <c r="L922" s="36"/>
    </row>
    <row r="923" spans="1:12" s="10" customFormat="1" ht="14.1" customHeight="1" x14ac:dyDescent="0.25">
      <c r="A923" s="45">
        <v>2</v>
      </c>
      <c r="B923" s="46">
        <v>12</v>
      </c>
      <c r="C923" s="46" t="s">
        <v>33</v>
      </c>
      <c r="D923" s="94" t="s">
        <v>31</v>
      </c>
      <c r="E923" s="114" t="s">
        <v>77</v>
      </c>
      <c r="F923" s="48"/>
      <c r="G923" s="49"/>
      <c r="H923" s="50">
        <v>12600</v>
      </c>
      <c r="I923" s="51">
        <v>0.1</v>
      </c>
      <c r="J923" s="51"/>
      <c r="K923" s="52">
        <f t="shared" si="476"/>
        <v>136080</v>
      </c>
      <c r="L923" s="36"/>
    </row>
    <row r="924" spans="1:12" s="10" customFormat="1" ht="14.1" customHeight="1" x14ac:dyDescent="0.25">
      <c r="A924" s="45">
        <v>3</v>
      </c>
      <c r="B924" s="46">
        <v>10</v>
      </c>
      <c r="C924" s="46" t="s">
        <v>50</v>
      </c>
      <c r="D924" s="94" t="s">
        <v>31</v>
      </c>
      <c r="E924" s="114" t="s">
        <v>76</v>
      </c>
      <c r="F924" s="48"/>
      <c r="G924" s="49"/>
      <c r="H924" s="50">
        <v>72000</v>
      </c>
      <c r="I924" s="51">
        <v>0.1</v>
      </c>
      <c r="J924" s="51"/>
      <c r="K924" s="52">
        <f t="shared" si="476"/>
        <v>648000</v>
      </c>
      <c r="L924" s="36"/>
    </row>
    <row r="925" spans="1:12" s="10" customFormat="1" ht="14.1" customHeight="1" x14ac:dyDescent="0.25">
      <c r="A925" s="45">
        <v>4</v>
      </c>
      <c r="B925" s="46">
        <v>10</v>
      </c>
      <c r="C925" s="46" t="s">
        <v>50</v>
      </c>
      <c r="D925" s="94" t="s">
        <v>31</v>
      </c>
      <c r="E925" s="114" t="s">
        <v>81</v>
      </c>
      <c r="F925" s="48"/>
      <c r="G925" s="49"/>
      <c r="H925" s="50">
        <v>27000</v>
      </c>
      <c r="I925" s="51">
        <v>0.1</v>
      </c>
      <c r="J925" s="51"/>
      <c r="K925" s="52">
        <f t="shared" si="476"/>
        <v>243000</v>
      </c>
      <c r="L925" s="36"/>
    </row>
    <row r="926" spans="1:12" s="10" customFormat="1" ht="14.1" customHeight="1" x14ac:dyDescent="0.25">
      <c r="A926" s="45">
        <v>5</v>
      </c>
      <c r="B926" s="46">
        <v>50</v>
      </c>
      <c r="C926" s="46" t="s">
        <v>42</v>
      </c>
      <c r="D926" s="94" t="s">
        <v>31</v>
      </c>
      <c r="E926" s="114" t="s">
        <v>82</v>
      </c>
      <c r="F926" s="48"/>
      <c r="G926" s="49"/>
      <c r="H926" s="50">
        <v>3700</v>
      </c>
      <c r="I926" s="51">
        <v>0.1</v>
      </c>
      <c r="J926" s="51"/>
      <c r="K926" s="52">
        <f t="shared" si="476"/>
        <v>166500</v>
      </c>
      <c r="L926" s="36"/>
    </row>
    <row r="927" spans="1:12" s="10" customFormat="1" ht="14.1" customHeight="1" x14ac:dyDescent="0.25">
      <c r="A927" s="45">
        <v>6</v>
      </c>
      <c r="B927" s="46">
        <v>40</v>
      </c>
      <c r="C927" s="46" t="s">
        <v>42</v>
      </c>
      <c r="D927" s="94" t="s">
        <v>31</v>
      </c>
      <c r="E927" s="114" t="s">
        <v>83</v>
      </c>
      <c r="F927" s="48"/>
      <c r="G927" s="49"/>
      <c r="H927" s="50">
        <v>3700</v>
      </c>
      <c r="I927" s="51">
        <v>0.1</v>
      </c>
      <c r="J927" s="51"/>
      <c r="K927" s="52">
        <f t="shared" si="476"/>
        <v>133200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591"/>
      <c r="K939" s="563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584">
        <f>SUM(K922:K937)</f>
        <v>1631340</v>
      </c>
      <c r="K940" s="585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586"/>
      <c r="K941" s="586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563"/>
      <c r="K943" s="563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587">
        <f>((J940/1.11)+(K942/1.11))*11%</f>
        <v>161664.32432432432</v>
      </c>
      <c r="K944" s="588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563"/>
      <c r="K945" s="563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1631340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564" t="s">
        <v>38</v>
      </c>
      <c r="K948" s="565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564"/>
      <c r="K949" s="565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23010009</v>
      </c>
      <c r="F952" s="127"/>
      <c r="G952" s="128" t="s">
        <v>2</v>
      </c>
      <c r="H952" s="668" t="str">
        <f>H914</f>
        <v>CV  WISUDA</v>
      </c>
      <c r="I952" s="668"/>
      <c r="J952" s="668"/>
      <c r="K952" s="669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650" t="s">
        <v>3</v>
      </c>
      <c r="G953" s="134"/>
      <c r="H953" s="670"/>
      <c r="I953" s="670"/>
      <c r="J953" s="670"/>
      <c r="K953" s="671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651">
        <f>D916</f>
        <v>44933</v>
      </c>
      <c r="E954" s="652"/>
      <c r="F954" s="650"/>
      <c r="G954" s="135"/>
      <c r="H954" s="653" t="str">
        <f>H916</f>
        <v/>
      </c>
      <c r="I954" s="653"/>
      <c r="J954" s="653"/>
      <c r="K954" s="654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650"/>
      <c r="G955" s="135"/>
      <c r="H955" s="607" t="str">
        <f>H917</f>
        <v>PURWOKERTO</v>
      </c>
      <c r="I955" s="607"/>
      <c r="J955" s="607"/>
      <c r="K955" s="608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0535</v>
      </c>
      <c r="E956" s="126"/>
      <c r="F956" s="137"/>
      <c r="G956" s="138"/>
      <c r="H956" s="609"/>
      <c r="I956" s="609"/>
      <c r="J956" s="609"/>
      <c r="K956" s="610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12</v>
      </c>
      <c r="C960" s="291" t="str">
        <f t="shared" si="477"/>
        <v>LSN</v>
      </c>
      <c r="D960" s="292" t="str">
        <f t="shared" si="477"/>
        <v/>
      </c>
      <c r="E960" s="293" t="str">
        <f t="shared" si="477"/>
        <v>GEL PEN JOYKO GP-265 Q-GEL</v>
      </c>
      <c r="F960" s="162"/>
      <c r="G960" s="163"/>
      <c r="H960" s="164">
        <f t="shared" ref="H960:J960" si="478">H922</f>
        <v>28200</v>
      </c>
      <c r="I960" s="165">
        <f t="shared" si="478"/>
        <v>0.1</v>
      </c>
      <c r="J960" s="165">
        <f t="shared" si="478"/>
        <v>0</v>
      </c>
      <c r="K960" s="166">
        <f t="shared" ref="K960:K975" si="479">(B960*H960-((B960*H960)*I960))-((B960*H960-((B960*H960)*I960))*J960)</f>
        <v>304560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12</v>
      </c>
      <c r="C961" s="291" t="str">
        <f t="shared" si="480"/>
        <v>LSN</v>
      </c>
      <c r="D961" s="292" t="str">
        <f t="shared" si="480"/>
        <v/>
      </c>
      <c r="E961" s="293" t="str">
        <f t="shared" si="480"/>
        <v>BALLPEN JOYKO BP-338 VOCUS HITAM</v>
      </c>
      <c r="F961" s="162"/>
      <c r="G961" s="163"/>
      <c r="H961" s="164">
        <f t="shared" ref="H961:J961" si="481">H923</f>
        <v>12600</v>
      </c>
      <c r="I961" s="165">
        <f t="shared" si="481"/>
        <v>0.1</v>
      </c>
      <c r="J961" s="165">
        <f t="shared" si="481"/>
        <v>0</v>
      </c>
      <c r="K961" s="166">
        <f t="shared" si="479"/>
        <v>136080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10</v>
      </c>
      <c r="C962" s="291" t="str">
        <f t="shared" si="482"/>
        <v>PAK</v>
      </c>
      <c r="D962" s="292" t="str">
        <f t="shared" si="482"/>
        <v/>
      </c>
      <c r="E962" s="293" t="str">
        <f t="shared" si="482"/>
        <v>LEM STICK KENKO 15 GR (TANGGUNG) isi 20 pc</v>
      </c>
      <c r="F962" s="162"/>
      <c r="G962" s="163"/>
      <c r="H962" s="164">
        <f t="shared" ref="H962:J962" si="483">H924</f>
        <v>72000</v>
      </c>
      <c r="I962" s="165">
        <f t="shared" si="483"/>
        <v>0.1</v>
      </c>
      <c r="J962" s="165">
        <f t="shared" si="483"/>
        <v>0</v>
      </c>
      <c r="K962" s="166">
        <f t="shared" si="479"/>
        <v>648000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10</v>
      </c>
      <c r="C963" s="291" t="str">
        <f t="shared" si="484"/>
        <v>PAK</v>
      </c>
      <c r="D963" s="292" t="str">
        <f t="shared" si="484"/>
        <v/>
      </c>
      <c r="E963" s="293" t="str">
        <f t="shared" si="484"/>
        <v>LABEL HARGA KENKO 5002-2R (2 LINE) isi 10 rol</v>
      </c>
      <c r="F963" s="162"/>
      <c r="G963" s="163"/>
      <c r="H963" s="164">
        <f t="shared" ref="H963:J963" si="485">H925</f>
        <v>27000</v>
      </c>
      <c r="I963" s="165">
        <f t="shared" si="485"/>
        <v>0.1</v>
      </c>
      <c r="J963" s="165">
        <f t="shared" si="485"/>
        <v>0</v>
      </c>
      <c r="K963" s="166">
        <f t="shared" si="479"/>
        <v>243000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50</v>
      </c>
      <c r="C964" s="291" t="str">
        <f t="shared" si="486"/>
        <v>PCS</v>
      </c>
      <c r="D964" s="292" t="str">
        <f t="shared" si="486"/>
        <v/>
      </c>
      <c r="E964" s="293" t="str">
        <f t="shared" si="486"/>
        <v>HIGHLIGHTER / STABILLO JOYKO HL-1 KUNING</v>
      </c>
      <c r="F964" s="162"/>
      <c r="G964" s="163"/>
      <c r="H964" s="164">
        <f t="shared" ref="H964:J964" si="487">H926</f>
        <v>3700</v>
      </c>
      <c r="I964" s="165">
        <f t="shared" si="487"/>
        <v>0.1</v>
      </c>
      <c r="J964" s="165">
        <f t="shared" si="487"/>
        <v>0</v>
      </c>
      <c r="K964" s="166">
        <f t="shared" si="479"/>
        <v>166500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40</v>
      </c>
      <c r="C965" s="291" t="str">
        <f t="shared" si="488"/>
        <v>PCS</v>
      </c>
      <c r="D965" s="292" t="str">
        <f t="shared" si="488"/>
        <v/>
      </c>
      <c r="E965" s="293" t="str">
        <f t="shared" si="488"/>
        <v>HIGHLIGHTER / STABILLO JOYKO HL MIX (PINK / ORANGE)</v>
      </c>
      <c r="F965" s="162"/>
      <c r="G965" s="163"/>
      <c r="H965" s="164">
        <f t="shared" ref="H965:J965" si="489">H927</f>
        <v>3700</v>
      </c>
      <c r="I965" s="165">
        <f t="shared" si="489"/>
        <v>0.1</v>
      </c>
      <c r="J965" s="165">
        <f t="shared" si="489"/>
        <v>0</v>
      </c>
      <c r="K965" s="166">
        <f t="shared" si="479"/>
        <v>133200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665"/>
      <c r="K977" s="645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666">
        <f>SUM(K960:K975)</f>
        <v>1631340</v>
      </c>
      <c r="K978" s="667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646"/>
      <c r="K979" s="646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645"/>
      <c r="K981" s="645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655">
        <f>((J978/1.11)+(K980/1.11))*11%</f>
        <v>161664.32432432432</v>
      </c>
      <c r="K982" s="656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645"/>
      <c r="K983" s="645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1631340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592" t="str">
        <f>J948</f>
        <v>NOVI / CONDRO</v>
      </c>
      <c r="K986" s="593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592">
        <f>J949</f>
        <v>0</v>
      </c>
      <c r="K987" s="593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23010009</v>
      </c>
      <c r="F990" s="204"/>
      <c r="G990" s="205" t="s">
        <v>2</v>
      </c>
      <c r="H990" s="594" t="str">
        <f>H952</f>
        <v>CV  WISUDA</v>
      </c>
      <c r="I990" s="594"/>
      <c r="J990" s="594"/>
      <c r="K990" s="595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598" t="s">
        <v>3</v>
      </c>
      <c r="G991" s="211"/>
      <c r="H991" s="596"/>
      <c r="I991" s="596"/>
      <c r="J991" s="596"/>
      <c r="K991" s="597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599">
        <f>D954</f>
        <v>44933</v>
      </c>
      <c r="E992" s="600"/>
      <c r="F992" s="598"/>
      <c r="G992" s="212"/>
      <c r="H992" s="601" t="str">
        <f>H954</f>
        <v/>
      </c>
      <c r="I992" s="601"/>
      <c r="J992" s="601"/>
      <c r="K992" s="602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598"/>
      <c r="G993" s="212"/>
      <c r="H993" s="603" t="str">
        <f>H955</f>
        <v>PURWOKERTO</v>
      </c>
      <c r="I993" s="603"/>
      <c r="J993" s="603"/>
      <c r="K993" s="604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0535</v>
      </c>
      <c r="E994" s="203"/>
      <c r="F994" s="214"/>
      <c r="G994" s="215"/>
      <c r="H994" s="605"/>
      <c r="I994" s="605"/>
      <c r="J994" s="605"/>
      <c r="K994" s="606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12</v>
      </c>
      <c r="C998" s="296" t="str">
        <f t="shared" si="510"/>
        <v>LSN</v>
      </c>
      <c r="D998" s="297" t="str">
        <f t="shared" si="510"/>
        <v/>
      </c>
      <c r="E998" s="298" t="str">
        <f t="shared" si="510"/>
        <v>GEL PEN JOYKO GP-265 Q-GEL</v>
      </c>
      <c r="F998" s="239"/>
      <c r="G998" s="240"/>
      <c r="H998" s="241">
        <f t="shared" ref="H998:J998" si="511">H960</f>
        <v>28200</v>
      </c>
      <c r="I998" s="242">
        <f t="shared" si="511"/>
        <v>0.1</v>
      </c>
      <c r="J998" s="242">
        <f t="shared" si="511"/>
        <v>0</v>
      </c>
      <c r="K998" s="243">
        <f t="shared" ref="K998:K1013" si="512">(B998*H998-((B998*H998)*I998))-((B998*H998-((B998*H998)*I998))*J998)</f>
        <v>304560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12</v>
      </c>
      <c r="C999" s="296" t="str">
        <f t="shared" si="513"/>
        <v>LSN</v>
      </c>
      <c r="D999" s="297" t="str">
        <f t="shared" si="513"/>
        <v/>
      </c>
      <c r="E999" s="298" t="str">
        <f t="shared" si="513"/>
        <v>BALLPEN JOYKO BP-338 VOCUS HITAM</v>
      </c>
      <c r="F999" s="239"/>
      <c r="G999" s="240"/>
      <c r="H999" s="241">
        <f t="shared" ref="H999:J999" si="514">H961</f>
        <v>12600</v>
      </c>
      <c r="I999" s="242">
        <f t="shared" si="514"/>
        <v>0.1</v>
      </c>
      <c r="J999" s="242">
        <f t="shared" si="514"/>
        <v>0</v>
      </c>
      <c r="K999" s="243">
        <f t="shared" si="512"/>
        <v>136080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10</v>
      </c>
      <c r="C1000" s="296" t="str">
        <f t="shared" si="515"/>
        <v>PAK</v>
      </c>
      <c r="D1000" s="297" t="str">
        <f t="shared" si="515"/>
        <v/>
      </c>
      <c r="E1000" s="298" t="str">
        <f t="shared" si="515"/>
        <v>LEM STICK KENKO 15 GR (TANGGUNG) isi 20 pc</v>
      </c>
      <c r="F1000" s="239"/>
      <c r="G1000" s="240"/>
      <c r="H1000" s="241">
        <f t="shared" ref="H1000:J1000" si="516">H962</f>
        <v>72000</v>
      </c>
      <c r="I1000" s="242">
        <f t="shared" si="516"/>
        <v>0.1</v>
      </c>
      <c r="J1000" s="242">
        <f t="shared" si="516"/>
        <v>0</v>
      </c>
      <c r="K1000" s="243">
        <f t="shared" si="512"/>
        <v>648000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10</v>
      </c>
      <c r="C1001" s="296" t="str">
        <f t="shared" si="517"/>
        <v>PAK</v>
      </c>
      <c r="D1001" s="297" t="str">
        <f t="shared" si="517"/>
        <v/>
      </c>
      <c r="E1001" s="298" t="str">
        <f t="shared" si="517"/>
        <v>LABEL HARGA KENKO 5002-2R (2 LINE) isi 10 rol</v>
      </c>
      <c r="F1001" s="239"/>
      <c r="G1001" s="240"/>
      <c r="H1001" s="241">
        <f t="shared" ref="H1001:J1001" si="518">H963</f>
        <v>27000</v>
      </c>
      <c r="I1001" s="242">
        <f t="shared" si="518"/>
        <v>0.1</v>
      </c>
      <c r="J1001" s="242">
        <f t="shared" si="518"/>
        <v>0</v>
      </c>
      <c r="K1001" s="243">
        <f t="shared" si="512"/>
        <v>243000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50</v>
      </c>
      <c r="C1002" s="296" t="str">
        <f t="shared" si="519"/>
        <v>PCS</v>
      </c>
      <c r="D1002" s="297" t="str">
        <f t="shared" si="519"/>
        <v/>
      </c>
      <c r="E1002" s="298" t="str">
        <f t="shared" si="519"/>
        <v>HIGHLIGHTER / STABILLO JOYKO HL-1 KUNING</v>
      </c>
      <c r="F1002" s="239"/>
      <c r="G1002" s="240"/>
      <c r="H1002" s="241">
        <f t="shared" ref="H1002:J1002" si="520">H964</f>
        <v>3700</v>
      </c>
      <c r="I1002" s="242">
        <f t="shared" si="520"/>
        <v>0.1</v>
      </c>
      <c r="J1002" s="242">
        <f t="shared" si="520"/>
        <v>0</v>
      </c>
      <c r="K1002" s="243">
        <f t="shared" si="512"/>
        <v>166500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40</v>
      </c>
      <c r="C1003" s="296" t="str">
        <f t="shared" si="521"/>
        <v>PCS</v>
      </c>
      <c r="D1003" s="297" t="str">
        <f t="shared" si="521"/>
        <v/>
      </c>
      <c r="E1003" s="298" t="str">
        <f t="shared" si="521"/>
        <v>HIGHLIGHTER / STABILLO JOYKO HL MIX (PINK / ORANGE)</v>
      </c>
      <c r="F1003" s="239"/>
      <c r="G1003" s="240"/>
      <c r="H1003" s="241">
        <f t="shared" ref="H1003:J1003" si="522">H965</f>
        <v>3700</v>
      </c>
      <c r="I1003" s="242">
        <f t="shared" si="522"/>
        <v>0.1</v>
      </c>
      <c r="J1003" s="242">
        <f t="shared" si="522"/>
        <v>0</v>
      </c>
      <c r="K1003" s="243">
        <f t="shared" si="512"/>
        <v>133200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647"/>
      <c r="K1015" s="642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648">
        <f>SUM(K998:K1013)</f>
        <v>1631340</v>
      </c>
      <c r="K1016" s="649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641"/>
      <c r="K1017" s="641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642"/>
      <c r="K1019" s="642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643">
        <f>((J1016/1.11)+(K1018/1.11))*11%</f>
        <v>161664.32432432432</v>
      </c>
      <c r="K1020" s="644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642"/>
      <c r="K1021" s="642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1631340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589" t="str">
        <f>J986</f>
        <v>NOVI / CONDRO</v>
      </c>
      <c r="K1024" s="590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589">
        <f>J987</f>
        <v>0</v>
      </c>
      <c r="K1025" s="590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23010010</v>
      </c>
      <c r="G1028" s="11" t="s">
        <v>2</v>
      </c>
      <c r="H1028" s="558" t="s">
        <v>84</v>
      </c>
      <c r="I1028" s="558"/>
      <c r="J1028" s="558"/>
      <c r="K1028" s="55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562" t="s">
        <v>3</v>
      </c>
      <c r="G1029" s="17"/>
      <c r="H1029" s="560"/>
      <c r="I1029" s="560"/>
      <c r="J1029" s="560"/>
      <c r="K1029" s="56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657">
        <v>44933</v>
      </c>
      <c r="E1030" s="658"/>
      <c r="F1030" s="562"/>
      <c r="G1030" s="18"/>
      <c r="H1030" s="659" t="s">
        <v>85</v>
      </c>
      <c r="I1030" s="659"/>
      <c r="J1030" s="659"/>
      <c r="K1030" s="660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562"/>
      <c r="G1031" s="18"/>
      <c r="H1031" s="661" t="s">
        <v>86</v>
      </c>
      <c r="I1031" s="661"/>
      <c r="J1031" s="661"/>
      <c r="K1031" s="662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87</v>
      </c>
      <c r="E1032" s="9"/>
      <c r="F1032" s="21"/>
      <c r="G1032" s="22"/>
      <c r="H1032" s="663"/>
      <c r="I1032" s="663"/>
      <c r="J1032" s="663"/>
      <c r="K1032" s="664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48</v>
      </c>
      <c r="C1036" s="46" t="s">
        <v>42</v>
      </c>
      <c r="D1036" s="94">
        <v>2</v>
      </c>
      <c r="E1036" s="114" t="s">
        <v>94</v>
      </c>
      <c r="F1036" s="48"/>
      <c r="G1036" s="49"/>
      <c r="H1036" s="50">
        <v>40000</v>
      </c>
      <c r="I1036" s="51">
        <v>0.125</v>
      </c>
      <c r="J1036" s="51"/>
      <c r="K1036" s="52">
        <f t="shared" ref="K1036:K1051" si="543">(B1036*H1036-((B1036*H1036)*I1036))-((B1036*H1036-((B1036*H1036)*I1036))*J1036)</f>
        <v>1680000</v>
      </c>
      <c r="L1036" s="36"/>
    </row>
    <row r="1037" spans="1:12" s="10" customFormat="1" ht="14.1" customHeight="1" x14ac:dyDescent="0.25">
      <c r="A1037" s="45">
        <v>2</v>
      </c>
      <c r="B1037" s="46">
        <v>24</v>
      </c>
      <c r="C1037" s="46" t="s">
        <v>33</v>
      </c>
      <c r="D1037" s="94">
        <v>1</v>
      </c>
      <c r="E1037" s="114" t="s">
        <v>88</v>
      </c>
      <c r="F1037" s="48"/>
      <c r="G1037" s="49"/>
      <c r="H1037" s="50">
        <v>88200</v>
      </c>
      <c r="I1037" s="51">
        <v>0.125</v>
      </c>
      <c r="J1037" s="51"/>
      <c r="K1037" s="52">
        <f t="shared" si="543"/>
        <v>1852200</v>
      </c>
      <c r="L1037" s="36"/>
    </row>
    <row r="1038" spans="1:12" s="10" customFormat="1" ht="14.1" customHeight="1" x14ac:dyDescent="0.25">
      <c r="A1038" s="45">
        <v>3</v>
      </c>
      <c r="B1038" s="46">
        <v>24</v>
      </c>
      <c r="C1038" s="46" t="s">
        <v>33</v>
      </c>
      <c r="D1038" s="94">
        <v>1</v>
      </c>
      <c r="E1038" s="114" t="s">
        <v>89</v>
      </c>
      <c r="F1038" s="48"/>
      <c r="G1038" s="49"/>
      <c r="H1038" s="50">
        <v>89400</v>
      </c>
      <c r="I1038" s="51">
        <v>0.125</v>
      </c>
      <c r="J1038" s="51"/>
      <c r="K1038" s="52">
        <f t="shared" si="543"/>
        <v>1877400</v>
      </c>
      <c r="L1038" s="36"/>
    </row>
    <row r="1039" spans="1:12" s="10" customFormat="1" ht="14.1" customHeight="1" x14ac:dyDescent="0.25">
      <c r="A1039" s="45">
        <v>4</v>
      </c>
      <c r="B1039" s="46">
        <v>120</v>
      </c>
      <c r="C1039" s="46" t="s">
        <v>42</v>
      </c>
      <c r="D1039" s="94">
        <v>1</v>
      </c>
      <c r="E1039" s="114" t="s">
        <v>90</v>
      </c>
      <c r="F1039" s="48"/>
      <c r="G1039" s="49"/>
      <c r="H1039" s="50">
        <v>40000</v>
      </c>
      <c r="I1039" s="51">
        <v>0.125</v>
      </c>
      <c r="J1039" s="51"/>
      <c r="K1039" s="52">
        <f t="shared" si="543"/>
        <v>4200000</v>
      </c>
      <c r="L1039" s="36"/>
    </row>
    <row r="1040" spans="1:12" s="10" customFormat="1" ht="14.1" customHeight="1" x14ac:dyDescent="0.25">
      <c r="A1040" s="45">
        <v>5</v>
      </c>
      <c r="B1040" s="46">
        <v>120</v>
      </c>
      <c r="C1040" s="46" t="s">
        <v>42</v>
      </c>
      <c r="D1040" s="94">
        <v>1</v>
      </c>
      <c r="E1040" s="114" t="s">
        <v>91</v>
      </c>
      <c r="F1040" s="48"/>
      <c r="G1040" s="49"/>
      <c r="H1040" s="50">
        <v>32500</v>
      </c>
      <c r="I1040" s="51">
        <v>0.125</v>
      </c>
      <c r="J1040" s="51"/>
      <c r="K1040" s="52">
        <f t="shared" si="543"/>
        <v>3412500</v>
      </c>
      <c r="L1040" s="36"/>
    </row>
    <row r="1041" spans="1:12" s="10" customFormat="1" ht="14.1" customHeight="1" x14ac:dyDescent="0.25">
      <c r="A1041" s="45">
        <v>6</v>
      </c>
      <c r="B1041" s="46">
        <v>72</v>
      </c>
      <c r="C1041" s="46" t="s">
        <v>33</v>
      </c>
      <c r="D1041" s="94">
        <v>2</v>
      </c>
      <c r="E1041" s="114" t="s">
        <v>92</v>
      </c>
      <c r="F1041" s="48"/>
      <c r="G1041" s="49"/>
      <c r="H1041" s="50">
        <v>41400</v>
      </c>
      <c r="I1041" s="51">
        <v>0.125</v>
      </c>
      <c r="J1041" s="51"/>
      <c r="K1041" s="52">
        <f t="shared" si="543"/>
        <v>2608200</v>
      </c>
      <c r="L1041" s="36"/>
    </row>
    <row r="1042" spans="1:12" s="10" customFormat="1" ht="14.1" customHeight="1" x14ac:dyDescent="0.25">
      <c r="A1042" s="45">
        <v>7</v>
      </c>
      <c r="B1042" s="46">
        <v>48</v>
      </c>
      <c r="C1042" s="46" t="s">
        <v>33</v>
      </c>
      <c r="D1042" s="94">
        <v>2</v>
      </c>
      <c r="E1042" s="114" t="s">
        <v>93</v>
      </c>
      <c r="F1042" s="48"/>
      <c r="G1042" s="49"/>
      <c r="H1042" s="50">
        <v>62400</v>
      </c>
      <c r="I1042" s="51">
        <v>0.125</v>
      </c>
      <c r="J1042" s="51"/>
      <c r="K1042" s="52">
        <f t="shared" si="543"/>
        <v>2620800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591"/>
      <c r="K1053" s="563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584">
        <f>SUM(K1036:K1051)</f>
        <v>18251100</v>
      </c>
      <c r="K1054" s="585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586"/>
      <c r="K1055" s="586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563"/>
      <c r="K1057" s="563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587">
        <f>((J1054/1.11)+(K1056/1.11))*11%</f>
        <v>1808667.5675675676</v>
      </c>
      <c r="K1058" s="588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563"/>
      <c r="K1059" s="563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18251100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564" t="s">
        <v>67</v>
      </c>
      <c r="K1062" s="565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564"/>
      <c r="K1063" s="565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23010010</v>
      </c>
      <c r="F1066" s="127"/>
      <c r="G1066" s="128" t="s">
        <v>2</v>
      </c>
      <c r="H1066" s="668" t="str">
        <f>H1028</f>
        <v>LILY JULIAWATI</v>
      </c>
      <c r="I1066" s="668"/>
      <c r="J1066" s="668"/>
      <c r="K1066" s="669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650" t="s">
        <v>3</v>
      </c>
      <c r="G1067" s="134"/>
      <c r="H1067" s="670"/>
      <c r="I1067" s="670"/>
      <c r="J1067" s="670"/>
      <c r="K1067" s="671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651">
        <f>D1030</f>
        <v>44933</v>
      </c>
      <c r="E1068" s="652"/>
      <c r="F1068" s="650"/>
      <c r="G1068" s="135"/>
      <c r="H1068" s="653" t="str">
        <f>H1030</f>
        <v>(REJO AGUNG)</v>
      </c>
      <c r="I1068" s="653"/>
      <c r="J1068" s="653"/>
      <c r="K1068" s="654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650"/>
      <c r="G1069" s="135"/>
      <c r="H1069" s="607" t="str">
        <f>H1031</f>
        <v>JOMBANG</v>
      </c>
      <c r="I1069" s="607"/>
      <c r="J1069" s="607"/>
      <c r="K1069" s="608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G 2855</v>
      </c>
      <c r="E1070" s="126"/>
      <c r="F1070" s="137"/>
      <c r="G1070" s="138"/>
      <c r="H1070" s="609"/>
      <c r="I1070" s="609"/>
      <c r="J1070" s="609"/>
      <c r="K1070" s="610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48</v>
      </c>
      <c r="C1074" s="291" t="str">
        <f t="shared" si="544"/>
        <v>PCS</v>
      </c>
      <c r="D1074" s="306">
        <f t="shared" si="544"/>
        <v>2</v>
      </c>
      <c r="E1074" s="293" t="str">
        <f t="shared" si="544"/>
        <v>PUNCH JOYKO 85</v>
      </c>
      <c r="F1074" s="162"/>
      <c r="G1074" s="163"/>
      <c r="H1074" s="164">
        <f t="shared" ref="H1074:J1074" si="545">H1036</f>
        <v>40000</v>
      </c>
      <c r="I1074" s="165">
        <f t="shared" si="545"/>
        <v>0.125</v>
      </c>
      <c r="J1074" s="165">
        <f t="shared" si="545"/>
        <v>0</v>
      </c>
      <c r="K1074" s="166">
        <f t="shared" ref="K1074:K1089" si="546">(B1074*H1074-((B1074*H1074)*I1074))-((B1074*H1074-((B1074*H1074)*I1074))*J1074)</f>
        <v>1680000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24</v>
      </c>
      <c r="C1075" s="291" t="str">
        <f t="shared" si="547"/>
        <v>LSN</v>
      </c>
      <c r="D1075" s="306">
        <f t="shared" si="547"/>
        <v>1</v>
      </c>
      <c r="E1075" s="293" t="str">
        <f t="shared" si="547"/>
        <v>JANGKA (MATH SET) JOYKO MS-55</v>
      </c>
      <c r="F1075" s="162"/>
      <c r="G1075" s="163"/>
      <c r="H1075" s="164">
        <f t="shared" ref="H1075:J1075" si="548">H1037</f>
        <v>88200</v>
      </c>
      <c r="I1075" s="165">
        <f t="shared" si="548"/>
        <v>0.125</v>
      </c>
      <c r="J1075" s="165">
        <f t="shared" si="548"/>
        <v>0</v>
      </c>
      <c r="K1075" s="166">
        <f t="shared" si="546"/>
        <v>1852200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24</v>
      </c>
      <c r="C1076" s="291" t="str">
        <f t="shared" si="549"/>
        <v>LSN</v>
      </c>
      <c r="D1076" s="306">
        <f t="shared" si="549"/>
        <v>1</v>
      </c>
      <c r="E1076" s="293" t="str">
        <f t="shared" si="549"/>
        <v>JANGKA (MATH SET) JOYKO MS-75</v>
      </c>
      <c r="F1076" s="162"/>
      <c r="G1076" s="163"/>
      <c r="H1076" s="164">
        <f t="shared" ref="H1076:J1076" si="550">H1038</f>
        <v>89400</v>
      </c>
      <c r="I1076" s="165">
        <f t="shared" si="550"/>
        <v>0.125</v>
      </c>
      <c r="J1076" s="165">
        <f t="shared" si="550"/>
        <v>0</v>
      </c>
      <c r="K1076" s="166">
        <f t="shared" si="546"/>
        <v>1877400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120</v>
      </c>
      <c r="C1077" s="291" t="str">
        <f t="shared" si="551"/>
        <v>PCS</v>
      </c>
      <c r="D1077" s="306">
        <f t="shared" si="551"/>
        <v>1</v>
      </c>
      <c r="E1077" s="293" t="str">
        <f t="shared" si="551"/>
        <v>CALCULATOR JOYKO DTC-1313CH</v>
      </c>
      <c r="F1077" s="162"/>
      <c r="G1077" s="163"/>
      <c r="H1077" s="164">
        <f t="shared" ref="H1077:J1077" si="552">H1039</f>
        <v>40000</v>
      </c>
      <c r="I1077" s="165">
        <f t="shared" si="552"/>
        <v>0.125</v>
      </c>
      <c r="J1077" s="165">
        <f t="shared" si="552"/>
        <v>0</v>
      </c>
      <c r="K1077" s="166">
        <f t="shared" si="546"/>
        <v>4200000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120</v>
      </c>
      <c r="C1078" s="291" t="str">
        <f t="shared" si="553"/>
        <v>PCS</v>
      </c>
      <c r="D1078" s="306">
        <f t="shared" si="553"/>
        <v>1</v>
      </c>
      <c r="E1078" s="293" t="str">
        <f t="shared" si="553"/>
        <v>CALCULATOR JOYKO CC-47CO</v>
      </c>
      <c r="F1078" s="162"/>
      <c r="G1078" s="163"/>
      <c r="H1078" s="164">
        <f t="shared" ref="H1078:J1078" si="554">H1040</f>
        <v>32500</v>
      </c>
      <c r="I1078" s="165">
        <f t="shared" si="554"/>
        <v>0.125</v>
      </c>
      <c r="J1078" s="165">
        <f t="shared" si="554"/>
        <v>0</v>
      </c>
      <c r="K1078" s="166">
        <f t="shared" si="546"/>
        <v>3412500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72</v>
      </c>
      <c r="C1079" s="291" t="str">
        <f t="shared" si="555"/>
        <v>LSN</v>
      </c>
      <c r="D1079" s="306">
        <f t="shared" si="555"/>
        <v>2</v>
      </c>
      <c r="E1079" s="293" t="str">
        <f t="shared" si="555"/>
        <v>CORRECTION FLUID JOYKO CF-S209A</v>
      </c>
      <c r="F1079" s="162"/>
      <c r="G1079" s="163"/>
      <c r="H1079" s="164">
        <f t="shared" ref="H1079:J1079" si="556">H1041</f>
        <v>41400</v>
      </c>
      <c r="I1079" s="165">
        <f t="shared" si="556"/>
        <v>0.125</v>
      </c>
      <c r="J1079" s="165">
        <f t="shared" si="556"/>
        <v>0</v>
      </c>
      <c r="K1079" s="166">
        <f t="shared" si="546"/>
        <v>2608200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48</v>
      </c>
      <c r="C1080" s="291" t="str">
        <f t="shared" si="557"/>
        <v>LSN</v>
      </c>
      <c r="D1080" s="306">
        <f t="shared" si="557"/>
        <v>2</v>
      </c>
      <c r="E1080" s="293" t="str">
        <f t="shared" si="557"/>
        <v>PENCIL CASE KENKO PC-0719 FANCY</v>
      </c>
      <c r="F1080" s="162"/>
      <c r="G1080" s="163"/>
      <c r="H1080" s="164">
        <f t="shared" ref="H1080:J1080" si="558">H1042</f>
        <v>62400</v>
      </c>
      <c r="I1080" s="165">
        <f t="shared" si="558"/>
        <v>0.125</v>
      </c>
      <c r="J1080" s="165">
        <f t="shared" si="558"/>
        <v>0</v>
      </c>
      <c r="K1080" s="166">
        <f t="shared" si="546"/>
        <v>2620800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665"/>
      <c r="K1091" s="645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666">
        <f>SUM(K1074:K1089)</f>
        <v>18251100</v>
      </c>
      <c r="K1092" s="667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646"/>
      <c r="K1093" s="646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645"/>
      <c r="K1095" s="645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655">
        <f>((J1092/1.11)+(K1094/1.11))*11%</f>
        <v>1808667.5675675676</v>
      </c>
      <c r="K1096" s="656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645"/>
      <c r="K1097" s="645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18251100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592" t="str">
        <f>J1062</f>
        <v>RISMA / CONDRO</v>
      </c>
      <c r="K1100" s="593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592">
        <f>J1063</f>
        <v>0</v>
      </c>
      <c r="K1101" s="593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23010010</v>
      </c>
      <c r="F1104" s="204"/>
      <c r="G1104" s="205" t="s">
        <v>2</v>
      </c>
      <c r="H1104" s="594" t="str">
        <f>H1066</f>
        <v>LILY JULIAWATI</v>
      </c>
      <c r="I1104" s="594"/>
      <c r="J1104" s="594"/>
      <c r="K1104" s="595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598" t="s">
        <v>3</v>
      </c>
      <c r="G1105" s="211"/>
      <c r="H1105" s="596"/>
      <c r="I1105" s="596"/>
      <c r="J1105" s="596"/>
      <c r="K1105" s="597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599">
        <f>D1068</f>
        <v>44933</v>
      </c>
      <c r="E1106" s="600"/>
      <c r="F1106" s="598"/>
      <c r="G1106" s="212"/>
      <c r="H1106" s="601" t="str">
        <f>H1068</f>
        <v>(REJO AGUNG)</v>
      </c>
      <c r="I1106" s="601"/>
      <c r="J1106" s="601"/>
      <c r="K1106" s="602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598"/>
      <c r="G1107" s="212"/>
      <c r="H1107" s="603" t="str">
        <f>H1069</f>
        <v>JOMBANG</v>
      </c>
      <c r="I1107" s="603"/>
      <c r="J1107" s="603"/>
      <c r="K1107" s="604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G 2855</v>
      </c>
      <c r="E1108" s="203"/>
      <c r="F1108" s="214"/>
      <c r="G1108" s="215"/>
      <c r="H1108" s="605"/>
      <c r="I1108" s="605"/>
      <c r="J1108" s="605"/>
      <c r="K1108" s="606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48</v>
      </c>
      <c r="C1112" s="296" t="str">
        <f t="shared" si="577"/>
        <v>PCS</v>
      </c>
      <c r="D1112" s="305">
        <f t="shared" si="577"/>
        <v>2</v>
      </c>
      <c r="E1112" s="298" t="str">
        <f t="shared" si="577"/>
        <v>PUNCH JOYKO 85</v>
      </c>
      <c r="F1112" s="239"/>
      <c r="G1112" s="240"/>
      <c r="H1112" s="241">
        <f t="shared" ref="H1112:J1112" si="578">H1074</f>
        <v>40000</v>
      </c>
      <c r="I1112" s="242">
        <f t="shared" si="578"/>
        <v>0.125</v>
      </c>
      <c r="J1112" s="242">
        <f t="shared" si="578"/>
        <v>0</v>
      </c>
      <c r="K1112" s="243">
        <f t="shared" ref="K1112:K1127" si="579">(B1112*H1112-((B1112*H1112)*I1112))-((B1112*H1112-((B1112*H1112)*I1112))*J1112)</f>
        <v>1680000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24</v>
      </c>
      <c r="C1113" s="296" t="str">
        <f t="shared" si="580"/>
        <v>LSN</v>
      </c>
      <c r="D1113" s="305">
        <f t="shared" si="580"/>
        <v>1</v>
      </c>
      <c r="E1113" s="298" t="str">
        <f t="shared" si="580"/>
        <v>JANGKA (MATH SET) JOYKO MS-55</v>
      </c>
      <c r="F1113" s="239"/>
      <c r="G1113" s="240"/>
      <c r="H1113" s="241">
        <f t="shared" ref="H1113:J1113" si="581">H1075</f>
        <v>88200</v>
      </c>
      <c r="I1113" s="242">
        <f t="shared" si="581"/>
        <v>0.125</v>
      </c>
      <c r="J1113" s="242">
        <f t="shared" si="581"/>
        <v>0</v>
      </c>
      <c r="K1113" s="243">
        <f t="shared" si="579"/>
        <v>1852200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24</v>
      </c>
      <c r="C1114" s="296" t="str">
        <f t="shared" si="582"/>
        <v>LSN</v>
      </c>
      <c r="D1114" s="305">
        <f t="shared" si="582"/>
        <v>1</v>
      </c>
      <c r="E1114" s="298" t="str">
        <f t="shared" si="582"/>
        <v>JANGKA (MATH SET) JOYKO MS-75</v>
      </c>
      <c r="F1114" s="239"/>
      <c r="G1114" s="240"/>
      <c r="H1114" s="241">
        <f t="shared" ref="H1114:J1114" si="583">H1076</f>
        <v>89400</v>
      </c>
      <c r="I1114" s="242">
        <f t="shared" si="583"/>
        <v>0.125</v>
      </c>
      <c r="J1114" s="242">
        <f t="shared" si="583"/>
        <v>0</v>
      </c>
      <c r="K1114" s="243">
        <f t="shared" si="579"/>
        <v>1877400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120</v>
      </c>
      <c r="C1115" s="296" t="str">
        <f t="shared" si="584"/>
        <v>PCS</v>
      </c>
      <c r="D1115" s="305">
        <f t="shared" si="584"/>
        <v>1</v>
      </c>
      <c r="E1115" s="298" t="str">
        <f t="shared" si="584"/>
        <v>CALCULATOR JOYKO DTC-1313CH</v>
      </c>
      <c r="F1115" s="239"/>
      <c r="G1115" s="240"/>
      <c r="H1115" s="241">
        <f t="shared" ref="H1115:J1115" si="585">H1077</f>
        <v>40000</v>
      </c>
      <c r="I1115" s="242">
        <f t="shared" si="585"/>
        <v>0.125</v>
      </c>
      <c r="J1115" s="242">
        <f t="shared" si="585"/>
        <v>0</v>
      </c>
      <c r="K1115" s="243">
        <f t="shared" si="579"/>
        <v>4200000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120</v>
      </c>
      <c r="C1116" s="296" t="str">
        <f t="shared" si="586"/>
        <v>PCS</v>
      </c>
      <c r="D1116" s="305">
        <f t="shared" si="586"/>
        <v>1</v>
      </c>
      <c r="E1116" s="298" t="str">
        <f t="shared" si="586"/>
        <v>CALCULATOR JOYKO CC-47CO</v>
      </c>
      <c r="F1116" s="239"/>
      <c r="G1116" s="240"/>
      <c r="H1116" s="241">
        <f t="shared" ref="H1116:J1116" si="587">H1078</f>
        <v>32500</v>
      </c>
      <c r="I1116" s="242">
        <f t="shared" si="587"/>
        <v>0.125</v>
      </c>
      <c r="J1116" s="242">
        <f t="shared" si="587"/>
        <v>0</v>
      </c>
      <c r="K1116" s="243">
        <f t="shared" si="579"/>
        <v>3412500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72</v>
      </c>
      <c r="C1117" s="296" t="str">
        <f t="shared" si="588"/>
        <v>LSN</v>
      </c>
      <c r="D1117" s="305">
        <f t="shared" si="588"/>
        <v>2</v>
      </c>
      <c r="E1117" s="298" t="str">
        <f t="shared" si="588"/>
        <v>CORRECTION FLUID JOYKO CF-S209A</v>
      </c>
      <c r="F1117" s="239"/>
      <c r="G1117" s="240"/>
      <c r="H1117" s="241">
        <f t="shared" ref="H1117:J1117" si="589">H1079</f>
        <v>41400</v>
      </c>
      <c r="I1117" s="242">
        <f t="shared" si="589"/>
        <v>0.125</v>
      </c>
      <c r="J1117" s="242">
        <f t="shared" si="589"/>
        <v>0</v>
      </c>
      <c r="K1117" s="243">
        <f t="shared" si="579"/>
        <v>2608200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48</v>
      </c>
      <c r="C1118" s="296" t="str">
        <f t="shared" si="590"/>
        <v>LSN</v>
      </c>
      <c r="D1118" s="305">
        <f t="shared" si="590"/>
        <v>2</v>
      </c>
      <c r="E1118" s="298" t="str">
        <f t="shared" si="590"/>
        <v>PENCIL CASE KENKO PC-0719 FANCY</v>
      </c>
      <c r="F1118" s="239"/>
      <c r="G1118" s="240"/>
      <c r="H1118" s="241">
        <f t="shared" ref="H1118:J1118" si="591">H1080</f>
        <v>62400</v>
      </c>
      <c r="I1118" s="242">
        <f t="shared" si="591"/>
        <v>0.125</v>
      </c>
      <c r="J1118" s="242">
        <f t="shared" si="591"/>
        <v>0</v>
      </c>
      <c r="K1118" s="243">
        <f t="shared" si="579"/>
        <v>2620800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647"/>
      <c r="K1129" s="642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648">
        <f>SUM(K1112:K1127)</f>
        <v>18251100</v>
      </c>
      <c r="K1130" s="649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641"/>
      <c r="K1131" s="641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642"/>
      <c r="K1133" s="642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643">
        <f>((J1130/1.11)+(K1132/1.11))*11%</f>
        <v>1808667.5675675676</v>
      </c>
      <c r="K1134" s="644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642"/>
      <c r="K1135" s="642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18251100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589" t="str">
        <f>J1100</f>
        <v>RISMA / CONDRO</v>
      </c>
      <c r="K1138" s="590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589">
        <f>J1101</f>
        <v>0</v>
      </c>
      <c r="K1139" s="590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s="312" customFormat="1" ht="7.5" customHeight="1" x14ac:dyDescent="0.25">
      <c r="A1141" s="311"/>
      <c r="D1141" s="313"/>
      <c r="I1141" s="314"/>
      <c r="J1141" s="314"/>
    </row>
    <row r="1142" spans="1:12" s="320" customFormat="1" ht="16.5" customHeight="1" x14ac:dyDescent="0.3">
      <c r="A1142" s="315"/>
      <c r="B1142" s="316" t="s">
        <v>0</v>
      </c>
      <c r="C1142" s="317"/>
      <c r="D1142" s="318" t="s">
        <v>1</v>
      </c>
      <c r="E1142" s="319">
        <f>E1028+1</f>
        <v>23010011</v>
      </c>
      <c r="G1142" s="321" t="s">
        <v>2</v>
      </c>
      <c r="H1142" s="681" t="s">
        <v>35</v>
      </c>
      <c r="I1142" s="681"/>
      <c r="J1142" s="681"/>
      <c r="K1142" s="682"/>
      <c r="L1142" s="322"/>
    </row>
    <row r="1143" spans="1:12" s="320" customFormat="1" ht="7.5" customHeight="1" x14ac:dyDescent="0.3">
      <c r="A1143" s="315"/>
      <c r="B1143" s="323"/>
      <c r="C1143" s="324"/>
      <c r="D1143" s="325"/>
      <c r="E1143" s="323"/>
      <c r="F1143" s="685" t="s">
        <v>3</v>
      </c>
      <c r="G1143" s="326"/>
      <c r="H1143" s="683"/>
      <c r="I1143" s="683"/>
      <c r="J1143" s="683"/>
      <c r="K1143" s="684"/>
      <c r="L1143" s="322"/>
    </row>
    <row r="1144" spans="1:12" s="320" customFormat="1" ht="16.5" customHeight="1" x14ac:dyDescent="0.3">
      <c r="A1144" s="315"/>
      <c r="B1144" s="316" t="s">
        <v>4</v>
      </c>
      <c r="C1144" s="317"/>
      <c r="D1144" s="611">
        <v>44935</v>
      </c>
      <c r="E1144" s="612"/>
      <c r="F1144" s="685"/>
      <c r="G1144" s="327"/>
      <c r="H1144" s="613" t="s">
        <v>31</v>
      </c>
      <c r="I1144" s="613"/>
      <c r="J1144" s="613"/>
      <c r="K1144" s="614"/>
      <c r="L1144" s="327"/>
    </row>
    <row r="1145" spans="1:12" s="320" customFormat="1" ht="7.5" customHeight="1" x14ac:dyDescent="0.3">
      <c r="A1145" s="315"/>
      <c r="B1145" s="323"/>
      <c r="C1145" s="324"/>
      <c r="D1145" s="325"/>
      <c r="E1145" s="323"/>
      <c r="F1145" s="685"/>
      <c r="G1145" s="327"/>
      <c r="H1145" s="615" t="s">
        <v>36</v>
      </c>
      <c r="I1145" s="615"/>
      <c r="J1145" s="615"/>
      <c r="K1145" s="616"/>
      <c r="L1145" s="328"/>
    </row>
    <row r="1146" spans="1:12" s="320" customFormat="1" ht="16.5" customHeight="1" x14ac:dyDescent="0.4">
      <c r="A1146" s="315"/>
      <c r="B1146" s="316" t="s">
        <v>5</v>
      </c>
      <c r="C1146" s="317"/>
      <c r="D1146" s="329" t="s">
        <v>95</v>
      </c>
      <c r="E1146" s="319"/>
      <c r="F1146" s="330"/>
      <c r="G1146" s="331"/>
      <c r="H1146" s="617"/>
      <c r="I1146" s="617"/>
      <c r="J1146" s="617"/>
      <c r="K1146" s="618"/>
      <c r="L1146" s="328"/>
    </row>
    <row r="1147" spans="1:12" s="320" customFormat="1" ht="7.5" customHeight="1" x14ac:dyDescent="0.45">
      <c r="A1147" s="315"/>
      <c r="B1147" s="332"/>
      <c r="C1147" s="333"/>
      <c r="D1147" s="334"/>
      <c r="F1147" s="335"/>
      <c r="I1147" s="336"/>
      <c r="J1147" s="336"/>
      <c r="K1147" s="337"/>
    </row>
    <row r="1148" spans="1:12" s="320" customFormat="1" ht="14.25" thickBot="1" x14ac:dyDescent="0.3">
      <c r="A1148" s="315"/>
      <c r="B1148" s="338" t="s">
        <v>6</v>
      </c>
      <c r="C1148" s="338" t="s">
        <v>7</v>
      </c>
      <c r="D1148" s="339" t="s">
        <v>8</v>
      </c>
      <c r="E1148" s="340"/>
      <c r="F1148" s="341" t="s">
        <v>9</v>
      </c>
      <c r="G1148" s="342"/>
      <c r="H1148" s="338" t="s">
        <v>10</v>
      </c>
      <c r="I1148" s="343" t="s">
        <v>11</v>
      </c>
      <c r="J1148" s="343" t="s">
        <v>12</v>
      </c>
      <c r="K1148" s="344" t="s">
        <v>13</v>
      </c>
      <c r="L1148" s="345"/>
    </row>
    <row r="1149" spans="1:12" s="320" customFormat="1" ht="9.9499999999999993" customHeight="1" thickTop="1" x14ac:dyDescent="0.25">
      <c r="A1149" s="315"/>
      <c r="B1149" s="346"/>
      <c r="C1149" s="347"/>
      <c r="D1149" s="348"/>
      <c r="E1149" s="349"/>
      <c r="F1149" s="350"/>
      <c r="G1149" s="351"/>
      <c r="H1149" s="346"/>
      <c r="I1149" s="352"/>
      <c r="J1149" s="352"/>
      <c r="K1149" s="353"/>
      <c r="L1149" s="345"/>
    </row>
    <row r="1150" spans="1:12" s="320" customFormat="1" ht="14.1" customHeight="1" x14ac:dyDescent="0.25">
      <c r="A1150" s="354">
        <v>1</v>
      </c>
      <c r="B1150" s="355">
        <v>120</v>
      </c>
      <c r="C1150" s="355" t="s">
        <v>33</v>
      </c>
      <c r="D1150" s="356">
        <v>2</v>
      </c>
      <c r="E1150" s="114" t="s">
        <v>108</v>
      </c>
      <c r="F1150" s="357"/>
      <c r="G1150" s="358"/>
      <c r="H1150" s="359">
        <v>64800</v>
      </c>
      <c r="I1150" s="360">
        <v>0.13</v>
      </c>
      <c r="J1150" s="360"/>
      <c r="K1150" s="361">
        <f t="shared" ref="K1150:K1165" si="610">(B1150*H1150-((B1150*H1150)*I1150))-((B1150*H1150-((B1150*H1150)*I1150))*J1150)</f>
        <v>6765120</v>
      </c>
      <c r="L1150" s="345"/>
    </row>
    <row r="1151" spans="1:12" s="320" customFormat="1" ht="14.1" customHeight="1" x14ac:dyDescent="0.25">
      <c r="A1151" s="354">
        <v>2</v>
      </c>
      <c r="B1151" s="355">
        <v>15</v>
      </c>
      <c r="C1151" s="355" t="s">
        <v>33</v>
      </c>
      <c r="D1151" s="356" t="s">
        <v>31</v>
      </c>
      <c r="E1151" s="114" t="s">
        <v>96</v>
      </c>
      <c r="F1151" s="357"/>
      <c r="G1151" s="358"/>
      <c r="H1151" s="359">
        <v>52200</v>
      </c>
      <c r="I1151" s="360">
        <v>0.13</v>
      </c>
      <c r="J1151" s="360"/>
      <c r="K1151" s="361">
        <f t="shared" si="610"/>
        <v>681210</v>
      </c>
      <c r="L1151" s="345"/>
    </row>
    <row r="1152" spans="1:12" s="320" customFormat="1" ht="14.1" customHeight="1" x14ac:dyDescent="0.25">
      <c r="A1152" s="354">
        <v>3</v>
      </c>
      <c r="B1152" s="355">
        <v>20</v>
      </c>
      <c r="C1152" s="355" t="s">
        <v>33</v>
      </c>
      <c r="D1152" s="356">
        <v>1</v>
      </c>
      <c r="E1152" s="114" t="s">
        <v>97</v>
      </c>
      <c r="F1152" s="357"/>
      <c r="G1152" s="358"/>
      <c r="H1152" s="359">
        <v>117600</v>
      </c>
      <c r="I1152" s="360">
        <v>0.13</v>
      </c>
      <c r="J1152" s="360"/>
      <c r="K1152" s="361">
        <f t="shared" si="610"/>
        <v>2046240</v>
      </c>
      <c r="L1152" s="345"/>
    </row>
    <row r="1153" spans="1:12" s="320" customFormat="1" ht="14.1" customHeight="1" x14ac:dyDescent="0.25">
      <c r="A1153" s="354">
        <v>4</v>
      </c>
      <c r="B1153" s="355">
        <v>48</v>
      </c>
      <c r="C1153" s="355" t="s">
        <v>33</v>
      </c>
      <c r="D1153" s="356">
        <v>1</v>
      </c>
      <c r="E1153" s="114" t="s">
        <v>98</v>
      </c>
      <c r="F1153" s="357"/>
      <c r="G1153" s="358"/>
      <c r="H1153" s="359">
        <v>41400</v>
      </c>
      <c r="I1153" s="360">
        <v>0.13</v>
      </c>
      <c r="J1153" s="360"/>
      <c r="K1153" s="361">
        <f t="shared" si="610"/>
        <v>1728864</v>
      </c>
      <c r="L1153" s="345"/>
    </row>
    <row r="1154" spans="1:12" s="320" customFormat="1" ht="14.1" customHeight="1" x14ac:dyDescent="0.25">
      <c r="A1154" s="354">
        <v>5</v>
      </c>
      <c r="B1154" s="355">
        <v>48</v>
      </c>
      <c r="C1154" s="355" t="s">
        <v>33</v>
      </c>
      <c r="D1154" s="356">
        <v>1</v>
      </c>
      <c r="E1154" s="114" t="s">
        <v>99</v>
      </c>
      <c r="F1154" s="357"/>
      <c r="G1154" s="358"/>
      <c r="H1154" s="359">
        <v>33000</v>
      </c>
      <c r="I1154" s="360">
        <v>0.13</v>
      </c>
      <c r="J1154" s="360"/>
      <c r="K1154" s="361">
        <f t="shared" si="610"/>
        <v>1378080</v>
      </c>
      <c r="L1154" s="345"/>
    </row>
    <row r="1155" spans="1:12" s="320" customFormat="1" ht="14.1" customHeight="1" x14ac:dyDescent="0.25">
      <c r="A1155" s="354">
        <v>6</v>
      </c>
      <c r="B1155" s="355">
        <v>50</v>
      </c>
      <c r="C1155" s="355" t="s">
        <v>100</v>
      </c>
      <c r="D1155" s="356">
        <v>1</v>
      </c>
      <c r="E1155" s="114" t="s">
        <v>101</v>
      </c>
      <c r="F1155" s="357"/>
      <c r="G1155" s="358"/>
      <c r="H1155" s="359">
        <v>30000</v>
      </c>
      <c r="I1155" s="360">
        <v>0.13</v>
      </c>
      <c r="J1155" s="360"/>
      <c r="K1155" s="361">
        <f t="shared" si="610"/>
        <v>1305000</v>
      </c>
      <c r="L1155" s="345"/>
    </row>
    <row r="1156" spans="1:12" s="320" customFormat="1" ht="14.1" customHeight="1" x14ac:dyDescent="0.25">
      <c r="A1156" s="354">
        <v>7</v>
      </c>
      <c r="B1156" s="355">
        <v>50</v>
      </c>
      <c r="C1156" s="355" t="s">
        <v>100</v>
      </c>
      <c r="D1156" s="356">
        <v>1</v>
      </c>
      <c r="E1156" s="114" t="s">
        <v>102</v>
      </c>
      <c r="F1156" s="357"/>
      <c r="G1156" s="358"/>
      <c r="H1156" s="359">
        <v>30000</v>
      </c>
      <c r="I1156" s="360">
        <v>0.13</v>
      </c>
      <c r="J1156" s="360"/>
      <c r="K1156" s="361">
        <f t="shared" si="610"/>
        <v>1305000</v>
      </c>
      <c r="L1156" s="345"/>
    </row>
    <row r="1157" spans="1:12" s="320" customFormat="1" ht="14.1" customHeight="1" x14ac:dyDescent="0.25">
      <c r="A1157" s="354">
        <v>8</v>
      </c>
      <c r="B1157" s="355">
        <v>100</v>
      </c>
      <c r="C1157" s="355" t="s">
        <v>100</v>
      </c>
      <c r="D1157" s="356">
        <v>2</v>
      </c>
      <c r="E1157" s="115" t="s">
        <v>103</v>
      </c>
      <c r="F1157" s="357"/>
      <c r="G1157" s="358"/>
      <c r="H1157" s="359">
        <v>27500</v>
      </c>
      <c r="I1157" s="360">
        <v>0.13</v>
      </c>
      <c r="J1157" s="360"/>
      <c r="K1157" s="361">
        <f t="shared" si="610"/>
        <v>2392500</v>
      </c>
      <c r="L1157" s="345"/>
    </row>
    <row r="1158" spans="1:12" s="320" customFormat="1" ht="14.1" customHeight="1" x14ac:dyDescent="0.25">
      <c r="A1158" s="354">
        <v>9</v>
      </c>
      <c r="B1158" s="355">
        <v>50</v>
      </c>
      <c r="C1158" s="355" t="s">
        <v>100</v>
      </c>
      <c r="D1158" s="356">
        <v>1</v>
      </c>
      <c r="E1158" s="114" t="s">
        <v>104</v>
      </c>
      <c r="F1158" s="357"/>
      <c r="G1158" s="358"/>
      <c r="H1158" s="359">
        <v>27500</v>
      </c>
      <c r="I1158" s="360">
        <v>0.13</v>
      </c>
      <c r="J1158" s="360"/>
      <c r="K1158" s="361">
        <f t="shared" si="610"/>
        <v>1196250</v>
      </c>
      <c r="L1158" s="345"/>
    </row>
    <row r="1159" spans="1:12" s="320" customFormat="1" ht="14.1" customHeight="1" x14ac:dyDescent="0.25">
      <c r="A1159" s="354">
        <v>10</v>
      </c>
      <c r="B1159" s="355">
        <v>5</v>
      </c>
      <c r="C1159" s="355" t="s">
        <v>30</v>
      </c>
      <c r="D1159" s="356">
        <v>1</v>
      </c>
      <c r="E1159" s="114" t="s">
        <v>105</v>
      </c>
      <c r="F1159" s="357"/>
      <c r="G1159" s="358"/>
      <c r="H1159" s="359">
        <v>180000</v>
      </c>
      <c r="I1159" s="360">
        <v>0.13</v>
      </c>
      <c r="J1159" s="360"/>
      <c r="K1159" s="361">
        <f t="shared" si="610"/>
        <v>783000</v>
      </c>
      <c r="L1159" s="345"/>
    </row>
    <row r="1160" spans="1:12" s="320" customFormat="1" ht="14.1" customHeight="1" x14ac:dyDescent="0.25">
      <c r="A1160" s="354">
        <v>11</v>
      </c>
      <c r="B1160" s="355">
        <v>50</v>
      </c>
      <c r="C1160" s="355" t="s">
        <v>50</v>
      </c>
      <c r="D1160" s="356">
        <v>1</v>
      </c>
      <c r="E1160" s="114" t="s">
        <v>106</v>
      </c>
      <c r="F1160" s="357"/>
      <c r="G1160" s="358"/>
      <c r="H1160" s="359">
        <v>16000</v>
      </c>
      <c r="I1160" s="360">
        <v>0.13</v>
      </c>
      <c r="J1160" s="360"/>
      <c r="K1160" s="361">
        <f t="shared" si="610"/>
        <v>696000</v>
      </c>
      <c r="L1160" s="345"/>
    </row>
    <row r="1161" spans="1:12" s="320" customFormat="1" ht="14.1" customHeight="1" x14ac:dyDescent="0.25">
      <c r="A1161" s="354">
        <v>12</v>
      </c>
      <c r="B1161" s="355">
        <v>20</v>
      </c>
      <c r="C1161" s="355" t="s">
        <v>50</v>
      </c>
      <c r="D1161" s="356">
        <v>1</v>
      </c>
      <c r="E1161" s="114" t="s">
        <v>107</v>
      </c>
      <c r="F1161" s="357"/>
      <c r="G1161" s="358"/>
      <c r="H1161" s="359">
        <v>43000</v>
      </c>
      <c r="I1161" s="360">
        <v>0.13</v>
      </c>
      <c r="J1161" s="360"/>
      <c r="K1161" s="361">
        <f t="shared" si="610"/>
        <v>748200</v>
      </c>
      <c r="L1161" s="345"/>
    </row>
    <row r="1162" spans="1:12" s="320" customFormat="1" ht="14.1" customHeight="1" x14ac:dyDescent="0.25">
      <c r="A1162" s="354">
        <v>13</v>
      </c>
      <c r="B1162" s="355">
        <v>144</v>
      </c>
      <c r="C1162" s="355" t="s">
        <v>33</v>
      </c>
      <c r="D1162" s="356">
        <v>1</v>
      </c>
      <c r="E1162" s="114" t="s">
        <v>109</v>
      </c>
      <c r="F1162" s="357"/>
      <c r="G1162" s="358"/>
      <c r="H1162" s="359">
        <v>39000</v>
      </c>
      <c r="I1162" s="360">
        <v>0.13</v>
      </c>
      <c r="J1162" s="360"/>
      <c r="K1162" s="361">
        <f t="shared" si="610"/>
        <v>4885920</v>
      </c>
      <c r="L1162" s="345"/>
    </row>
    <row r="1163" spans="1:12" s="320" customFormat="1" ht="14.1" customHeight="1" x14ac:dyDescent="0.25">
      <c r="A1163" s="354">
        <v>14</v>
      </c>
      <c r="B1163" s="355"/>
      <c r="C1163" s="355"/>
      <c r="D1163" s="356"/>
      <c r="E1163" s="114"/>
      <c r="F1163" s="357"/>
      <c r="G1163" s="358"/>
      <c r="H1163" s="359"/>
      <c r="I1163" s="360"/>
      <c r="J1163" s="360"/>
      <c r="K1163" s="361">
        <f t="shared" si="610"/>
        <v>0</v>
      </c>
      <c r="L1163" s="345"/>
    </row>
    <row r="1164" spans="1:12" s="320" customFormat="1" ht="14.1" customHeight="1" x14ac:dyDescent="0.25">
      <c r="A1164" s="354">
        <v>15</v>
      </c>
      <c r="B1164" s="355"/>
      <c r="C1164" s="355"/>
      <c r="D1164" s="356"/>
      <c r="E1164" s="114"/>
      <c r="F1164" s="357"/>
      <c r="G1164" s="358"/>
      <c r="H1164" s="359"/>
      <c r="I1164" s="360"/>
      <c r="J1164" s="360"/>
      <c r="K1164" s="361">
        <f t="shared" si="610"/>
        <v>0</v>
      </c>
      <c r="L1164" s="345"/>
    </row>
    <row r="1165" spans="1:12" s="320" customFormat="1" ht="14.1" customHeight="1" x14ac:dyDescent="0.25">
      <c r="A1165" s="354">
        <v>16</v>
      </c>
      <c r="B1165" s="355"/>
      <c r="C1165" s="355"/>
      <c r="D1165" s="356"/>
      <c r="E1165" s="115"/>
      <c r="F1165" s="357"/>
      <c r="G1165" s="358"/>
      <c r="H1165" s="359"/>
      <c r="I1165" s="360"/>
      <c r="J1165" s="360"/>
      <c r="K1165" s="361">
        <f t="shared" si="610"/>
        <v>0</v>
      </c>
      <c r="L1165" s="345"/>
    </row>
    <row r="1166" spans="1:12" s="320" customFormat="1" ht="9.9499999999999993" customHeight="1" x14ac:dyDescent="0.25">
      <c r="A1166" s="315"/>
      <c r="B1166" s="362"/>
      <c r="C1166" s="362"/>
      <c r="D1166" s="363"/>
      <c r="E1166" s="364"/>
      <c r="F1166" s="365"/>
      <c r="G1166" s="366"/>
      <c r="H1166" s="367"/>
      <c r="I1166" s="368"/>
      <c r="J1166" s="368"/>
      <c r="K1166" s="369"/>
      <c r="L1166" s="345"/>
    </row>
    <row r="1167" spans="1:12" s="320" customFormat="1" ht="5.0999999999999996" customHeight="1" x14ac:dyDescent="0.25">
      <c r="A1167" s="315"/>
      <c r="B1167" s="370"/>
      <c r="C1167" s="370"/>
      <c r="D1167" s="371"/>
      <c r="E1167" s="114"/>
      <c r="F1167" s="114"/>
      <c r="G1167" s="114"/>
      <c r="H1167" s="114"/>
      <c r="I1167" s="372"/>
      <c r="J1167" s="619"/>
      <c r="K1167" s="620"/>
    </row>
    <row r="1168" spans="1:12" s="320" customFormat="1" ht="16.5" customHeight="1" x14ac:dyDescent="0.3">
      <c r="A1168" s="315"/>
      <c r="B1168" s="333"/>
      <c r="C1168" s="333"/>
      <c r="D1168" s="334"/>
      <c r="I1168" s="373" t="s">
        <v>14</v>
      </c>
      <c r="J1168" s="621">
        <f>SUM(K1150:K1165)</f>
        <v>25911384</v>
      </c>
      <c r="K1168" s="622"/>
      <c r="L1168" s="345"/>
    </row>
    <row r="1169" spans="1:12" s="320" customFormat="1" ht="5.0999999999999996" customHeight="1" x14ac:dyDescent="0.3">
      <c r="A1169" s="315"/>
      <c r="B1169" s="333"/>
      <c r="C1169" s="333"/>
      <c r="D1169" s="334"/>
      <c r="I1169" s="373"/>
      <c r="J1169" s="623"/>
      <c r="K1169" s="623"/>
    </row>
    <row r="1170" spans="1:12" s="320" customFormat="1" ht="16.5" customHeight="1" x14ac:dyDescent="0.3">
      <c r="A1170" s="315"/>
      <c r="B1170" s="333"/>
      <c r="C1170" s="333"/>
      <c r="D1170" s="334"/>
      <c r="I1170" s="373" t="s">
        <v>15</v>
      </c>
      <c r="J1170" s="68"/>
      <c r="K1170" s="374">
        <f>J1168*J1170</f>
        <v>0</v>
      </c>
      <c r="L1170" s="375"/>
    </row>
    <row r="1171" spans="1:12" s="320" customFormat="1" ht="5.0999999999999996" customHeight="1" x14ac:dyDescent="0.3">
      <c r="A1171" s="315"/>
      <c r="B1171" s="333"/>
      <c r="C1171" s="333"/>
      <c r="D1171" s="334"/>
      <c r="I1171" s="373"/>
      <c r="J1171" s="620"/>
      <c r="K1171" s="620"/>
    </row>
    <row r="1172" spans="1:12" s="320" customFormat="1" ht="16.5" customHeight="1" x14ac:dyDescent="0.3">
      <c r="A1172" s="315"/>
      <c r="B1172" s="376" t="s">
        <v>16</v>
      </c>
      <c r="C1172" s="376"/>
      <c r="D1172" s="334"/>
      <c r="E1172" s="334" t="s">
        <v>17</v>
      </c>
      <c r="I1172" s="373" t="s">
        <v>27</v>
      </c>
      <c r="J1172" s="624">
        <f>((J1168/1.11)+(K1170/1.11))*11%</f>
        <v>2567794.8108108109</v>
      </c>
      <c r="K1172" s="625"/>
      <c r="L1172" s="377"/>
    </row>
    <row r="1173" spans="1:12" s="320" customFormat="1" ht="5.0999999999999996" customHeight="1" x14ac:dyDescent="0.3">
      <c r="A1173" s="315"/>
      <c r="B1173" s="333"/>
      <c r="C1173" s="333"/>
      <c r="D1173" s="334"/>
      <c r="I1173" s="373"/>
      <c r="J1173" s="620"/>
      <c r="K1173" s="620"/>
    </row>
    <row r="1174" spans="1:12" s="320" customFormat="1" ht="16.5" customHeight="1" x14ac:dyDescent="0.3">
      <c r="A1174" s="315"/>
      <c r="B1174" s="378"/>
      <c r="C1174" s="379"/>
      <c r="D1174" s="334"/>
      <c r="E1174" s="334"/>
      <c r="I1174" s="373" t="s">
        <v>18</v>
      </c>
      <c r="J1174" s="380"/>
      <c r="K1174" s="381">
        <f>J1168-K1170</f>
        <v>25911384</v>
      </c>
      <c r="L1174" s="377"/>
    </row>
    <row r="1175" spans="1:12" s="320" customFormat="1" ht="7.5" customHeight="1" x14ac:dyDescent="0.25">
      <c r="A1175" s="382"/>
      <c r="B1175" s="114"/>
      <c r="C1175" s="114"/>
      <c r="D1175" s="371"/>
      <c r="E1175" s="383"/>
      <c r="F1175" s="370"/>
      <c r="I1175" s="384"/>
      <c r="J1175" s="383"/>
      <c r="K1175" s="370"/>
      <c r="L1175" s="114"/>
    </row>
    <row r="1176" spans="1:12" s="320" customFormat="1" ht="13.5" customHeight="1" x14ac:dyDescent="0.25">
      <c r="A1176" s="315"/>
      <c r="B1176" s="385" t="s">
        <v>19</v>
      </c>
      <c r="C1176" s="114"/>
      <c r="D1176" s="371"/>
      <c r="I1176" s="386" t="s">
        <v>29</v>
      </c>
      <c r="J1176" s="626" t="s">
        <v>38</v>
      </c>
      <c r="K1176" s="627"/>
    </row>
    <row r="1177" spans="1:12" s="320" customFormat="1" ht="13.5" customHeight="1" x14ac:dyDescent="0.25">
      <c r="A1177" s="382"/>
      <c r="B1177" s="387"/>
      <c r="D1177" s="357"/>
      <c r="I1177" s="384" t="s">
        <v>28</v>
      </c>
      <c r="J1177" s="626"/>
      <c r="K1177" s="627"/>
      <c r="L1177" s="114"/>
    </row>
    <row r="1178" spans="1:12" s="320" customFormat="1" ht="7.5" customHeight="1" x14ac:dyDescent="0.25">
      <c r="A1178" s="382"/>
      <c r="B1178" s="387"/>
      <c r="D1178" s="357"/>
      <c r="I1178" s="384"/>
      <c r="J1178" s="388"/>
      <c r="K1178" s="388"/>
      <c r="L1178" s="114"/>
    </row>
    <row r="1179" spans="1:12" s="312" customFormat="1" ht="7.5" customHeight="1" x14ac:dyDescent="0.25">
      <c r="A1179" s="389"/>
      <c r="B1179" s="390"/>
      <c r="C1179" s="390"/>
      <c r="D1179" s="391"/>
      <c r="E1179" s="390"/>
      <c r="F1179" s="390"/>
      <c r="G1179" s="390"/>
      <c r="H1179" s="390"/>
      <c r="I1179" s="392"/>
      <c r="J1179" s="392"/>
      <c r="K1179" s="390"/>
      <c r="L1179" s="390"/>
    </row>
    <row r="1180" spans="1:12" s="320" customFormat="1" ht="16.5" customHeight="1" x14ac:dyDescent="0.3">
      <c r="A1180" s="393"/>
      <c r="B1180" s="394" t="s">
        <v>0</v>
      </c>
      <c r="C1180" s="395"/>
      <c r="D1180" s="396" t="str">
        <f>D1142</f>
        <v>AM</v>
      </c>
      <c r="E1180" s="397">
        <f>E1142</f>
        <v>23010011</v>
      </c>
      <c r="F1180" s="398"/>
      <c r="G1180" s="399" t="s">
        <v>2</v>
      </c>
      <c r="H1180" s="628" t="str">
        <f>H1142</f>
        <v>CV TRINITY CENTRAAL</v>
      </c>
      <c r="I1180" s="628"/>
      <c r="J1180" s="628"/>
      <c r="K1180" s="629"/>
      <c r="L1180" s="400"/>
    </row>
    <row r="1181" spans="1:12" s="320" customFormat="1" ht="7.5" customHeight="1" x14ac:dyDescent="0.3">
      <c r="A1181" s="393"/>
      <c r="B1181" s="401"/>
      <c r="C1181" s="402"/>
      <c r="D1181" s="403"/>
      <c r="E1181" s="401"/>
      <c r="F1181" s="632" t="s">
        <v>3</v>
      </c>
      <c r="G1181" s="404"/>
      <c r="H1181" s="630"/>
      <c r="I1181" s="630"/>
      <c r="J1181" s="630"/>
      <c r="K1181" s="631"/>
      <c r="L1181" s="400"/>
    </row>
    <row r="1182" spans="1:12" s="320" customFormat="1" ht="16.5" customHeight="1" x14ac:dyDescent="0.3">
      <c r="A1182" s="393"/>
      <c r="B1182" s="394" t="s">
        <v>4</v>
      </c>
      <c r="C1182" s="395"/>
      <c r="D1182" s="633">
        <f>D1144</f>
        <v>44935</v>
      </c>
      <c r="E1182" s="634"/>
      <c r="F1182" s="632"/>
      <c r="G1182" s="405"/>
      <c r="H1182" s="635" t="str">
        <f>H1144</f>
        <v/>
      </c>
      <c r="I1182" s="635"/>
      <c r="J1182" s="635"/>
      <c r="K1182" s="636"/>
      <c r="L1182" s="405"/>
    </row>
    <row r="1183" spans="1:12" s="320" customFormat="1" ht="7.5" customHeight="1" x14ac:dyDescent="0.3">
      <c r="A1183" s="393"/>
      <c r="B1183" s="401"/>
      <c r="C1183" s="402"/>
      <c r="D1183" s="403"/>
      <c r="E1183" s="401"/>
      <c r="F1183" s="632"/>
      <c r="G1183" s="405"/>
      <c r="H1183" s="637" t="str">
        <f>H1145</f>
        <v>PURWOKERTO</v>
      </c>
      <c r="I1183" s="637"/>
      <c r="J1183" s="637"/>
      <c r="K1183" s="638"/>
      <c r="L1183" s="406"/>
    </row>
    <row r="1184" spans="1:12" s="320" customFormat="1" ht="16.5" customHeight="1" x14ac:dyDescent="0.4">
      <c r="A1184" s="393"/>
      <c r="B1184" s="394" t="s">
        <v>5</v>
      </c>
      <c r="C1184" s="395"/>
      <c r="D1184" s="407" t="str">
        <f>D1146</f>
        <v>KO 0608</v>
      </c>
      <c r="E1184" s="397"/>
      <c r="F1184" s="408"/>
      <c r="G1184" s="409"/>
      <c r="H1184" s="639"/>
      <c r="I1184" s="639"/>
      <c r="J1184" s="639"/>
      <c r="K1184" s="640"/>
      <c r="L1184" s="406"/>
    </row>
    <row r="1185" spans="1:12" s="320" customFormat="1" ht="7.5" customHeight="1" x14ac:dyDescent="0.45">
      <c r="A1185" s="393"/>
      <c r="B1185" s="410"/>
      <c r="C1185" s="411"/>
      <c r="D1185" s="412"/>
      <c r="E1185" s="398"/>
      <c r="F1185" s="413"/>
      <c r="G1185" s="398"/>
      <c r="H1185" s="398"/>
      <c r="I1185" s="414"/>
      <c r="J1185" s="414"/>
      <c r="K1185" s="415"/>
      <c r="L1185" s="398"/>
    </row>
    <row r="1186" spans="1:12" s="320" customFormat="1" ht="14.25" thickBot="1" x14ac:dyDescent="0.3">
      <c r="A1186" s="393"/>
      <c r="B1186" s="416" t="s">
        <v>6</v>
      </c>
      <c r="C1186" s="416" t="s">
        <v>7</v>
      </c>
      <c r="D1186" s="417" t="s">
        <v>8</v>
      </c>
      <c r="E1186" s="418"/>
      <c r="F1186" s="419" t="s">
        <v>9</v>
      </c>
      <c r="G1186" s="420"/>
      <c r="H1186" s="416" t="s">
        <v>10</v>
      </c>
      <c r="I1186" s="421" t="s">
        <v>11</v>
      </c>
      <c r="J1186" s="421" t="s">
        <v>12</v>
      </c>
      <c r="K1186" s="422" t="s">
        <v>13</v>
      </c>
      <c r="L1186" s="423"/>
    </row>
    <row r="1187" spans="1:12" s="320" customFormat="1" ht="9.9499999999999993" customHeight="1" thickTop="1" x14ac:dyDescent="0.25">
      <c r="A1187" s="393"/>
      <c r="B1187" s="424"/>
      <c r="C1187" s="425"/>
      <c r="D1187" s="426"/>
      <c r="E1187" s="427"/>
      <c r="F1187" s="428"/>
      <c r="G1187" s="429"/>
      <c r="H1187" s="424"/>
      <c r="I1187" s="430"/>
      <c r="J1187" s="430"/>
      <c r="K1187" s="431"/>
      <c r="L1187" s="423"/>
    </row>
    <row r="1188" spans="1:12" s="320" customFormat="1" ht="14.1" customHeight="1" x14ac:dyDescent="0.25">
      <c r="A1188" s="432">
        <v>1</v>
      </c>
      <c r="B1188" s="433">
        <f t="shared" ref="B1188:E1188" si="611">B1150</f>
        <v>120</v>
      </c>
      <c r="C1188" s="434" t="str">
        <f t="shared" si="611"/>
        <v>LSN</v>
      </c>
      <c r="D1188" s="441">
        <f t="shared" si="611"/>
        <v>2</v>
      </c>
      <c r="E1188" s="293" t="str">
        <f t="shared" si="611"/>
        <v>ISI CUTTER 18 MM KENKO L-150 (BESAR)</v>
      </c>
      <c r="F1188" s="436"/>
      <c r="G1188" s="437"/>
      <c r="H1188" s="438">
        <f t="shared" ref="H1188:J1188" si="612">H1150</f>
        <v>64800</v>
      </c>
      <c r="I1188" s="439">
        <f t="shared" si="612"/>
        <v>0.13</v>
      </c>
      <c r="J1188" s="439">
        <f t="shared" si="612"/>
        <v>0</v>
      </c>
      <c r="K1188" s="440">
        <f t="shared" ref="K1188:K1203" si="613">(B1188*H1188-((B1188*H1188)*I1188))-((B1188*H1188-((B1188*H1188)*I1188))*J1188)</f>
        <v>6765120</v>
      </c>
      <c r="L1188" s="423"/>
    </row>
    <row r="1189" spans="1:12" s="320" customFormat="1" ht="14.1" customHeight="1" x14ac:dyDescent="0.25">
      <c r="A1189" s="432">
        <v>2</v>
      </c>
      <c r="B1189" s="433">
        <f t="shared" ref="B1189:E1189" si="614">B1151</f>
        <v>15</v>
      </c>
      <c r="C1189" s="434" t="str">
        <f t="shared" si="614"/>
        <v>LSN</v>
      </c>
      <c r="D1189" s="441" t="str">
        <f t="shared" si="614"/>
        <v/>
      </c>
      <c r="E1189" s="293" t="str">
        <f t="shared" si="614"/>
        <v>CUTTER 9 MM KENKO K-200 (KECIL)</v>
      </c>
      <c r="F1189" s="436"/>
      <c r="G1189" s="437"/>
      <c r="H1189" s="438">
        <f t="shared" ref="H1189:J1189" si="615">H1151</f>
        <v>52200</v>
      </c>
      <c r="I1189" s="439">
        <f t="shared" si="615"/>
        <v>0.13</v>
      </c>
      <c r="J1189" s="439">
        <f t="shared" si="615"/>
        <v>0</v>
      </c>
      <c r="K1189" s="440">
        <f t="shared" si="613"/>
        <v>681210</v>
      </c>
      <c r="L1189" s="423"/>
    </row>
    <row r="1190" spans="1:12" s="320" customFormat="1" ht="14.1" customHeight="1" x14ac:dyDescent="0.25">
      <c r="A1190" s="432">
        <v>3</v>
      </c>
      <c r="B1190" s="433">
        <f t="shared" ref="B1190:E1190" si="616">B1152</f>
        <v>20</v>
      </c>
      <c r="C1190" s="434" t="str">
        <f t="shared" si="616"/>
        <v>LSN</v>
      </c>
      <c r="D1190" s="441">
        <f t="shared" si="616"/>
        <v>1</v>
      </c>
      <c r="E1190" s="293" t="str">
        <f t="shared" si="616"/>
        <v>STAPLER KENKO HD-10D</v>
      </c>
      <c r="F1190" s="436"/>
      <c r="G1190" s="437"/>
      <c r="H1190" s="438">
        <f t="shared" ref="H1190:J1190" si="617">H1152</f>
        <v>117600</v>
      </c>
      <c r="I1190" s="439">
        <f t="shared" si="617"/>
        <v>0.13</v>
      </c>
      <c r="J1190" s="439">
        <f t="shared" si="617"/>
        <v>0</v>
      </c>
      <c r="K1190" s="440">
        <f t="shared" si="613"/>
        <v>2046240</v>
      </c>
      <c r="L1190" s="423"/>
    </row>
    <row r="1191" spans="1:12" s="320" customFormat="1" ht="14.1" customHeight="1" x14ac:dyDescent="0.25">
      <c r="A1191" s="432">
        <v>4</v>
      </c>
      <c r="B1191" s="433">
        <f t="shared" ref="B1191:E1191" si="618">B1153</f>
        <v>48</v>
      </c>
      <c r="C1191" s="434" t="str">
        <f t="shared" si="618"/>
        <v>LSN</v>
      </c>
      <c r="D1191" s="441">
        <f t="shared" si="618"/>
        <v>1</v>
      </c>
      <c r="E1191" s="293" t="str">
        <f t="shared" si="618"/>
        <v>PAPER CLIP WARNA KENKO 3100</v>
      </c>
      <c r="F1191" s="436"/>
      <c r="G1191" s="437"/>
      <c r="H1191" s="438">
        <f t="shared" ref="H1191:J1191" si="619">H1153</f>
        <v>41400</v>
      </c>
      <c r="I1191" s="439">
        <f t="shared" si="619"/>
        <v>0.13</v>
      </c>
      <c r="J1191" s="439">
        <f t="shared" si="619"/>
        <v>0</v>
      </c>
      <c r="K1191" s="440">
        <f t="shared" si="613"/>
        <v>1728864</v>
      </c>
      <c r="L1191" s="423"/>
    </row>
    <row r="1192" spans="1:12" s="320" customFormat="1" ht="14.1" customHeight="1" x14ac:dyDescent="0.25">
      <c r="A1192" s="432">
        <v>5</v>
      </c>
      <c r="B1192" s="433">
        <f t="shared" ref="B1192:E1192" si="620">B1154</f>
        <v>48</v>
      </c>
      <c r="C1192" s="434" t="str">
        <f t="shared" si="620"/>
        <v>LSN</v>
      </c>
      <c r="D1192" s="441">
        <f t="shared" si="620"/>
        <v>1</v>
      </c>
      <c r="E1192" s="293" t="str">
        <f t="shared" si="620"/>
        <v>PUSH PIN KENKO PN-30</v>
      </c>
      <c r="F1192" s="436"/>
      <c r="G1192" s="437"/>
      <c r="H1192" s="438">
        <f t="shared" ref="H1192:J1192" si="621">H1154</f>
        <v>33000</v>
      </c>
      <c r="I1192" s="439">
        <f t="shared" si="621"/>
        <v>0.13</v>
      </c>
      <c r="J1192" s="439">
        <f t="shared" si="621"/>
        <v>0</v>
      </c>
      <c r="K1192" s="440">
        <f t="shared" si="613"/>
        <v>1378080</v>
      </c>
      <c r="L1192" s="423"/>
    </row>
    <row r="1193" spans="1:12" s="320" customFormat="1" ht="14.1" customHeight="1" x14ac:dyDescent="0.25">
      <c r="A1193" s="432">
        <v>6</v>
      </c>
      <c r="B1193" s="433">
        <f t="shared" ref="B1193:E1193" si="622">B1155</f>
        <v>50</v>
      </c>
      <c r="C1193" s="434" t="str">
        <f t="shared" si="622"/>
        <v>DOS</v>
      </c>
      <c r="D1193" s="441">
        <f t="shared" si="622"/>
        <v>1</v>
      </c>
      <c r="E1193" s="293" t="str">
        <f t="shared" si="622"/>
        <v>STIP / PENGHAPUS KENKO ERB-20SQ HITAM</v>
      </c>
      <c r="F1193" s="436"/>
      <c r="G1193" s="437"/>
      <c r="H1193" s="438">
        <f t="shared" ref="H1193:J1193" si="623">H1155</f>
        <v>30000</v>
      </c>
      <c r="I1193" s="439">
        <f t="shared" si="623"/>
        <v>0.13</v>
      </c>
      <c r="J1193" s="439">
        <f t="shared" si="623"/>
        <v>0</v>
      </c>
      <c r="K1193" s="440">
        <f t="shared" si="613"/>
        <v>1305000</v>
      </c>
      <c r="L1193" s="423"/>
    </row>
    <row r="1194" spans="1:12" s="320" customFormat="1" ht="14.1" customHeight="1" x14ac:dyDescent="0.25">
      <c r="A1194" s="432">
        <v>7</v>
      </c>
      <c r="B1194" s="433">
        <f t="shared" ref="B1194:E1194" si="624">B1156</f>
        <v>50</v>
      </c>
      <c r="C1194" s="434" t="str">
        <f t="shared" si="624"/>
        <v>DOS</v>
      </c>
      <c r="D1194" s="441">
        <f t="shared" si="624"/>
        <v>1</v>
      </c>
      <c r="E1194" s="293" t="str">
        <f t="shared" si="624"/>
        <v>STIP / PENGHAPUS KENKO ERW-20SQ PUTIH</v>
      </c>
      <c r="F1194" s="436"/>
      <c r="G1194" s="437"/>
      <c r="H1194" s="438">
        <f t="shared" ref="H1194:J1194" si="625">H1156</f>
        <v>30000</v>
      </c>
      <c r="I1194" s="439">
        <f t="shared" si="625"/>
        <v>0.13</v>
      </c>
      <c r="J1194" s="439">
        <f t="shared" si="625"/>
        <v>0</v>
      </c>
      <c r="K1194" s="440">
        <f t="shared" si="613"/>
        <v>1305000</v>
      </c>
      <c r="L1194" s="423"/>
    </row>
    <row r="1195" spans="1:12" s="320" customFormat="1" ht="14.1" customHeight="1" x14ac:dyDescent="0.25">
      <c r="A1195" s="432">
        <v>8</v>
      </c>
      <c r="B1195" s="433">
        <f t="shared" ref="B1195:E1195" si="626">B1157</f>
        <v>100</v>
      </c>
      <c r="C1195" s="434" t="str">
        <f t="shared" si="626"/>
        <v>DOS</v>
      </c>
      <c r="D1195" s="441">
        <f t="shared" si="626"/>
        <v>2</v>
      </c>
      <c r="E1195" s="294" t="str">
        <f t="shared" si="626"/>
        <v>STIP / PENGHAPUS KENKO ERW-40SQ PUTIH</v>
      </c>
      <c r="F1195" s="436"/>
      <c r="G1195" s="437"/>
      <c r="H1195" s="438">
        <f t="shared" ref="H1195:J1195" si="627">H1157</f>
        <v>27500</v>
      </c>
      <c r="I1195" s="439">
        <f t="shared" si="627"/>
        <v>0.13</v>
      </c>
      <c r="J1195" s="439">
        <f t="shared" si="627"/>
        <v>0</v>
      </c>
      <c r="K1195" s="440">
        <f t="shared" si="613"/>
        <v>2392500</v>
      </c>
      <c r="L1195" s="423"/>
    </row>
    <row r="1196" spans="1:12" s="320" customFormat="1" ht="14.1" customHeight="1" x14ac:dyDescent="0.25">
      <c r="A1196" s="432">
        <v>9</v>
      </c>
      <c r="B1196" s="433">
        <f t="shared" ref="B1196:E1196" si="628">B1158</f>
        <v>50</v>
      </c>
      <c r="C1196" s="434" t="str">
        <f t="shared" si="628"/>
        <v>DOS</v>
      </c>
      <c r="D1196" s="441">
        <f t="shared" si="628"/>
        <v>1</v>
      </c>
      <c r="E1196" s="293" t="str">
        <f t="shared" si="628"/>
        <v>STIP / PENGHAPUS KENKO ERB-40SQ HITAM</v>
      </c>
      <c r="F1196" s="436"/>
      <c r="G1196" s="437"/>
      <c r="H1196" s="438">
        <f t="shared" ref="H1196:J1196" si="629">H1158</f>
        <v>27500</v>
      </c>
      <c r="I1196" s="439">
        <f t="shared" si="629"/>
        <v>0.13</v>
      </c>
      <c r="J1196" s="439">
        <f t="shared" si="629"/>
        <v>0</v>
      </c>
      <c r="K1196" s="440">
        <f t="shared" si="613"/>
        <v>1196250</v>
      </c>
      <c r="L1196" s="423"/>
    </row>
    <row r="1197" spans="1:12" s="320" customFormat="1" ht="14.1" customHeight="1" x14ac:dyDescent="0.25">
      <c r="A1197" s="432">
        <v>10</v>
      </c>
      <c r="B1197" s="433">
        <f t="shared" ref="B1197:E1197" si="630">B1159</f>
        <v>5</v>
      </c>
      <c r="C1197" s="434" t="str">
        <f t="shared" si="630"/>
        <v>GRS</v>
      </c>
      <c r="D1197" s="441">
        <f t="shared" si="630"/>
        <v>1</v>
      </c>
      <c r="E1197" s="293" t="str">
        <f t="shared" si="630"/>
        <v>BINDER CLIP KENKO NO. 260</v>
      </c>
      <c r="F1197" s="436"/>
      <c r="G1197" s="437"/>
      <c r="H1197" s="438">
        <f t="shared" ref="H1197:J1197" si="631">H1159</f>
        <v>180000</v>
      </c>
      <c r="I1197" s="439">
        <f t="shared" si="631"/>
        <v>0.13</v>
      </c>
      <c r="J1197" s="439">
        <f t="shared" si="631"/>
        <v>0</v>
      </c>
      <c r="K1197" s="440">
        <f t="shared" si="613"/>
        <v>783000</v>
      </c>
      <c r="L1197" s="423"/>
    </row>
    <row r="1198" spans="1:12" s="320" customFormat="1" ht="14.1" customHeight="1" x14ac:dyDescent="0.25">
      <c r="A1198" s="432">
        <v>11</v>
      </c>
      <c r="B1198" s="433">
        <f t="shared" ref="B1198:E1198" si="632">B1160</f>
        <v>50</v>
      </c>
      <c r="C1198" s="434" t="str">
        <f t="shared" si="632"/>
        <v>PAK</v>
      </c>
      <c r="D1198" s="441">
        <f t="shared" si="632"/>
        <v>1</v>
      </c>
      <c r="E1198" s="293" t="str">
        <f t="shared" si="632"/>
        <v>PAPER TRIGONAL CLIP KENKO NO. 3</v>
      </c>
      <c r="F1198" s="436"/>
      <c r="G1198" s="437"/>
      <c r="H1198" s="438">
        <f t="shared" ref="H1198:J1198" si="633">H1160</f>
        <v>16000</v>
      </c>
      <c r="I1198" s="439">
        <f t="shared" si="633"/>
        <v>0.13</v>
      </c>
      <c r="J1198" s="439">
        <f t="shared" si="633"/>
        <v>0</v>
      </c>
      <c r="K1198" s="440">
        <f t="shared" si="613"/>
        <v>696000</v>
      </c>
      <c r="L1198" s="423"/>
    </row>
    <row r="1199" spans="1:12" s="320" customFormat="1" ht="14.1" customHeight="1" x14ac:dyDescent="0.25">
      <c r="A1199" s="432">
        <v>12</v>
      </c>
      <c r="B1199" s="433">
        <f t="shared" ref="B1199:E1199" si="634">B1161</f>
        <v>20</v>
      </c>
      <c r="C1199" s="434" t="str">
        <f t="shared" si="634"/>
        <v>PAK</v>
      </c>
      <c r="D1199" s="441">
        <f t="shared" si="634"/>
        <v>1</v>
      </c>
      <c r="E1199" s="293" t="str">
        <f t="shared" si="634"/>
        <v>PAPER JUMBO CLIP KENKO NO. 5</v>
      </c>
      <c r="F1199" s="436"/>
      <c r="G1199" s="437"/>
      <c r="H1199" s="438">
        <f t="shared" ref="H1199:J1199" si="635">H1161</f>
        <v>43000</v>
      </c>
      <c r="I1199" s="439">
        <f t="shared" si="635"/>
        <v>0.13</v>
      </c>
      <c r="J1199" s="439">
        <f t="shared" si="635"/>
        <v>0</v>
      </c>
      <c r="K1199" s="440">
        <f t="shared" si="613"/>
        <v>748200</v>
      </c>
      <c r="L1199" s="423"/>
    </row>
    <row r="1200" spans="1:12" s="320" customFormat="1" ht="14.1" customHeight="1" x14ac:dyDescent="0.25">
      <c r="A1200" s="432">
        <v>13</v>
      </c>
      <c r="B1200" s="433">
        <f t="shared" ref="B1200:E1200" si="636">B1162</f>
        <v>144</v>
      </c>
      <c r="C1200" s="434" t="str">
        <f t="shared" si="636"/>
        <v>LSN</v>
      </c>
      <c r="D1200" s="441">
        <f t="shared" si="636"/>
        <v>1</v>
      </c>
      <c r="E1200" s="293" t="str">
        <f t="shared" si="636"/>
        <v>GEL PEN KENKO HI-TECH-H 0.28 MM HITAM</v>
      </c>
      <c r="F1200" s="436"/>
      <c r="G1200" s="437"/>
      <c r="H1200" s="438">
        <f t="shared" ref="H1200:J1200" si="637">H1162</f>
        <v>39000</v>
      </c>
      <c r="I1200" s="439">
        <f t="shared" si="637"/>
        <v>0.13</v>
      </c>
      <c r="J1200" s="439">
        <f t="shared" si="637"/>
        <v>0</v>
      </c>
      <c r="K1200" s="440">
        <f t="shared" si="613"/>
        <v>4885920</v>
      </c>
      <c r="L1200" s="423"/>
    </row>
    <row r="1201" spans="1:12" s="320" customFormat="1" ht="14.1" customHeight="1" x14ac:dyDescent="0.25">
      <c r="A1201" s="432">
        <v>14</v>
      </c>
      <c r="B1201" s="433">
        <f t="shared" ref="B1201:E1201" si="638">B1163</f>
        <v>0</v>
      </c>
      <c r="C1201" s="434">
        <f t="shared" si="638"/>
        <v>0</v>
      </c>
      <c r="D1201" s="435">
        <f t="shared" si="638"/>
        <v>0</v>
      </c>
      <c r="E1201" s="293">
        <f t="shared" si="638"/>
        <v>0</v>
      </c>
      <c r="F1201" s="436"/>
      <c r="G1201" s="437"/>
      <c r="H1201" s="438">
        <f t="shared" ref="H1201:J1201" si="639">H1163</f>
        <v>0</v>
      </c>
      <c r="I1201" s="439">
        <f t="shared" si="639"/>
        <v>0</v>
      </c>
      <c r="J1201" s="439">
        <f t="shared" si="639"/>
        <v>0</v>
      </c>
      <c r="K1201" s="440">
        <f t="shared" si="613"/>
        <v>0</v>
      </c>
      <c r="L1201" s="423"/>
    </row>
    <row r="1202" spans="1:12" s="320" customFormat="1" ht="14.1" customHeight="1" x14ac:dyDescent="0.25">
      <c r="A1202" s="432">
        <v>15</v>
      </c>
      <c r="B1202" s="433">
        <f t="shared" ref="B1202:E1202" si="640">B1164</f>
        <v>0</v>
      </c>
      <c r="C1202" s="434">
        <f t="shared" si="640"/>
        <v>0</v>
      </c>
      <c r="D1202" s="435">
        <f t="shared" si="640"/>
        <v>0</v>
      </c>
      <c r="E1202" s="293">
        <f t="shared" si="640"/>
        <v>0</v>
      </c>
      <c r="F1202" s="436"/>
      <c r="G1202" s="437"/>
      <c r="H1202" s="438">
        <f t="shared" ref="H1202:J1202" si="641">H1164</f>
        <v>0</v>
      </c>
      <c r="I1202" s="439">
        <f t="shared" si="641"/>
        <v>0</v>
      </c>
      <c r="J1202" s="439">
        <f t="shared" si="641"/>
        <v>0</v>
      </c>
      <c r="K1202" s="440">
        <f t="shared" si="613"/>
        <v>0</v>
      </c>
      <c r="L1202" s="423"/>
    </row>
    <row r="1203" spans="1:12" s="320" customFormat="1" ht="14.1" customHeight="1" x14ac:dyDescent="0.25">
      <c r="A1203" s="432">
        <v>16</v>
      </c>
      <c r="B1203" s="433">
        <f t="shared" ref="B1203:E1203" si="642">B1165</f>
        <v>0</v>
      </c>
      <c r="C1203" s="434">
        <f t="shared" si="642"/>
        <v>0</v>
      </c>
      <c r="D1203" s="435">
        <f t="shared" si="642"/>
        <v>0</v>
      </c>
      <c r="E1203" s="294">
        <f t="shared" si="642"/>
        <v>0</v>
      </c>
      <c r="F1203" s="436"/>
      <c r="G1203" s="437"/>
      <c r="H1203" s="438">
        <f t="shared" ref="H1203:J1203" si="643">H1165</f>
        <v>0</v>
      </c>
      <c r="I1203" s="439">
        <f t="shared" si="643"/>
        <v>0</v>
      </c>
      <c r="J1203" s="439">
        <f t="shared" si="643"/>
        <v>0</v>
      </c>
      <c r="K1203" s="440">
        <f t="shared" si="613"/>
        <v>0</v>
      </c>
      <c r="L1203" s="423"/>
    </row>
    <row r="1204" spans="1:12" s="320" customFormat="1" ht="9.9499999999999993" customHeight="1" x14ac:dyDescent="0.25">
      <c r="A1204" s="393"/>
      <c r="B1204" s="442"/>
      <c r="C1204" s="442"/>
      <c r="D1204" s="443"/>
      <c r="E1204" s="444"/>
      <c r="F1204" s="445"/>
      <c r="G1204" s="446"/>
      <c r="H1204" s="447"/>
      <c r="I1204" s="448"/>
      <c r="J1204" s="448"/>
      <c r="K1204" s="449"/>
      <c r="L1204" s="423"/>
    </row>
    <row r="1205" spans="1:12" s="320" customFormat="1" ht="5.0999999999999996" customHeight="1" x14ac:dyDescent="0.25">
      <c r="A1205" s="393"/>
      <c r="B1205" s="450"/>
      <c r="C1205" s="450"/>
      <c r="D1205" s="451"/>
      <c r="E1205" s="452"/>
      <c r="F1205" s="452"/>
      <c r="G1205" s="452"/>
      <c r="H1205" s="452"/>
      <c r="I1205" s="453"/>
      <c r="J1205" s="674"/>
      <c r="K1205" s="675"/>
      <c r="L1205" s="398"/>
    </row>
    <row r="1206" spans="1:12" s="320" customFormat="1" ht="16.5" customHeight="1" x14ac:dyDescent="0.3">
      <c r="A1206" s="393"/>
      <c r="B1206" s="411"/>
      <c r="C1206" s="411"/>
      <c r="D1206" s="412"/>
      <c r="E1206" s="398"/>
      <c r="F1206" s="398"/>
      <c r="G1206" s="398"/>
      <c r="H1206" s="398"/>
      <c r="I1206" s="454" t="s">
        <v>14</v>
      </c>
      <c r="J1206" s="676">
        <f>SUM(K1188:K1203)</f>
        <v>25911384</v>
      </c>
      <c r="K1206" s="677"/>
      <c r="L1206" s="423"/>
    </row>
    <row r="1207" spans="1:12" s="320" customFormat="1" ht="5.0999999999999996" customHeight="1" x14ac:dyDescent="0.3">
      <c r="A1207" s="393"/>
      <c r="B1207" s="411"/>
      <c r="C1207" s="411"/>
      <c r="D1207" s="412"/>
      <c r="E1207" s="398"/>
      <c r="F1207" s="398"/>
      <c r="G1207" s="398"/>
      <c r="H1207" s="398"/>
      <c r="I1207" s="454"/>
      <c r="J1207" s="678"/>
      <c r="K1207" s="678"/>
      <c r="L1207" s="398"/>
    </row>
    <row r="1208" spans="1:12" s="320" customFormat="1" ht="16.5" customHeight="1" x14ac:dyDescent="0.3">
      <c r="A1208" s="393"/>
      <c r="B1208" s="411"/>
      <c r="C1208" s="411"/>
      <c r="D1208" s="412"/>
      <c r="E1208" s="398"/>
      <c r="F1208" s="398"/>
      <c r="G1208" s="398"/>
      <c r="H1208" s="398"/>
      <c r="I1208" s="454" t="s">
        <v>15</v>
      </c>
      <c r="J1208" s="182">
        <f>J1170</f>
        <v>0</v>
      </c>
      <c r="K1208" s="455">
        <f>J1206*J1208</f>
        <v>0</v>
      </c>
      <c r="L1208" s="456"/>
    </row>
    <row r="1209" spans="1:12" s="320" customFormat="1" ht="5.0999999999999996" customHeight="1" x14ac:dyDescent="0.3">
      <c r="A1209" s="393"/>
      <c r="B1209" s="411"/>
      <c r="C1209" s="411"/>
      <c r="D1209" s="412"/>
      <c r="E1209" s="398"/>
      <c r="F1209" s="398"/>
      <c r="G1209" s="398"/>
      <c r="H1209" s="398"/>
      <c r="I1209" s="454"/>
      <c r="J1209" s="675"/>
      <c r="K1209" s="675"/>
      <c r="L1209" s="398"/>
    </row>
    <row r="1210" spans="1:12" s="320" customFormat="1" ht="16.5" customHeight="1" x14ac:dyDescent="0.3">
      <c r="A1210" s="393"/>
      <c r="B1210" s="457" t="s">
        <v>16</v>
      </c>
      <c r="C1210" s="457"/>
      <c r="D1210" s="412"/>
      <c r="E1210" s="412" t="s">
        <v>17</v>
      </c>
      <c r="F1210" s="398"/>
      <c r="G1210" s="398"/>
      <c r="H1210" s="398"/>
      <c r="I1210" s="454" t="s">
        <v>27</v>
      </c>
      <c r="J1210" s="679">
        <f>((J1206/1.11)+(K1208/1.11))*11%</f>
        <v>2567794.8108108109</v>
      </c>
      <c r="K1210" s="680"/>
      <c r="L1210" s="458"/>
    </row>
    <row r="1211" spans="1:12" s="320" customFormat="1" ht="5.0999999999999996" customHeight="1" x14ac:dyDescent="0.3">
      <c r="A1211" s="393"/>
      <c r="B1211" s="411"/>
      <c r="C1211" s="411"/>
      <c r="D1211" s="412"/>
      <c r="E1211" s="398"/>
      <c r="F1211" s="398"/>
      <c r="G1211" s="398"/>
      <c r="H1211" s="398"/>
      <c r="I1211" s="454"/>
      <c r="J1211" s="675"/>
      <c r="K1211" s="675"/>
      <c r="L1211" s="398"/>
    </row>
    <row r="1212" spans="1:12" s="320" customFormat="1" ht="16.5" customHeight="1" x14ac:dyDescent="0.3">
      <c r="A1212" s="393"/>
      <c r="B1212" s="459"/>
      <c r="C1212" s="460"/>
      <c r="D1212" s="412"/>
      <c r="E1212" s="412"/>
      <c r="F1212" s="398"/>
      <c r="G1212" s="398"/>
      <c r="H1212" s="398"/>
      <c r="I1212" s="454" t="s">
        <v>18</v>
      </c>
      <c r="J1212" s="461"/>
      <c r="K1212" s="462">
        <f>J1206-K1208</f>
        <v>25911384</v>
      </c>
      <c r="L1212" s="458"/>
    </row>
    <row r="1213" spans="1:12" s="320" customFormat="1" ht="7.5" customHeight="1" x14ac:dyDescent="0.25">
      <c r="A1213" s="463"/>
      <c r="B1213" s="452"/>
      <c r="C1213" s="452"/>
      <c r="D1213" s="451"/>
      <c r="E1213" s="464"/>
      <c r="F1213" s="450"/>
      <c r="G1213" s="398"/>
      <c r="H1213" s="398"/>
      <c r="I1213" s="465"/>
      <c r="J1213" s="464"/>
      <c r="K1213" s="450"/>
      <c r="L1213" s="452"/>
    </row>
    <row r="1214" spans="1:12" s="320" customFormat="1" ht="13.5" customHeight="1" x14ac:dyDescent="0.25">
      <c r="A1214" s="393"/>
      <c r="B1214" s="466" t="s">
        <v>19</v>
      </c>
      <c r="C1214" s="452"/>
      <c r="D1214" s="451"/>
      <c r="E1214" s="398"/>
      <c r="F1214" s="398"/>
      <c r="G1214" s="398"/>
      <c r="H1214" s="398"/>
      <c r="I1214" s="467" t="s">
        <v>29</v>
      </c>
      <c r="J1214" s="672" t="str">
        <f>J1176</f>
        <v>NOVI / CONDRO</v>
      </c>
      <c r="K1214" s="673"/>
      <c r="L1214" s="398"/>
    </row>
    <row r="1215" spans="1:12" s="320" customFormat="1" ht="13.5" customHeight="1" x14ac:dyDescent="0.25">
      <c r="A1215" s="463"/>
      <c r="B1215" s="468"/>
      <c r="C1215" s="398"/>
      <c r="D1215" s="436"/>
      <c r="E1215" s="398"/>
      <c r="F1215" s="398"/>
      <c r="G1215" s="398"/>
      <c r="H1215" s="398"/>
      <c r="I1215" s="465" t="s">
        <v>28</v>
      </c>
      <c r="J1215" s="672">
        <f>J1177</f>
        <v>0</v>
      </c>
      <c r="K1215" s="673"/>
      <c r="L1215" s="452"/>
    </row>
    <row r="1216" spans="1:12" s="320" customFormat="1" ht="7.5" customHeight="1" x14ac:dyDescent="0.25">
      <c r="A1216" s="463"/>
      <c r="B1216" s="468"/>
      <c r="C1216" s="398"/>
      <c r="D1216" s="436"/>
      <c r="E1216" s="398"/>
      <c r="F1216" s="398"/>
      <c r="G1216" s="398"/>
      <c r="H1216" s="398"/>
      <c r="I1216" s="465"/>
      <c r="J1216" s="469"/>
      <c r="K1216" s="469"/>
      <c r="L1216" s="452"/>
    </row>
    <row r="1217" spans="1:12" s="312" customFormat="1" ht="7.5" customHeight="1" x14ac:dyDescent="0.25">
      <c r="A1217" s="470"/>
      <c r="B1217" s="471"/>
      <c r="C1217" s="471"/>
      <c r="D1217" s="472"/>
      <c r="E1217" s="471"/>
      <c r="F1217" s="471"/>
      <c r="G1217" s="471"/>
      <c r="H1217" s="471"/>
      <c r="I1217" s="473"/>
      <c r="J1217" s="473"/>
      <c r="K1217" s="471"/>
      <c r="L1217" s="471"/>
    </row>
    <row r="1218" spans="1:12" s="320" customFormat="1" ht="16.5" customHeight="1" x14ac:dyDescent="0.3">
      <c r="A1218" s="474"/>
      <c r="B1218" s="475" t="s">
        <v>0</v>
      </c>
      <c r="C1218" s="476"/>
      <c r="D1218" s="477" t="str">
        <f>D1180</f>
        <v>AM</v>
      </c>
      <c r="E1218" s="478">
        <f>E1180</f>
        <v>23010011</v>
      </c>
      <c r="F1218" s="479"/>
      <c r="G1218" s="480" t="s">
        <v>2</v>
      </c>
      <c r="H1218" s="698" t="str">
        <f>H1180</f>
        <v>CV TRINITY CENTRAAL</v>
      </c>
      <c r="I1218" s="698"/>
      <c r="J1218" s="698"/>
      <c r="K1218" s="699"/>
      <c r="L1218" s="481"/>
    </row>
    <row r="1219" spans="1:12" s="320" customFormat="1" ht="7.5" customHeight="1" x14ac:dyDescent="0.3">
      <c r="A1219" s="474"/>
      <c r="B1219" s="482"/>
      <c r="C1219" s="483"/>
      <c r="D1219" s="484"/>
      <c r="E1219" s="482"/>
      <c r="F1219" s="566" t="s">
        <v>3</v>
      </c>
      <c r="G1219" s="485"/>
      <c r="H1219" s="700"/>
      <c r="I1219" s="700"/>
      <c r="J1219" s="700"/>
      <c r="K1219" s="701"/>
      <c r="L1219" s="481"/>
    </row>
    <row r="1220" spans="1:12" s="320" customFormat="1" ht="16.5" customHeight="1" x14ac:dyDescent="0.3">
      <c r="A1220" s="474"/>
      <c r="B1220" s="475" t="s">
        <v>4</v>
      </c>
      <c r="C1220" s="476"/>
      <c r="D1220" s="567">
        <f>D1182</f>
        <v>44935</v>
      </c>
      <c r="E1220" s="568"/>
      <c r="F1220" s="566"/>
      <c r="G1220" s="486"/>
      <c r="H1220" s="569" t="str">
        <f>H1182</f>
        <v/>
      </c>
      <c r="I1220" s="569"/>
      <c r="J1220" s="569"/>
      <c r="K1220" s="570"/>
      <c r="L1220" s="486"/>
    </row>
    <row r="1221" spans="1:12" s="320" customFormat="1" ht="7.5" customHeight="1" x14ac:dyDescent="0.3">
      <c r="A1221" s="474"/>
      <c r="B1221" s="482"/>
      <c r="C1221" s="483"/>
      <c r="D1221" s="484"/>
      <c r="E1221" s="482"/>
      <c r="F1221" s="566"/>
      <c r="G1221" s="486"/>
      <c r="H1221" s="571" t="str">
        <f>H1183</f>
        <v>PURWOKERTO</v>
      </c>
      <c r="I1221" s="571"/>
      <c r="J1221" s="571"/>
      <c r="K1221" s="572"/>
      <c r="L1221" s="487"/>
    </row>
    <row r="1222" spans="1:12" s="320" customFormat="1" ht="16.5" customHeight="1" x14ac:dyDescent="0.4">
      <c r="A1222" s="474"/>
      <c r="B1222" s="475" t="s">
        <v>5</v>
      </c>
      <c r="C1222" s="476"/>
      <c r="D1222" s="488" t="str">
        <f>D1184</f>
        <v>KO 0608</v>
      </c>
      <c r="E1222" s="478"/>
      <c r="F1222" s="489"/>
      <c r="G1222" s="490"/>
      <c r="H1222" s="573"/>
      <c r="I1222" s="573"/>
      <c r="J1222" s="573"/>
      <c r="K1222" s="574"/>
      <c r="L1222" s="487"/>
    </row>
    <row r="1223" spans="1:12" s="320" customFormat="1" ht="7.5" customHeight="1" x14ac:dyDescent="0.45">
      <c r="A1223" s="474"/>
      <c r="B1223" s="491"/>
      <c r="C1223" s="492"/>
      <c r="D1223" s="493"/>
      <c r="E1223" s="479"/>
      <c r="F1223" s="494"/>
      <c r="G1223" s="479"/>
      <c r="H1223" s="479"/>
      <c r="I1223" s="495"/>
      <c r="J1223" s="495"/>
      <c r="K1223" s="496"/>
      <c r="L1223" s="479"/>
    </row>
    <row r="1224" spans="1:12" s="320" customFormat="1" ht="14.25" thickBot="1" x14ac:dyDescent="0.3">
      <c r="A1224" s="474"/>
      <c r="B1224" s="497" t="s">
        <v>6</v>
      </c>
      <c r="C1224" s="497" t="s">
        <v>7</v>
      </c>
      <c r="D1224" s="498" t="s">
        <v>8</v>
      </c>
      <c r="E1224" s="499"/>
      <c r="F1224" s="500" t="s">
        <v>9</v>
      </c>
      <c r="G1224" s="501"/>
      <c r="H1224" s="497" t="s">
        <v>10</v>
      </c>
      <c r="I1224" s="502" t="s">
        <v>11</v>
      </c>
      <c r="J1224" s="502" t="s">
        <v>12</v>
      </c>
      <c r="K1224" s="503" t="s">
        <v>13</v>
      </c>
      <c r="L1224" s="504"/>
    </row>
    <row r="1225" spans="1:12" s="320" customFormat="1" ht="9.9499999999999993" customHeight="1" thickTop="1" x14ac:dyDescent="0.25">
      <c r="A1225" s="474"/>
      <c r="B1225" s="505"/>
      <c r="C1225" s="506"/>
      <c r="D1225" s="507"/>
      <c r="E1225" s="508"/>
      <c r="F1225" s="509"/>
      <c r="G1225" s="510"/>
      <c r="H1225" s="505"/>
      <c r="I1225" s="511"/>
      <c r="J1225" s="511"/>
      <c r="K1225" s="512"/>
      <c r="L1225" s="504"/>
    </row>
    <row r="1226" spans="1:12" s="320" customFormat="1" ht="14.1" customHeight="1" x14ac:dyDescent="0.25">
      <c r="A1226" s="513">
        <v>1</v>
      </c>
      <c r="B1226" s="514">
        <f t="shared" ref="B1226:E1226" si="644">B1188</f>
        <v>120</v>
      </c>
      <c r="C1226" s="515" t="str">
        <f t="shared" si="644"/>
        <v>LSN</v>
      </c>
      <c r="D1226" s="522">
        <f t="shared" si="644"/>
        <v>2</v>
      </c>
      <c r="E1226" s="298" t="str">
        <f t="shared" si="644"/>
        <v>ISI CUTTER 18 MM KENKO L-150 (BESAR)</v>
      </c>
      <c r="F1226" s="517"/>
      <c r="G1226" s="518"/>
      <c r="H1226" s="519">
        <f t="shared" ref="H1226:J1226" si="645">H1188</f>
        <v>64800</v>
      </c>
      <c r="I1226" s="520">
        <f t="shared" si="645"/>
        <v>0.13</v>
      </c>
      <c r="J1226" s="520">
        <f t="shared" si="645"/>
        <v>0</v>
      </c>
      <c r="K1226" s="521">
        <f t="shared" ref="K1226:K1241" si="646">(B1226*H1226-((B1226*H1226)*I1226))-((B1226*H1226-((B1226*H1226)*I1226))*J1226)</f>
        <v>6765120</v>
      </c>
      <c r="L1226" s="504"/>
    </row>
    <row r="1227" spans="1:12" s="320" customFormat="1" ht="14.1" customHeight="1" x14ac:dyDescent="0.25">
      <c r="A1227" s="513">
        <v>2</v>
      </c>
      <c r="B1227" s="514">
        <f t="shared" ref="B1227:E1227" si="647">B1189</f>
        <v>15</v>
      </c>
      <c r="C1227" s="515" t="str">
        <f t="shared" si="647"/>
        <v>LSN</v>
      </c>
      <c r="D1227" s="516" t="str">
        <f t="shared" si="647"/>
        <v/>
      </c>
      <c r="E1227" s="298" t="str">
        <f t="shared" si="647"/>
        <v>CUTTER 9 MM KENKO K-200 (KECIL)</v>
      </c>
      <c r="F1227" s="517"/>
      <c r="G1227" s="518"/>
      <c r="H1227" s="519">
        <f t="shared" ref="H1227:J1227" si="648">H1189</f>
        <v>52200</v>
      </c>
      <c r="I1227" s="520">
        <f t="shared" si="648"/>
        <v>0.13</v>
      </c>
      <c r="J1227" s="520">
        <f t="shared" si="648"/>
        <v>0</v>
      </c>
      <c r="K1227" s="521">
        <f t="shared" si="646"/>
        <v>681210</v>
      </c>
      <c r="L1227" s="504"/>
    </row>
    <row r="1228" spans="1:12" s="320" customFormat="1" ht="14.1" customHeight="1" x14ac:dyDescent="0.25">
      <c r="A1228" s="513">
        <v>3</v>
      </c>
      <c r="B1228" s="514">
        <f t="shared" ref="B1228:E1228" si="649">B1190</f>
        <v>20</v>
      </c>
      <c r="C1228" s="515" t="str">
        <f t="shared" si="649"/>
        <v>LSN</v>
      </c>
      <c r="D1228" s="522">
        <f t="shared" si="649"/>
        <v>1</v>
      </c>
      <c r="E1228" s="298" t="str">
        <f t="shared" si="649"/>
        <v>STAPLER KENKO HD-10D</v>
      </c>
      <c r="F1228" s="517"/>
      <c r="G1228" s="518"/>
      <c r="H1228" s="519">
        <f t="shared" ref="H1228:J1228" si="650">H1190</f>
        <v>117600</v>
      </c>
      <c r="I1228" s="520">
        <f t="shared" si="650"/>
        <v>0.13</v>
      </c>
      <c r="J1228" s="520">
        <f t="shared" si="650"/>
        <v>0</v>
      </c>
      <c r="K1228" s="521">
        <f t="shared" si="646"/>
        <v>2046240</v>
      </c>
      <c r="L1228" s="504"/>
    </row>
    <row r="1229" spans="1:12" s="320" customFormat="1" ht="14.1" customHeight="1" x14ac:dyDescent="0.25">
      <c r="A1229" s="513">
        <v>4</v>
      </c>
      <c r="B1229" s="514">
        <f t="shared" ref="B1229:E1229" si="651">B1191</f>
        <v>48</v>
      </c>
      <c r="C1229" s="515" t="str">
        <f t="shared" si="651"/>
        <v>LSN</v>
      </c>
      <c r="D1229" s="522">
        <f t="shared" si="651"/>
        <v>1</v>
      </c>
      <c r="E1229" s="298" t="str">
        <f t="shared" si="651"/>
        <v>PAPER CLIP WARNA KENKO 3100</v>
      </c>
      <c r="F1229" s="517"/>
      <c r="G1229" s="518"/>
      <c r="H1229" s="519">
        <f t="shared" ref="H1229:J1229" si="652">H1191</f>
        <v>41400</v>
      </c>
      <c r="I1229" s="520">
        <f t="shared" si="652"/>
        <v>0.13</v>
      </c>
      <c r="J1229" s="520">
        <f t="shared" si="652"/>
        <v>0</v>
      </c>
      <c r="K1229" s="521">
        <f t="shared" si="646"/>
        <v>1728864</v>
      </c>
      <c r="L1229" s="504"/>
    </row>
    <row r="1230" spans="1:12" s="320" customFormat="1" ht="14.1" customHeight="1" x14ac:dyDescent="0.25">
      <c r="A1230" s="513">
        <v>5</v>
      </c>
      <c r="B1230" s="514">
        <f t="shared" ref="B1230:E1230" si="653">B1192</f>
        <v>48</v>
      </c>
      <c r="C1230" s="515" t="str">
        <f t="shared" si="653"/>
        <v>LSN</v>
      </c>
      <c r="D1230" s="522">
        <f t="shared" si="653"/>
        <v>1</v>
      </c>
      <c r="E1230" s="298" t="str">
        <f t="shared" si="653"/>
        <v>PUSH PIN KENKO PN-30</v>
      </c>
      <c r="F1230" s="517"/>
      <c r="G1230" s="518"/>
      <c r="H1230" s="519">
        <f t="shared" ref="H1230:J1230" si="654">H1192</f>
        <v>33000</v>
      </c>
      <c r="I1230" s="520">
        <f t="shared" si="654"/>
        <v>0.13</v>
      </c>
      <c r="J1230" s="520">
        <f t="shared" si="654"/>
        <v>0</v>
      </c>
      <c r="K1230" s="521">
        <f t="shared" si="646"/>
        <v>1378080</v>
      </c>
      <c r="L1230" s="504"/>
    </row>
    <row r="1231" spans="1:12" s="320" customFormat="1" ht="14.1" customHeight="1" x14ac:dyDescent="0.25">
      <c r="A1231" s="513">
        <v>6</v>
      </c>
      <c r="B1231" s="514">
        <f t="shared" ref="B1231:E1231" si="655">B1193</f>
        <v>50</v>
      </c>
      <c r="C1231" s="515" t="str">
        <f t="shared" si="655"/>
        <v>DOS</v>
      </c>
      <c r="D1231" s="522">
        <f t="shared" si="655"/>
        <v>1</v>
      </c>
      <c r="E1231" s="298" t="str">
        <f t="shared" si="655"/>
        <v>STIP / PENGHAPUS KENKO ERB-20SQ HITAM</v>
      </c>
      <c r="F1231" s="517"/>
      <c r="G1231" s="518"/>
      <c r="H1231" s="519">
        <f t="shared" ref="H1231:J1231" si="656">H1193</f>
        <v>30000</v>
      </c>
      <c r="I1231" s="520">
        <f t="shared" si="656"/>
        <v>0.13</v>
      </c>
      <c r="J1231" s="520">
        <f t="shared" si="656"/>
        <v>0</v>
      </c>
      <c r="K1231" s="521">
        <f t="shared" si="646"/>
        <v>1305000</v>
      </c>
      <c r="L1231" s="504"/>
    </row>
    <row r="1232" spans="1:12" s="320" customFormat="1" ht="14.1" customHeight="1" x14ac:dyDescent="0.25">
      <c r="A1232" s="513">
        <v>7</v>
      </c>
      <c r="B1232" s="514">
        <f t="shared" ref="B1232:E1232" si="657">B1194</f>
        <v>50</v>
      </c>
      <c r="C1232" s="515" t="str">
        <f t="shared" si="657"/>
        <v>DOS</v>
      </c>
      <c r="D1232" s="522">
        <f t="shared" si="657"/>
        <v>1</v>
      </c>
      <c r="E1232" s="298" t="str">
        <f t="shared" si="657"/>
        <v>STIP / PENGHAPUS KENKO ERW-20SQ PUTIH</v>
      </c>
      <c r="F1232" s="517"/>
      <c r="G1232" s="518"/>
      <c r="H1232" s="519">
        <f t="shared" ref="H1232:J1232" si="658">H1194</f>
        <v>30000</v>
      </c>
      <c r="I1232" s="520">
        <f t="shared" si="658"/>
        <v>0.13</v>
      </c>
      <c r="J1232" s="520">
        <f t="shared" si="658"/>
        <v>0</v>
      </c>
      <c r="K1232" s="521">
        <f t="shared" si="646"/>
        <v>1305000</v>
      </c>
      <c r="L1232" s="504"/>
    </row>
    <row r="1233" spans="1:12" s="320" customFormat="1" ht="14.1" customHeight="1" x14ac:dyDescent="0.25">
      <c r="A1233" s="513">
        <v>8</v>
      </c>
      <c r="B1233" s="514">
        <f t="shared" ref="B1233:E1233" si="659">B1195</f>
        <v>100</v>
      </c>
      <c r="C1233" s="515" t="str">
        <f t="shared" si="659"/>
        <v>DOS</v>
      </c>
      <c r="D1233" s="522">
        <f t="shared" si="659"/>
        <v>2</v>
      </c>
      <c r="E1233" s="299" t="str">
        <f t="shared" si="659"/>
        <v>STIP / PENGHAPUS KENKO ERW-40SQ PUTIH</v>
      </c>
      <c r="F1233" s="517"/>
      <c r="G1233" s="518"/>
      <c r="H1233" s="519">
        <f t="shared" ref="H1233:J1233" si="660">H1195</f>
        <v>27500</v>
      </c>
      <c r="I1233" s="520">
        <f t="shared" si="660"/>
        <v>0.13</v>
      </c>
      <c r="J1233" s="520">
        <f t="shared" si="660"/>
        <v>0</v>
      </c>
      <c r="K1233" s="521">
        <f t="shared" si="646"/>
        <v>2392500</v>
      </c>
      <c r="L1233" s="504"/>
    </row>
    <row r="1234" spans="1:12" s="320" customFormat="1" ht="14.1" customHeight="1" x14ac:dyDescent="0.25">
      <c r="A1234" s="513">
        <v>9</v>
      </c>
      <c r="B1234" s="514">
        <f t="shared" ref="B1234:E1234" si="661">B1196</f>
        <v>50</v>
      </c>
      <c r="C1234" s="515" t="str">
        <f t="shared" si="661"/>
        <v>DOS</v>
      </c>
      <c r="D1234" s="522">
        <f t="shared" si="661"/>
        <v>1</v>
      </c>
      <c r="E1234" s="298" t="str">
        <f t="shared" si="661"/>
        <v>STIP / PENGHAPUS KENKO ERB-40SQ HITAM</v>
      </c>
      <c r="F1234" s="517"/>
      <c r="G1234" s="518"/>
      <c r="H1234" s="519">
        <f t="shared" ref="H1234:J1234" si="662">H1196</f>
        <v>27500</v>
      </c>
      <c r="I1234" s="520">
        <f t="shared" si="662"/>
        <v>0.13</v>
      </c>
      <c r="J1234" s="520">
        <f t="shared" si="662"/>
        <v>0</v>
      </c>
      <c r="K1234" s="521">
        <f t="shared" si="646"/>
        <v>1196250</v>
      </c>
      <c r="L1234" s="504"/>
    </row>
    <row r="1235" spans="1:12" s="320" customFormat="1" ht="14.1" customHeight="1" x14ac:dyDescent="0.25">
      <c r="A1235" s="513">
        <v>10</v>
      </c>
      <c r="B1235" s="514">
        <f t="shared" ref="B1235:E1235" si="663">B1197</f>
        <v>5</v>
      </c>
      <c r="C1235" s="515" t="str">
        <f t="shared" si="663"/>
        <v>GRS</v>
      </c>
      <c r="D1235" s="522">
        <f t="shared" si="663"/>
        <v>1</v>
      </c>
      <c r="E1235" s="298" t="str">
        <f t="shared" si="663"/>
        <v>BINDER CLIP KENKO NO. 260</v>
      </c>
      <c r="F1235" s="517"/>
      <c r="G1235" s="518"/>
      <c r="H1235" s="519">
        <f t="shared" ref="H1235:J1235" si="664">H1197</f>
        <v>180000</v>
      </c>
      <c r="I1235" s="520">
        <f t="shared" si="664"/>
        <v>0.13</v>
      </c>
      <c r="J1235" s="520">
        <f t="shared" si="664"/>
        <v>0</v>
      </c>
      <c r="K1235" s="521">
        <f t="shared" si="646"/>
        <v>783000</v>
      </c>
      <c r="L1235" s="504"/>
    </row>
    <row r="1236" spans="1:12" s="320" customFormat="1" ht="14.1" customHeight="1" x14ac:dyDescent="0.25">
      <c r="A1236" s="513">
        <v>11</v>
      </c>
      <c r="B1236" s="514">
        <f t="shared" ref="B1236:E1236" si="665">B1198</f>
        <v>50</v>
      </c>
      <c r="C1236" s="515" t="str">
        <f t="shared" si="665"/>
        <v>PAK</v>
      </c>
      <c r="D1236" s="522">
        <f t="shared" si="665"/>
        <v>1</v>
      </c>
      <c r="E1236" s="298" t="str">
        <f t="shared" si="665"/>
        <v>PAPER TRIGONAL CLIP KENKO NO. 3</v>
      </c>
      <c r="F1236" s="517"/>
      <c r="G1236" s="518"/>
      <c r="H1236" s="519">
        <f t="shared" ref="H1236:J1236" si="666">H1198</f>
        <v>16000</v>
      </c>
      <c r="I1236" s="520">
        <f t="shared" si="666"/>
        <v>0.13</v>
      </c>
      <c r="J1236" s="520">
        <f t="shared" si="666"/>
        <v>0</v>
      </c>
      <c r="K1236" s="521">
        <f t="shared" si="646"/>
        <v>696000</v>
      </c>
      <c r="L1236" s="504"/>
    </row>
    <row r="1237" spans="1:12" s="320" customFormat="1" ht="14.1" customHeight="1" x14ac:dyDescent="0.25">
      <c r="A1237" s="513">
        <v>12</v>
      </c>
      <c r="B1237" s="514">
        <f t="shared" ref="B1237:E1237" si="667">B1199</f>
        <v>20</v>
      </c>
      <c r="C1237" s="515" t="str">
        <f t="shared" si="667"/>
        <v>PAK</v>
      </c>
      <c r="D1237" s="522">
        <f t="shared" si="667"/>
        <v>1</v>
      </c>
      <c r="E1237" s="298" t="str">
        <f t="shared" si="667"/>
        <v>PAPER JUMBO CLIP KENKO NO. 5</v>
      </c>
      <c r="F1237" s="517"/>
      <c r="G1237" s="518"/>
      <c r="H1237" s="519">
        <f t="shared" ref="H1237:J1237" si="668">H1199</f>
        <v>43000</v>
      </c>
      <c r="I1237" s="520">
        <f t="shared" si="668"/>
        <v>0.13</v>
      </c>
      <c r="J1237" s="520">
        <f t="shared" si="668"/>
        <v>0</v>
      </c>
      <c r="K1237" s="521">
        <f t="shared" si="646"/>
        <v>748200</v>
      </c>
      <c r="L1237" s="504"/>
    </row>
    <row r="1238" spans="1:12" s="320" customFormat="1" ht="14.1" customHeight="1" x14ac:dyDescent="0.25">
      <c r="A1238" s="513">
        <v>13</v>
      </c>
      <c r="B1238" s="514">
        <f t="shared" ref="B1238:E1238" si="669">B1200</f>
        <v>144</v>
      </c>
      <c r="C1238" s="515" t="str">
        <f t="shared" si="669"/>
        <v>LSN</v>
      </c>
      <c r="D1238" s="522">
        <f t="shared" si="669"/>
        <v>1</v>
      </c>
      <c r="E1238" s="298" t="str">
        <f t="shared" si="669"/>
        <v>GEL PEN KENKO HI-TECH-H 0.28 MM HITAM</v>
      </c>
      <c r="F1238" s="517"/>
      <c r="G1238" s="518"/>
      <c r="H1238" s="519">
        <f t="shared" ref="H1238:J1238" si="670">H1200</f>
        <v>39000</v>
      </c>
      <c r="I1238" s="520">
        <f t="shared" si="670"/>
        <v>0.13</v>
      </c>
      <c r="J1238" s="520">
        <f t="shared" si="670"/>
        <v>0</v>
      </c>
      <c r="K1238" s="521">
        <f t="shared" si="646"/>
        <v>4885920</v>
      </c>
      <c r="L1238" s="504"/>
    </row>
    <row r="1239" spans="1:12" s="320" customFormat="1" ht="14.1" customHeight="1" x14ac:dyDescent="0.25">
      <c r="A1239" s="513">
        <v>14</v>
      </c>
      <c r="B1239" s="514">
        <f t="shared" ref="B1239:E1239" si="671">B1201</f>
        <v>0</v>
      </c>
      <c r="C1239" s="515">
        <f t="shared" si="671"/>
        <v>0</v>
      </c>
      <c r="D1239" s="516">
        <f t="shared" si="671"/>
        <v>0</v>
      </c>
      <c r="E1239" s="298">
        <f t="shared" si="671"/>
        <v>0</v>
      </c>
      <c r="F1239" s="517"/>
      <c r="G1239" s="518"/>
      <c r="H1239" s="519">
        <f t="shared" ref="H1239:J1239" si="672">H1201</f>
        <v>0</v>
      </c>
      <c r="I1239" s="520">
        <f t="shared" si="672"/>
        <v>0</v>
      </c>
      <c r="J1239" s="520">
        <f t="shared" si="672"/>
        <v>0</v>
      </c>
      <c r="K1239" s="521">
        <f t="shared" si="646"/>
        <v>0</v>
      </c>
      <c r="L1239" s="504"/>
    </row>
    <row r="1240" spans="1:12" s="320" customFormat="1" ht="14.1" customHeight="1" x14ac:dyDescent="0.25">
      <c r="A1240" s="513">
        <v>15</v>
      </c>
      <c r="B1240" s="514">
        <f t="shared" ref="B1240:E1240" si="673">B1202</f>
        <v>0</v>
      </c>
      <c r="C1240" s="515">
        <f t="shared" si="673"/>
        <v>0</v>
      </c>
      <c r="D1240" s="516">
        <f t="shared" si="673"/>
        <v>0</v>
      </c>
      <c r="E1240" s="298">
        <f t="shared" si="673"/>
        <v>0</v>
      </c>
      <c r="F1240" s="517"/>
      <c r="G1240" s="518"/>
      <c r="H1240" s="519">
        <f t="shared" ref="H1240:J1240" si="674">H1202</f>
        <v>0</v>
      </c>
      <c r="I1240" s="520">
        <f t="shared" si="674"/>
        <v>0</v>
      </c>
      <c r="J1240" s="520">
        <f t="shared" si="674"/>
        <v>0</v>
      </c>
      <c r="K1240" s="521">
        <f t="shared" si="646"/>
        <v>0</v>
      </c>
      <c r="L1240" s="504"/>
    </row>
    <row r="1241" spans="1:12" s="320" customFormat="1" ht="14.1" customHeight="1" x14ac:dyDescent="0.25">
      <c r="A1241" s="513">
        <v>16</v>
      </c>
      <c r="B1241" s="514">
        <f t="shared" ref="B1241:E1241" si="675">B1203</f>
        <v>0</v>
      </c>
      <c r="C1241" s="515">
        <f t="shared" si="675"/>
        <v>0</v>
      </c>
      <c r="D1241" s="516">
        <f t="shared" si="675"/>
        <v>0</v>
      </c>
      <c r="E1241" s="299">
        <f t="shared" si="675"/>
        <v>0</v>
      </c>
      <c r="F1241" s="517"/>
      <c r="G1241" s="518"/>
      <c r="H1241" s="519">
        <f t="shared" ref="H1241:J1241" si="676">H1203</f>
        <v>0</v>
      </c>
      <c r="I1241" s="520">
        <f t="shared" si="676"/>
        <v>0</v>
      </c>
      <c r="J1241" s="520">
        <f t="shared" si="676"/>
        <v>0</v>
      </c>
      <c r="K1241" s="521">
        <f t="shared" si="646"/>
        <v>0</v>
      </c>
      <c r="L1241" s="504"/>
    </row>
    <row r="1242" spans="1:12" s="320" customFormat="1" ht="9.9499999999999993" customHeight="1" x14ac:dyDescent="0.25">
      <c r="A1242" s="474"/>
      <c r="B1242" s="523"/>
      <c r="C1242" s="523"/>
      <c r="D1242" s="524"/>
      <c r="E1242" s="525"/>
      <c r="F1242" s="526"/>
      <c r="G1242" s="527"/>
      <c r="H1242" s="528"/>
      <c r="I1242" s="529"/>
      <c r="J1242" s="529"/>
      <c r="K1242" s="530"/>
      <c r="L1242" s="504"/>
    </row>
    <row r="1243" spans="1:12" s="320" customFormat="1" ht="5.0999999999999996" customHeight="1" x14ac:dyDescent="0.25">
      <c r="A1243" s="474"/>
      <c r="B1243" s="531"/>
      <c r="C1243" s="531"/>
      <c r="D1243" s="532"/>
      <c r="E1243" s="533"/>
      <c r="F1243" s="533"/>
      <c r="G1243" s="533"/>
      <c r="H1243" s="533"/>
      <c r="I1243" s="534"/>
      <c r="J1243" s="575"/>
      <c r="K1243" s="576"/>
      <c r="L1243" s="479"/>
    </row>
    <row r="1244" spans="1:12" s="320" customFormat="1" ht="16.5" customHeight="1" x14ac:dyDescent="0.3">
      <c r="A1244" s="474"/>
      <c r="B1244" s="492"/>
      <c r="C1244" s="492"/>
      <c r="D1244" s="493"/>
      <c r="E1244" s="479"/>
      <c r="F1244" s="479"/>
      <c r="G1244" s="479"/>
      <c r="H1244" s="479"/>
      <c r="I1244" s="535" t="s">
        <v>14</v>
      </c>
      <c r="J1244" s="577">
        <f>SUM(K1226:K1241)</f>
        <v>25911384</v>
      </c>
      <c r="K1244" s="578"/>
      <c r="L1244" s="504"/>
    </row>
    <row r="1245" spans="1:12" s="320" customFormat="1" ht="5.0999999999999996" customHeight="1" x14ac:dyDescent="0.3">
      <c r="A1245" s="474"/>
      <c r="B1245" s="492"/>
      <c r="C1245" s="492"/>
      <c r="D1245" s="493"/>
      <c r="E1245" s="479"/>
      <c r="F1245" s="479"/>
      <c r="G1245" s="479"/>
      <c r="H1245" s="479"/>
      <c r="I1245" s="535"/>
      <c r="J1245" s="579"/>
      <c r="K1245" s="579"/>
      <c r="L1245" s="479"/>
    </row>
    <row r="1246" spans="1:12" s="320" customFormat="1" ht="16.5" customHeight="1" x14ac:dyDescent="0.3">
      <c r="A1246" s="474"/>
      <c r="B1246" s="492"/>
      <c r="C1246" s="492"/>
      <c r="D1246" s="493"/>
      <c r="E1246" s="479"/>
      <c r="F1246" s="479"/>
      <c r="G1246" s="479"/>
      <c r="H1246" s="479"/>
      <c r="I1246" s="535" t="s">
        <v>15</v>
      </c>
      <c r="J1246" s="259">
        <f>J1208</f>
        <v>0</v>
      </c>
      <c r="K1246" s="536">
        <f>J1244*J1246</f>
        <v>0</v>
      </c>
      <c r="L1246" s="537"/>
    </row>
    <row r="1247" spans="1:12" s="320" customFormat="1" ht="5.0999999999999996" customHeight="1" x14ac:dyDescent="0.3">
      <c r="A1247" s="474"/>
      <c r="B1247" s="492"/>
      <c r="C1247" s="492"/>
      <c r="D1247" s="493"/>
      <c r="E1247" s="479"/>
      <c r="F1247" s="479"/>
      <c r="G1247" s="479"/>
      <c r="H1247" s="479"/>
      <c r="I1247" s="535"/>
      <c r="J1247" s="576"/>
      <c r="K1247" s="576"/>
      <c r="L1247" s="479"/>
    </row>
    <row r="1248" spans="1:12" s="320" customFormat="1" ht="16.5" customHeight="1" x14ac:dyDescent="0.3">
      <c r="A1248" s="474"/>
      <c r="B1248" s="538" t="s">
        <v>16</v>
      </c>
      <c r="C1248" s="538"/>
      <c r="D1248" s="493"/>
      <c r="E1248" s="493" t="s">
        <v>17</v>
      </c>
      <c r="F1248" s="479"/>
      <c r="G1248" s="479"/>
      <c r="H1248" s="479"/>
      <c r="I1248" s="535" t="s">
        <v>27</v>
      </c>
      <c r="J1248" s="580">
        <f>((J1244/1.11)+(K1246/1.11))*11%</f>
        <v>2567794.8108108109</v>
      </c>
      <c r="K1248" s="581"/>
      <c r="L1248" s="539"/>
    </row>
    <row r="1249" spans="1:12" s="320" customFormat="1" ht="5.0999999999999996" customHeight="1" x14ac:dyDescent="0.3">
      <c r="A1249" s="474"/>
      <c r="B1249" s="492"/>
      <c r="C1249" s="492"/>
      <c r="D1249" s="493"/>
      <c r="E1249" s="479"/>
      <c r="F1249" s="479"/>
      <c r="G1249" s="479"/>
      <c r="H1249" s="479"/>
      <c r="I1249" s="535"/>
      <c r="J1249" s="576"/>
      <c r="K1249" s="576"/>
      <c r="L1249" s="479"/>
    </row>
    <row r="1250" spans="1:12" s="320" customFormat="1" ht="16.5" customHeight="1" x14ac:dyDescent="0.3">
      <c r="A1250" s="474"/>
      <c r="B1250" s="540"/>
      <c r="C1250" s="541"/>
      <c r="D1250" s="493"/>
      <c r="E1250" s="493"/>
      <c r="F1250" s="479"/>
      <c r="G1250" s="479"/>
      <c r="H1250" s="479"/>
      <c r="I1250" s="535" t="s">
        <v>18</v>
      </c>
      <c r="J1250" s="542"/>
      <c r="K1250" s="543">
        <f>J1244-K1246</f>
        <v>25911384</v>
      </c>
      <c r="L1250" s="539"/>
    </row>
    <row r="1251" spans="1:12" s="320" customFormat="1" ht="7.5" customHeight="1" x14ac:dyDescent="0.25">
      <c r="A1251" s="544"/>
      <c r="B1251" s="533"/>
      <c r="C1251" s="533"/>
      <c r="D1251" s="532"/>
      <c r="E1251" s="545"/>
      <c r="F1251" s="531"/>
      <c r="G1251" s="479"/>
      <c r="H1251" s="479"/>
      <c r="I1251" s="546"/>
      <c r="J1251" s="545"/>
      <c r="K1251" s="531"/>
      <c r="L1251" s="533"/>
    </row>
    <row r="1252" spans="1:12" s="320" customFormat="1" ht="13.5" customHeight="1" x14ac:dyDescent="0.25">
      <c r="A1252" s="474"/>
      <c r="B1252" s="547" t="s">
        <v>19</v>
      </c>
      <c r="C1252" s="533"/>
      <c r="D1252" s="532"/>
      <c r="E1252" s="479"/>
      <c r="F1252" s="479"/>
      <c r="G1252" s="479"/>
      <c r="H1252" s="479"/>
      <c r="I1252" s="548" t="s">
        <v>29</v>
      </c>
      <c r="J1252" s="582" t="str">
        <f>J1214</f>
        <v>NOVI / CONDRO</v>
      </c>
      <c r="K1252" s="583"/>
      <c r="L1252" s="479"/>
    </row>
    <row r="1253" spans="1:12" s="320" customFormat="1" ht="13.5" customHeight="1" x14ac:dyDescent="0.25">
      <c r="A1253" s="544"/>
      <c r="B1253" s="549"/>
      <c r="C1253" s="479"/>
      <c r="D1253" s="517"/>
      <c r="E1253" s="479"/>
      <c r="F1253" s="479"/>
      <c r="G1253" s="479"/>
      <c r="H1253" s="479"/>
      <c r="I1253" s="546" t="s">
        <v>28</v>
      </c>
      <c r="J1253" s="582">
        <f>J1215</f>
        <v>0</v>
      </c>
      <c r="K1253" s="583"/>
      <c r="L1253" s="533"/>
    </row>
    <row r="1254" spans="1:12" s="320" customFormat="1" ht="7.5" customHeight="1" x14ac:dyDescent="0.25">
      <c r="A1254" s="544"/>
      <c r="B1254" s="549"/>
      <c r="C1254" s="479"/>
      <c r="D1254" s="517"/>
      <c r="E1254" s="479"/>
      <c r="F1254" s="479"/>
      <c r="G1254" s="479"/>
      <c r="H1254" s="479"/>
      <c r="I1254" s="546"/>
      <c r="J1254" s="550"/>
      <c r="K1254" s="550"/>
      <c r="L1254" s="533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23010012</v>
      </c>
      <c r="G1256" s="11" t="s">
        <v>2</v>
      </c>
      <c r="H1256" s="558" t="s">
        <v>110</v>
      </c>
      <c r="I1256" s="558"/>
      <c r="J1256" s="558"/>
      <c r="K1256" s="559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562" t="s">
        <v>3</v>
      </c>
      <c r="G1257" s="17"/>
      <c r="H1257" s="560"/>
      <c r="I1257" s="560"/>
      <c r="J1257" s="560"/>
      <c r="K1257" s="561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657">
        <v>44936</v>
      </c>
      <c r="E1258" s="658"/>
      <c r="F1258" s="562"/>
      <c r="G1258" s="18"/>
      <c r="H1258" s="659" t="s">
        <v>111</v>
      </c>
      <c r="I1258" s="659"/>
      <c r="J1258" s="659"/>
      <c r="K1258" s="660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562"/>
      <c r="G1259" s="18"/>
      <c r="H1259" s="661" t="s">
        <v>112</v>
      </c>
      <c r="I1259" s="661"/>
      <c r="J1259" s="661"/>
      <c r="K1259" s="662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113</v>
      </c>
      <c r="E1260" s="9"/>
      <c r="F1260" s="21"/>
      <c r="G1260" s="22"/>
      <c r="H1260" s="663"/>
      <c r="I1260" s="663"/>
      <c r="J1260" s="663"/>
      <c r="K1260" s="664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20</v>
      </c>
      <c r="C1264" s="46" t="s">
        <v>33</v>
      </c>
      <c r="D1264" s="94">
        <v>1</v>
      </c>
      <c r="E1264" s="114" t="s">
        <v>34</v>
      </c>
      <c r="F1264" s="48"/>
      <c r="G1264" s="49"/>
      <c r="H1264" s="50">
        <v>93000</v>
      </c>
      <c r="I1264" s="51">
        <v>0.14000000000000001</v>
      </c>
      <c r="J1264" s="51"/>
      <c r="K1264" s="52">
        <f t="shared" ref="K1264:K1279" si="677">(B1264*H1264-((B1264*H1264)*I1264))-((B1264*H1264-((B1264*H1264)*I1264))*J1264)</f>
        <v>1599600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591"/>
      <c r="K1281" s="563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584">
        <f>SUM(K1264:K1279)</f>
        <v>1599600</v>
      </c>
      <c r="K1282" s="585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586"/>
      <c r="K1283" s="586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563"/>
      <c r="K1285" s="563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587">
        <f>((J1282/1.11)+(K1284/1.11))*11%</f>
        <v>158518.91891891891</v>
      </c>
      <c r="K1286" s="588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563"/>
      <c r="K1287" s="563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1599600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564" t="s">
        <v>38</v>
      </c>
      <c r="K1290" s="565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564"/>
      <c r="K1291" s="565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23010012</v>
      </c>
      <c r="F1294" s="127"/>
      <c r="G1294" s="128" t="s">
        <v>2</v>
      </c>
      <c r="H1294" s="668" t="str">
        <f>H1256</f>
        <v>HARNOYO</v>
      </c>
      <c r="I1294" s="668"/>
      <c r="J1294" s="668"/>
      <c r="K1294" s="669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650" t="s">
        <v>3</v>
      </c>
      <c r="G1295" s="134"/>
      <c r="H1295" s="670"/>
      <c r="I1295" s="670"/>
      <c r="J1295" s="670"/>
      <c r="K1295" s="671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651">
        <f>D1258</f>
        <v>44936</v>
      </c>
      <c r="E1296" s="652"/>
      <c r="F1296" s="650"/>
      <c r="G1296" s="135"/>
      <c r="H1296" s="653" t="str">
        <f>H1258</f>
        <v>(BENDAN)</v>
      </c>
      <c r="I1296" s="653"/>
      <c r="J1296" s="653"/>
      <c r="K1296" s="654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650"/>
      <c r="G1297" s="135"/>
      <c r="H1297" s="607" t="str">
        <f>H1259</f>
        <v>PEKALONGAN</v>
      </c>
      <c r="I1297" s="607"/>
      <c r="J1297" s="607"/>
      <c r="K1297" s="608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 t="str">
        <f>D1260</f>
        <v>KO 0539</v>
      </c>
      <c r="E1298" s="126"/>
      <c r="F1298" s="137"/>
      <c r="G1298" s="138"/>
      <c r="H1298" s="609"/>
      <c r="I1298" s="609"/>
      <c r="J1298" s="609"/>
      <c r="K1298" s="610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20</v>
      </c>
      <c r="C1302" s="291" t="str">
        <f t="shared" si="678"/>
        <v>LSN</v>
      </c>
      <c r="D1302" s="306">
        <f t="shared" si="678"/>
        <v>1</v>
      </c>
      <c r="E1302" s="293" t="str">
        <f t="shared" si="678"/>
        <v>STAPLER KENKO HD-10</v>
      </c>
      <c r="F1302" s="162"/>
      <c r="G1302" s="163"/>
      <c r="H1302" s="164">
        <f t="shared" ref="H1302:J1302" si="679">H1264</f>
        <v>93000</v>
      </c>
      <c r="I1302" s="165">
        <f t="shared" si="679"/>
        <v>0.14000000000000001</v>
      </c>
      <c r="J1302" s="165">
        <f t="shared" si="679"/>
        <v>0</v>
      </c>
      <c r="K1302" s="166">
        <f t="shared" ref="K1302:K1317" si="680">(B1302*H1302-((B1302*H1302)*I1302))-((B1302*H1302-((B1302*H1302)*I1302))*J1302)</f>
        <v>1599600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665"/>
      <c r="K1319" s="645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666">
        <f>SUM(K1302:K1317)</f>
        <v>1599600</v>
      </c>
      <c r="K1320" s="667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646"/>
      <c r="K1321" s="646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645"/>
      <c r="K1323" s="645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655">
        <f>((J1320/1.11)+(K1322/1.11))*11%</f>
        <v>158518.91891891891</v>
      </c>
      <c r="K1324" s="656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645"/>
      <c r="K1325" s="645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1599600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592" t="str">
        <f>J1290</f>
        <v>NOVI / CONDRO</v>
      </c>
      <c r="K1328" s="593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592">
        <f>J1291</f>
        <v>0</v>
      </c>
      <c r="K1329" s="593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23010012</v>
      </c>
      <c r="F1332" s="204"/>
      <c r="G1332" s="205" t="s">
        <v>2</v>
      </c>
      <c r="H1332" s="594" t="str">
        <f>H1294</f>
        <v>HARNOYO</v>
      </c>
      <c r="I1332" s="594"/>
      <c r="J1332" s="594"/>
      <c r="K1332" s="595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598" t="s">
        <v>3</v>
      </c>
      <c r="G1333" s="211"/>
      <c r="H1333" s="596"/>
      <c r="I1333" s="596"/>
      <c r="J1333" s="596"/>
      <c r="K1333" s="597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599">
        <f>D1296</f>
        <v>44936</v>
      </c>
      <c r="E1334" s="600"/>
      <c r="F1334" s="598"/>
      <c r="G1334" s="212"/>
      <c r="H1334" s="601" t="str">
        <f>H1296</f>
        <v>(BENDAN)</v>
      </c>
      <c r="I1334" s="601"/>
      <c r="J1334" s="601"/>
      <c r="K1334" s="602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598"/>
      <c r="G1335" s="212"/>
      <c r="H1335" s="603" t="str">
        <f>H1297</f>
        <v>PEKALONGAN</v>
      </c>
      <c r="I1335" s="603"/>
      <c r="J1335" s="603"/>
      <c r="K1335" s="604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 t="str">
        <f>D1298</f>
        <v>KO 0539</v>
      </c>
      <c r="E1336" s="203"/>
      <c r="F1336" s="214"/>
      <c r="G1336" s="215"/>
      <c r="H1336" s="605"/>
      <c r="I1336" s="605"/>
      <c r="J1336" s="605"/>
      <c r="K1336" s="606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20</v>
      </c>
      <c r="C1340" s="296" t="str">
        <f t="shared" si="711"/>
        <v>LSN</v>
      </c>
      <c r="D1340" s="305">
        <f t="shared" si="711"/>
        <v>1</v>
      </c>
      <c r="E1340" s="298" t="str">
        <f t="shared" si="711"/>
        <v>STAPLER KENKO HD-10</v>
      </c>
      <c r="F1340" s="239"/>
      <c r="G1340" s="240"/>
      <c r="H1340" s="241">
        <f t="shared" ref="H1340:J1340" si="712">H1302</f>
        <v>93000</v>
      </c>
      <c r="I1340" s="242">
        <f t="shared" si="712"/>
        <v>0.14000000000000001</v>
      </c>
      <c r="J1340" s="242">
        <f t="shared" si="712"/>
        <v>0</v>
      </c>
      <c r="K1340" s="243">
        <f t="shared" ref="K1340:K1355" si="713">(B1340*H1340-((B1340*H1340)*I1340))-((B1340*H1340-((B1340*H1340)*I1340))*J1340)</f>
        <v>1599600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647"/>
      <c r="K1357" s="642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648">
        <f>SUM(K1340:K1355)</f>
        <v>1599600</v>
      </c>
      <c r="K1358" s="649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641"/>
      <c r="K1359" s="641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642"/>
      <c r="K1361" s="642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643">
        <f>((J1358/1.11)+(K1360/1.11))*11%</f>
        <v>158518.91891891891</v>
      </c>
      <c r="K1362" s="644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642"/>
      <c r="K1363" s="642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1599600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589" t="str">
        <f>J1328</f>
        <v>NOVI / CONDRO</v>
      </c>
      <c r="K1366" s="590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589">
        <f>J1329</f>
        <v>0</v>
      </c>
      <c r="K1367" s="590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23010013</v>
      </c>
      <c r="G1370" s="11" t="s">
        <v>2</v>
      </c>
      <c r="H1370" s="558" t="s">
        <v>40</v>
      </c>
      <c r="I1370" s="558"/>
      <c r="J1370" s="558"/>
      <c r="K1370" s="559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562" t="s">
        <v>3</v>
      </c>
      <c r="G1371" s="17"/>
      <c r="H1371" s="560"/>
      <c r="I1371" s="560"/>
      <c r="J1371" s="560"/>
      <c r="K1371" s="561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657">
        <v>44936</v>
      </c>
      <c r="E1372" s="658"/>
      <c r="F1372" s="562"/>
      <c r="G1372" s="18"/>
      <c r="H1372" s="659" t="s">
        <v>41</v>
      </c>
      <c r="I1372" s="659"/>
      <c r="J1372" s="659"/>
      <c r="K1372" s="660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562"/>
      <c r="G1373" s="18"/>
      <c r="H1373" s="661" t="s">
        <v>36</v>
      </c>
      <c r="I1373" s="661"/>
      <c r="J1373" s="661"/>
      <c r="K1373" s="662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114</v>
      </c>
      <c r="E1374" s="9"/>
      <c r="F1374" s="21"/>
      <c r="G1374" s="22"/>
      <c r="H1374" s="663"/>
      <c r="I1374" s="663"/>
      <c r="J1374" s="663"/>
      <c r="K1374" s="664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18</v>
      </c>
      <c r="C1378" s="46" t="s">
        <v>33</v>
      </c>
      <c r="D1378" s="94">
        <v>1</v>
      </c>
      <c r="E1378" s="114" t="s">
        <v>115</v>
      </c>
      <c r="F1378" s="48"/>
      <c r="G1378" s="49"/>
      <c r="H1378" s="50">
        <v>59400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924858</v>
      </c>
      <c r="L1378" s="36"/>
    </row>
    <row r="1379" spans="1:12" s="10" customFormat="1" ht="14.1" customHeight="1" x14ac:dyDescent="0.25">
      <c r="A1379" s="45">
        <v>2</v>
      </c>
      <c r="B1379" s="46">
        <v>40</v>
      </c>
      <c r="C1379" s="46" t="s">
        <v>33</v>
      </c>
      <c r="D1379" s="94">
        <v>2</v>
      </c>
      <c r="E1379" s="114" t="s">
        <v>34</v>
      </c>
      <c r="F1379" s="48"/>
      <c r="G1379" s="49"/>
      <c r="H1379" s="50">
        <v>93000</v>
      </c>
      <c r="I1379" s="51">
        <v>0.13500000000000001</v>
      </c>
      <c r="J1379" s="51"/>
      <c r="K1379" s="52">
        <f t="shared" si="744"/>
        <v>3217800</v>
      </c>
      <c r="L1379" s="36"/>
    </row>
    <row r="1380" spans="1:12" s="10" customFormat="1" ht="14.1" customHeight="1" x14ac:dyDescent="0.25">
      <c r="A1380" s="45">
        <v>3</v>
      </c>
      <c r="B1380" s="46">
        <v>96</v>
      </c>
      <c r="C1380" s="46" t="s">
        <v>33</v>
      </c>
      <c r="D1380" s="94">
        <v>2</v>
      </c>
      <c r="E1380" s="114" t="s">
        <v>116</v>
      </c>
      <c r="F1380" s="48"/>
      <c r="G1380" s="49"/>
      <c r="H1380" s="50">
        <v>60000</v>
      </c>
      <c r="I1380" s="51">
        <v>0.13500000000000001</v>
      </c>
      <c r="J1380" s="51"/>
      <c r="K1380" s="52">
        <f t="shared" si="744"/>
        <v>4982400</v>
      </c>
      <c r="L1380" s="36"/>
    </row>
    <row r="1381" spans="1:12" s="10" customFormat="1" ht="14.1" customHeight="1" x14ac:dyDescent="0.25">
      <c r="A1381" s="45">
        <v>4</v>
      </c>
      <c r="B1381" s="46">
        <v>50</v>
      </c>
      <c r="C1381" s="46" t="s">
        <v>100</v>
      </c>
      <c r="D1381" s="94">
        <v>1</v>
      </c>
      <c r="E1381" s="114" t="s">
        <v>102</v>
      </c>
      <c r="F1381" s="48"/>
      <c r="G1381" s="49"/>
      <c r="H1381" s="50">
        <v>30000</v>
      </c>
      <c r="I1381" s="51">
        <v>0.13500000000000001</v>
      </c>
      <c r="J1381" s="51"/>
      <c r="K1381" s="52">
        <f t="shared" si="744"/>
        <v>1297500</v>
      </c>
      <c r="L1381" s="36"/>
    </row>
    <row r="1382" spans="1:12" s="10" customFormat="1" ht="14.1" customHeight="1" x14ac:dyDescent="0.25">
      <c r="A1382" s="45">
        <v>5</v>
      </c>
      <c r="B1382" s="46">
        <v>60</v>
      </c>
      <c r="C1382" s="46" t="s">
        <v>50</v>
      </c>
      <c r="D1382" s="94">
        <v>3</v>
      </c>
      <c r="E1382" s="114" t="s">
        <v>117</v>
      </c>
      <c r="F1382" s="48"/>
      <c r="G1382" s="49"/>
      <c r="H1382" s="50">
        <v>42000</v>
      </c>
      <c r="I1382" s="51">
        <v>0.13500000000000001</v>
      </c>
      <c r="J1382" s="51"/>
      <c r="K1382" s="52">
        <f t="shared" si="744"/>
        <v>2179800</v>
      </c>
      <c r="L1382" s="36"/>
    </row>
    <row r="1383" spans="1:12" s="10" customFormat="1" ht="14.1" customHeight="1" x14ac:dyDescent="0.25">
      <c r="A1383" s="45">
        <v>6</v>
      </c>
      <c r="B1383" s="46">
        <v>144</v>
      </c>
      <c r="C1383" s="46" t="s">
        <v>33</v>
      </c>
      <c r="D1383" s="94">
        <v>1</v>
      </c>
      <c r="E1383" s="114" t="s">
        <v>118</v>
      </c>
      <c r="F1383" s="48"/>
      <c r="G1383" s="49"/>
      <c r="H1383" s="50">
        <v>21600</v>
      </c>
      <c r="I1383" s="51">
        <v>0.13500000000000001</v>
      </c>
      <c r="J1383" s="51"/>
      <c r="K1383" s="52">
        <f t="shared" si="744"/>
        <v>2690496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591"/>
      <c r="K1395" s="563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584">
        <f>SUM(K1378:K1393)</f>
        <v>15292854</v>
      </c>
      <c r="K1396" s="585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586"/>
      <c r="K1397" s="586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563"/>
      <c r="K1399" s="563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587">
        <f>((J1396/1.11)+(K1398/1.11))*11%</f>
        <v>1515508.054054054</v>
      </c>
      <c r="K1400" s="588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563"/>
      <c r="K1401" s="563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15292854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564" t="s">
        <v>38</v>
      </c>
      <c r="K1404" s="565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564"/>
      <c r="K1405" s="565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23010013</v>
      </c>
      <c r="F1408" s="127"/>
      <c r="G1408" s="128" t="s">
        <v>2</v>
      </c>
      <c r="H1408" s="668" t="str">
        <f>H1370</f>
        <v>CV PELITA JAYA</v>
      </c>
      <c r="I1408" s="668"/>
      <c r="J1408" s="668"/>
      <c r="K1408" s="669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650" t="s">
        <v>3</v>
      </c>
      <c r="G1409" s="134"/>
      <c r="H1409" s="670"/>
      <c r="I1409" s="670"/>
      <c r="J1409" s="670"/>
      <c r="K1409" s="671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651">
        <f>D1372</f>
        <v>44936</v>
      </c>
      <c r="E1410" s="652"/>
      <c r="F1410" s="650"/>
      <c r="G1410" s="135"/>
      <c r="H1410" s="653" t="str">
        <f>H1372</f>
        <v>(ANUGERAH SEJAHTERA)</v>
      </c>
      <c r="I1410" s="653"/>
      <c r="J1410" s="653"/>
      <c r="K1410" s="654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650"/>
      <c r="G1411" s="135"/>
      <c r="H1411" s="607" t="str">
        <f>H1373</f>
        <v>PURWOKERTO</v>
      </c>
      <c r="I1411" s="607"/>
      <c r="J1411" s="607"/>
      <c r="K1411" s="608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 t="str">
        <f>D1374</f>
        <v>KO 0610</v>
      </c>
      <c r="E1412" s="126"/>
      <c r="F1412" s="137"/>
      <c r="G1412" s="138"/>
      <c r="H1412" s="609"/>
      <c r="I1412" s="609"/>
      <c r="J1412" s="609"/>
      <c r="K1412" s="610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18</v>
      </c>
      <c r="C1416" s="291" t="str">
        <f t="shared" si="745"/>
        <v>LSN</v>
      </c>
      <c r="D1416" s="306">
        <f t="shared" si="745"/>
        <v>1</v>
      </c>
      <c r="E1416" s="293" t="str">
        <f t="shared" si="745"/>
        <v>STAMP PAD KENKO NO. 0</v>
      </c>
      <c r="F1416" s="162"/>
      <c r="G1416" s="163"/>
      <c r="H1416" s="164">
        <f t="shared" ref="H1416:J1416" si="746">H1378</f>
        <v>59400</v>
      </c>
      <c r="I1416" s="165">
        <f t="shared" si="746"/>
        <v>0.13500000000000001</v>
      </c>
      <c r="J1416" s="165">
        <f t="shared" si="746"/>
        <v>0</v>
      </c>
      <c r="K1416" s="166">
        <f t="shared" ref="K1416:K1431" si="747">(B1416*H1416-((B1416*H1416)*I1416))-((B1416*H1416-((B1416*H1416)*I1416))*J1416)</f>
        <v>924858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40</v>
      </c>
      <c r="C1417" s="291" t="str">
        <f t="shared" si="748"/>
        <v>LSN</v>
      </c>
      <c r="D1417" s="306">
        <f t="shared" si="748"/>
        <v>2</v>
      </c>
      <c r="E1417" s="293" t="str">
        <f t="shared" si="748"/>
        <v>STAPLER KENKO HD-10</v>
      </c>
      <c r="F1417" s="162"/>
      <c r="G1417" s="163"/>
      <c r="H1417" s="164">
        <f t="shared" ref="H1417:J1417" si="749">H1379</f>
        <v>93000</v>
      </c>
      <c r="I1417" s="165">
        <f t="shared" si="749"/>
        <v>0.13500000000000001</v>
      </c>
      <c r="J1417" s="165">
        <f t="shared" si="749"/>
        <v>0</v>
      </c>
      <c r="K1417" s="166">
        <f t="shared" si="747"/>
        <v>3217800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96</v>
      </c>
      <c r="C1418" s="291" t="str">
        <f t="shared" si="750"/>
        <v>LSN</v>
      </c>
      <c r="D1418" s="306">
        <f t="shared" si="750"/>
        <v>2</v>
      </c>
      <c r="E1418" s="293" t="str">
        <f t="shared" si="750"/>
        <v>CORRECTION TAPE KENKO CT-902 (12M x 5MM)</v>
      </c>
      <c r="F1418" s="162"/>
      <c r="G1418" s="163"/>
      <c r="H1418" s="164">
        <f t="shared" ref="H1418:J1418" si="751">H1380</f>
        <v>60000</v>
      </c>
      <c r="I1418" s="165">
        <f t="shared" si="751"/>
        <v>0.13500000000000001</v>
      </c>
      <c r="J1418" s="165">
        <f t="shared" si="751"/>
        <v>0</v>
      </c>
      <c r="K1418" s="166">
        <f t="shared" si="747"/>
        <v>4982400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50</v>
      </c>
      <c r="C1419" s="291" t="str">
        <f t="shared" si="752"/>
        <v>DOS</v>
      </c>
      <c r="D1419" s="306">
        <f t="shared" si="752"/>
        <v>1</v>
      </c>
      <c r="E1419" s="293" t="str">
        <f t="shared" si="752"/>
        <v>STIP / PENGHAPUS KENKO ERW-20SQ PUTIH</v>
      </c>
      <c r="F1419" s="162"/>
      <c r="G1419" s="163"/>
      <c r="H1419" s="164">
        <f t="shared" ref="H1419:J1419" si="753">H1381</f>
        <v>30000</v>
      </c>
      <c r="I1419" s="165">
        <f t="shared" si="753"/>
        <v>0.13500000000000001</v>
      </c>
      <c r="J1419" s="165">
        <f t="shared" si="753"/>
        <v>0</v>
      </c>
      <c r="K1419" s="166">
        <f t="shared" si="747"/>
        <v>1297500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60</v>
      </c>
      <c r="C1420" s="291" t="str">
        <f t="shared" si="754"/>
        <v>PAK</v>
      </c>
      <c r="D1420" s="306">
        <f t="shared" si="754"/>
        <v>3</v>
      </c>
      <c r="E1420" s="293" t="str">
        <f t="shared" si="754"/>
        <v>ISI STAPLER (STAPLES) KENKO 1210 PREMIUM (23/10)</v>
      </c>
      <c r="F1420" s="162"/>
      <c r="G1420" s="163"/>
      <c r="H1420" s="164">
        <f t="shared" ref="H1420:J1420" si="755">H1382</f>
        <v>42000</v>
      </c>
      <c r="I1420" s="165">
        <f t="shared" si="755"/>
        <v>0.13500000000000001</v>
      </c>
      <c r="J1420" s="165">
        <f t="shared" si="755"/>
        <v>0</v>
      </c>
      <c r="K1420" s="166">
        <f t="shared" si="747"/>
        <v>2179800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144</v>
      </c>
      <c r="C1421" s="291" t="str">
        <f t="shared" si="756"/>
        <v>LSN</v>
      </c>
      <c r="D1421" s="306">
        <f t="shared" si="756"/>
        <v>1</v>
      </c>
      <c r="E1421" s="293" t="str">
        <f t="shared" si="756"/>
        <v>GEL PEN KENKO KE-303 T-GEL TRIANGULAR</v>
      </c>
      <c r="F1421" s="162"/>
      <c r="G1421" s="163"/>
      <c r="H1421" s="164">
        <f t="shared" ref="H1421:J1421" si="757">H1383</f>
        <v>21600</v>
      </c>
      <c r="I1421" s="165">
        <f t="shared" si="757"/>
        <v>0.13500000000000001</v>
      </c>
      <c r="J1421" s="165">
        <f t="shared" si="757"/>
        <v>0</v>
      </c>
      <c r="K1421" s="166">
        <f t="shared" si="747"/>
        <v>2690496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665"/>
      <c r="K1433" s="645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666">
        <f>SUM(K1416:K1431)</f>
        <v>15292854</v>
      </c>
      <c r="K1434" s="667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646"/>
      <c r="K1435" s="646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645"/>
      <c r="K1437" s="645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655">
        <f>((J1434/1.11)+(K1436/1.11))*11%</f>
        <v>1515508.054054054</v>
      </c>
      <c r="K1438" s="656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645"/>
      <c r="K1439" s="645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15292854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592" t="str">
        <f>J1404</f>
        <v>NOVI / CONDRO</v>
      </c>
      <c r="K1442" s="593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592">
        <f>J1405</f>
        <v>0</v>
      </c>
      <c r="K1443" s="593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23010013</v>
      </c>
      <c r="F1446" s="204"/>
      <c r="G1446" s="205" t="s">
        <v>2</v>
      </c>
      <c r="H1446" s="594" t="str">
        <f>H1408</f>
        <v>CV PELITA JAYA</v>
      </c>
      <c r="I1446" s="594"/>
      <c r="J1446" s="594"/>
      <c r="K1446" s="595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598" t="s">
        <v>3</v>
      </c>
      <c r="G1447" s="211"/>
      <c r="H1447" s="596"/>
      <c r="I1447" s="596"/>
      <c r="J1447" s="596"/>
      <c r="K1447" s="597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599">
        <f>D1410</f>
        <v>44936</v>
      </c>
      <c r="E1448" s="600"/>
      <c r="F1448" s="598"/>
      <c r="G1448" s="212"/>
      <c r="H1448" s="601" t="str">
        <f>H1410</f>
        <v>(ANUGERAH SEJAHTERA)</v>
      </c>
      <c r="I1448" s="601"/>
      <c r="J1448" s="601"/>
      <c r="K1448" s="602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598"/>
      <c r="G1449" s="212"/>
      <c r="H1449" s="603" t="str">
        <f>H1411</f>
        <v>PURWOKERTO</v>
      </c>
      <c r="I1449" s="603"/>
      <c r="J1449" s="603"/>
      <c r="K1449" s="604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 t="str">
        <f>D1412</f>
        <v>KO 0610</v>
      </c>
      <c r="E1450" s="203"/>
      <c r="F1450" s="214"/>
      <c r="G1450" s="215"/>
      <c r="H1450" s="605"/>
      <c r="I1450" s="605"/>
      <c r="J1450" s="605"/>
      <c r="K1450" s="606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18</v>
      </c>
      <c r="C1454" s="296" t="str">
        <f t="shared" si="778"/>
        <v>LSN</v>
      </c>
      <c r="D1454" s="305">
        <f t="shared" si="778"/>
        <v>1</v>
      </c>
      <c r="E1454" s="298" t="str">
        <f t="shared" si="778"/>
        <v>STAMP PAD KENKO NO. 0</v>
      </c>
      <c r="F1454" s="239"/>
      <c r="G1454" s="240"/>
      <c r="H1454" s="241">
        <f t="shared" ref="H1454:J1454" si="779">H1416</f>
        <v>59400</v>
      </c>
      <c r="I1454" s="242">
        <f t="shared" si="779"/>
        <v>0.13500000000000001</v>
      </c>
      <c r="J1454" s="242">
        <f t="shared" si="779"/>
        <v>0</v>
      </c>
      <c r="K1454" s="243">
        <f t="shared" ref="K1454:K1469" si="780">(B1454*H1454-((B1454*H1454)*I1454))-((B1454*H1454-((B1454*H1454)*I1454))*J1454)</f>
        <v>924858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40</v>
      </c>
      <c r="C1455" s="296" t="str">
        <f t="shared" si="781"/>
        <v>LSN</v>
      </c>
      <c r="D1455" s="305">
        <f t="shared" si="781"/>
        <v>2</v>
      </c>
      <c r="E1455" s="298" t="str">
        <f t="shared" si="781"/>
        <v>STAPLER KENKO HD-10</v>
      </c>
      <c r="F1455" s="239"/>
      <c r="G1455" s="240"/>
      <c r="H1455" s="241">
        <f t="shared" ref="H1455:J1455" si="782">H1417</f>
        <v>93000</v>
      </c>
      <c r="I1455" s="242">
        <f t="shared" si="782"/>
        <v>0.13500000000000001</v>
      </c>
      <c r="J1455" s="242">
        <f t="shared" si="782"/>
        <v>0</v>
      </c>
      <c r="K1455" s="243">
        <f t="shared" si="780"/>
        <v>3217800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96</v>
      </c>
      <c r="C1456" s="296" t="str">
        <f t="shared" si="783"/>
        <v>LSN</v>
      </c>
      <c r="D1456" s="305">
        <f t="shared" si="783"/>
        <v>2</v>
      </c>
      <c r="E1456" s="298" t="str">
        <f t="shared" si="783"/>
        <v>CORRECTION TAPE KENKO CT-902 (12M x 5MM)</v>
      </c>
      <c r="F1456" s="239"/>
      <c r="G1456" s="240"/>
      <c r="H1456" s="241">
        <f t="shared" ref="H1456:J1456" si="784">H1418</f>
        <v>60000</v>
      </c>
      <c r="I1456" s="242">
        <f t="shared" si="784"/>
        <v>0.13500000000000001</v>
      </c>
      <c r="J1456" s="242">
        <f t="shared" si="784"/>
        <v>0</v>
      </c>
      <c r="K1456" s="243">
        <f t="shared" si="780"/>
        <v>4982400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50</v>
      </c>
      <c r="C1457" s="296" t="str">
        <f t="shared" si="785"/>
        <v>DOS</v>
      </c>
      <c r="D1457" s="305">
        <f t="shared" si="785"/>
        <v>1</v>
      </c>
      <c r="E1457" s="298" t="str">
        <f t="shared" si="785"/>
        <v>STIP / PENGHAPUS KENKO ERW-20SQ PUTIH</v>
      </c>
      <c r="F1457" s="239"/>
      <c r="G1457" s="240"/>
      <c r="H1457" s="241">
        <f t="shared" ref="H1457:J1457" si="786">H1419</f>
        <v>30000</v>
      </c>
      <c r="I1457" s="242">
        <f t="shared" si="786"/>
        <v>0.13500000000000001</v>
      </c>
      <c r="J1457" s="242">
        <f t="shared" si="786"/>
        <v>0</v>
      </c>
      <c r="K1457" s="243">
        <f t="shared" si="780"/>
        <v>1297500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60</v>
      </c>
      <c r="C1458" s="296" t="str">
        <f t="shared" si="787"/>
        <v>PAK</v>
      </c>
      <c r="D1458" s="305">
        <f t="shared" si="787"/>
        <v>3</v>
      </c>
      <c r="E1458" s="298" t="str">
        <f t="shared" si="787"/>
        <v>ISI STAPLER (STAPLES) KENKO 1210 PREMIUM (23/10)</v>
      </c>
      <c r="F1458" s="239"/>
      <c r="G1458" s="240"/>
      <c r="H1458" s="241">
        <f t="shared" ref="H1458:J1458" si="788">H1420</f>
        <v>42000</v>
      </c>
      <c r="I1458" s="242">
        <f t="shared" si="788"/>
        <v>0.13500000000000001</v>
      </c>
      <c r="J1458" s="242">
        <f t="shared" si="788"/>
        <v>0</v>
      </c>
      <c r="K1458" s="243">
        <f t="shared" si="780"/>
        <v>2179800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144</v>
      </c>
      <c r="C1459" s="296" t="str">
        <f t="shared" si="789"/>
        <v>LSN</v>
      </c>
      <c r="D1459" s="305">
        <f t="shared" si="789"/>
        <v>1</v>
      </c>
      <c r="E1459" s="298" t="str">
        <f t="shared" si="789"/>
        <v>GEL PEN KENKO KE-303 T-GEL TRIANGULAR</v>
      </c>
      <c r="F1459" s="239"/>
      <c r="G1459" s="240"/>
      <c r="H1459" s="241">
        <f t="shared" ref="H1459:J1459" si="790">H1421</f>
        <v>21600</v>
      </c>
      <c r="I1459" s="242">
        <f t="shared" si="790"/>
        <v>0.13500000000000001</v>
      </c>
      <c r="J1459" s="242">
        <f t="shared" si="790"/>
        <v>0</v>
      </c>
      <c r="K1459" s="243">
        <f t="shared" si="780"/>
        <v>2690496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647"/>
      <c r="K1471" s="642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648">
        <f>SUM(K1454:K1469)</f>
        <v>15292854</v>
      </c>
      <c r="K1472" s="649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641"/>
      <c r="K1473" s="641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642"/>
      <c r="K1475" s="642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643">
        <f>((J1472/1.11)+(K1474/1.11))*11%</f>
        <v>1515508.054054054</v>
      </c>
      <c r="K1476" s="644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642"/>
      <c r="K1477" s="642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15292854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589" t="str">
        <f>J1442</f>
        <v>NOVI / CONDRO</v>
      </c>
      <c r="K1480" s="590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589">
        <f>J1443</f>
        <v>0</v>
      </c>
      <c r="K1481" s="590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23010014</v>
      </c>
      <c r="G1484" s="11" t="s">
        <v>2</v>
      </c>
      <c r="H1484" s="558" t="s">
        <v>110</v>
      </c>
      <c r="I1484" s="558"/>
      <c r="J1484" s="558"/>
      <c r="K1484" s="559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562" t="s">
        <v>3</v>
      </c>
      <c r="G1485" s="17"/>
      <c r="H1485" s="560"/>
      <c r="I1485" s="560"/>
      <c r="J1485" s="560"/>
      <c r="K1485" s="561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657">
        <v>44936</v>
      </c>
      <c r="E1486" s="658"/>
      <c r="F1486" s="562"/>
      <c r="G1486" s="18"/>
      <c r="H1486" s="659" t="s">
        <v>111</v>
      </c>
      <c r="I1486" s="659"/>
      <c r="J1486" s="659"/>
      <c r="K1486" s="660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562"/>
      <c r="G1487" s="18"/>
      <c r="H1487" s="661" t="s">
        <v>112</v>
      </c>
      <c r="I1487" s="661"/>
      <c r="J1487" s="661"/>
      <c r="K1487" s="662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120</v>
      </c>
      <c r="E1488" s="9"/>
      <c r="F1488" s="21"/>
      <c r="G1488" s="22"/>
      <c r="H1488" s="663"/>
      <c r="I1488" s="663"/>
      <c r="J1488" s="663"/>
      <c r="K1488" s="664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4</v>
      </c>
      <c r="C1492" s="46" t="s">
        <v>42</v>
      </c>
      <c r="D1492" s="94" t="s">
        <v>31</v>
      </c>
      <c r="E1492" s="114" t="s">
        <v>119</v>
      </c>
      <c r="F1492" s="48"/>
      <c r="G1492" s="49"/>
      <c r="H1492" s="50">
        <v>360000</v>
      </c>
      <c r="I1492" s="51">
        <v>0.14000000000000001</v>
      </c>
      <c r="J1492" s="51"/>
      <c r="K1492" s="52">
        <f t="shared" ref="K1492:K1507" si="811">(B1492*H1492-((B1492*H1492)*I1492))-((B1492*H1492-((B1492*H1492)*I1492))*J1492)</f>
        <v>1238400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591"/>
      <c r="K1509" s="563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584">
        <f>SUM(K1492:K1507)</f>
        <v>1238400</v>
      </c>
      <c r="K1510" s="585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586"/>
      <c r="K1511" s="586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563"/>
      <c r="K1513" s="563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587">
        <f>((J1510/1.11)+(K1512/1.11))*11%</f>
        <v>122724.32432432431</v>
      </c>
      <c r="K1514" s="588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563"/>
      <c r="K1515" s="563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1238400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564" t="s">
        <v>38</v>
      </c>
      <c r="K1518" s="565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564"/>
      <c r="K1519" s="565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23010014</v>
      </c>
      <c r="F1522" s="127"/>
      <c r="G1522" s="128" t="s">
        <v>2</v>
      </c>
      <c r="H1522" s="668" t="str">
        <f>H1484</f>
        <v>HARNOYO</v>
      </c>
      <c r="I1522" s="668"/>
      <c r="J1522" s="668"/>
      <c r="K1522" s="669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650" t="s">
        <v>3</v>
      </c>
      <c r="G1523" s="134"/>
      <c r="H1523" s="670"/>
      <c r="I1523" s="670"/>
      <c r="J1523" s="670"/>
      <c r="K1523" s="671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651">
        <f>D1486</f>
        <v>44936</v>
      </c>
      <c r="E1524" s="652"/>
      <c r="F1524" s="650"/>
      <c r="G1524" s="135"/>
      <c r="H1524" s="653" t="str">
        <f>H1486</f>
        <v>(BENDAN)</v>
      </c>
      <c r="I1524" s="653"/>
      <c r="J1524" s="653"/>
      <c r="K1524" s="654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650"/>
      <c r="G1525" s="135"/>
      <c r="H1525" s="607" t="str">
        <f>H1487</f>
        <v>PEKALONGAN</v>
      </c>
      <c r="I1525" s="607"/>
      <c r="J1525" s="607"/>
      <c r="K1525" s="608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 t="str">
        <f>D1488</f>
        <v>KO 0541</v>
      </c>
      <c r="E1526" s="126"/>
      <c r="F1526" s="137"/>
      <c r="G1526" s="138"/>
      <c r="H1526" s="609"/>
      <c r="I1526" s="609"/>
      <c r="J1526" s="609"/>
      <c r="K1526" s="610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4</v>
      </c>
      <c r="C1530" s="291" t="str">
        <f t="shared" si="812"/>
        <v>PCS</v>
      </c>
      <c r="D1530" s="292" t="str">
        <f t="shared" si="812"/>
        <v/>
      </c>
      <c r="E1530" s="293" t="str">
        <f t="shared" si="812"/>
        <v>STAPLER HEAVY DUTY KENKO HD-12L/24</v>
      </c>
      <c r="F1530" s="162"/>
      <c r="G1530" s="163"/>
      <c r="H1530" s="164">
        <f t="shared" ref="H1530:J1530" si="813">H1492</f>
        <v>360000</v>
      </c>
      <c r="I1530" s="165">
        <f t="shared" si="813"/>
        <v>0.14000000000000001</v>
      </c>
      <c r="J1530" s="165">
        <f t="shared" si="813"/>
        <v>0</v>
      </c>
      <c r="K1530" s="166">
        <f t="shared" ref="K1530:K1545" si="814">(B1530*H1530-((B1530*H1530)*I1530))-((B1530*H1530-((B1530*H1530)*I1530))*J1530)</f>
        <v>1238400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665"/>
      <c r="K1547" s="645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666">
        <f>SUM(K1530:K1545)</f>
        <v>1238400</v>
      </c>
      <c r="K1548" s="667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646"/>
      <c r="K1549" s="646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645"/>
      <c r="K1551" s="645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655">
        <f>((J1548/1.11)+(K1550/1.11))*11%</f>
        <v>122724.32432432431</v>
      </c>
      <c r="K1552" s="656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645"/>
      <c r="K1553" s="645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1238400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592" t="str">
        <f>J1518</f>
        <v>NOVI / CONDRO</v>
      </c>
      <c r="K1556" s="593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592">
        <f>J1519</f>
        <v>0</v>
      </c>
      <c r="K1557" s="593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23010014</v>
      </c>
      <c r="F1560" s="204"/>
      <c r="G1560" s="205" t="s">
        <v>2</v>
      </c>
      <c r="H1560" s="594" t="str">
        <f>H1522</f>
        <v>HARNOYO</v>
      </c>
      <c r="I1560" s="594"/>
      <c r="J1560" s="594"/>
      <c r="K1560" s="595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598" t="s">
        <v>3</v>
      </c>
      <c r="G1561" s="211"/>
      <c r="H1561" s="596"/>
      <c r="I1561" s="596"/>
      <c r="J1561" s="596"/>
      <c r="K1561" s="597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599">
        <f>D1524</f>
        <v>44936</v>
      </c>
      <c r="E1562" s="600"/>
      <c r="F1562" s="598"/>
      <c r="G1562" s="212"/>
      <c r="H1562" s="601" t="str">
        <f>H1524</f>
        <v>(BENDAN)</v>
      </c>
      <c r="I1562" s="601"/>
      <c r="J1562" s="601"/>
      <c r="K1562" s="602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598"/>
      <c r="G1563" s="212"/>
      <c r="H1563" s="603" t="str">
        <f>H1525</f>
        <v>PEKALONGAN</v>
      </c>
      <c r="I1563" s="603"/>
      <c r="J1563" s="603"/>
      <c r="K1563" s="604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 t="str">
        <f>D1526</f>
        <v>KO 0541</v>
      </c>
      <c r="E1564" s="203"/>
      <c r="F1564" s="214"/>
      <c r="G1564" s="215"/>
      <c r="H1564" s="605"/>
      <c r="I1564" s="605"/>
      <c r="J1564" s="605"/>
      <c r="K1564" s="606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4</v>
      </c>
      <c r="C1568" s="296" t="str">
        <f t="shared" si="845"/>
        <v>PCS</v>
      </c>
      <c r="D1568" s="297" t="str">
        <f t="shared" si="845"/>
        <v/>
      </c>
      <c r="E1568" s="298" t="str">
        <f t="shared" si="845"/>
        <v>STAPLER HEAVY DUTY KENKO HD-12L/24</v>
      </c>
      <c r="F1568" s="239"/>
      <c r="G1568" s="240"/>
      <c r="H1568" s="241">
        <f t="shared" ref="H1568:J1568" si="846">H1530</f>
        <v>360000</v>
      </c>
      <c r="I1568" s="242">
        <f t="shared" si="846"/>
        <v>0.14000000000000001</v>
      </c>
      <c r="J1568" s="242">
        <f t="shared" si="846"/>
        <v>0</v>
      </c>
      <c r="K1568" s="243">
        <f t="shared" ref="K1568:K1583" si="847">(B1568*H1568-((B1568*H1568)*I1568))-((B1568*H1568-((B1568*H1568)*I1568))*J1568)</f>
        <v>1238400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647"/>
      <c r="K1585" s="642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648">
        <f>SUM(K1568:K1583)</f>
        <v>1238400</v>
      </c>
      <c r="K1586" s="649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641"/>
      <c r="K1587" s="641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642"/>
      <c r="K1589" s="642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643">
        <f>((J1586/1.11)+(K1588/1.11))*11%</f>
        <v>122724.32432432431</v>
      </c>
      <c r="K1590" s="644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642"/>
      <c r="K1591" s="642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1238400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589" t="str">
        <f>J1556</f>
        <v>NOVI / CONDRO</v>
      </c>
      <c r="K1594" s="590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589">
        <f>J1557</f>
        <v>0</v>
      </c>
      <c r="K1595" s="590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23010015</v>
      </c>
      <c r="G1598" s="11" t="s">
        <v>2</v>
      </c>
      <c r="H1598" s="558" t="s">
        <v>35</v>
      </c>
      <c r="I1598" s="558"/>
      <c r="J1598" s="558"/>
      <c r="K1598" s="55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562" t="s">
        <v>3</v>
      </c>
      <c r="G1599" s="17"/>
      <c r="H1599" s="560"/>
      <c r="I1599" s="560"/>
      <c r="J1599" s="560"/>
      <c r="K1599" s="56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657">
        <v>44937</v>
      </c>
      <c r="E1600" s="658"/>
      <c r="F1600" s="562"/>
      <c r="G1600" s="18"/>
      <c r="H1600" s="659" t="s">
        <v>31</v>
      </c>
      <c r="I1600" s="659"/>
      <c r="J1600" s="659"/>
      <c r="K1600" s="660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562"/>
      <c r="G1601" s="18"/>
      <c r="H1601" s="661" t="s">
        <v>36</v>
      </c>
      <c r="I1601" s="661"/>
      <c r="J1601" s="661"/>
      <c r="K1601" s="662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121</v>
      </c>
      <c r="E1602" s="9"/>
      <c r="F1602" s="21"/>
      <c r="G1602" s="22"/>
      <c r="H1602" s="663"/>
      <c r="I1602" s="663"/>
      <c r="J1602" s="663"/>
      <c r="K1602" s="664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192</v>
      </c>
      <c r="C1606" s="46" t="s">
        <v>50</v>
      </c>
      <c r="D1606" s="94">
        <v>1</v>
      </c>
      <c r="E1606" s="114" t="s">
        <v>122</v>
      </c>
      <c r="F1606" s="48"/>
      <c r="G1606" s="49"/>
      <c r="H1606" s="50">
        <v>3600</v>
      </c>
      <c r="I1606" s="51">
        <v>0.13</v>
      </c>
      <c r="J1606" s="51"/>
      <c r="K1606" s="52">
        <f t="shared" ref="K1606:K1621" si="878">(B1606*H1606-((B1606*H1606)*I1606))-((B1606*H1606-((B1606*H1606)*I1606))*J1606)</f>
        <v>601344</v>
      </c>
      <c r="L1606" s="36"/>
    </row>
    <row r="1607" spans="1:12" s="10" customFormat="1" ht="14.1" customHeight="1" x14ac:dyDescent="0.25">
      <c r="A1607" s="45">
        <v>2</v>
      </c>
      <c r="B1607" s="46">
        <v>100</v>
      </c>
      <c r="C1607" s="46" t="s">
        <v>123</v>
      </c>
      <c r="D1607" s="94">
        <v>2</v>
      </c>
      <c r="E1607" s="114" t="s">
        <v>124</v>
      </c>
      <c r="F1607" s="48"/>
      <c r="G1607" s="49"/>
      <c r="H1607" s="50">
        <v>28300</v>
      </c>
      <c r="I1607" s="51">
        <v>0.13</v>
      </c>
      <c r="J1607" s="51"/>
      <c r="K1607" s="52">
        <f t="shared" si="878"/>
        <v>2462100</v>
      </c>
      <c r="L1607" s="36"/>
    </row>
    <row r="1608" spans="1:12" s="10" customFormat="1" ht="14.1" customHeight="1" x14ac:dyDescent="0.25">
      <c r="A1608" s="45">
        <v>3</v>
      </c>
      <c r="B1608" s="46">
        <v>50</v>
      </c>
      <c r="C1608" s="46" t="s">
        <v>100</v>
      </c>
      <c r="D1608" s="94">
        <v>1</v>
      </c>
      <c r="E1608" s="114" t="s">
        <v>125</v>
      </c>
      <c r="F1608" s="48"/>
      <c r="G1608" s="49"/>
      <c r="H1608" s="50">
        <v>28300</v>
      </c>
      <c r="I1608" s="51">
        <v>0.13</v>
      </c>
      <c r="J1608" s="51"/>
      <c r="K1608" s="52">
        <f t="shared" si="878"/>
        <v>1231050</v>
      </c>
      <c r="L1608" s="36"/>
    </row>
    <row r="1609" spans="1:12" s="10" customFormat="1" ht="14.1" customHeight="1" x14ac:dyDescent="0.25">
      <c r="A1609" s="45">
        <v>4</v>
      </c>
      <c r="B1609" s="46">
        <v>50</v>
      </c>
      <c r="C1609" s="46" t="s">
        <v>100</v>
      </c>
      <c r="D1609" s="94">
        <v>1</v>
      </c>
      <c r="E1609" s="114" t="s">
        <v>126</v>
      </c>
      <c r="F1609" s="48"/>
      <c r="G1609" s="49"/>
      <c r="H1609" s="50">
        <v>34100</v>
      </c>
      <c r="I1609" s="51">
        <v>0.13</v>
      </c>
      <c r="J1609" s="51"/>
      <c r="K1609" s="52">
        <f t="shared" si="878"/>
        <v>1483350</v>
      </c>
      <c r="L1609" s="36"/>
    </row>
    <row r="1610" spans="1:12" s="10" customFormat="1" ht="14.1" customHeight="1" x14ac:dyDescent="0.25">
      <c r="A1610" s="45">
        <v>5</v>
      </c>
      <c r="B1610" s="46">
        <v>50</v>
      </c>
      <c r="C1610" s="46" t="s">
        <v>100</v>
      </c>
      <c r="D1610" s="94">
        <v>1</v>
      </c>
      <c r="E1610" s="114" t="s">
        <v>127</v>
      </c>
      <c r="F1610" s="48"/>
      <c r="G1610" s="49"/>
      <c r="H1610" s="50">
        <v>34100</v>
      </c>
      <c r="I1610" s="51">
        <v>0.13</v>
      </c>
      <c r="J1610" s="51"/>
      <c r="K1610" s="52">
        <f t="shared" si="878"/>
        <v>1483350</v>
      </c>
      <c r="L1610" s="36"/>
    </row>
    <row r="1611" spans="1:12" s="10" customFormat="1" ht="14.1" customHeight="1" x14ac:dyDescent="0.25">
      <c r="A1611" s="45">
        <v>6</v>
      </c>
      <c r="B1611" s="46">
        <v>500</v>
      </c>
      <c r="C1611" s="46" t="s">
        <v>42</v>
      </c>
      <c r="D1611" s="94">
        <v>1</v>
      </c>
      <c r="E1611" s="114" t="s">
        <v>128</v>
      </c>
      <c r="F1611" s="48"/>
      <c r="G1611" s="49"/>
      <c r="H1611" s="50">
        <v>3050</v>
      </c>
      <c r="I1611" s="51">
        <v>0.13</v>
      </c>
      <c r="J1611" s="51"/>
      <c r="K1611" s="52">
        <f t="shared" si="878"/>
        <v>1326750</v>
      </c>
      <c r="L1611" s="36"/>
    </row>
    <row r="1612" spans="1:12" s="10" customFormat="1" ht="14.1" customHeight="1" x14ac:dyDescent="0.25">
      <c r="A1612" s="45">
        <v>7</v>
      </c>
      <c r="B1612" s="46">
        <v>1000</v>
      </c>
      <c r="C1612" s="46" t="s">
        <v>42</v>
      </c>
      <c r="D1612" s="94">
        <v>1</v>
      </c>
      <c r="E1612" s="114" t="s">
        <v>129</v>
      </c>
      <c r="F1612" s="48"/>
      <c r="G1612" s="49"/>
      <c r="H1612" s="50">
        <v>2050</v>
      </c>
      <c r="I1612" s="51">
        <v>0.13</v>
      </c>
      <c r="J1612" s="51"/>
      <c r="K1612" s="52">
        <f t="shared" si="878"/>
        <v>1783500</v>
      </c>
      <c r="L1612" s="36"/>
    </row>
    <row r="1613" spans="1:12" s="10" customFormat="1" ht="14.1" customHeight="1" x14ac:dyDescent="0.25">
      <c r="A1613" s="45">
        <v>8</v>
      </c>
      <c r="B1613" s="46">
        <v>96</v>
      </c>
      <c r="C1613" s="46" t="s">
        <v>33</v>
      </c>
      <c r="D1613" s="94">
        <v>2</v>
      </c>
      <c r="E1613" s="115" t="s">
        <v>130</v>
      </c>
      <c r="F1613" s="48"/>
      <c r="G1613" s="49"/>
      <c r="H1613" s="50">
        <v>18600</v>
      </c>
      <c r="I1613" s="51">
        <v>0.13</v>
      </c>
      <c r="J1613" s="51"/>
      <c r="K1613" s="52">
        <f t="shared" si="878"/>
        <v>1553472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591"/>
      <c r="K1623" s="563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584">
        <f>SUM(K1606:K1621)</f>
        <v>11924916</v>
      </c>
      <c r="K1624" s="585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586"/>
      <c r="K1625" s="586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563"/>
      <c r="K1627" s="563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587">
        <f>((J1624/1.11)+(K1626/1.11))*11%</f>
        <v>1181748.4324324324</v>
      </c>
      <c r="K1628" s="588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563"/>
      <c r="K1629" s="563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11924916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564" t="s">
        <v>38</v>
      </c>
      <c r="K1632" s="565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564"/>
      <c r="K1633" s="565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23010015</v>
      </c>
      <c r="F1636" s="127"/>
      <c r="G1636" s="128" t="s">
        <v>2</v>
      </c>
      <c r="H1636" s="668" t="str">
        <f>H1598</f>
        <v>CV TRINITY CENTRAAL</v>
      </c>
      <c r="I1636" s="668"/>
      <c r="J1636" s="668"/>
      <c r="K1636" s="669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650" t="s">
        <v>3</v>
      </c>
      <c r="G1637" s="134"/>
      <c r="H1637" s="670"/>
      <c r="I1637" s="670"/>
      <c r="J1637" s="670"/>
      <c r="K1637" s="671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651">
        <f>D1600</f>
        <v>44937</v>
      </c>
      <c r="E1638" s="652"/>
      <c r="F1638" s="650"/>
      <c r="G1638" s="135"/>
      <c r="H1638" s="653" t="str">
        <f>H1600</f>
        <v/>
      </c>
      <c r="I1638" s="653"/>
      <c r="J1638" s="653"/>
      <c r="K1638" s="654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650"/>
      <c r="G1639" s="135"/>
      <c r="H1639" s="607" t="str">
        <f>H1601</f>
        <v>PURWOKERTO</v>
      </c>
      <c r="I1639" s="607"/>
      <c r="J1639" s="607"/>
      <c r="K1639" s="608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 t="str">
        <f>D1602</f>
        <v>KO 0624</v>
      </c>
      <c r="E1640" s="126"/>
      <c r="F1640" s="137"/>
      <c r="G1640" s="138"/>
      <c r="H1640" s="609"/>
      <c r="I1640" s="609"/>
      <c r="J1640" s="609"/>
      <c r="K1640" s="610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192</v>
      </c>
      <c r="C1644" s="291" t="str">
        <f t="shared" si="879"/>
        <v>PAK</v>
      </c>
      <c r="D1644" s="306">
        <f t="shared" si="879"/>
        <v>1</v>
      </c>
      <c r="E1644" s="293" t="str">
        <f t="shared" si="879"/>
        <v>LOOSE LEAF JOYKO A5-7020 (50S)</v>
      </c>
      <c r="F1644" s="162"/>
      <c r="G1644" s="163"/>
      <c r="H1644" s="164">
        <f t="shared" ref="H1644:J1644" si="880">H1606</f>
        <v>3600</v>
      </c>
      <c r="I1644" s="165">
        <f t="shared" si="880"/>
        <v>0.13</v>
      </c>
      <c r="J1644" s="165">
        <f t="shared" si="880"/>
        <v>0</v>
      </c>
      <c r="K1644" s="166">
        <f t="shared" ref="K1644:K1659" si="881">(B1644*H1644-((B1644*H1644)*I1644))-((B1644*H1644-((B1644*H1644)*I1644))*J1644)</f>
        <v>601344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100</v>
      </c>
      <c r="C1645" s="291" t="str">
        <f t="shared" si="882"/>
        <v>DOZ</v>
      </c>
      <c r="D1645" s="306">
        <f t="shared" si="882"/>
        <v>2</v>
      </c>
      <c r="E1645" s="293" t="str">
        <f t="shared" si="882"/>
        <v>STIP / PENGHAPUS JOYKO 526-B40P PUTIH</v>
      </c>
      <c r="F1645" s="162"/>
      <c r="G1645" s="163"/>
      <c r="H1645" s="164">
        <f t="shared" ref="H1645:J1645" si="883">H1607</f>
        <v>28300</v>
      </c>
      <c r="I1645" s="165">
        <f t="shared" si="883"/>
        <v>0.13</v>
      </c>
      <c r="J1645" s="165">
        <f t="shared" si="883"/>
        <v>0</v>
      </c>
      <c r="K1645" s="166">
        <f t="shared" si="881"/>
        <v>2462100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50</v>
      </c>
      <c r="C1646" s="291" t="str">
        <f t="shared" si="884"/>
        <v>DOS</v>
      </c>
      <c r="D1646" s="306">
        <f t="shared" si="884"/>
        <v>1</v>
      </c>
      <c r="E1646" s="293" t="str">
        <f t="shared" si="884"/>
        <v>STIP / PENGHAPUS JOYKO 526-B40BL HITAM</v>
      </c>
      <c r="F1646" s="162"/>
      <c r="G1646" s="163"/>
      <c r="H1646" s="164">
        <f t="shared" ref="H1646:J1646" si="885">H1608</f>
        <v>28300</v>
      </c>
      <c r="I1646" s="165">
        <f t="shared" si="885"/>
        <v>0.13</v>
      </c>
      <c r="J1646" s="165">
        <f t="shared" si="885"/>
        <v>0</v>
      </c>
      <c r="K1646" s="166">
        <f t="shared" si="881"/>
        <v>1231050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50</v>
      </c>
      <c r="C1647" s="291" t="str">
        <f t="shared" si="886"/>
        <v>DOS</v>
      </c>
      <c r="D1647" s="306">
        <f t="shared" si="886"/>
        <v>1</v>
      </c>
      <c r="E1647" s="293" t="str">
        <f t="shared" si="886"/>
        <v>STIP / PENGHAPUS JOYKO ER-B20BL HITAM</v>
      </c>
      <c r="F1647" s="162"/>
      <c r="G1647" s="163"/>
      <c r="H1647" s="164">
        <f t="shared" ref="H1647:J1647" si="887">H1609</f>
        <v>34100</v>
      </c>
      <c r="I1647" s="165">
        <f t="shared" si="887"/>
        <v>0.13</v>
      </c>
      <c r="J1647" s="165">
        <f t="shared" si="887"/>
        <v>0</v>
      </c>
      <c r="K1647" s="166">
        <f t="shared" si="881"/>
        <v>1483350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50</v>
      </c>
      <c r="C1648" s="291" t="str">
        <f t="shared" si="888"/>
        <v>DOS</v>
      </c>
      <c r="D1648" s="306">
        <f t="shared" si="888"/>
        <v>1</v>
      </c>
      <c r="E1648" s="293" t="str">
        <f t="shared" si="888"/>
        <v>STIP / PENGHAPUS JOYKO 526-B20 PUTIH</v>
      </c>
      <c r="F1648" s="162"/>
      <c r="G1648" s="163"/>
      <c r="H1648" s="164">
        <f t="shared" ref="H1648:J1648" si="889">H1610</f>
        <v>34100</v>
      </c>
      <c r="I1648" s="165">
        <f t="shared" si="889"/>
        <v>0.13</v>
      </c>
      <c r="J1648" s="165">
        <f t="shared" si="889"/>
        <v>0</v>
      </c>
      <c r="K1648" s="166">
        <f t="shared" si="881"/>
        <v>1483350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500</v>
      </c>
      <c r="C1649" s="291" t="str">
        <f t="shared" si="890"/>
        <v>PCS</v>
      </c>
      <c r="D1649" s="306">
        <f t="shared" si="890"/>
        <v>1</v>
      </c>
      <c r="E1649" s="293" t="str">
        <f t="shared" si="890"/>
        <v>LABEL HARGA JOYKO LB-P2LN (2 LINE PUTIH)</v>
      </c>
      <c r="F1649" s="162"/>
      <c r="G1649" s="163"/>
      <c r="H1649" s="164">
        <f t="shared" ref="H1649:J1649" si="891">H1611</f>
        <v>3050</v>
      </c>
      <c r="I1649" s="165">
        <f t="shared" si="891"/>
        <v>0.13</v>
      </c>
      <c r="J1649" s="165">
        <f t="shared" si="891"/>
        <v>0</v>
      </c>
      <c r="K1649" s="166">
        <f t="shared" si="881"/>
        <v>1326750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1000</v>
      </c>
      <c r="C1650" s="291" t="str">
        <f t="shared" si="892"/>
        <v>PCS</v>
      </c>
      <c r="D1650" s="306">
        <f t="shared" si="892"/>
        <v>1</v>
      </c>
      <c r="E1650" s="293" t="str">
        <f t="shared" si="892"/>
        <v>LABEL HARGA JOYKO LB-2RL (1 LINE PUTIH)</v>
      </c>
      <c r="F1650" s="162"/>
      <c r="G1650" s="163"/>
      <c r="H1650" s="164">
        <f t="shared" ref="H1650:J1650" si="893">H1612</f>
        <v>2050</v>
      </c>
      <c r="I1650" s="165">
        <f t="shared" si="893"/>
        <v>0.13</v>
      </c>
      <c r="J1650" s="165">
        <f t="shared" si="893"/>
        <v>0</v>
      </c>
      <c r="K1650" s="166">
        <f t="shared" si="881"/>
        <v>1783500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96</v>
      </c>
      <c r="C1651" s="291" t="str">
        <f t="shared" si="894"/>
        <v>LSN</v>
      </c>
      <c r="D1651" s="306">
        <f t="shared" si="894"/>
        <v>2</v>
      </c>
      <c r="E1651" s="294" t="str">
        <f t="shared" si="894"/>
        <v>LEM LIQUID (CAIR) JOYKO GL-R35 (35 ML)</v>
      </c>
      <c r="F1651" s="162"/>
      <c r="G1651" s="163"/>
      <c r="H1651" s="164">
        <f t="shared" ref="H1651:J1651" si="895">H1613</f>
        <v>18600</v>
      </c>
      <c r="I1651" s="165">
        <f t="shared" si="895"/>
        <v>0.13</v>
      </c>
      <c r="J1651" s="165">
        <f t="shared" si="895"/>
        <v>0</v>
      </c>
      <c r="K1651" s="166">
        <f t="shared" si="881"/>
        <v>1553472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665"/>
      <c r="K1661" s="645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666">
        <f>SUM(K1644:K1659)</f>
        <v>11924916</v>
      </c>
      <c r="K1662" s="667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646"/>
      <c r="K1663" s="646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645"/>
      <c r="K1665" s="645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655">
        <f>((J1662/1.11)+(K1664/1.11))*11%</f>
        <v>1181748.4324324324</v>
      </c>
      <c r="K1666" s="656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645"/>
      <c r="K1667" s="645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11924916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592" t="str">
        <f>J1632</f>
        <v>NOVI / CONDRO</v>
      </c>
      <c r="K1670" s="593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592">
        <f>J1633</f>
        <v>0</v>
      </c>
      <c r="K1671" s="593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23010015</v>
      </c>
      <c r="F1674" s="204"/>
      <c r="G1674" s="205" t="s">
        <v>2</v>
      </c>
      <c r="H1674" s="594" t="str">
        <f>H1636</f>
        <v>CV TRINITY CENTRAAL</v>
      </c>
      <c r="I1674" s="594"/>
      <c r="J1674" s="594"/>
      <c r="K1674" s="595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598" t="s">
        <v>3</v>
      </c>
      <c r="G1675" s="211"/>
      <c r="H1675" s="596"/>
      <c r="I1675" s="596"/>
      <c r="J1675" s="596"/>
      <c r="K1675" s="597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599">
        <f>D1638</f>
        <v>44937</v>
      </c>
      <c r="E1676" s="600"/>
      <c r="F1676" s="598"/>
      <c r="G1676" s="212"/>
      <c r="H1676" s="601" t="str">
        <f>H1638</f>
        <v/>
      </c>
      <c r="I1676" s="601"/>
      <c r="J1676" s="601"/>
      <c r="K1676" s="602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598"/>
      <c r="G1677" s="212"/>
      <c r="H1677" s="603" t="str">
        <f>H1639</f>
        <v>PURWOKERTO</v>
      </c>
      <c r="I1677" s="603"/>
      <c r="J1677" s="603"/>
      <c r="K1677" s="604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 t="str">
        <f>D1640</f>
        <v>KO 0624</v>
      </c>
      <c r="E1678" s="203"/>
      <c r="F1678" s="214"/>
      <c r="G1678" s="215"/>
      <c r="H1678" s="605"/>
      <c r="I1678" s="605"/>
      <c r="J1678" s="605"/>
      <c r="K1678" s="606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192</v>
      </c>
      <c r="C1682" s="296" t="str">
        <f t="shared" si="912"/>
        <v>PAK</v>
      </c>
      <c r="D1682" s="305">
        <f t="shared" si="912"/>
        <v>1</v>
      </c>
      <c r="E1682" s="298" t="str">
        <f t="shared" si="912"/>
        <v>LOOSE LEAF JOYKO A5-7020 (50S)</v>
      </c>
      <c r="F1682" s="239"/>
      <c r="G1682" s="240"/>
      <c r="H1682" s="241">
        <f t="shared" ref="H1682:J1682" si="913">H1644</f>
        <v>3600</v>
      </c>
      <c r="I1682" s="242">
        <f t="shared" si="913"/>
        <v>0.13</v>
      </c>
      <c r="J1682" s="242">
        <f t="shared" si="913"/>
        <v>0</v>
      </c>
      <c r="K1682" s="243">
        <f t="shared" ref="K1682:K1697" si="914">(B1682*H1682-((B1682*H1682)*I1682))-((B1682*H1682-((B1682*H1682)*I1682))*J1682)</f>
        <v>601344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100</v>
      </c>
      <c r="C1683" s="296" t="str">
        <f t="shared" si="915"/>
        <v>DOZ</v>
      </c>
      <c r="D1683" s="305">
        <f t="shared" si="915"/>
        <v>2</v>
      </c>
      <c r="E1683" s="298" t="str">
        <f t="shared" si="915"/>
        <v>STIP / PENGHAPUS JOYKO 526-B40P PUTIH</v>
      </c>
      <c r="F1683" s="239"/>
      <c r="G1683" s="240"/>
      <c r="H1683" s="241">
        <f t="shared" ref="H1683:J1683" si="916">H1645</f>
        <v>28300</v>
      </c>
      <c r="I1683" s="242">
        <f t="shared" si="916"/>
        <v>0.13</v>
      </c>
      <c r="J1683" s="242">
        <f t="shared" si="916"/>
        <v>0</v>
      </c>
      <c r="K1683" s="243">
        <f t="shared" si="914"/>
        <v>2462100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50</v>
      </c>
      <c r="C1684" s="296" t="str">
        <f t="shared" si="917"/>
        <v>DOS</v>
      </c>
      <c r="D1684" s="305">
        <f t="shared" si="917"/>
        <v>1</v>
      </c>
      <c r="E1684" s="298" t="str">
        <f t="shared" si="917"/>
        <v>STIP / PENGHAPUS JOYKO 526-B40BL HITAM</v>
      </c>
      <c r="F1684" s="239"/>
      <c r="G1684" s="240"/>
      <c r="H1684" s="241">
        <f t="shared" ref="H1684:J1684" si="918">H1646</f>
        <v>28300</v>
      </c>
      <c r="I1684" s="242">
        <f t="shared" si="918"/>
        <v>0.13</v>
      </c>
      <c r="J1684" s="242">
        <f t="shared" si="918"/>
        <v>0</v>
      </c>
      <c r="K1684" s="243">
        <f t="shared" si="914"/>
        <v>1231050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50</v>
      </c>
      <c r="C1685" s="296" t="str">
        <f t="shared" si="919"/>
        <v>DOS</v>
      </c>
      <c r="D1685" s="305">
        <f t="shared" si="919"/>
        <v>1</v>
      </c>
      <c r="E1685" s="298" t="str">
        <f t="shared" si="919"/>
        <v>STIP / PENGHAPUS JOYKO ER-B20BL HITAM</v>
      </c>
      <c r="F1685" s="239"/>
      <c r="G1685" s="240"/>
      <c r="H1685" s="241">
        <f t="shared" ref="H1685:J1685" si="920">H1647</f>
        <v>34100</v>
      </c>
      <c r="I1685" s="242">
        <f t="shared" si="920"/>
        <v>0.13</v>
      </c>
      <c r="J1685" s="242">
        <f t="shared" si="920"/>
        <v>0</v>
      </c>
      <c r="K1685" s="243">
        <f t="shared" si="914"/>
        <v>1483350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50</v>
      </c>
      <c r="C1686" s="296" t="str">
        <f t="shared" si="921"/>
        <v>DOS</v>
      </c>
      <c r="D1686" s="305">
        <f t="shared" si="921"/>
        <v>1</v>
      </c>
      <c r="E1686" s="298" t="str">
        <f t="shared" si="921"/>
        <v>STIP / PENGHAPUS JOYKO 526-B20 PUTIH</v>
      </c>
      <c r="F1686" s="239"/>
      <c r="G1686" s="240"/>
      <c r="H1686" s="241">
        <f t="shared" ref="H1686:J1686" si="922">H1648</f>
        <v>34100</v>
      </c>
      <c r="I1686" s="242">
        <f t="shared" si="922"/>
        <v>0.13</v>
      </c>
      <c r="J1686" s="242">
        <f t="shared" si="922"/>
        <v>0</v>
      </c>
      <c r="K1686" s="243">
        <f t="shared" si="914"/>
        <v>1483350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500</v>
      </c>
      <c r="C1687" s="296" t="str">
        <f t="shared" si="923"/>
        <v>PCS</v>
      </c>
      <c r="D1687" s="305">
        <f t="shared" si="923"/>
        <v>1</v>
      </c>
      <c r="E1687" s="298" t="str">
        <f t="shared" si="923"/>
        <v>LABEL HARGA JOYKO LB-P2LN (2 LINE PUTIH)</v>
      </c>
      <c r="F1687" s="239"/>
      <c r="G1687" s="240"/>
      <c r="H1687" s="241">
        <f t="shared" ref="H1687:J1687" si="924">H1649</f>
        <v>3050</v>
      </c>
      <c r="I1687" s="242">
        <f t="shared" si="924"/>
        <v>0.13</v>
      </c>
      <c r="J1687" s="242">
        <f t="shared" si="924"/>
        <v>0</v>
      </c>
      <c r="K1687" s="243">
        <f t="shared" si="914"/>
        <v>1326750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1000</v>
      </c>
      <c r="C1688" s="296" t="str">
        <f t="shared" si="925"/>
        <v>PCS</v>
      </c>
      <c r="D1688" s="305">
        <f t="shared" si="925"/>
        <v>1</v>
      </c>
      <c r="E1688" s="298" t="str">
        <f t="shared" si="925"/>
        <v>LABEL HARGA JOYKO LB-2RL (1 LINE PUTIH)</v>
      </c>
      <c r="F1688" s="239"/>
      <c r="G1688" s="240"/>
      <c r="H1688" s="241">
        <f t="shared" ref="H1688:J1688" si="926">H1650</f>
        <v>2050</v>
      </c>
      <c r="I1688" s="242">
        <f t="shared" si="926"/>
        <v>0.13</v>
      </c>
      <c r="J1688" s="242">
        <f t="shared" si="926"/>
        <v>0</v>
      </c>
      <c r="K1688" s="243">
        <f t="shared" si="914"/>
        <v>1783500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96</v>
      </c>
      <c r="C1689" s="296" t="str">
        <f t="shared" si="927"/>
        <v>LSN</v>
      </c>
      <c r="D1689" s="305">
        <f t="shared" si="927"/>
        <v>2</v>
      </c>
      <c r="E1689" s="299" t="str">
        <f t="shared" si="927"/>
        <v>LEM LIQUID (CAIR) JOYKO GL-R35 (35 ML)</v>
      </c>
      <c r="F1689" s="239"/>
      <c r="G1689" s="240"/>
      <c r="H1689" s="241">
        <f t="shared" ref="H1689:J1689" si="928">H1651</f>
        <v>18600</v>
      </c>
      <c r="I1689" s="242">
        <f t="shared" si="928"/>
        <v>0.13</v>
      </c>
      <c r="J1689" s="242">
        <f t="shared" si="928"/>
        <v>0</v>
      </c>
      <c r="K1689" s="243">
        <f t="shared" si="914"/>
        <v>1553472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647"/>
      <c r="K1699" s="642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648">
        <f>SUM(K1682:K1697)</f>
        <v>11924916</v>
      </c>
      <c r="K1700" s="649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641"/>
      <c r="K1701" s="641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642"/>
      <c r="K1703" s="642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643">
        <f>((J1700/1.11)+(K1702/1.11))*11%</f>
        <v>1181748.4324324324</v>
      </c>
      <c r="K1704" s="644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642"/>
      <c r="K1705" s="642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11924916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589" t="str">
        <f>J1670</f>
        <v>NOVI / CONDRO</v>
      </c>
      <c r="K1708" s="590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589">
        <f>J1671</f>
        <v>0</v>
      </c>
      <c r="K1709" s="590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23010016</v>
      </c>
      <c r="G1712" s="11" t="s">
        <v>2</v>
      </c>
      <c r="H1712" s="558" t="s">
        <v>70</v>
      </c>
      <c r="I1712" s="558"/>
      <c r="J1712" s="558"/>
      <c r="K1712" s="559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562" t="s">
        <v>3</v>
      </c>
      <c r="G1713" s="17"/>
      <c r="H1713" s="560"/>
      <c r="I1713" s="560"/>
      <c r="J1713" s="560"/>
      <c r="K1713" s="561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657">
        <v>44937</v>
      </c>
      <c r="E1714" s="658"/>
      <c r="F1714" s="562"/>
      <c r="G1714" s="18"/>
      <c r="H1714" s="659" t="s">
        <v>71</v>
      </c>
      <c r="I1714" s="659"/>
      <c r="J1714" s="659"/>
      <c r="K1714" s="660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562"/>
      <c r="G1715" s="18"/>
      <c r="H1715" s="661" t="s">
        <v>36</v>
      </c>
      <c r="I1715" s="661"/>
      <c r="J1715" s="661"/>
      <c r="K1715" s="662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131</v>
      </c>
      <c r="E1716" s="9"/>
      <c r="F1716" s="21"/>
      <c r="G1716" s="22"/>
      <c r="H1716" s="663"/>
      <c r="I1716" s="663"/>
      <c r="J1716" s="663"/>
      <c r="K1716" s="664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36</v>
      </c>
      <c r="C1720" s="46" t="s">
        <v>33</v>
      </c>
      <c r="D1720" s="94">
        <v>1</v>
      </c>
      <c r="E1720" s="114" t="s">
        <v>132</v>
      </c>
      <c r="F1720" s="48"/>
      <c r="G1720" s="49"/>
      <c r="H1720" s="50">
        <v>57000</v>
      </c>
      <c r="I1720" s="51">
        <v>0.125</v>
      </c>
      <c r="J1720" s="51"/>
      <c r="K1720" s="52">
        <f t="shared" ref="K1720:K1735" si="945">(B1720*H1720-((B1720*H1720)*I1720))-((B1720*H1720-((B1720*H1720)*I1720))*J1720)</f>
        <v>1795500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591"/>
      <c r="K1737" s="563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584">
        <f>SUM(K1720:K1735)</f>
        <v>1795500</v>
      </c>
      <c r="K1738" s="585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586"/>
      <c r="K1739" s="586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563"/>
      <c r="K1741" s="563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587">
        <f>((J1738/1.11)+(K1740/1.11))*11%</f>
        <v>177932.4324324324</v>
      </c>
      <c r="K1742" s="588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563"/>
      <c r="K1743" s="563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1795500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564" t="s">
        <v>38</v>
      </c>
      <c r="K1746" s="565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564"/>
      <c r="K1747" s="565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23010016</v>
      </c>
      <c r="F1750" s="127"/>
      <c r="G1750" s="128" t="s">
        <v>2</v>
      </c>
      <c r="H1750" s="668" t="str">
        <f>H1712</f>
        <v>SANTOSO BUDIONO</v>
      </c>
      <c r="I1750" s="668"/>
      <c r="J1750" s="668"/>
      <c r="K1750" s="669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650" t="s">
        <v>3</v>
      </c>
      <c r="G1751" s="134"/>
      <c r="H1751" s="670"/>
      <c r="I1751" s="670"/>
      <c r="J1751" s="670"/>
      <c r="K1751" s="671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651">
        <f>D1714</f>
        <v>44937</v>
      </c>
      <c r="E1752" s="652"/>
      <c r="F1752" s="650"/>
      <c r="G1752" s="135"/>
      <c r="H1752" s="653" t="str">
        <f>H1714</f>
        <v>(  ARMADA  )</v>
      </c>
      <c r="I1752" s="653"/>
      <c r="J1752" s="653"/>
      <c r="K1752" s="654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650"/>
      <c r="G1753" s="135"/>
      <c r="H1753" s="607" t="str">
        <f>H1715</f>
        <v>PURWOKERTO</v>
      </c>
      <c r="I1753" s="607"/>
      <c r="J1753" s="607"/>
      <c r="K1753" s="608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 t="str">
        <f>D1716</f>
        <v>KO 0626</v>
      </c>
      <c r="E1754" s="126"/>
      <c r="F1754" s="137"/>
      <c r="G1754" s="138"/>
      <c r="H1754" s="609"/>
      <c r="I1754" s="609"/>
      <c r="J1754" s="609"/>
      <c r="K1754" s="610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36</v>
      </c>
      <c r="C1758" s="291" t="str">
        <f t="shared" si="946"/>
        <v>LSN</v>
      </c>
      <c r="D1758" s="306">
        <f t="shared" si="946"/>
        <v>1</v>
      </c>
      <c r="E1758" s="293" t="str">
        <f t="shared" si="946"/>
        <v>CORRECTION FLUID KENKO KE-823M</v>
      </c>
      <c r="F1758" s="162"/>
      <c r="G1758" s="163"/>
      <c r="H1758" s="164">
        <f t="shared" ref="H1758:J1758" si="947">H1720</f>
        <v>57000</v>
      </c>
      <c r="I1758" s="165">
        <f t="shared" si="947"/>
        <v>0.125</v>
      </c>
      <c r="J1758" s="165">
        <f t="shared" si="947"/>
        <v>0</v>
      </c>
      <c r="K1758" s="166">
        <f t="shared" ref="K1758:K1773" si="948">(B1758*H1758-((B1758*H1758)*I1758))-((B1758*H1758-((B1758*H1758)*I1758))*J1758)</f>
        <v>1795500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665"/>
      <c r="K1775" s="645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666">
        <f>SUM(K1758:K1773)</f>
        <v>1795500</v>
      </c>
      <c r="K1776" s="667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646"/>
      <c r="K1777" s="646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645"/>
      <c r="K1779" s="645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655">
        <f>((J1776/1.11)+(K1778/1.11))*11%</f>
        <v>177932.4324324324</v>
      </c>
      <c r="K1780" s="656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645"/>
      <c r="K1781" s="645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1795500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592" t="str">
        <f>J1746</f>
        <v>NOVI / CONDRO</v>
      </c>
      <c r="K1784" s="593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592">
        <f>J1747</f>
        <v>0</v>
      </c>
      <c r="K1785" s="593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23010016</v>
      </c>
      <c r="F1788" s="204"/>
      <c r="G1788" s="205" t="s">
        <v>2</v>
      </c>
      <c r="H1788" s="594" t="str">
        <f>H1750</f>
        <v>SANTOSO BUDIONO</v>
      </c>
      <c r="I1788" s="594"/>
      <c r="J1788" s="594"/>
      <c r="K1788" s="595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598" t="s">
        <v>3</v>
      </c>
      <c r="G1789" s="211"/>
      <c r="H1789" s="596"/>
      <c r="I1789" s="596"/>
      <c r="J1789" s="596"/>
      <c r="K1789" s="597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599">
        <f>D1752</f>
        <v>44937</v>
      </c>
      <c r="E1790" s="600"/>
      <c r="F1790" s="598"/>
      <c r="G1790" s="212"/>
      <c r="H1790" s="601" t="str">
        <f>H1752</f>
        <v>(  ARMADA  )</v>
      </c>
      <c r="I1790" s="601"/>
      <c r="J1790" s="601"/>
      <c r="K1790" s="602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598"/>
      <c r="G1791" s="212"/>
      <c r="H1791" s="603" t="str">
        <f>H1753</f>
        <v>PURWOKERTO</v>
      </c>
      <c r="I1791" s="603"/>
      <c r="J1791" s="603"/>
      <c r="K1791" s="604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 t="str">
        <f>D1754</f>
        <v>KO 0626</v>
      </c>
      <c r="E1792" s="203"/>
      <c r="F1792" s="214"/>
      <c r="G1792" s="215"/>
      <c r="H1792" s="605"/>
      <c r="I1792" s="605"/>
      <c r="J1792" s="605"/>
      <c r="K1792" s="606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36</v>
      </c>
      <c r="C1796" s="296" t="str">
        <f t="shared" si="979"/>
        <v>LSN</v>
      </c>
      <c r="D1796" s="305">
        <f t="shared" si="979"/>
        <v>1</v>
      </c>
      <c r="E1796" s="298" t="str">
        <f t="shared" si="979"/>
        <v>CORRECTION FLUID KENKO KE-823M</v>
      </c>
      <c r="F1796" s="239"/>
      <c r="G1796" s="240"/>
      <c r="H1796" s="241">
        <f t="shared" ref="H1796:J1796" si="980">H1758</f>
        <v>57000</v>
      </c>
      <c r="I1796" s="242">
        <f t="shared" si="980"/>
        <v>0.125</v>
      </c>
      <c r="J1796" s="242">
        <f t="shared" si="980"/>
        <v>0</v>
      </c>
      <c r="K1796" s="243">
        <f t="shared" ref="K1796:K1811" si="981">(B1796*H1796-((B1796*H1796)*I1796))-((B1796*H1796-((B1796*H1796)*I1796))*J1796)</f>
        <v>1795500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647"/>
      <c r="K1813" s="642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648">
        <f>SUM(K1796:K1811)</f>
        <v>1795500</v>
      </c>
      <c r="K1814" s="649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641"/>
      <c r="K1815" s="641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642"/>
      <c r="K1817" s="642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643">
        <f>((J1814/1.11)+(K1816/1.11))*11%</f>
        <v>177932.4324324324</v>
      </c>
      <c r="K1818" s="644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642"/>
      <c r="K1819" s="642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1795500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589" t="str">
        <f>J1784</f>
        <v>NOVI / CONDRO</v>
      </c>
      <c r="K1822" s="590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589">
        <f>J1785</f>
        <v>0</v>
      </c>
      <c r="K1823" s="590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23010017</v>
      </c>
      <c r="G1826" s="11" t="s">
        <v>2</v>
      </c>
      <c r="H1826" s="558" t="s">
        <v>40</v>
      </c>
      <c r="I1826" s="558"/>
      <c r="J1826" s="558"/>
      <c r="K1826" s="559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562" t="s">
        <v>3</v>
      </c>
      <c r="G1827" s="17"/>
      <c r="H1827" s="560"/>
      <c r="I1827" s="560"/>
      <c r="J1827" s="560"/>
      <c r="K1827" s="561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657">
        <v>44937</v>
      </c>
      <c r="E1828" s="658"/>
      <c r="F1828" s="562"/>
      <c r="G1828" s="18"/>
      <c r="H1828" s="659" t="s">
        <v>41</v>
      </c>
      <c r="I1828" s="659"/>
      <c r="J1828" s="659"/>
      <c r="K1828" s="660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562"/>
      <c r="G1829" s="18"/>
      <c r="H1829" s="661" t="s">
        <v>36</v>
      </c>
      <c r="I1829" s="661"/>
      <c r="J1829" s="661"/>
      <c r="K1829" s="662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133</v>
      </c>
      <c r="E1830" s="9"/>
      <c r="F1830" s="21"/>
      <c r="G1830" s="22"/>
      <c r="H1830" s="663"/>
      <c r="I1830" s="663"/>
      <c r="J1830" s="663"/>
      <c r="K1830" s="664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40</v>
      </c>
      <c r="C1834" s="46" t="s">
        <v>33</v>
      </c>
      <c r="D1834" s="94">
        <v>2</v>
      </c>
      <c r="E1834" s="114" t="s">
        <v>134</v>
      </c>
      <c r="F1834" s="48"/>
      <c r="G1834" s="49"/>
      <c r="H1834" s="50">
        <v>85200</v>
      </c>
      <c r="I1834" s="51">
        <v>0.13500000000000001</v>
      </c>
      <c r="J1834" s="51"/>
      <c r="K1834" s="52">
        <f t="shared" ref="K1834:K1849" si="1012">(B1834*H1834-((B1834*H1834)*I1834))-((B1834*H1834-((B1834*H1834)*I1834))*J1834)</f>
        <v>2947920</v>
      </c>
      <c r="L1834" s="36"/>
    </row>
    <row r="1835" spans="1:12" s="10" customFormat="1" ht="14.1" customHeight="1" x14ac:dyDescent="0.25">
      <c r="A1835" s="45">
        <v>2</v>
      </c>
      <c r="B1835" s="46">
        <v>20</v>
      </c>
      <c r="C1835" s="46" t="s">
        <v>33</v>
      </c>
      <c r="D1835" s="94">
        <v>1</v>
      </c>
      <c r="E1835" s="114" t="s">
        <v>135</v>
      </c>
      <c r="F1835" s="48"/>
      <c r="G1835" s="49"/>
      <c r="H1835" s="50">
        <v>228000</v>
      </c>
      <c r="I1835" s="51">
        <v>0.13500000000000001</v>
      </c>
      <c r="J1835" s="51"/>
      <c r="K1835" s="52">
        <f t="shared" si="1012"/>
        <v>3944400</v>
      </c>
      <c r="L1835" s="36"/>
    </row>
    <row r="1836" spans="1:12" s="10" customFormat="1" ht="14.1" customHeight="1" x14ac:dyDescent="0.25">
      <c r="A1836" s="45">
        <v>3</v>
      </c>
      <c r="B1836" s="46">
        <v>288</v>
      </c>
      <c r="C1836" s="46" t="s">
        <v>33</v>
      </c>
      <c r="D1836" s="94">
        <v>2</v>
      </c>
      <c r="E1836" s="114" t="s">
        <v>118</v>
      </c>
      <c r="F1836" s="48"/>
      <c r="G1836" s="49"/>
      <c r="H1836" s="50">
        <v>21600</v>
      </c>
      <c r="I1836" s="51">
        <v>0.13500000000000001</v>
      </c>
      <c r="J1836" s="51"/>
      <c r="K1836" s="52">
        <f t="shared" si="1012"/>
        <v>5380992</v>
      </c>
      <c r="L1836" s="36"/>
    </row>
    <row r="1837" spans="1:12" s="10" customFormat="1" ht="14.1" customHeight="1" x14ac:dyDescent="0.25">
      <c r="A1837" s="45">
        <v>4</v>
      </c>
      <c r="B1837" s="46">
        <v>50</v>
      </c>
      <c r="C1837" s="46" t="s">
        <v>100</v>
      </c>
      <c r="D1837" s="94">
        <v>1</v>
      </c>
      <c r="E1837" s="114" t="s">
        <v>101</v>
      </c>
      <c r="F1837" s="48"/>
      <c r="G1837" s="49"/>
      <c r="H1837" s="50">
        <v>30000</v>
      </c>
      <c r="I1837" s="51">
        <v>0.13500000000000001</v>
      </c>
      <c r="J1837" s="51"/>
      <c r="K1837" s="52">
        <f t="shared" si="1012"/>
        <v>1297500</v>
      </c>
      <c r="L1837" s="36"/>
    </row>
    <row r="1838" spans="1:12" s="10" customFormat="1" ht="14.1" customHeight="1" x14ac:dyDescent="0.25">
      <c r="A1838" s="45">
        <v>5</v>
      </c>
      <c r="B1838" s="46">
        <v>432</v>
      </c>
      <c r="C1838" s="46" t="s">
        <v>33</v>
      </c>
      <c r="D1838" s="94">
        <v>3</v>
      </c>
      <c r="E1838" s="114" t="s">
        <v>109</v>
      </c>
      <c r="F1838" s="48"/>
      <c r="G1838" s="49"/>
      <c r="H1838" s="50">
        <v>39000</v>
      </c>
      <c r="I1838" s="51">
        <v>0.13500000000000001</v>
      </c>
      <c r="J1838" s="51"/>
      <c r="K1838" s="52">
        <f t="shared" si="1012"/>
        <v>14573520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591"/>
      <c r="K1851" s="563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584">
        <f>SUM(K1834:K1849)</f>
        <v>28144332</v>
      </c>
      <c r="K1852" s="585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586"/>
      <c r="K1853" s="586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563"/>
      <c r="K1855" s="563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587">
        <f>((J1852/1.11)+(K1854/1.11))*11%</f>
        <v>2789077.9459459456</v>
      </c>
      <c r="K1856" s="588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563"/>
      <c r="K1857" s="563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28144332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564" t="s">
        <v>38</v>
      </c>
      <c r="K1860" s="565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564"/>
      <c r="K1861" s="565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23010017</v>
      </c>
      <c r="F1864" s="127"/>
      <c r="G1864" s="128" t="s">
        <v>2</v>
      </c>
      <c r="H1864" s="668" t="str">
        <f>H1826</f>
        <v>CV PELITA JAYA</v>
      </c>
      <c r="I1864" s="668"/>
      <c r="J1864" s="668"/>
      <c r="K1864" s="669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650" t="s">
        <v>3</v>
      </c>
      <c r="G1865" s="134"/>
      <c r="H1865" s="670"/>
      <c r="I1865" s="670"/>
      <c r="J1865" s="670"/>
      <c r="K1865" s="671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651">
        <f>D1828</f>
        <v>44937</v>
      </c>
      <c r="E1866" s="652"/>
      <c r="F1866" s="650"/>
      <c r="G1866" s="135"/>
      <c r="H1866" s="653" t="str">
        <f>H1828</f>
        <v>(ANUGERAH SEJAHTERA)</v>
      </c>
      <c r="I1866" s="653"/>
      <c r="J1866" s="653"/>
      <c r="K1866" s="654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650"/>
      <c r="G1867" s="135"/>
      <c r="H1867" s="607" t="str">
        <f>H1829</f>
        <v>PURWOKERTO</v>
      </c>
      <c r="I1867" s="607"/>
      <c r="J1867" s="607"/>
      <c r="K1867" s="608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 t="str">
        <f>D1830</f>
        <v>KO 0627</v>
      </c>
      <c r="E1868" s="126"/>
      <c r="F1868" s="137"/>
      <c r="G1868" s="138"/>
      <c r="H1868" s="609"/>
      <c r="I1868" s="609"/>
      <c r="J1868" s="609"/>
      <c r="K1868" s="610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40</v>
      </c>
      <c r="C1872" s="291" t="str">
        <f t="shared" si="1013"/>
        <v>LSN</v>
      </c>
      <c r="D1872" s="306">
        <f t="shared" si="1013"/>
        <v>2</v>
      </c>
      <c r="E1872" s="293" t="str">
        <f t="shared" si="1013"/>
        <v>STAPLER JOYKO HD-10</v>
      </c>
      <c r="F1872" s="162"/>
      <c r="G1872" s="163"/>
      <c r="H1872" s="164">
        <f t="shared" ref="H1872:J1872" si="1014">H1834</f>
        <v>85200</v>
      </c>
      <c r="I1872" s="165">
        <f t="shared" si="1014"/>
        <v>0.13500000000000001</v>
      </c>
      <c r="J1872" s="165">
        <f t="shared" si="1014"/>
        <v>0</v>
      </c>
      <c r="K1872" s="166">
        <f t="shared" ref="K1872:K1887" si="1015">(B1872*H1872-((B1872*H1872)*I1872))-((B1872*H1872-((B1872*H1872)*I1872))*J1872)</f>
        <v>2947920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20</v>
      </c>
      <c r="C1873" s="291" t="str">
        <f t="shared" si="1016"/>
        <v>LSN</v>
      </c>
      <c r="D1873" s="306">
        <f t="shared" si="1016"/>
        <v>1</v>
      </c>
      <c r="E1873" s="293" t="str">
        <f t="shared" si="1016"/>
        <v>STAPLER KENKO HD-50</v>
      </c>
      <c r="F1873" s="162"/>
      <c r="G1873" s="163"/>
      <c r="H1873" s="164">
        <f t="shared" ref="H1873:J1873" si="1017">H1835</f>
        <v>228000</v>
      </c>
      <c r="I1873" s="165">
        <f t="shared" si="1017"/>
        <v>0.13500000000000001</v>
      </c>
      <c r="J1873" s="165">
        <f t="shared" si="1017"/>
        <v>0</v>
      </c>
      <c r="K1873" s="166">
        <f t="shared" si="1015"/>
        <v>3944400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288</v>
      </c>
      <c r="C1874" s="291" t="str">
        <f t="shared" si="1018"/>
        <v>LSN</v>
      </c>
      <c r="D1874" s="306">
        <f t="shared" si="1018"/>
        <v>2</v>
      </c>
      <c r="E1874" s="293" t="str">
        <f t="shared" si="1018"/>
        <v>GEL PEN KENKO KE-303 T-GEL TRIANGULAR</v>
      </c>
      <c r="F1874" s="162"/>
      <c r="G1874" s="163"/>
      <c r="H1874" s="164">
        <f t="shared" ref="H1874:J1874" si="1019">H1836</f>
        <v>21600</v>
      </c>
      <c r="I1874" s="165">
        <f t="shared" si="1019"/>
        <v>0.13500000000000001</v>
      </c>
      <c r="J1874" s="165">
        <f t="shared" si="1019"/>
        <v>0</v>
      </c>
      <c r="K1874" s="166">
        <f t="shared" si="1015"/>
        <v>5380992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50</v>
      </c>
      <c r="C1875" s="291" t="str">
        <f t="shared" si="1020"/>
        <v>DOS</v>
      </c>
      <c r="D1875" s="306">
        <f t="shared" si="1020"/>
        <v>1</v>
      </c>
      <c r="E1875" s="293" t="str">
        <f t="shared" si="1020"/>
        <v>STIP / PENGHAPUS KENKO ERB-20SQ HITAM</v>
      </c>
      <c r="F1875" s="162"/>
      <c r="G1875" s="163"/>
      <c r="H1875" s="164">
        <f t="shared" ref="H1875:J1875" si="1021">H1837</f>
        <v>30000</v>
      </c>
      <c r="I1875" s="165">
        <f t="shared" si="1021"/>
        <v>0.13500000000000001</v>
      </c>
      <c r="J1875" s="165">
        <f t="shared" si="1021"/>
        <v>0</v>
      </c>
      <c r="K1875" s="166">
        <f t="shared" si="1015"/>
        <v>1297500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432</v>
      </c>
      <c r="C1876" s="291" t="str">
        <f t="shared" si="1022"/>
        <v>LSN</v>
      </c>
      <c r="D1876" s="306">
        <f t="shared" si="1022"/>
        <v>3</v>
      </c>
      <c r="E1876" s="293" t="str">
        <f t="shared" si="1022"/>
        <v>GEL PEN KENKO HI-TECH-H 0.28 MM HITAM</v>
      </c>
      <c r="F1876" s="162"/>
      <c r="G1876" s="163"/>
      <c r="H1876" s="164">
        <f t="shared" ref="H1876:J1876" si="1023">H1838</f>
        <v>39000</v>
      </c>
      <c r="I1876" s="165">
        <f t="shared" si="1023"/>
        <v>0.13500000000000001</v>
      </c>
      <c r="J1876" s="165">
        <f t="shared" si="1023"/>
        <v>0</v>
      </c>
      <c r="K1876" s="166">
        <f t="shared" si="1015"/>
        <v>14573520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665"/>
      <c r="K1889" s="645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666">
        <f>SUM(K1872:K1887)</f>
        <v>28144332</v>
      </c>
      <c r="K1890" s="667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646"/>
      <c r="K1891" s="646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645"/>
      <c r="K1893" s="645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655">
        <f>((J1890/1.11)+(K1892/1.11))*11%</f>
        <v>2789077.9459459456</v>
      </c>
      <c r="K1894" s="656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645"/>
      <c r="K1895" s="645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28144332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592" t="str">
        <f>J1860</f>
        <v>NOVI / CONDRO</v>
      </c>
      <c r="K1898" s="593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592">
        <f>J1861</f>
        <v>0</v>
      </c>
      <c r="K1899" s="593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23010017</v>
      </c>
      <c r="F1902" s="204"/>
      <c r="G1902" s="205" t="s">
        <v>2</v>
      </c>
      <c r="H1902" s="594" t="str">
        <f>H1864</f>
        <v>CV PELITA JAYA</v>
      </c>
      <c r="I1902" s="594"/>
      <c r="J1902" s="594"/>
      <c r="K1902" s="595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598" t="s">
        <v>3</v>
      </c>
      <c r="G1903" s="211"/>
      <c r="H1903" s="596"/>
      <c r="I1903" s="596"/>
      <c r="J1903" s="596"/>
      <c r="K1903" s="597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599">
        <f>D1866</f>
        <v>44937</v>
      </c>
      <c r="E1904" s="600"/>
      <c r="F1904" s="598"/>
      <c r="G1904" s="212"/>
      <c r="H1904" s="601" t="str">
        <f>H1866</f>
        <v>(ANUGERAH SEJAHTERA)</v>
      </c>
      <c r="I1904" s="601"/>
      <c r="J1904" s="601"/>
      <c r="K1904" s="602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598"/>
      <c r="G1905" s="212"/>
      <c r="H1905" s="603" t="str">
        <f>H1867</f>
        <v>PURWOKERTO</v>
      </c>
      <c r="I1905" s="603"/>
      <c r="J1905" s="603"/>
      <c r="K1905" s="604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 t="str">
        <f>D1868</f>
        <v>KO 0627</v>
      </c>
      <c r="E1906" s="203"/>
      <c r="F1906" s="214"/>
      <c r="G1906" s="215"/>
      <c r="H1906" s="605"/>
      <c r="I1906" s="605"/>
      <c r="J1906" s="605"/>
      <c r="K1906" s="606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40</v>
      </c>
      <c r="C1910" s="296" t="str">
        <f t="shared" si="1046"/>
        <v>LSN</v>
      </c>
      <c r="D1910" s="305">
        <f t="shared" si="1046"/>
        <v>2</v>
      </c>
      <c r="E1910" s="298" t="str">
        <f t="shared" si="1046"/>
        <v>STAPLER JOYKO HD-10</v>
      </c>
      <c r="F1910" s="239"/>
      <c r="G1910" s="240"/>
      <c r="H1910" s="241">
        <f t="shared" ref="H1910:J1910" si="1047">H1872</f>
        <v>85200</v>
      </c>
      <c r="I1910" s="242">
        <f t="shared" si="1047"/>
        <v>0.13500000000000001</v>
      </c>
      <c r="J1910" s="242">
        <f t="shared" si="1047"/>
        <v>0</v>
      </c>
      <c r="K1910" s="243">
        <f t="shared" ref="K1910:K1925" si="1048">(B1910*H1910-((B1910*H1910)*I1910))-((B1910*H1910-((B1910*H1910)*I1910))*J1910)</f>
        <v>2947920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20</v>
      </c>
      <c r="C1911" s="296" t="str">
        <f t="shared" si="1049"/>
        <v>LSN</v>
      </c>
      <c r="D1911" s="305">
        <f t="shared" si="1049"/>
        <v>1</v>
      </c>
      <c r="E1911" s="298" t="str">
        <f t="shared" si="1049"/>
        <v>STAPLER KENKO HD-50</v>
      </c>
      <c r="F1911" s="239"/>
      <c r="G1911" s="240"/>
      <c r="H1911" s="241">
        <f t="shared" ref="H1911:J1911" si="1050">H1873</f>
        <v>228000</v>
      </c>
      <c r="I1911" s="242">
        <f t="shared" si="1050"/>
        <v>0.13500000000000001</v>
      </c>
      <c r="J1911" s="242">
        <f t="shared" si="1050"/>
        <v>0</v>
      </c>
      <c r="K1911" s="243">
        <f t="shared" si="1048"/>
        <v>3944400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288</v>
      </c>
      <c r="C1912" s="296" t="str">
        <f t="shared" si="1051"/>
        <v>LSN</v>
      </c>
      <c r="D1912" s="305">
        <f t="shared" si="1051"/>
        <v>2</v>
      </c>
      <c r="E1912" s="298" t="str">
        <f t="shared" si="1051"/>
        <v>GEL PEN KENKO KE-303 T-GEL TRIANGULAR</v>
      </c>
      <c r="F1912" s="239"/>
      <c r="G1912" s="240"/>
      <c r="H1912" s="241">
        <f t="shared" ref="H1912:J1912" si="1052">H1874</f>
        <v>21600</v>
      </c>
      <c r="I1912" s="242">
        <f t="shared" si="1052"/>
        <v>0.13500000000000001</v>
      </c>
      <c r="J1912" s="242">
        <f t="shared" si="1052"/>
        <v>0</v>
      </c>
      <c r="K1912" s="243">
        <f t="shared" si="1048"/>
        <v>5380992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50</v>
      </c>
      <c r="C1913" s="296" t="str">
        <f t="shared" si="1053"/>
        <v>DOS</v>
      </c>
      <c r="D1913" s="305">
        <f t="shared" si="1053"/>
        <v>1</v>
      </c>
      <c r="E1913" s="298" t="str">
        <f t="shared" si="1053"/>
        <v>STIP / PENGHAPUS KENKO ERB-20SQ HITAM</v>
      </c>
      <c r="F1913" s="239"/>
      <c r="G1913" s="240"/>
      <c r="H1913" s="241">
        <f t="shared" ref="H1913:J1913" si="1054">H1875</f>
        <v>30000</v>
      </c>
      <c r="I1913" s="242">
        <f t="shared" si="1054"/>
        <v>0.13500000000000001</v>
      </c>
      <c r="J1913" s="242">
        <f t="shared" si="1054"/>
        <v>0</v>
      </c>
      <c r="K1913" s="243">
        <f t="shared" si="1048"/>
        <v>1297500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432</v>
      </c>
      <c r="C1914" s="296" t="str">
        <f t="shared" si="1055"/>
        <v>LSN</v>
      </c>
      <c r="D1914" s="305">
        <f t="shared" si="1055"/>
        <v>3</v>
      </c>
      <c r="E1914" s="298" t="str">
        <f t="shared" si="1055"/>
        <v>GEL PEN KENKO HI-TECH-H 0.28 MM HITAM</v>
      </c>
      <c r="F1914" s="239"/>
      <c r="G1914" s="240"/>
      <c r="H1914" s="241">
        <f t="shared" ref="H1914:J1914" si="1056">H1876</f>
        <v>39000</v>
      </c>
      <c r="I1914" s="242">
        <f t="shared" si="1056"/>
        <v>0.13500000000000001</v>
      </c>
      <c r="J1914" s="242">
        <f t="shared" si="1056"/>
        <v>0</v>
      </c>
      <c r="K1914" s="243">
        <f t="shared" si="1048"/>
        <v>14573520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647"/>
      <c r="K1927" s="642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648">
        <f>SUM(K1910:K1925)</f>
        <v>28144332</v>
      </c>
      <c r="K1928" s="649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641"/>
      <c r="K1929" s="641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642"/>
      <c r="K1931" s="642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643">
        <f>((J1928/1.11)+(K1930/1.11))*11%</f>
        <v>2789077.9459459456</v>
      </c>
      <c r="K1932" s="644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642"/>
      <c r="K1933" s="642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28144332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589" t="str">
        <f>J1898</f>
        <v>NOVI / CONDRO</v>
      </c>
      <c r="K1936" s="590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589">
        <f>J1899</f>
        <v>0</v>
      </c>
      <c r="K1937" s="590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23010018</v>
      </c>
      <c r="G1940" s="11" t="s">
        <v>2</v>
      </c>
      <c r="H1940" s="558" t="s">
        <v>136</v>
      </c>
      <c r="I1940" s="558"/>
      <c r="J1940" s="558"/>
      <c r="K1940" s="559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562" t="s">
        <v>3</v>
      </c>
      <c r="G1941" s="17"/>
      <c r="H1941" s="560"/>
      <c r="I1941" s="560"/>
      <c r="J1941" s="560"/>
      <c r="K1941" s="561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657">
        <v>44936</v>
      </c>
      <c r="E1942" s="658"/>
      <c r="F1942" s="562"/>
      <c r="G1942" s="18"/>
      <c r="H1942" s="659" t="s">
        <v>31</v>
      </c>
      <c r="I1942" s="659"/>
      <c r="J1942" s="659"/>
      <c r="K1942" s="660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562"/>
      <c r="G1943" s="18"/>
      <c r="H1943" s="661" t="s">
        <v>137</v>
      </c>
      <c r="I1943" s="661"/>
      <c r="J1943" s="661"/>
      <c r="K1943" s="662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138</v>
      </c>
      <c r="E1944" s="9"/>
      <c r="F1944" s="21"/>
      <c r="G1944" s="22"/>
      <c r="H1944" s="663"/>
      <c r="I1944" s="663"/>
      <c r="J1944" s="663"/>
      <c r="K1944" s="664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288</v>
      </c>
      <c r="C1948" s="46" t="s">
        <v>33</v>
      </c>
      <c r="D1948" s="94">
        <v>2</v>
      </c>
      <c r="E1948" s="114" t="s">
        <v>118</v>
      </c>
      <c r="F1948" s="48"/>
      <c r="G1948" s="49"/>
      <c r="H1948" s="50">
        <v>21600</v>
      </c>
      <c r="I1948" s="51">
        <v>0.125</v>
      </c>
      <c r="J1948" s="51"/>
      <c r="K1948" s="52">
        <f t="shared" ref="K1948:K1963" si="1079">(B1948*H1948-((B1948*H1948)*I1948))-((B1948*H1948-((B1948*H1948)*I1948))*J1948)</f>
        <v>5443200</v>
      </c>
      <c r="L1948" s="36"/>
    </row>
    <row r="1949" spans="1:12" s="10" customFormat="1" ht="14.1" customHeight="1" x14ac:dyDescent="0.25">
      <c r="A1949" s="45">
        <v>2</v>
      </c>
      <c r="B1949" s="46">
        <v>60</v>
      </c>
      <c r="C1949" s="46" t="s">
        <v>33</v>
      </c>
      <c r="D1949" s="94">
        <v>1</v>
      </c>
      <c r="E1949" s="114" t="s">
        <v>108</v>
      </c>
      <c r="F1949" s="48"/>
      <c r="G1949" s="49"/>
      <c r="H1949" s="50">
        <v>64800</v>
      </c>
      <c r="I1949" s="51">
        <v>0.125</v>
      </c>
      <c r="J1949" s="51"/>
      <c r="K1949" s="52">
        <f t="shared" si="1079"/>
        <v>3402000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591"/>
      <c r="K1965" s="563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584">
        <f>SUM(K1948:K1963)</f>
        <v>8845200</v>
      </c>
      <c r="K1966" s="585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586"/>
      <c r="K1967" s="586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563"/>
      <c r="K1969" s="563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587">
        <f>((J1966/1.11)+(K1968/1.11))*11%</f>
        <v>876551.35135135124</v>
      </c>
      <c r="K1970" s="588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563"/>
      <c r="K1971" s="563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8845200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564" t="s">
        <v>38</v>
      </c>
      <c r="K1974" s="565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564"/>
      <c r="K1975" s="565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23010018</v>
      </c>
      <c r="F1978" s="127"/>
      <c r="G1978" s="128" t="s">
        <v>2</v>
      </c>
      <c r="H1978" s="668" t="str">
        <f>H1940</f>
        <v>CV UTAMA PUTRA</v>
      </c>
      <c r="I1978" s="668"/>
      <c r="J1978" s="668"/>
      <c r="K1978" s="669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650" t="s">
        <v>3</v>
      </c>
      <c r="G1979" s="134"/>
      <c r="H1979" s="670"/>
      <c r="I1979" s="670"/>
      <c r="J1979" s="670"/>
      <c r="K1979" s="671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651">
        <f>D1942</f>
        <v>44936</v>
      </c>
      <c r="E1980" s="652"/>
      <c r="F1980" s="650"/>
      <c r="G1980" s="135"/>
      <c r="H1980" s="653" t="str">
        <f>H1942</f>
        <v/>
      </c>
      <c r="I1980" s="653"/>
      <c r="J1980" s="653"/>
      <c r="K1980" s="654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650"/>
      <c r="G1981" s="135"/>
      <c r="H1981" s="607" t="str">
        <f>H1943</f>
        <v>TULUNG AGUNG</v>
      </c>
      <c r="I1981" s="607"/>
      <c r="J1981" s="607"/>
      <c r="K1981" s="608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 t="str">
        <f>D1944</f>
        <v>G 0616</v>
      </c>
      <c r="E1982" s="126"/>
      <c r="F1982" s="137"/>
      <c r="G1982" s="138"/>
      <c r="H1982" s="609"/>
      <c r="I1982" s="609"/>
      <c r="J1982" s="609"/>
      <c r="K1982" s="610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288</v>
      </c>
      <c r="C1986" s="291" t="str">
        <f t="shared" si="1080"/>
        <v>LSN</v>
      </c>
      <c r="D1986" s="292">
        <f t="shared" si="1080"/>
        <v>2</v>
      </c>
      <c r="E1986" s="293" t="str">
        <f t="shared" si="1080"/>
        <v>GEL PEN KENKO KE-303 T-GEL TRIANGULAR</v>
      </c>
      <c r="F1986" s="162"/>
      <c r="G1986" s="163"/>
      <c r="H1986" s="164">
        <f t="shared" ref="H1986:J1986" si="1081">H1948</f>
        <v>21600</v>
      </c>
      <c r="I1986" s="165">
        <f t="shared" si="1081"/>
        <v>0.125</v>
      </c>
      <c r="J1986" s="165">
        <f t="shared" si="1081"/>
        <v>0</v>
      </c>
      <c r="K1986" s="166">
        <f t="shared" ref="K1986:K2001" si="1082">(B1986*H1986-((B1986*H1986)*I1986))-((B1986*H1986-((B1986*H1986)*I1986))*J1986)</f>
        <v>5443200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60</v>
      </c>
      <c r="C1987" s="291" t="str">
        <f t="shared" si="1083"/>
        <v>LSN</v>
      </c>
      <c r="D1987" s="292">
        <f t="shared" si="1083"/>
        <v>1</v>
      </c>
      <c r="E1987" s="293" t="str">
        <f t="shared" si="1083"/>
        <v>ISI CUTTER 18 MM KENKO L-150 (BESAR)</v>
      </c>
      <c r="F1987" s="162"/>
      <c r="G1987" s="163"/>
      <c r="H1987" s="164">
        <f t="shared" ref="H1987:J1987" si="1084">H1949</f>
        <v>64800</v>
      </c>
      <c r="I1987" s="165">
        <f t="shared" si="1084"/>
        <v>0.125</v>
      </c>
      <c r="J1987" s="165">
        <f t="shared" si="1084"/>
        <v>0</v>
      </c>
      <c r="K1987" s="166">
        <f t="shared" si="1082"/>
        <v>3402000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665"/>
      <c r="K2003" s="645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666">
        <f>SUM(K1986:K2001)</f>
        <v>8845200</v>
      </c>
      <c r="K2004" s="667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646"/>
      <c r="K2005" s="646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645"/>
      <c r="K2007" s="645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655">
        <f>((J2004/1.11)+(K2006/1.11))*11%</f>
        <v>876551.35135135124</v>
      </c>
      <c r="K2008" s="656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645"/>
      <c r="K2009" s="645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8845200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592" t="str">
        <f>J1974</f>
        <v>NOVI / CONDRO</v>
      </c>
      <c r="K2012" s="593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592">
        <f>J1975</f>
        <v>0</v>
      </c>
      <c r="K2013" s="593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23010018</v>
      </c>
      <c r="F2016" s="204"/>
      <c r="G2016" s="205" t="s">
        <v>2</v>
      </c>
      <c r="H2016" s="594" t="str">
        <f>H1978</f>
        <v>CV UTAMA PUTRA</v>
      </c>
      <c r="I2016" s="594"/>
      <c r="J2016" s="594"/>
      <c r="K2016" s="595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598" t="s">
        <v>3</v>
      </c>
      <c r="G2017" s="211"/>
      <c r="H2017" s="596"/>
      <c r="I2017" s="596"/>
      <c r="J2017" s="596"/>
      <c r="K2017" s="597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599">
        <f>D1980</f>
        <v>44936</v>
      </c>
      <c r="E2018" s="600"/>
      <c r="F2018" s="598"/>
      <c r="G2018" s="212"/>
      <c r="H2018" s="601" t="str">
        <f>H1980</f>
        <v/>
      </c>
      <c r="I2018" s="601"/>
      <c r="J2018" s="601"/>
      <c r="K2018" s="602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598"/>
      <c r="G2019" s="212"/>
      <c r="H2019" s="603" t="str">
        <f>H1981</f>
        <v>TULUNG AGUNG</v>
      </c>
      <c r="I2019" s="603"/>
      <c r="J2019" s="603"/>
      <c r="K2019" s="604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 t="str">
        <f>D1982</f>
        <v>G 0616</v>
      </c>
      <c r="E2020" s="203"/>
      <c r="F2020" s="214"/>
      <c r="G2020" s="215"/>
      <c r="H2020" s="605"/>
      <c r="I2020" s="605"/>
      <c r="J2020" s="605"/>
      <c r="K2020" s="606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288</v>
      </c>
      <c r="C2024" s="296" t="str">
        <f t="shared" si="1113"/>
        <v>LSN</v>
      </c>
      <c r="D2024" s="297">
        <f t="shared" si="1113"/>
        <v>2</v>
      </c>
      <c r="E2024" s="298" t="str">
        <f t="shared" si="1113"/>
        <v>GEL PEN KENKO KE-303 T-GEL TRIANGULAR</v>
      </c>
      <c r="F2024" s="239"/>
      <c r="G2024" s="240"/>
      <c r="H2024" s="241">
        <f t="shared" ref="H2024:J2024" si="1114">H1986</f>
        <v>21600</v>
      </c>
      <c r="I2024" s="242">
        <f t="shared" si="1114"/>
        <v>0.125</v>
      </c>
      <c r="J2024" s="242">
        <f t="shared" si="1114"/>
        <v>0</v>
      </c>
      <c r="K2024" s="243">
        <f t="shared" ref="K2024:K2039" si="1115">(B2024*H2024-((B2024*H2024)*I2024))-((B2024*H2024-((B2024*H2024)*I2024))*J2024)</f>
        <v>5443200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60</v>
      </c>
      <c r="C2025" s="296" t="str">
        <f t="shared" si="1116"/>
        <v>LSN</v>
      </c>
      <c r="D2025" s="297">
        <f t="shared" si="1116"/>
        <v>1</v>
      </c>
      <c r="E2025" s="298" t="str">
        <f t="shared" si="1116"/>
        <v>ISI CUTTER 18 MM KENKO L-150 (BESAR)</v>
      </c>
      <c r="F2025" s="239"/>
      <c r="G2025" s="240"/>
      <c r="H2025" s="241">
        <f t="shared" ref="H2025:J2025" si="1117">H1987</f>
        <v>64800</v>
      </c>
      <c r="I2025" s="242">
        <f t="shared" si="1117"/>
        <v>0.125</v>
      </c>
      <c r="J2025" s="242">
        <f t="shared" si="1117"/>
        <v>0</v>
      </c>
      <c r="K2025" s="243">
        <f t="shared" si="1115"/>
        <v>3402000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647"/>
      <c r="K2041" s="642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648">
        <f>SUM(K2024:K2039)</f>
        <v>8845200</v>
      </c>
      <c r="K2042" s="649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641"/>
      <c r="K2043" s="641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642"/>
      <c r="K2045" s="642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643">
        <f>((J2042/1.11)+(K2044/1.11))*11%</f>
        <v>876551.35135135124</v>
      </c>
      <c r="K2046" s="644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642"/>
      <c r="K2047" s="642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8845200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589" t="str">
        <f>J2012</f>
        <v>NOVI / CONDRO</v>
      </c>
      <c r="K2050" s="590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589">
        <f>J2013</f>
        <v>0</v>
      </c>
      <c r="K2051" s="590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23010019</v>
      </c>
      <c r="G2054" s="11" t="s">
        <v>2</v>
      </c>
      <c r="H2054" s="558" t="s">
        <v>84</v>
      </c>
      <c r="I2054" s="558"/>
      <c r="J2054" s="558"/>
      <c r="K2054" s="559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562" t="s">
        <v>3</v>
      </c>
      <c r="G2055" s="17"/>
      <c r="H2055" s="560"/>
      <c r="I2055" s="560"/>
      <c r="J2055" s="560"/>
      <c r="K2055" s="561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657">
        <v>44937</v>
      </c>
      <c r="E2056" s="658"/>
      <c r="F2056" s="562"/>
      <c r="G2056" s="18"/>
      <c r="H2056" s="659" t="s">
        <v>85</v>
      </c>
      <c r="I2056" s="659"/>
      <c r="J2056" s="659"/>
      <c r="K2056" s="660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562"/>
      <c r="G2057" s="18"/>
      <c r="H2057" s="661" t="s">
        <v>86</v>
      </c>
      <c r="I2057" s="661"/>
      <c r="J2057" s="661"/>
      <c r="K2057" s="662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139</v>
      </c>
      <c r="E2058" s="9"/>
      <c r="F2058" s="21"/>
      <c r="G2058" s="22"/>
      <c r="H2058" s="663"/>
      <c r="I2058" s="663"/>
      <c r="J2058" s="663"/>
      <c r="K2058" s="664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80</v>
      </c>
      <c r="C2062" s="46" t="s">
        <v>33</v>
      </c>
      <c r="D2062" s="94">
        <v>4</v>
      </c>
      <c r="E2062" s="114" t="s">
        <v>134</v>
      </c>
      <c r="F2062" s="48"/>
      <c r="G2062" s="49"/>
      <c r="H2062" s="50">
        <v>85200</v>
      </c>
      <c r="I2062" s="51">
        <v>0.125</v>
      </c>
      <c r="J2062" s="51"/>
      <c r="K2062" s="52">
        <f t="shared" ref="K2062:K2077" si="1146">(B2062*H2062-((B2062*H2062)*I2062))-((B2062*H2062-((B2062*H2062)*I2062))*J2062)</f>
        <v>5964000</v>
      </c>
      <c r="L2062" s="36"/>
    </row>
    <row r="2063" spans="1:12" s="10" customFormat="1" ht="14.1" customHeight="1" x14ac:dyDescent="0.25">
      <c r="A2063" s="45">
        <v>2</v>
      </c>
      <c r="B2063" s="46">
        <v>12</v>
      </c>
      <c r="C2063" s="46" t="s">
        <v>42</v>
      </c>
      <c r="D2063" s="94">
        <v>2</v>
      </c>
      <c r="E2063" s="114" t="s">
        <v>140</v>
      </c>
      <c r="F2063" s="48"/>
      <c r="G2063" s="49"/>
      <c r="H2063" s="50">
        <v>187000</v>
      </c>
      <c r="I2063" s="51">
        <v>0.125</v>
      </c>
      <c r="J2063" s="51"/>
      <c r="K2063" s="52">
        <f t="shared" si="1146"/>
        <v>1963500</v>
      </c>
      <c r="L2063" s="36"/>
    </row>
    <row r="2064" spans="1:12" s="10" customFormat="1" ht="14.1" customHeight="1" x14ac:dyDescent="0.25">
      <c r="A2064" s="45">
        <v>3</v>
      </c>
      <c r="B2064" s="46">
        <v>24</v>
      </c>
      <c r="C2064" s="46" t="s">
        <v>42</v>
      </c>
      <c r="D2064" s="94">
        <v>2</v>
      </c>
      <c r="E2064" s="114" t="s">
        <v>141</v>
      </c>
      <c r="F2064" s="48"/>
      <c r="G2064" s="49"/>
      <c r="H2064" s="50">
        <v>97000</v>
      </c>
      <c r="I2064" s="51">
        <v>0.125</v>
      </c>
      <c r="J2064" s="51"/>
      <c r="K2064" s="52">
        <f t="shared" si="1146"/>
        <v>2037000</v>
      </c>
      <c r="L2064" s="36"/>
    </row>
    <row r="2065" spans="1:12" s="10" customFormat="1" ht="14.1" customHeight="1" x14ac:dyDescent="0.25">
      <c r="A2065" s="45">
        <v>4</v>
      </c>
      <c r="B2065" s="46">
        <v>100</v>
      </c>
      <c r="C2065" s="46" t="s">
        <v>100</v>
      </c>
      <c r="D2065" s="94">
        <v>2</v>
      </c>
      <c r="E2065" s="114" t="s">
        <v>126</v>
      </c>
      <c r="F2065" s="48"/>
      <c r="G2065" s="49"/>
      <c r="H2065" s="50">
        <v>34100</v>
      </c>
      <c r="I2065" s="51">
        <v>0.125</v>
      </c>
      <c r="J2065" s="51"/>
      <c r="K2065" s="52">
        <f t="shared" si="1146"/>
        <v>2983750</v>
      </c>
      <c r="L2065" s="36"/>
    </row>
    <row r="2066" spans="1:12" s="10" customFormat="1" ht="14.1" customHeight="1" x14ac:dyDescent="0.25">
      <c r="A2066" s="45">
        <v>5</v>
      </c>
      <c r="B2066" s="46">
        <v>250</v>
      </c>
      <c r="C2066" s="46" t="s">
        <v>100</v>
      </c>
      <c r="D2066" s="94">
        <v>5</v>
      </c>
      <c r="E2066" s="114" t="s">
        <v>127</v>
      </c>
      <c r="F2066" s="48"/>
      <c r="G2066" s="49"/>
      <c r="H2066" s="50">
        <v>34100</v>
      </c>
      <c r="I2066" s="51">
        <v>0.125</v>
      </c>
      <c r="J2066" s="51"/>
      <c r="K2066" s="52">
        <f t="shared" si="1146"/>
        <v>7459375</v>
      </c>
      <c r="L2066" s="36"/>
    </row>
    <row r="2067" spans="1:12" s="10" customFormat="1" ht="14.1" customHeight="1" x14ac:dyDescent="0.25">
      <c r="A2067" s="45">
        <v>6</v>
      </c>
      <c r="B2067" s="46">
        <v>250</v>
      </c>
      <c r="C2067" s="46" t="s">
        <v>100</v>
      </c>
      <c r="D2067" s="94">
        <v>5</v>
      </c>
      <c r="E2067" s="114" t="s">
        <v>124</v>
      </c>
      <c r="F2067" s="48"/>
      <c r="G2067" s="49"/>
      <c r="H2067" s="50">
        <v>28300</v>
      </c>
      <c r="I2067" s="51">
        <v>0.125</v>
      </c>
      <c r="J2067" s="51"/>
      <c r="K2067" s="52">
        <f t="shared" si="1146"/>
        <v>6190625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591"/>
      <c r="K2079" s="563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584">
        <f>SUM(K2062:K2077)</f>
        <v>26598250</v>
      </c>
      <c r="K2080" s="585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586"/>
      <c r="K2081" s="586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563"/>
      <c r="K2083" s="563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587">
        <f>((J2080/1.11)+(K2082/1.11))*11%</f>
        <v>2635862.6126126121</v>
      </c>
      <c r="K2084" s="588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563"/>
      <c r="K2085" s="563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26598250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564" t="s">
        <v>38</v>
      </c>
      <c r="K2088" s="565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564"/>
      <c r="K2089" s="565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23010019</v>
      </c>
      <c r="F2092" s="127"/>
      <c r="G2092" s="128" t="s">
        <v>2</v>
      </c>
      <c r="H2092" s="668" t="str">
        <f>H2054</f>
        <v>LILY JULIAWATI</v>
      </c>
      <c r="I2092" s="668"/>
      <c r="J2092" s="668"/>
      <c r="K2092" s="669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650" t="s">
        <v>3</v>
      </c>
      <c r="G2093" s="134"/>
      <c r="H2093" s="670"/>
      <c r="I2093" s="670"/>
      <c r="J2093" s="670"/>
      <c r="K2093" s="671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651">
        <f>D2056</f>
        <v>44937</v>
      </c>
      <c r="E2094" s="652"/>
      <c r="F2094" s="650"/>
      <c r="G2094" s="135"/>
      <c r="H2094" s="653" t="str">
        <f>H2056</f>
        <v>(REJO AGUNG)</v>
      </c>
      <c r="I2094" s="653"/>
      <c r="J2094" s="653"/>
      <c r="K2094" s="654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650"/>
      <c r="G2095" s="135"/>
      <c r="H2095" s="607" t="str">
        <f>H2057</f>
        <v>JOMBANG</v>
      </c>
      <c r="I2095" s="607"/>
      <c r="J2095" s="607"/>
      <c r="K2095" s="608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 t="str">
        <f>D2058</f>
        <v>G 0629</v>
      </c>
      <c r="E2096" s="126"/>
      <c r="F2096" s="137"/>
      <c r="G2096" s="138"/>
      <c r="H2096" s="609"/>
      <c r="I2096" s="609"/>
      <c r="J2096" s="609"/>
      <c r="K2096" s="610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80</v>
      </c>
      <c r="C2100" s="291" t="str">
        <f t="shared" si="1147"/>
        <v>LSN</v>
      </c>
      <c r="D2100" s="292">
        <f t="shared" si="1147"/>
        <v>4</v>
      </c>
      <c r="E2100" s="293" t="str">
        <f t="shared" si="1147"/>
        <v>STAPLER JOYKO HD-10</v>
      </c>
      <c r="F2100" s="162"/>
      <c r="G2100" s="163"/>
      <c r="H2100" s="164">
        <f t="shared" ref="H2100:J2100" si="1148">H2062</f>
        <v>85200</v>
      </c>
      <c r="I2100" s="165">
        <f t="shared" si="1148"/>
        <v>0.125</v>
      </c>
      <c r="J2100" s="165">
        <f t="shared" si="1148"/>
        <v>0</v>
      </c>
      <c r="K2100" s="166">
        <f t="shared" ref="K2100:K2115" si="1149">(B2100*H2100-((B2100*H2100)*I2100))-((B2100*H2100-((B2100*H2100)*I2100))*J2100)</f>
        <v>5964000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12</v>
      </c>
      <c r="C2101" s="291" t="str">
        <f t="shared" si="1150"/>
        <v>PCS</v>
      </c>
      <c r="D2101" s="292">
        <f t="shared" si="1150"/>
        <v>2</v>
      </c>
      <c r="E2101" s="293" t="str">
        <f t="shared" si="1150"/>
        <v>STAPLER HEAVY DUTY JOYKO HD-12N/24</v>
      </c>
      <c r="F2101" s="162"/>
      <c r="G2101" s="163"/>
      <c r="H2101" s="164">
        <f t="shared" ref="H2101:J2101" si="1151">H2063</f>
        <v>187000</v>
      </c>
      <c r="I2101" s="165">
        <f t="shared" si="1151"/>
        <v>0.125</v>
      </c>
      <c r="J2101" s="165">
        <f t="shared" si="1151"/>
        <v>0</v>
      </c>
      <c r="K2101" s="166">
        <f t="shared" si="1149"/>
        <v>1963500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24</v>
      </c>
      <c r="C2102" s="291" t="str">
        <f t="shared" si="1152"/>
        <v>PCS</v>
      </c>
      <c r="D2102" s="292">
        <f t="shared" si="1152"/>
        <v>2</v>
      </c>
      <c r="E2102" s="293" t="str">
        <f t="shared" si="1152"/>
        <v>STAPLER HEAVY DUTY JOYKO HD-12N/13</v>
      </c>
      <c r="F2102" s="162"/>
      <c r="G2102" s="163"/>
      <c r="H2102" s="164">
        <f t="shared" ref="H2102:J2102" si="1153">H2064</f>
        <v>97000</v>
      </c>
      <c r="I2102" s="165">
        <f t="shared" si="1153"/>
        <v>0.125</v>
      </c>
      <c r="J2102" s="165">
        <f t="shared" si="1153"/>
        <v>0</v>
      </c>
      <c r="K2102" s="166">
        <f t="shared" si="1149"/>
        <v>2037000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100</v>
      </c>
      <c r="C2103" s="291" t="str">
        <f t="shared" si="1154"/>
        <v>DOS</v>
      </c>
      <c r="D2103" s="292">
        <f t="shared" si="1154"/>
        <v>2</v>
      </c>
      <c r="E2103" s="293" t="str">
        <f t="shared" si="1154"/>
        <v>STIP / PENGHAPUS JOYKO ER-B20BL HITAM</v>
      </c>
      <c r="F2103" s="162"/>
      <c r="G2103" s="163"/>
      <c r="H2103" s="164">
        <f t="shared" ref="H2103:J2103" si="1155">H2065</f>
        <v>34100</v>
      </c>
      <c r="I2103" s="165">
        <f t="shared" si="1155"/>
        <v>0.125</v>
      </c>
      <c r="J2103" s="165">
        <f t="shared" si="1155"/>
        <v>0</v>
      </c>
      <c r="K2103" s="166">
        <f t="shared" si="1149"/>
        <v>2983750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250</v>
      </c>
      <c r="C2104" s="291" t="str">
        <f t="shared" si="1156"/>
        <v>DOS</v>
      </c>
      <c r="D2104" s="292">
        <f t="shared" si="1156"/>
        <v>5</v>
      </c>
      <c r="E2104" s="293" t="str">
        <f t="shared" si="1156"/>
        <v>STIP / PENGHAPUS JOYKO 526-B20 PUTIH</v>
      </c>
      <c r="F2104" s="162"/>
      <c r="G2104" s="163"/>
      <c r="H2104" s="164">
        <f t="shared" ref="H2104:J2104" si="1157">H2066</f>
        <v>34100</v>
      </c>
      <c r="I2104" s="165">
        <f t="shared" si="1157"/>
        <v>0.125</v>
      </c>
      <c r="J2104" s="165">
        <f t="shared" si="1157"/>
        <v>0</v>
      </c>
      <c r="K2104" s="166">
        <f t="shared" si="1149"/>
        <v>7459375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250</v>
      </c>
      <c r="C2105" s="291" t="str">
        <f t="shared" si="1158"/>
        <v>DOS</v>
      </c>
      <c r="D2105" s="292">
        <f t="shared" si="1158"/>
        <v>5</v>
      </c>
      <c r="E2105" s="293" t="str">
        <f t="shared" si="1158"/>
        <v>STIP / PENGHAPUS JOYKO 526-B40P PUTIH</v>
      </c>
      <c r="F2105" s="162"/>
      <c r="G2105" s="163"/>
      <c r="H2105" s="164">
        <f t="shared" ref="H2105:J2105" si="1159">H2067</f>
        <v>28300</v>
      </c>
      <c r="I2105" s="165">
        <f t="shared" si="1159"/>
        <v>0.125</v>
      </c>
      <c r="J2105" s="165">
        <f t="shared" si="1159"/>
        <v>0</v>
      </c>
      <c r="K2105" s="166">
        <f t="shared" si="1149"/>
        <v>6190625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665"/>
      <c r="K2117" s="645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666">
        <f>SUM(K2100:K2115)</f>
        <v>26598250</v>
      </c>
      <c r="K2118" s="667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646"/>
      <c r="K2119" s="646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645"/>
      <c r="K2121" s="645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655">
        <f>((J2118/1.11)+(K2120/1.11))*11%</f>
        <v>2635862.6126126121</v>
      </c>
      <c r="K2122" s="656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645"/>
      <c r="K2123" s="645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26598250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592" t="str">
        <f>J2088</f>
        <v>NOVI / CONDRO</v>
      </c>
      <c r="K2126" s="593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592">
        <f>J2089</f>
        <v>0</v>
      </c>
      <c r="K2127" s="593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23010019</v>
      </c>
      <c r="F2130" s="204"/>
      <c r="G2130" s="205" t="s">
        <v>2</v>
      </c>
      <c r="H2130" s="594" t="str">
        <f>H2092</f>
        <v>LILY JULIAWATI</v>
      </c>
      <c r="I2130" s="594"/>
      <c r="J2130" s="594"/>
      <c r="K2130" s="595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598" t="s">
        <v>3</v>
      </c>
      <c r="G2131" s="211"/>
      <c r="H2131" s="596"/>
      <c r="I2131" s="596"/>
      <c r="J2131" s="596"/>
      <c r="K2131" s="597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599">
        <f>D2094</f>
        <v>44937</v>
      </c>
      <c r="E2132" s="600"/>
      <c r="F2132" s="598"/>
      <c r="G2132" s="212"/>
      <c r="H2132" s="601" t="str">
        <f>H2094</f>
        <v>(REJO AGUNG)</v>
      </c>
      <c r="I2132" s="601"/>
      <c r="J2132" s="601"/>
      <c r="K2132" s="602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598"/>
      <c r="G2133" s="212"/>
      <c r="H2133" s="603" t="str">
        <f>H2095</f>
        <v>JOMBANG</v>
      </c>
      <c r="I2133" s="603"/>
      <c r="J2133" s="603"/>
      <c r="K2133" s="604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 t="str">
        <f>D2096</f>
        <v>G 0629</v>
      </c>
      <c r="E2134" s="203"/>
      <c r="F2134" s="214"/>
      <c r="G2134" s="215"/>
      <c r="H2134" s="605"/>
      <c r="I2134" s="605"/>
      <c r="J2134" s="605"/>
      <c r="K2134" s="606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80</v>
      </c>
      <c r="C2138" s="296" t="str">
        <f t="shared" si="1180"/>
        <v>LSN</v>
      </c>
      <c r="D2138" s="297">
        <f t="shared" si="1180"/>
        <v>4</v>
      </c>
      <c r="E2138" s="298" t="str">
        <f t="shared" si="1180"/>
        <v>STAPLER JOYKO HD-10</v>
      </c>
      <c r="F2138" s="239"/>
      <c r="G2138" s="240"/>
      <c r="H2138" s="241">
        <f t="shared" ref="H2138:J2138" si="1181">H2100</f>
        <v>85200</v>
      </c>
      <c r="I2138" s="242">
        <f t="shared" si="1181"/>
        <v>0.125</v>
      </c>
      <c r="J2138" s="242">
        <f t="shared" si="1181"/>
        <v>0</v>
      </c>
      <c r="K2138" s="243">
        <f t="shared" ref="K2138:K2153" si="1182">(B2138*H2138-((B2138*H2138)*I2138))-((B2138*H2138-((B2138*H2138)*I2138))*J2138)</f>
        <v>5964000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12</v>
      </c>
      <c r="C2139" s="296" t="str">
        <f t="shared" si="1183"/>
        <v>PCS</v>
      </c>
      <c r="D2139" s="297">
        <f t="shared" si="1183"/>
        <v>2</v>
      </c>
      <c r="E2139" s="298" t="str">
        <f t="shared" si="1183"/>
        <v>STAPLER HEAVY DUTY JOYKO HD-12N/24</v>
      </c>
      <c r="F2139" s="239"/>
      <c r="G2139" s="240"/>
      <c r="H2139" s="241">
        <f t="shared" ref="H2139:J2139" si="1184">H2101</f>
        <v>187000</v>
      </c>
      <c r="I2139" s="242">
        <f t="shared" si="1184"/>
        <v>0.125</v>
      </c>
      <c r="J2139" s="242">
        <f t="shared" si="1184"/>
        <v>0</v>
      </c>
      <c r="K2139" s="243">
        <f t="shared" si="1182"/>
        <v>1963500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24</v>
      </c>
      <c r="C2140" s="296" t="str">
        <f t="shared" si="1185"/>
        <v>PCS</v>
      </c>
      <c r="D2140" s="297">
        <f t="shared" si="1185"/>
        <v>2</v>
      </c>
      <c r="E2140" s="298" t="str">
        <f t="shared" si="1185"/>
        <v>STAPLER HEAVY DUTY JOYKO HD-12N/13</v>
      </c>
      <c r="F2140" s="239"/>
      <c r="G2140" s="240"/>
      <c r="H2140" s="241">
        <f t="shared" ref="H2140:J2140" si="1186">H2102</f>
        <v>97000</v>
      </c>
      <c r="I2140" s="242">
        <f t="shared" si="1186"/>
        <v>0.125</v>
      </c>
      <c r="J2140" s="242">
        <f t="shared" si="1186"/>
        <v>0</v>
      </c>
      <c r="K2140" s="243">
        <f t="shared" si="1182"/>
        <v>2037000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100</v>
      </c>
      <c r="C2141" s="296" t="str">
        <f t="shared" si="1187"/>
        <v>DOS</v>
      </c>
      <c r="D2141" s="297">
        <f t="shared" si="1187"/>
        <v>2</v>
      </c>
      <c r="E2141" s="298" t="str">
        <f t="shared" si="1187"/>
        <v>STIP / PENGHAPUS JOYKO ER-B20BL HITAM</v>
      </c>
      <c r="F2141" s="239"/>
      <c r="G2141" s="240"/>
      <c r="H2141" s="241">
        <f t="shared" ref="H2141:J2141" si="1188">H2103</f>
        <v>34100</v>
      </c>
      <c r="I2141" s="242">
        <f t="shared" si="1188"/>
        <v>0.125</v>
      </c>
      <c r="J2141" s="242">
        <f t="shared" si="1188"/>
        <v>0</v>
      </c>
      <c r="K2141" s="243">
        <f t="shared" si="1182"/>
        <v>2983750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250</v>
      </c>
      <c r="C2142" s="296" t="str">
        <f t="shared" si="1189"/>
        <v>DOS</v>
      </c>
      <c r="D2142" s="297">
        <f t="shared" si="1189"/>
        <v>5</v>
      </c>
      <c r="E2142" s="298" t="str">
        <f t="shared" si="1189"/>
        <v>STIP / PENGHAPUS JOYKO 526-B20 PUTIH</v>
      </c>
      <c r="F2142" s="239"/>
      <c r="G2142" s="240"/>
      <c r="H2142" s="241">
        <f t="shared" ref="H2142:J2142" si="1190">H2104</f>
        <v>34100</v>
      </c>
      <c r="I2142" s="242">
        <f t="shared" si="1190"/>
        <v>0.125</v>
      </c>
      <c r="J2142" s="242">
        <f t="shared" si="1190"/>
        <v>0</v>
      </c>
      <c r="K2142" s="243">
        <f t="shared" si="1182"/>
        <v>7459375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250</v>
      </c>
      <c r="C2143" s="296" t="str">
        <f t="shared" si="1191"/>
        <v>DOS</v>
      </c>
      <c r="D2143" s="297">
        <f t="shared" si="1191"/>
        <v>5</v>
      </c>
      <c r="E2143" s="298" t="str">
        <f t="shared" si="1191"/>
        <v>STIP / PENGHAPUS JOYKO 526-B40P PUTIH</v>
      </c>
      <c r="F2143" s="239"/>
      <c r="G2143" s="240"/>
      <c r="H2143" s="241">
        <f t="shared" ref="H2143:J2143" si="1192">H2105</f>
        <v>28300</v>
      </c>
      <c r="I2143" s="242">
        <f t="shared" si="1192"/>
        <v>0.125</v>
      </c>
      <c r="J2143" s="242">
        <f t="shared" si="1192"/>
        <v>0</v>
      </c>
      <c r="K2143" s="243">
        <f t="shared" si="1182"/>
        <v>6190625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647"/>
      <c r="K2155" s="642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648">
        <f>SUM(K2138:K2153)</f>
        <v>26598250</v>
      </c>
      <c r="K2156" s="649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641"/>
      <c r="K2157" s="641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642"/>
      <c r="K2159" s="642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643">
        <f>((J2156/1.11)+(K2158/1.11))*11%</f>
        <v>2635862.6126126121</v>
      </c>
      <c r="K2160" s="644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642"/>
      <c r="K2161" s="642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26598250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589" t="str">
        <f>J2126</f>
        <v>NOVI / CONDRO</v>
      </c>
      <c r="K2164" s="590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589">
        <f>J2127</f>
        <v>0</v>
      </c>
      <c r="K2165" s="590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23010020</v>
      </c>
      <c r="G2168" s="11" t="s">
        <v>2</v>
      </c>
      <c r="H2168" s="558" t="s">
        <v>84</v>
      </c>
      <c r="I2168" s="558"/>
      <c r="J2168" s="558"/>
      <c r="K2168" s="55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562" t="s">
        <v>3</v>
      </c>
      <c r="G2169" s="17"/>
      <c r="H2169" s="560"/>
      <c r="I2169" s="560"/>
      <c r="J2169" s="560"/>
      <c r="K2169" s="56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657">
        <v>44938</v>
      </c>
      <c r="E2170" s="658"/>
      <c r="F2170" s="562"/>
      <c r="G2170" s="18"/>
      <c r="H2170" s="659" t="s">
        <v>85</v>
      </c>
      <c r="I2170" s="659"/>
      <c r="J2170" s="659"/>
      <c r="K2170" s="660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562"/>
      <c r="G2171" s="18"/>
      <c r="H2171" s="661" t="s">
        <v>86</v>
      </c>
      <c r="I2171" s="661"/>
      <c r="J2171" s="661"/>
      <c r="K2171" s="662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156</v>
      </c>
      <c r="E2172" s="9"/>
      <c r="F2172" s="21"/>
      <c r="G2172" s="22"/>
      <c r="H2172" s="663"/>
      <c r="I2172" s="663"/>
      <c r="J2172" s="663"/>
      <c r="K2172" s="664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160</v>
      </c>
      <c r="C2176" s="46" t="s">
        <v>42</v>
      </c>
      <c r="D2176" s="94">
        <v>1</v>
      </c>
      <c r="E2176" s="114" t="s">
        <v>142</v>
      </c>
      <c r="F2176" s="48"/>
      <c r="G2176" s="49"/>
      <c r="H2176" s="50">
        <v>32000</v>
      </c>
      <c r="I2176" s="51">
        <v>0.125</v>
      </c>
      <c r="J2176" s="51"/>
      <c r="K2176" s="52">
        <f t="shared" ref="K2176:K2191" si="1213">(B2176*H2176-((B2176*H2176)*I2176))-((B2176*H2176-((B2176*H2176)*I2176))*J2176)</f>
        <v>4480000</v>
      </c>
      <c r="L2176" s="36"/>
    </row>
    <row r="2177" spans="1:12" s="10" customFormat="1" ht="14.1" customHeight="1" x14ac:dyDescent="0.25">
      <c r="A2177" s="45">
        <v>2</v>
      </c>
      <c r="B2177" s="46">
        <v>160</v>
      </c>
      <c r="C2177" s="46" t="s">
        <v>42</v>
      </c>
      <c r="D2177" s="94">
        <v>1</v>
      </c>
      <c r="E2177" s="114" t="s">
        <v>143</v>
      </c>
      <c r="F2177" s="48"/>
      <c r="G2177" s="49"/>
      <c r="H2177" s="50">
        <v>27500</v>
      </c>
      <c r="I2177" s="51">
        <v>0.125</v>
      </c>
      <c r="J2177" s="51"/>
      <c r="K2177" s="52">
        <f t="shared" si="1213"/>
        <v>3850000</v>
      </c>
      <c r="L2177" s="36"/>
    </row>
    <row r="2178" spans="1:12" s="10" customFormat="1" ht="14.1" customHeight="1" x14ac:dyDescent="0.25">
      <c r="A2178" s="45">
        <v>3</v>
      </c>
      <c r="B2178" s="46">
        <v>120</v>
      </c>
      <c r="C2178" s="46" t="s">
        <v>42</v>
      </c>
      <c r="D2178" s="94">
        <v>2</v>
      </c>
      <c r="E2178" s="114" t="s">
        <v>144</v>
      </c>
      <c r="F2178" s="48"/>
      <c r="G2178" s="49"/>
      <c r="H2178" s="50">
        <v>74000</v>
      </c>
      <c r="I2178" s="51">
        <v>0.125</v>
      </c>
      <c r="J2178" s="51"/>
      <c r="K2178" s="52">
        <f t="shared" si="1213"/>
        <v>7770000</v>
      </c>
      <c r="L2178" s="36"/>
    </row>
    <row r="2179" spans="1:12" s="10" customFormat="1" ht="14.1" customHeight="1" x14ac:dyDescent="0.25">
      <c r="A2179" s="45">
        <v>4</v>
      </c>
      <c r="B2179" s="46">
        <v>120</v>
      </c>
      <c r="C2179" s="46" t="s">
        <v>42</v>
      </c>
      <c r="D2179" s="94">
        <v>1</v>
      </c>
      <c r="E2179" s="114" t="s">
        <v>145</v>
      </c>
      <c r="F2179" s="48"/>
      <c r="G2179" s="49"/>
      <c r="H2179" s="50">
        <v>47000</v>
      </c>
      <c r="I2179" s="51">
        <v>0.125</v>
      </c>
      <c r="J2179" s="51"/>
      <c r="K2179" s="52">
        <f t="shared" si="1213"/>
        <v>4935000</v>
      </c>
      <c r="L2179" s="36"/>
    </row>
    <row r="2180" spans="1:12" s="10" customFormat="1" ht="14.1" customHeight="1" x14ac:dyDescent="0.25">
      <c r="A2180" s="45">
        <v>5</v>
      </c>
      <c r="B2180" s="46">
        <v>120</v>
      </c>
      <c r="C2180" s="46" t="s">
        <v>42</v>
      </c>
      <c r="D2180" s="94">
        <v>1</v>
      </c>
      <c r="E2180" s="114" t="s">
        <v>146</v>
      </c>
      <c r="F2180" s="48"/>
      <c r="G2180" s="49"/>
      <c r="H2180" s="50">
        <v>47000</v>
      </c>
      <c r="I2180" s="51">
        <v>0.125</v>
      </c>
      <c r="J2180" s="51"/>
      <c r="K2180" s="52">
        <f t="shared" si="1213"/>
        <v>4935000</v>
      </c>
      <c r="L2180" s="36"/>
    </row>
    <row r="2181" spans="1:12" s="10" customFormat="1" ht="14.1" customHeight="1" x14ac:dyDescent="0.25">
      <c r="A2181" s="45">
        <v>6</v>
      </c>
      <c r="B2181" s="46">
        <v>120</v>
      </c>
      <c r="C2181" s="46" t="s">
        <v>42</v>
      </c>
      <c r="D2181" s="94">
        <v>1</v>
      </c>
      <c r="E2181" s="114" t="s">
        <v>147</v>
      </c>
      <c r="F2181" s="48"/>
      <c r="G2181" s="49"/>
      <c r="H2181" s="50">
        <v>47000</v>
      </c>
      <c r="I2181" s="51">
        <v>0.125</v>
      </c>
      <c r="J2181" s="51"/>
      <c r="K2181" s="52">
        <f t="shared" si="1213"/>
        <v>4935000</v>
      </c>
      <c r="L2181" s="36"/>
    </row>
    <row r="2182" spans="1:12" s="10" customFormat="1" ht="14.1" customHeight="1" x14ac:dyDescent="0.25">
      <c r="A2182" s="45">
        <v>7</v>
      </c>
      <c r="B2182" s="46">
        <v>80</v>
      </c>
      <c r="C2182" s="46" t="s">
        <v>42</v>
      </c>
      <c r="D2182" s="94">
        <v>1</v>
      </c>
      <c r="E2182" s="114" t="s">
        <v>148</v>
      </c>
      <c r="F2182" s="48"/>
      <c r="G2182" s="49"/>
      <c r="H2182" s="50">
        <v>56000</v>
      </c>
      <c r="I2182" s="51">
        <v>0.125</v>
      </c>
      <c r="J2182" s="51"/>
      <c r="K2182" s="52">
        <f t="shared" si="1213"/>
        <v>3920000</v>
      </c>
      <c r="L2182" s="36"/>
    </row>
    <row r="2183" spans="1:12" s="10" customFormat="1" ht="14.1" customHeight="1" x14ac:dyDescent="0.25">
      <c r="A2183" s="45">
        <v>8</v>
      </c>
      <c r="B2183" s="46">
        <v>60</v>
      </c>
      <c r="C2183" s="46" t="s">
        <v>42</v>
      </c>
      <c r="D2183" s="94">
        <v>1</v>
      </c>
      <c r="E2183" s="115" t="s">
        <v>149</v>
      </c>
      <c r="F2183" s="48"/>
      <c r="G2183" s="49"/>
      <c r="H2183" s="50">
        <v>79000</v>
      </c>
      <c r="I2183" s="51">
        <v>0.125</v>
      </c>
      <c r="J2183" s="51"/>
      <c r="K2183" s="52">
        <f t="shared" si="1213"/>
        <v>4147500</v>
      </c>
      <c r="L2183" s="36"/>
    </row>
    <row r="2184" spans="1:12" s="10" customFormat="1" ht="14.1" customHeight="1" x14ac:dyDescent="0.25">
      <c r="A2184" s="45">
        <v>9</v>
      </c>
      <c r="B2184" s="46">
        <v>300</v>
      </c>
      <c r="C2184" s="46" t="s">
        <v>30</v>
      </c>
      <c r="D2184" s="94">
        <v>10</v>
      </c>
      <c r="E2184" s="114" t="s">
        <v>150</v>
      </c>
      <c r="F2184" s="48"/>
      <c r="G2184" s="49"/>
      <c r="H2184" s="50">
        <v>104400</v>
      </c>
      <c r="I2184" s="51">
        <v>0.125</v>
      </c>
      <c r="J2184" s="51"/>
      <c r="K2184" s="52">
        <f t="shared" si="1213"/>
        <v>27405000</v>
      </c>
      <c r="L2184" s="36"/>
    </row>
    <row r="2185" spans="1:12" s="10" customFormat="1" ht="14.1" customHeight="1" x14ac:dyDescent="0.25">
      <c r="A2185" s="45">
        <v>10</v>
      </c>
      <c r="B2185" s="46">
        <v>72</v>
      </c>
      <c r="C2185" s="46" t="s">
        <v>42</v>
      </c>
      <c r="D2185" s="94">
        <v>1</v>
      </c>
      <c r="E2185" s="114" t="s">
        <v>151</v>
      </c>
      <c r="F2185" s="48"/>
      <c r="G2185" s="49"/>
      <c r="H2185" s="50">
        <v>34500</v>
      </c>
      <c r="I2185" s="51">
        <v>0.125</v>
      </c>
      <c r="J2185" s="51"/>
      <c r="K2185" s="52">
        <f t="shared" si="1213"/>
        <v>2173500</v>
      </c>
      <c r="L2185" s="36"/>
    </row>
    <row r="2186" spans="1:12" s="10" customFormat="1" ht="14.1" customHeight="1" x14ac:dyDescent="0.25">
      <c r="A2186" s="45">
        <v>11</v>
      </c>
      <c r="B2186" s="46">
        <v>24</v>
      </c>
      <c r="C2186" s="46" t="s">
        <v>30</v>
      </c>
      <c r="D2186" s="94">
        <v>2</v>
      </c>
      <c r="E2186" s="114" t="s">
        <v>152</v>
      </c>
      <c r="F2186" s="48"/>
      <c r="G2186" s="49"/>
      <c r="H2186" s="50">
        <v>176400</v>
      </c>
      <c r="I2186" s="51">
        <v>0.125</v>
      </c>
      <c r="J2186" s="51"/>
      <c r="K2186" s="52">
        <f t="shared" si="1213"/>
        <v>3704400</v>
      </c>
      <c r="L2186" s="36"/>
    </row>
    <row r="2187" spans="1:12" s="10" customFormat="1" ht="14.1" customHeight="1" x14ac:dyDescent="0.25">
      <c r="A2187" s="45">
        <v>12</v>
      </c>
      <c r="B2187" s="46">
        <v>432</v>
      </c>
      <c r="C2187" s="46" t="s">
        <v>33</v>
      </c>
      <c r="D2187" s="94">
        <v>3</v>
      </c>
      <c r="E2187" s="114" t="s">
        <v>153</v>
      </c>
      <c r="F2187" s="48"/>
      <c r="G2187" s="49"/>
      <c r="H2187" s="50">
        <v>19800</v>
      </c>
      <c r="I2187" s="51">
        <v>0.125</v>
      </c>
      <c r="J2187" s="51"/>
      <c r="K2187" s="52">
        <f t="shared" si="1213"/>
        <v>7484400</v>
      </c>
      <c r="L2187" s="36"/>
    </row>
    <row r="2188" spans="1:12" s="10" customFormat="1" ht="14.1" customHeight="1" x14ac:dyDescent="0.25">
      <c r="A2188" s="45">
        <v>13</v>
      </c>
      <c r="B2188" s="46">
        <v>216</v>
      </c>
      <c r="C2188" s="46" t="s">
        <v>33</v>
      </c>
      <c r="D2188" s="94">
        <v>3</v>
      </c>
      <c r="E2188" s="114" t="s">
        <v>154</v>
      </c>
      <c r="F2188" s="48"/>
      <c r="G2188" s="49"/>
      <c r="H2188" s="50">
        <v>37200</v>
      </c>
      <c r="I2188" s="51">
        <v>0.125</v>
      </c>
      <c r="J2188" s="51"/>
      <c r="K2188" s="52">
        <f t="shared" si="1213"/>
        <v>7030800</v>
      </c>
      <c r="L2188" s="36"/>
    </row>
    <row r="2189" spans="1:12" s="10" customFormat="1" ht="14.1" customHeight="1" x14ac:dyDescent="0.25">
      <c r="A2189" s="45">
        <v>14</v>
      </c>
      <c r="B2189" s="46">
        <v>20</v>
      </c>
      <c r="C2189" s="46" t="s">
        <v>42</v>
      </c>
      <c r="D2189" s="94">
        <v>1</v>
      </c>
      <c r="E2189" s="114" t="s">
        <v>155</v>
      </c>
      <c r="F2189" s="48"/>
      <c r="G2189" s="49"/>
      <c r="H2189" s="50">
        <v>40500</v>
      </c>
      <c r="I2189" s="51">
        <v>0.125</v>
      </c>
      <c r="J2189" s="51"/>
      <c r="K2189" s="52">
        <f t="shared" si="1213"/>
        <v>708750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591"/>
      <c r="K2193" s="563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584">
        <f>SUM(K2176:K2191)</f>
        <v>87479350</v>
      </c>
      <c r="K2194" s="585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586"/>
      <c r="K2195" s="586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563"/>
      <c r="K2197" s="563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587">
        <f>((J2194/1.11)+(K2196/1.11))*11%</f>
        <v>8669124.7747747749</v>
      </c>
      <c r="K2198" s="588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563"/>
      <c r="K2199" s="563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87479350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564" t="s">
        <v>38</v>
      </c>
      <c r="K2202" s="565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564"/>
      <c r="K2203" s="565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23010020</v>
      </c>
      <c r="F2206" s="127"/>
      <c r="G2206" s="128" t="s">
        <v>2</v>
      </c>
      <c r="H2206" s="668" t="str">
        <f>H2168</f>
        <v>LILY JULIAWATI</v>
      </c>
      <c r="I2206" s="668"/>
      <c r="J2206" s="668"/>
      <c r="K2206" s="669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650" t="s">
        <v>3</v>
      </c>
      <c r="G2207" s="134"/>
      <c r="H2207" s="670"/>
      <c r="I2207" s="670"/>
      <c r="J2207" s="670"/>
      <c r="K2207" s="671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651">
        <f>D2170</f>
        <v>44938</v>
      </c>
      <c r="E2208" s="652"/>
      <c r="F2208" s="650"/>
      <c r="G2208" s="135"/>
      <c r="H2208" s="653" t="str">
        <f>H2170</f>
        <v>(REJO AGUNG)</v>
      </c>
      <c r="I2208" s="653"/>
      <c r="J2208" s="653"/>
      <c r="K2208" s="654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650"/>
      <c r="G2209" s="135"/>
      <c r="H2209" s="607" t="str">
        <f>H2171</f>
        <v>JOMBANG</v>
      </c>
      <c r="I2209" s="607"/>
      <c r="J2209" s="607"/>
      <c r="K2209" s="608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 t="str">
        <f>D2172</f>
        <v>G 0631</v>
      </c>
      <c r="E2210" s="126"/>
      <c r="F2210" s="137"/>
      <c r="G2210" s="138"/>
      <c r="H2210" s="609"/>
      <c r="I2210" s="609"/>
      <c r="J2210" s="609"/>
      <c r="K2210" s="610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160</v>
      </c>
      <c r="C2214" s="291" t="str">
        <f t="shared" si="1214"/>
        <v>PCS</v>
      </c>
      <c r="D2214" s="306">
        <f t="shared" si="1214"/>
        <v>1</v>
      </c>
      <c r="E2214" s="293" t="str">
        <f t="shared" si="1214"/>
        <v>CALCULATOR JOYKO CC-37</v>
      </c>
      <c r="F2214" s="162"/>
      <c r="G2214" s="163"/>
      <c r="H2214" s="164">
        <f t="shared" ref="H2214:J2214" si="1215">H2176</f>
        <v>32000</v>
      </c>
      <c r="I2214" s="165">
        <f t="shared" si="1215"/>
        <v>0.125</v>
      </c>
      <c r="J2214" s="165">
        <f t="shared" si="1215"/>
        <v>0</v>
      </c>
      <c r="K2214" s="166">
        <f t="shared" ref="K2214:K2229" si="1216">(B2214*H2214-((B2214*H2214)*I2214))-((B2214*H2214-((B2214*H2214)*I2214))*J2214)</f>
        <v>4480000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160</v>
      </c>
      <c r="C2215" s="291" t="str">
        <f t="shared" si="1217"/>
        <v>PCS</v>
      </c>
      <c r="D2215" s="306">
        <f t="shared" si="1217"/>
        <v>1</v>
      </c>
      <c r="E2215" s="293" t="str">
        <f t="shared" si="1217"/>
        <v>CALCULATOR JOYKO CC-38</v>
      </c>
      <c r="F2215" s="162"/>
      <c r="G2215" s="163"/>
      <c r="H2215" s="164">
        <f t="shared" ref="H2215:J2215" si="1218">H2177</f>
        <v>27500</v>
      </c>
      <c r="I2215" s="165">
        <f t="shared" si="1218"/>
        <v>0.125</v>
      </c>
      <c r="J2215" s="165">
        <f t="shared" si="1218"/>
        <v>0</v>
      </c>
      <c r="K2215" s="166">
        <f t="shared" si="1216"/>
        <v>3850000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120</v>
      </c>
      <c r="C2216" s="291" t="str">
        <f t="shared" si="1219"/>
        <v>PCS</v>
      </c>
      <c r="D2216" s="306">
        <f t="shared" si="1219"/>
        <v>2</v>
      </c>
      <c r="E2216" s="293" t="str">
        <f t="shared" si="1219"/>
        <v>CALCULATOR JOYKO CC-41</v>
      </c>
      <c r="F2216" s="162"/>
      <c r="G2216" s="163"/>
      <c r="H2216" s="164">
        <f t="shared" ref="H2216:J2216" si="1220">H2178</f>
        <v>74000</v>
      </c>
      <c r="I2216" s="165">
        <f t="shared" si="1220"/>
        <v>0.125</v>
      </c>
      <c r="J2216" s="165">
        <f t="shared" si="1220"/>
        <v>0</v>
      </c>
      <c r="K2216" s="166">
        <f t="shared" si="1216"/>
        <v>7770000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120</v>
      </c>
      <c r="C2217" s="291" t="str">
        <f t="shared" si="1221"/>
        <v>PCS</v>
      </c>
      <c r="D2217" s="306">
        <f t="shared" si="1221"/>
        <v>1</v>
      </c>
      <c r="E2217" s="293" t="str">
        <f t="shared" si="1221"/>
        <v>CALCULATOR JOYKO CC-15A</v>
      </c>
      <c r="F2217" s="162"/>
      <c r="G2217" s="163"/>
      <c r="H2217" s="164">
        <f t="shared" ref="H2217:J2217" si="1222">H2179</f>
        <v>47000</v>
      </c>
      <c r="I2217" s="165">
        <f t="shared" si="1222"/>
        <v>0.125</v>
      </c>
      <c r="J2217" s="165">
        <f t="shared" si="1222"/>
        <v>0</v>
      </c>
      <c r="K2217" s="166">
        <f t="shared" si="1216"/>
        <v>4935000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120</v>
      </c>
      <c r="C2218" s="291" t="str">
        <f t="shared" si="1223"/>
        <v>PCS</v>
      </c>
      <c r="D2218" s="306">
        <f t="shared" si="1223"/>
        <v>1</v>
      </c>
      <c r="E2218" s="293" t="str">
        <f t="shared" si="1223"/>
        <v>CALCULATOR JOYKO CC-8CO WARNA</v>
      </c>
      <c r="F2218" s="162"/>
      <c r="G2218" s="163"/>
      <c r="H2218" s="164">
        <f t="shared" ref="H2218:J2218" si="1224">H2180</f>
        <v>47000</v>
      </c>
      <c r="I2218" s="165">
        <f t="shared" si="1224"/>
        <v>0.125</v>
      </c>
      <c r="J2218" s="165">
        <f t="shared" si="1224"/>
        <v>0</v>
      </c>
      <c r="K2218" s="166">
        <f t="shared" si="1216"/>
        <v>4935000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120</v>
      </c>
      <c r="C2219" s="291" t="str">
        <f t="shared" si="1225"/>
        <v>PCS</v>
      </c>
      <c r="D2219" s="306">
        <f t="shared" si="1225"/>
        <v>1</v>
      </c>
      <c r="E2219" s="293" t="str">
        <f t="shared" si="1225"/>
        <v>CALCULATOR JOYKO CC-8A</v>
      </c>
      <c r="F2219" s="162"/>
      <c r="G2219" s="163"/>
      <c r="H2219" s="164">
        <f t="shared" ref="H2219:J2219" si="1226">H2181</f>
        <v>47000</v>
      </c>
      <c r="I2219" s="165">
        <f t="shared" si="1226"/>
        <v>0.125</v>
      </c>
      <c r="J2219" s="165">
        <f t="shared" si="1226"/>
        <v>0</v>
      </c>
      <c r="K2219" s="166">
        <f t="shared" si="1216"/>
        <v>4935000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80</v>
      </c>
      <c r="C2220" s="291" t="str">
        <f t="shared" si="1227"/>
        <v>PCS</v>
      </c>
      <c r="D2220" s="306">
        <f t="shared" si="1227"/>
        <v>1</v>
      </c>
      <c r="E2220" s="293" t="str">
        <f t="shared" si="1227"/>
        <v>CALCULATOR JOYKO CC-12CO WARNA</v>
      </c>
      <c r="F2220" s="162"/>
      <c r="G2220" s="163"/>
      <c r="H2220" s="164">
        <f t="shared" ref="H2220:J2220" si="1228">H2182</f>
        <v>56000</v>
      </c>
      <c r="I2220" s="165">
        <f t="shared" si="1228"/>
        <v>0.125</v>
      </c>
      <c r="J2220" s="165">
        <f t="shared" si="1228"/>
        <v>0</v>
      </c>
      <c r="K2220" s="166">
        <f t="shared" si="1216"/>
        <v>3920000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60</v>
      </c>
      <c r="C2221" s="291" t="str">
        <f t="shared" si="1229"/>
        <v>PCS</v>
      </c>
      <c r="D2221" s="306">
        <f t="shared" si="1229"/>
        <v>1</v>
      </c>
      <c r="E2221" s="294" t="str">
        <f t="shared" si="1229"/>
        <v>CALCULATOR JOYKO CC-800CH</v>
      </c>
      <c r="F2221" s="162"/>
      <c r="G2221" s="163"/>
      <c r="H2221" s="164">
        <f t="shared" ref="H2221:J2221" si="1230">H2183</f>
        <v>79000</v>
      </c>
      <c r="I2221" s="165">
        <f t="shared" si="1230"/>
        <v>0.125</v>
      </c>
      <c r="J2221" s="165">
        <f t="shared" si="1230"/>
        <v>0</v>
      </c>
      <c r="K2221" s="166">
        <f t="shared" si="1216"/>
        <v>4147500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300</v>
      </c>
      <c r="C2222" s="291" t="str">
        <f t="shared" si="1231"/>
        <v>GRS</v>
      </c>
      <c r="D2222" s="306">
        <f t="shared" si="1231"/>
        <v>10</v>
      </c>
      <c r="E2222" s="293" t="str">
        <f t="shared" si="1231"/>
        <v>PENSIL JOYKO 2B P-88</v>
      </c>
      <c r="F2222" s="162"/>
      <c r="G2222" s="163"/>
      <c r="H2222" s="164">
        <f t="shared" ref="H2222:J2222" si="1232">H2184</f>
        <v>104400</v>
      </c>
      <c r="I2222" s="165">
        <f t="shared" si="1232"/>
        <v>0.125</v>
      </c>
      <c r="J2222" s="165">
        <f t="shared" si="1232"/>
        <v>0</v>
      </c>
      <c r="K2222" s="166">
        <f t="shared" si="1216"/>
        <v>27405000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72</v>
      </c>
      <c r="C2223" s="291" t="str">
        <f t="shared" si="1233"/>
        <v>PCS</v>
      </c>
      <c r="D2223" s="306">
        <f t="shared" si="1233"/>
        <v>1</v>
      </c>
      <c r="E2223" s="293" t="str">
        <f t="shared" si="1233"/>
        <v>STAPLER GUNTACKER JOYKO GT-700</v>
      </c>
      <c r="F2223" s="162"/>
      <c r="G2223" s="163"/>
      <c r="H2223" s="164">
        <f t="shared" ref="H2223:J2223" si="1234">H2185</f>
        <v>34500</v>
      </c>
      <c r="I2223" s="165">
        <f t="shared" si="1234"/>
        <v>0.125</v>
      </c>
      <c r="J2223" s="165">
        <f t="shared" si="1234"/>
        <v>0</v>
      </c>
      <c r="K2223" s="166">
        <f t="shared" si="1216"/>
        <v>2173500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24</v>
      </c>
      <c r="C2224" s="291" t="str">
        <f t="shared" si="1235"/>
        <v>GRS</v>
      </c>
      <c r="D2224" s="306">
        <f t="shared" si="1235"/>
        <v>2</v>
      </c>
      <c r="E2224" s="293" t="str">
        <f t="shared" si="1235"/>
        <v>ISI PENSIL 2B 0.5 MM JOYKO PL-05</v>
      </c>
      <c r="F2224" s="162"/>
      <c r="G2224" s="163"/>
      <c r="H2224" s="164">
        <f t="shared" ref="H2224:J2224" si="1236">H2186</f>
        <v>176400</v>
      </c>
      <c r="I2224" s="165">
        <f t="shared" si="1236"/>
        <v>0.125</v>
      </c>
      <c r="J2224" s="165">
        <f t="shared" si="1236"/>
        <v>0</v>
      </c>
      <c r="K2224" s="166">
        <f t="shared" si="1216"/>
        <v>3704400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432</v>
      </c>
      <c r="C2225" s="291" t="str">
        <f t="shared" si="1237"/>
        <v>LSN</v>
      </c>
      <c r="D2225" s="306">
        <f t="shared" si="1237"/>
        <v>3</v>
      </c>
      <c r="E2225" s="293" t="str">
        <f t="shared" si="1237"/>
        <v>ISI PENSIL 2B 2.0 MM JOYKO PL-10</v>
      </c>
      <c r="F2225" s="162"/>
      <c r="G2225" s="163"/>
      <c r="H2225" s="164">
        <f t="shared" ref="H2225:J2225" si="1238">H2187</f>
        <v>19800</v>
      </c>
      <c r="I2225" s="165">
        <f t="shared" si="1238"/>
        <v>0.125</v>
      </c>
      <c r="J2225" s="165">
        <f t="shared" si="1238"/>
        <v>0</v>
      </c>
      <c r="K2225" s="166">
        <f t="shared" si="1216"/>
        <v>7484400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216</v>
      </c>
      <c r="C2226" s="291" t="str">
        <f t="shared" si="1239"/>
        <v>LSN</v>
      </c>
      <c r="D2226" s="306">
        <f t="shared" si="1239"/>
        <v>3</v>
      </c>
      <c r="E2226" s="293" t="str">
        <f t="shared" si="1239"/>
        <v>ISI PENSIL 2B 2.0 MM JOYKO PL-11</v>
      </c>
      <c r="F2226" s="162"/>
      <c r="G2226" s="163"/>
      <c r="H2226" s="164">
        <f t="shared" ref="H2226:J2226" si="1240">H2188</f>
        <v>37200</v>
      </c>
      <c r="I2226" s="165">
        <f t="shared" si="1240"/>
        <v>0.125</v>
      </c>
      <c r="J2226" s="165">
        <f t="shared" si="1240"/>
        <v>0</v>
      </c>
      <c r="K2226" s="166">
        <f t="shared" si="1216"/>
        <v>7030800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20</v>
      </c>
      <c r="C2227" s="291" t="str">
        <f t="shared" si="1241"/>
        <v>PCS</v>
      </c>
      <c r="D2227" s="306">
        <f t="shared" si="1241"/>
        <v>1</v>
      </c>
      <c r="E2227" s="293" t="str">
        <f t="shared" si="1241"/>
        <v>MESIN LABEL HARGA JOYKO MX-5500M (8 DIGITS, 1 LINE)</v>
      </c>
      <c r="F2227" s="162"/>
      <c r="G2227" s="163"/>
      <c r="H2227" s="164">
        <f t="shared" ref="H2227:J2227" si="1242">H2189</f>
        <v>40500</v>
      </c>
      <c r="I2227" s="165">
        <f t="shared" si="1242"/>
        <v>0.125</v>
      </c>
      <c r="J2227" s="165">
        <f t="shared" si="1242"/>
        <v>0</v>
      </c>
      <c r="K2227" s="166">
        <f t="shared" si="1216"/>
        <v>708750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665"/>
      <c r="K2231" s="645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666">
        <f>SUM(K2214:K2229)</f>
        <v>87479350</v>
      </c>
      <c r="K2232" s="667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646"/>
      <c r="K2233" s="646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645"/>
      <c r="K2235" s="645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655">
        <f>((J2232/1.11)+(K2234/1.11))*11%</f>
        <v>8669124.7747747749</v>
      </c>
      <c r="K2236" s="656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645"/>
      <c r="K2237" s="645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87479350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592" t="str">
        <f>J2202</f>
        <v>NOVI / CONDRO</v>
      </c>
      <c r="K2240" s="593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592">
        <f>J2203</f>
        <v>0</v>
      </c>
      <c r="K2241" s="593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23010020</v>
      </c>
      <c r="F2244" s="204"/>
      <c r="G2244" s="205" t="s">
        <v>2</v>
      </c>
      <c r="H2244" s="594" t="str">
        <f>H2206</f>
        <v>LILY JULIAWATI</v>
      </c>
      <c r="I2244" s="594"/>
      <c r="J2244" s="594"/>
      <c r="K2244" s="595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598" t="s">
        <v>3</v>
      </c>
      <c r="G2245" s="211"/>
      <c r="H2245" s="596"/>
      <c r="I2245" s="596"/>
      <c r="J2245" s="596"/>
      <c r="K2245" s="597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599">
        <f>D2208</f>
        <v>44938</v>
      </c>
      <c r="E2246" s="600"/>
      <c r="F2246" s="598"/>
      <c r="G2246" s="212"/>
      <c r="H2246" s="601" t="str">
        <f>H2208</f>
        <v>(REJO AGUNG)</v>
      </c>
      <c r="I2246" s="601"/>
      <c r="J2246" s="601"/>
      <c r="K2246" s="602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598"/>
      <c r="G2247" s="212"/>
      <c r="H2247" s="603" t="str">
        <f>H2209</f>
        <v>JOMBANG</v>
      </c>
      <c r="I2247" s="603"/>
      <c r="J2247" s="603"/>
      <c r="K2247" s="604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 t="str">
        <f>D2210</f>
        <v>G 0631</v>
      </c>
      <c r="E2248" s="203"/>
      <c r="F2248" s="214"/>
      <c r="G2248" s="215"/>
      <c r="H2248" s="605"/>
      <c r="I2248" s="605"/>
      <c r="J2248" s="605"/>
      <c r="K2248" s="606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160</v>
      </c>
      <c r="C2252" s="296" t="str">
        <f t="shared" si="1247"/>
        <v>PCS</v>
      </c>
      <c r="D2252" s="305">
        <f t="shared" si="1247"/>
        <v>1</v>
      </c>
      <c r="E2252" s="298" t="str">
        <f t="shared" si="1247"/>
        <v>CALCULATOR JOYKO CC-37</v>
      </c>
      <c r="F2252" s="239"/>
      <c r="G2252" s="240"/>
      <c r="H2252" s="241">
        <f t="shared" ref="H2252:J2252" si="1248">H2214</f>
        <v>32000</v>
      </c>
      <c r="I2252" s="242">
        <f t="shared" si="1248"/>
        <v>0.125</v>
      </c>
      <c r="J2252" s="242">
        <f t="shared" si="1248"/>
        <v>0</v>
      </c>
      <c r="K2252" s="243">
        <f t="shared" ref="K2252:K2267" si="1249">(B2252*H2252-((B2252*H2252)*I2252))-((B2252*H2252-((B2252*H2252)*I2252))*J2252)</f>
        <v>4480000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160</v>
      </c>
      <c r="C2253" s="296" t="str">
        <f t="shared" si="1250"/>
        <v>PCS</v>
      </c>
      <c r="D2253" s="305">
        <f t="shared" si="1250"/>
        <v>1</v>
      </c>
      <c r="E2253" s="298" t="str">
        <f t="shared" si="1250"/>
        <v>CALCULATOR JOYKO CC-38</v>
      </c>
      <c r="F2253" s="239"/>
      <c r="G2253" s="240"/>
      <c r="H2253" s="241">
        <f t="shared" ref="H2253:J2253" si="1251">H2215</f>
        <v>27500</v>
      </c>
      <c r="I2253" s="242">
        <f t="shared" si="1251"/>
        <v>0.125</v>
      </c>
      <c r="J2253" s="242">
        <f t="shared" si="1251"/>
        <v>0</v>
      </c>
      <c r="K2253" s="243">
        <f t="shared" si="1249"/>
        <v>3850000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120</v>
      </c>
      <c r="C2254" s="296" t="str">
        <f t="shared" si="1252"/>
        <v>PCS</v>
      </c>
      <c r="D2254" s="305">
        <f t="shared" si="1252"/>
        <v>2</v>
      </c>
      <c r="E2254" s="298" t="str">
        <f t="shared" si="1252"/>
        <v>CALCULATOR JOYKO CC-41</v>
      </c>
      <c r="F2254" s="239"/>
      <c r="G2254" s="240"/>
      <c r="H2254" s="241">
        <f t="shared" ref="H2254:J2254" si="1253">H2216</f>
        <v>74000</v>
      </c>
      <c r="I2254" s="242">
        <f t="shared" si="1253"/>
        <v>0.125</v>
      </c>
      <c r="J2254" s="242">
        <f t="shared" si="1253"/>
        <v>0</v>
      </c>
      <c r="K2254" s="243">
        <f t="shared" si="1249"/>
        <v>7770000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120</v>
      </c>
      <c r="C2255" s="296" t="str">
        <f t="shared" si="1254"/>
        <v>PCS</v>
      </c>
      <c r="D2255" s="305">
        <f t="shared" si="1254"/>
        <v>1</v>
      </c>
      <c r="E2255" s="298" t="str">
        <f t="shared" si="1254"/>
        <v>CALCULATOR JOYKO CC-15A</v>
      </c>
      <c r="F2255" s="239"/>
      <c r="G2255" s="240"/>
      <c r="H2255" s="241">
        <f t="shared" ref="H2255:J2255" si="1255">H2217</f>
        <v>47000</v>
      </c>
      <c r="I2255" s="242">
        <f t="shared" si="1255"/>
        <v>0.125</v>
      </c>
      <c r="J2255" s="242">
        <f t="shared" si="1255"/>
        <v>0</v>
      </c>
      <c r="K2255" s="243">
        <f t="shared" si="1249"/>
        <v>4935000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120</v>
      </c>
      <c r="C2256" s="296" t="str">
        <f t="shared" si="1256"/>
        <v>PCS</v>
      </c>
      <c r="D2256" s="305">
        <f t="shared" si="1256"/>
        <v>1</v>
      </c>
      <c r="E2256" s="298" t="str">
        <f t="shared" si="1256"/>
        <v>CALCULATOR JOYKO CC-8CO WARNA</v>
      </c>
      <c r="F2256" s="239"/>
      <c r="G2256" s="240"/>
      <c r="H2256" s="241">
        <f t="shared" ref="H2256:J2256" si="1257">H2218</f>
        <v>47000</v>
      </c>
      <c r="I2256" s="242">
        <f t="shared" si="1257"/>
        <v>0.125</v>
      </c>
      <c r="J2256" s="242">
        <f t="shared" si="1257"/>
        <v>0</v>
      </c>
      <c r="K2256" s="243">
        <f t="shared" si="1249"/>
        <v>4935000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120</v>
      </c>
      <c r="C2257" s="296" t="str">
        <f t="shared" si="1258"/>
        <v>PCS</v>
      </c>
      <c r="D2257" s="305">
        <f t="shared" si="1258"/>
        <v>1</v>
      </c>
      <c r="E2257" s="298" t="str">
        <f t="shared" si="1258"/>
        <v>CALCULATOR JOYKO CC-8A</v>
      </c>
      <c r="F2257" s="239"/>
      <c r="G2257" s="240"/>
      <c r="H2257" s="241">
        <f t="shared" ref="H2257:J2257" si="1259">H2219</f>
        <v>47000</v>
      </c>
      <c r="I2257" s="242">
        <f t="shared" si="1259"/>
        <v>0.125</v>
      </c>
      <c r="J2257" s="242">
        <f t="shared" si="1259"/>
        <v>0</v>
      </c>
      <c r="K2257" s="243">
        <f t="shared" si="1249"/>
        <v>4935000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80</v>
      </c>
      <c r="C2258" s="296" t="str">
        <f t="shared" si="1260"/>
        <v>PCS</v>
      </c>
      <c r="D2258" s="305">
        <f t="shared" si="1260"/>
        <v>1</v>
      </c>
      <c r="E2258" s="298" t="str">
        <f t="shared" si="1260"/>
        <v>CALCULATOR JOYKO CC-12CO WARNA</v>
      </c>
      <c r="F2258" s="239"/>
      <c r="G2258" s="240"/>
      <c r="H2258" s="241">
        <f t="shared" ref="H2258:J2258" si="1261">H2220</f>
        <v>56000</v>
      </c>
      <c r="I2258" s="242">
        <f t="shared" si="1261"/>
        <v>0.125</v>
      </c>
      <c r="J2258" s="242">
        <f t="shared" si="1261"/>
        <v>0</v>
      </c>
      <c r="K2258" s="243">
        <f t="shared" si="1249"/>
        <v>3920000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60</v>
      </c>
      <c r="C2259" s="296" t="str">
        <f t="shared" si="1262"/>
        <v>PCS</v>
      </c>
      <c r="D2259" s="305">
        <f t="shared" si="1262"/>
        <v>1</v>
      </c>
      <c r="E2259" s="299" t="str">
        <f t="shared" si="1262"/>
        <v>CALCULATOR JOYKO CC-800CH</v>
      </c>
      <c r="F2259" s="239"/>
      <c r="G2259" s="240"/>
      <c r="H2259" s="241">
        <f t="shared" ref="H2259:J2259" si="1263">H2221</f>
        <v>79000</v>
      </c>
      <c r="I2259" s="242">
        <f t="shared" si="1263"/>
        <v>0.125</v>
      </c>
      <c r="J2259" s="242">
        <f t="shared" si="1263"/>
        <v>0</v>
      </c>
      <c r="K2259" s="243">
        <f t="shared" si="1249"/>
        <v>4147500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300</v>
      </c>
      <c r="C2260" s="296" t="str">
        <f t="shared" si="1264"/>
        <v>GRS</v>
      </c>
      <c r="D2260" s="305">
        <f t="shared" si="1264"/>
        <v>10</v>
      </c>
      <c r="E2260" s="298" t="str">
        <f t="shared" si="1264"/>
        <v>PENSIL JOYKO 2B P-88</v>
      </c>
      <c r="F2260" s="239"/>
      <c r="G2260" s="240"/>
      <c r="H2260" s="241">
        <f t="shared" ref="H2260:J2260" si="1265">H2222</f>
        <v>104400</v>
      </c>
      <c r="I2260" s="242">
        <f t="shared" si="1265"/>
        <v>0.125</v>
      </c>
      <c r="J2260" s="242">
        <f t="shared" si="1265"/>
        <v>0</v>
      </c>
      <c r="K2260" s="243">
        <f t="shared" si="1249"/>
        <v>27405000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72</v>
      </c>
      <c r="C2261" s="296" t="str">
        <f t="shared" si="1266"/>
        <v>PCS</v>
      </c>
      <c r="D2261" s="305">
        <f t="shared" si="1266"/>
        <v>1</v>
      </c>
      <c r="E2261" s="298" t="str">
        <f t="shared" si="1266"/>
        <v>STAPLER GUNTACKER JOYKO GT-700</v>
      </c>
      <c r="F2261" s="239"/>
      <c r="G2261" s="240"/>
      <c r="H2261" s="241">
        <f t="shared" ref="H2261:J2261" si="1267">H2223</f>
        <v>34500</v>
      </c>
      <c r="I2261" s="242">
        <f t="shared" si="1267"/>
        <v>0.125</v>
      </c>
      <c r="J2261" s="242">
        <f t="shared" si="1267"/>
        <v>0</v>
      </c>
      <c r="K2261" s="243">
        <f t="shared" si="1249"/>
        <v>2173500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24</v>
      </c>
      <c r="C2262" s="296" t="str">
        <f t="shared" si="1268"/>
        <v>GRS</v>
      </c>
      <c r="D2262" s="305">
        <f t="shared" si="1268"/>
        <v>2</v>
      </c>
      <c r="E2262" s="298" t="str">
        <f t="shared" si="1268"/>
        <v>ISI PENSIL 2B 0.5 MM JOYKO PL-05</v>
      </c>
      <c r="F2262" s="239"/>
      <c r="G2262" s="240"/>
      <c r="H2262" s="241">
        <f t="shared" ref="H2262:J2262" si="1269">H2224</f>
        <v>176400</v>
      </c>
      <c r="I2262" s="242">
        <f t="shared" si="1269"/>
        <v>0.125</v>
      </c>
      <c r="J2262" s="242">
        <f t="shared" si="1269"/>
        <v>0</v>
      </c>
      <c r="K2262" s="243">
        <f t="shared" si="1249"/>
        <v>3704400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432</v>
      </c>
      <c r="C2263" s="296" t="str">
        <f t="shared" si="1270"/>
        <v>LSN</v>
      </c>
      <c r="D2263" s="305">
        <f t="shared" si="1270"/>
        <v>3</v>
      </c>
      <c r="E2263" s="298" t="str">
        <f t="shared" si="1270"/>
        <v>ISI PENSIL 2B 2.0 MM JOYKO PL-10</v>
      </c>
      <c r="F2263" s="239"/>
      <c r="G2263" s="240"/>
      <c r="H2263" s="241">
        <f t="shared" ref="H2263:J2263" si="1271">H2225</f>
        <v>19800</v>
      </c>
      <c r="I2263" s="242">
        <f t="shared" si="1271"/>
        <v>0.125</v>
      </c>
      <c r="J2263" s="242">
        <f t="shared" si="1271"/>
        <v>0</v>
      </c>
      <c r="K2263" s="243">
        <f t="shared" si="1249"/>
        <v>7484400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216</v>
      </c>
      <c r="C2264" s="296" t="str">
        <f t="shared" si="1272"/>
        <v>LSN</v>
      </c>
      <c r="D2264" s="305">
        <f t="shared" si="1272"/>
        <v>3</v>
      </c>
      <c r="E2264" s="298" t="str">
        <f t="shared" si="1272"/>
        <v>ISI PENSIL 2B 2.0 MM JOYKO PL-11</v>
      </c>
      <c r="F2264" s="239"/>
      <c r="G2264" s="240"/>
      <c r="H2264" s="241">
        <f t="shared" ref="H2264:J2264" si="1273">H2226</f>
        <v>37200</v>
      </c>
      <c r="I2264" s="242">
        <f t="shared" si="1273"/>
        <v>0.125</v>
      </c>
      <c r="J2264" s="242">
        <f t="shared" si="1273"/>
        <v>0</v>
      </c>
      <c r="K2264" s="243">
        <f t="shared" si="1249"/>
        <v>7030800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20</v>
      </c>
      <c r="C2265" s="296" t="str">
        <f t="shared" si="1274"/>
        <v>PCS</v>
      </c>
      <c r="D2265" s="305">
        <f t="shared" si="1274"/>
        <v>1</v>
      </c>
      <c r="E2265" s="298" t="str">
        <f t="shared" si="1274"/>
        <v>MESIN LABEL HARGA JOYKO MX-5500M (8 DIGITS, 1 LINE)</v>
      </c>
      <c r="F2265" s="239"/>
      <c r="G2265" s="240"/>
      <c r="H2265" s="241">
        <f t="shared" ref="H2265:J2265" si="1275">H2227</f>
        <v>40500</v>
      </c>
      <c r="I2265" s="242">
        <f t="shared" si="1275"/>
        <v>0.125</v>
      </c>
      <c r="J2265" s="242">
        <f t="shared" si="1275"/>
        <v>0</v>
      </c>
      <c r="K2265" s="243">
        <f t="shared" si="1249"/>
        <v>708750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647"/>
      <c r="K2269" s="642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648">
        <f>SUM(K2252:K2267)</f>
        <v>87479350</v>
      </c>
      <c r="K2270" s="649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641"/>
      <c r="K2271" s="641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642"/>
      <c r="K2273" s="642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643">
        <f>((J2270/1.11)+(K2272/1.11))*11%</f>
        <v>8669124.7747747749</v>
      </c>
      <c r="K2274" s="644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642"/>
      <c r="K2275" s="642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87479350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589" t="str">
        <f>J2240</f>
        <v>NOVI / CONDRO</v>
      </c>
      <c r="K2278" s="590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589">
        <f>J2241</f>
        <v>0</v>
      </c>
      <c r="K2279" s="590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23010021</v>
      </c>
      <c r="G2282" s="11" t="s">
        <v>2</v>
      </c>
      <c r="H2282" s="558" t="s">
        <v>84</v>
      </c>
      <c r="I2282" s="558"/>
      <c r="J2282" s="558"/>
      <c r="K2282" s="559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562" t="s">
        <v>3</v>
      </c>
      <c r="G2283" s="17"/>
      <c r="H2283" s="560"/>
      <c r="I2283" s="560"/>
      <c r="J2283" s="560"/>
      <c r="K2283" s="561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657">
        <v>44938</v>
      </c>
      <c r="E2284" s="658"/>
      <c r="F2284" s="562"/>
      <c r="G2284" s="18"/>
      <c r="H2284" s="659" t="s">
        <v>85</v>
      </c>
      <c r="I2284" s="659"/>
      <c r="J2284" s="659"/>
      <c r="K2284" s="660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562"/>
      <c r="G2285" s="18"/>
      <c r="H2285" s="661" t="s">
        <v>86</v>
      </c>
      <c r="I2285" s="661"/>
      <c r="J2285" s="661"/>
      <c r="K2285" s="662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243</v>
      </c>
      <c r="E2286" s="9"/>
      <c r="F2286" s="21"/>
      <c r="G2286" s="22"/>
      <c r="H2286" s="663"/>
      <c r="I2286" s="663"/>
      <c r="J2286" s="663"/>
      <c r="K2286" s="664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1000</v>
      </c>
      <c r="C2290" s="46" t="s">
        <v>42</v>
      </c>
      <c r="D2290" s="94">
        <v>1</v>
      </c>
      <c r="E2290" s="114" t="s">
        <v>129</v>
      </c>
      <c r="F2290" s="48"/>
      <c r="G2290" s="49"/>
      <c r="H2290" s="50">
        <v>2050</v>
      </c>
      <c r="I2290" s="51">
        <v>0.125</v>
      </c>
      <c r="J2290" s="51"/>
      <c r="K2290" s="52">
        <f t="shared" ref="K2290:K2305" si="1280">(B2290*H2290-((B2290*H2290)*I2290))-((B2290*H2290-((B2290*H2290)*I2290))*J2290)</f>
        <v>1793750</v>
      </c>
      <c r="L2290" s="36"/>
    </row>
    <row r="2291" spans="1:12" s="10" customFormat="1" ht="14.1" customHeight="1" x14ac:dyDescent="0.25">
      <c r="A2291" s="45">
        <v>2</v>
      </c>
      <c r="B2291" s="46">
        <v>48</v>
      </c>
      <c r="C2291" s="46" t="s">
        <v>33</v>
      </c>
      <c r="D2291" s="94">
        <v>1</v>
      </c>
      <c r="E2291" s="114" t="s">
        <v>157</v>
      </c>
      <c r="F2291" s="48"/>
      <c r="G2291" s="49"/>
      <c r="H2291" s="50">
        <v>31200</v>
      </c>
      <c r="I2291" s="51">
        <v>0.125</v>
      </c>
      <c r="J2291" s="51"/>
      <c r="K2291" s="52">
        <f t="shared" si="1280"/>
        <v>1310400</v>
      </c>
      <c r="L2291" s="36"/>
    </row>
    <row r="2292" spans="1:12" s="10" customFormat="1" ht="14.1" customHeight="1" x14ac:dyDescent="0.25">
      <c r="A2292" s="45">
        <v>3</v>
      </c>
      <c r="B2292" s="46">
        <v>720</v>
      </c>
      <c r="C2292" s="46" t="s">
        <v>42</v>
      </c>
      <c r="D2292" s="94">
        <v>1</v>
      </c>
      <c r="E2292" s="114" t="s">
        <v>158</v>
      </c>
      <c r="F2292" s="48"/>
      <c r="G2292" s="49"/>
      <c r="H2292" s="50">
        <v>4600</v>
      </c>
      <c r="I2292" s="51">
        <v>0.125</v>
      </c>
      <c r="J2292" s="51"/>
      <c r="K2292" s="52">
        <f t="shared" si="1280"/>
        <v>2898000</v>
      </c>
      <c r="L2292" s="36"/>
    </row>
    <row r="2293" spans="1:12" s="10" customFormat="1" ht="14.1" customHeight="1" x14ac:dyDescent="0.25">
      <c r="A2293" s="45">
        <v>4</v>
      </c>
      <c r="B2293" s="46">
        <v>72</v>
      </c>
      <c r="C2293" s="46" t="s">
        <v>33</v>
      </c>
      <c r="D2293" s="94">
        <v>3</v>
      </c>
      <c r="E2293" s="114" t="s">
        <v>159</v>
      </c>
      <c r="F2293" s="48"/>
      <c r="G2293" s="49"/>
      <c r="H2293" s="50">
        <v>57600</v>
      </c>
      <c r="I2293" s="51">
        <v>0.125</v>
      </c>
      <c r="J2293" s="51"/>
      <c r="K2293" s="52">
        <f t="shared" si="1280"/>
        <v>3628800</v>
      </c>
      <c r="L2293" s="36"/>
    </row>
    <row r="2294" spans="1:12" s="10" customFormat="1" ht="14.1" customHeight="1" x14ac:dyDescent="0.25">
      <c r="A2294" s="45">
        <v>5</v>
      </c>
      <c r="B2294" s="46">
        <v>120</v>
      </c>
      <c r="C2294" s="46" t="s">
        <v>75</v>
      </c>
      <c r="D2294" s="94">
        <v>5</v>
      </c>
      <c r="E2294" s="114" t="s">
        <v>160</v>
      </c>
      <c r="F2294" s="48"/>
      <c r="G2294" s="49"/>
      <c r="H2294" s="50">
        <v>70800</v>
      </c>
      <c r="I2294" s="51">
        <v>0.125</v>
      </c>
      <c r="J2294" s="51"/>
      <c r="K2294" s="52">
        <f t="shared" si="1280"/>
        <v>7434000</v>
      </c>
      <c r="L2294" s="36"/>
    </row>
    <row r="2295" spans="1:12" s="10" customFormat="1" ht="14.1" customHeight="1" x14ac:dyDescent="0.25">
      <c r="A2295" s="45">
        <v>6</v>
      </c>
      <c r="B2295" s="46">
        <v>120</v>
      </c>
      <c r="C2295" s="46" t="s">
        <v>75</v>
      </c>
      <c r="D2295" s="94">
        <v>5</v>
      </c>
      <c r="E2295" s="114" t="s">
        <v>161</v>
      </c>
      <c r="F2295" s="48"/>
      <c r="G2295" s="49"/>
      <c r="H2295" s="50">
        <v>70800</v>
      </c>
      <c r="I2295" s="51">
        <v>0.125</v>
      </c>
      <c r="J2295" s="51"/>
      <c r="K2295" s="52">
        <f t="shared" si="1280"/>
        <v>7434000</v>
      </c>
      <c r="L2295" s="36"/>
    </row>
    <row r="2296" spans="1:12" s="10" customFormat="1" ht="14.1" customHeight="1" x14ac:dyDescent="0.25">
      <c r="A2296" s="45">
        <v>7</v>
      </c>
      <c r="B2296" s="46">
        <v>72</v>
      </c>
      <c r="C2296" s="46" t="s">
        <v>33</v>
      </c>
      <c r="D2296" s="94">
        <v>2</v>
      </c>
      <c r="E2296" s="114" t="s">
        <v>162</v>
      </c>
      <c r="F2296" s="48"/>
      <c r="G2296" s="49"/>
      <c r="H2296" s="50">
        <v>34200</v>
      </c>
      <c r="I2296" s="51">
        <v>0.125</v>
      </c>
      <c r="J2296" s="51"/>
      <c r="K2296" s="52">
        <f t="shared" si="1280"/>
        <v>2154600</v>
      </c>
      <c r="L2296" s="36"/>
    </row>
    <row r="2297" spans="1:12" s="10" customFormat="1" ht="14.1" customHeight="1" x14ac:dyDescent="0.25">
      <c r="A2297" s="45">
        <v>8</v>
      </c>
      <c r="B2297" s="46">
        <v>5</v>
      </c>
      <c r="C2297" s="46" t="s">
        <v>33</v>
      </c>
      <c r="D2297" s="94" t="s">
        <v>31</v>
      </c>
      <c r="E2297" s="115" t="s">
        <v>163</v>
      </c>
      <c r="F2297" s="48"/>
      <c r="G2297" s="49"/>
      <c r="H2297" s="50">
        <v>103200</v>
      </c>
      <c r="I2297" s="51">
        <v>0.125</v>
      </c>
      <c r="J2297" s="51"/>
      <c r="K2297" s="52">
        <f t="shared" si="1280"/>
        <v>451500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591"/>
      <c r="K2307" s="563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584">
        <f>SUM(K2290:K2305)</f>
        <v>27105050</v>
      </c>
      <c r="K2308" s="585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586"/>
      <c r="K2309" s="586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563"/>
      <c r="K2311" s="563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587">
        <f>((J2308/1.11)+(K2310/1.11))*11%</f>
        <v>2686086.036036036</v>
      </c>
      <c r="K2312" s="588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563"/>
      <c r="K2313" s="563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27105050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564" t="s">
        <v>38</v>
      </c>
      <c r="K2316" s="565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564"/>
      <c r="K2317" s="565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23010021</v>
      </c>
      <c r="F2320" s="127"/>
      <c r="G2320" s="128" t="s">
        <v>2</v>
      </c>
      <c r="H2320" s="668" t="str">
        <f>H2282</f>
        <v>LILY JULIAWATI</v>
      </c>
      <c r="I2320" s="668"/>
      <c r="J2320" s="668"/>
      <c r="K2320" s="669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650" t="s">
        <v>3</v>
      </c>
      <c r="G2321" s="134"/>
      <c r="H2321" s="670"/>
      <c r="I2321" s="670"/>
      <c r="J2321" s="670"/>
      <c r="K2321" s="671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651">
        <f>D2284</f>
        <v>44938</v>
      </c>
      <c r="E2322" s="652"/>
      <c r="F2322" s="650"/>
      <c r="G2322" s="135"/>
      <c r="H2322" s="653" t="str">
        <f>H2284</f>
        <v>(REJO AGUNG)</v>
      </c>
      <c r="I2322" s="653"/>
      <c r="J2322" s="653"/>
      <c r="K2322" s="654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650"/>
      <c r="G2323" s="135"/>
      <c r="H2323" s="607" t="str">
        <f>H2285</f>
        <v>JOMBANG</v>
      </c>
      <c r="I2323" s="607"/>
      <c r="J2323" s="607"/>
      <c r="K2323" s="608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 t="str">
        <f>D2286</f>
        <v>G 0632</v>
      </c>
      <c r="E2324" s="126"/>
      <c r="F2324" s="137"/>
      <c r="G2324" s="138"/>
      <c r="H2324" s="609"/>
      <c r="I2324" s="609"/>
      <c r="J2324" s="609"/>
      <c r="K2324" s="610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1000</v>
      </c>
      <c r="C2328" s="291" t="str">
        <f t="shared" si="1281"/>
        <v>PCS</v>
      </c>
      <c r="D2328" s="306">
        <f t="shared" si="1281"/>
        <v>1</v>
      </c>
      <c r="E2328" s="293" t="str">
        <f t="shared" si="1281"/>
        <v>LABEL HARGA JOYKO LB-2RL (1 LINE PUTIH)</v>
      </c>
      <c r="F2328" s="162"/>
      <c r="G2328" s="163"/>
      <c r="H2328" s="164">
        <f t="shared" ref="H2328:J2328" si="1282">H2290</f>
        <v>2050</v>
      </c>
      <c r="I2328" s="165">
        <f t="shared" si="1282"/>
        <v>0.125</v>
      </c>
      <c r="J2328" s="165">
        <f t="shared" si="1282"/>
        <v>0</v>
      </c>
      <c r="K2328" s="166">
        <f t="shared" ref="K2328:K2343" si="1283">(B2328*H2328-((B2328*H2328)*I2328))-((B2328*H2328-((B2328*H2328)*I2328))*J2328)</f>
        <v>1793750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48</v>
      </c>
      <c r="C2329" s="291" t="str">
        <f t="shared" si="1284"/>
        <v>LSN</v>
      </c>
      <c r="D2329" s="306">
        <f t="shared" si="1284"/>
        <v>1</v>
      </c>
      <c r="E2329" s="293" t="str">
        <f t="shared" si="1284"/>
        <v>PUSH PIN JOYKO PP-30 WARNA</v>
      </c>
      <c r="F2329" s="162"/>
      <c r="G2329" s="163"/>
      <c r="H2329" s="164">
        <f t="shared" ref="H2329:J2329" si="1285">H2291</f>
        <v>31200</v>
      </c>
      <c r="I2329" s="165">
        <f t="shared" si="1285"/>
        <v>0.125</v>
      </c>
      <c r="J2329" s="165">
        <f t="shared" si="1285"/>
        <v>0</v>
      </c>
      <c r="K2329" s="166">
        <f t="shared" si="1283"/>
        <v>1310400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720</v>
      </c>
      <c r="C2330" s="291" t="str">
        <f t="shared" si="1286"/>
        <v>PCS</v>
      </c>
      <c r="D2330" s="306">
        <f t="shared" si="1286"/>
        <v>1</v>
      </c>
      <c r="E2330" s="293" t="str">
        <f t="shared" si="1286"/>
        <v>CORRECTION TAPE JOYKO CT-507</v>
      </c>
      <c r="F2330" s="162"/>
      <c r="G2330" s="163"/>
      <c r="H2330" s="164">
        <f t="shared" ref="H2330:J2330" si="1287">H2292</f>
        <v>4600</v>
      </c>
      <c r="I2330" s="165">
        <f t="shared" si="1287"/>
        <v>0.125</v>
      </c>
      <c r="J2330" s="165">
        <f t="shared" si="1287"/>
        <v>0</v>
      </c>
      <c r="K2330" s="166">
        <f t="shared" si="1283"/>
        <v>2898000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72</v>
      </c>
      <c r="C2331" s="291" t="str">
        <f t="shared" si="1288"/>
        <v>LSN</v>
      </c>
      <c r="D2331" s="306">
        <f t="shared" si="1288"/>
        <v>3</v>
      </c>
      <c r="E2331" s="293" t="str">
        <f t="shared" si="1288"/>
        <v>PENCIL CASE KENKO PC-0719-MIX</v>
      </c>
      <c r="F2331" s="162"/>
      <c r="G2331" s="163"/>
      <c r="H2331" s="164">
        <f t="shared" ref="H2331:J2331" si="1289">H2293</f>
        <v>57600</v>
      </c>
      <c r="I2331" s="165">
        <f t="shared" si="1289"/>
        <v>0.125</v>
      </c>
      <c r="J2331" s="165">
        <f t="shared" si="1289"/>
        <v>0</v>
      </c>
      <c r="K2331" s="166">
        <f t="shared" si="1283"/>
        <v>3628800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120</v>
      </c>
      <c r="C2332" s="291" t="str">
        <f t="shared" si="1290"/>
        <v>BOX</v>
      </c>
      <c r="D2332" s="306">
        <f t="shared" si="1290"/>
        <v>5</v>
      </c>
      <c r="E2332" s="293" t="str">
        <f t="shared" si="1290"/>
        <v>CORRECTION FLUID JOYKO CF-S221</v>
      </c>
      <c r="F2332" s="162"/>
      <c r="G2332" s="163"/>
      <c r="H2332" s="164">
        <f t="shared" ref="H2332:J2332" si="1291">H2294</f>
        <v>70800</v>
      </c>
      <c r="I2332" s="165">
        <f t="shared" si="1291"/>
        <v>0.125</v>
      </c>
      <c r="J2332" s="165">
        <f t="shared" si="1291"/>
        <v>0</v>
      </c>
      <c r="K2332" s="166">
        <f t="shared" si="1283"/>
        <v>7434000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120</v>
      </c>
      <c r="C2333" s="291" t="str">
        <f t="shared" si="1292"/>
        <v>BOX</v>
      </c>
      <c r="D2333" s="306">
        <f t="shared" si="1292"/>
        <v>5</v>
      </c>
      <c r="E2333" s="293" t="str">
        <f t="shared" si="1292"/>
        <v>CORRECTION FLUID JOYKO CF-S224</v>
      </c>
      <c r="F2333" s="162"/>
      <c r="G2333" s="163"/>
      <c r="H2333" s="164">
        <f t="shared" ref="H2333:J2333" si="1293">H2295</f>
        <v>70800</v>
      </c>
      <c r="I2333" s="165">
        <f t="shared" si="1293"/>
        <v>0.125</v>
      </c>
      <c r="J2333" s="165">
        <f t="shared" si="1293"/>
        <v>0</v>
      </c>
      <c r="K2333" s="166">
        <f t="shared" si="1283"/>
        <v>7434000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72</v>
      </c>
      <c r="C2334" s="291" t="str">
        <f t="shared" si="1294"/>
        <v>LSN</v>
      </c>
      <c r="D2334" s="306">
        <f t="shared" si="1294"/>
        <v>2</v>
      </c>
      <c r="E2334" s="293" t="str">
        <f t="shared" si="1294"/>
        <v>CORRECTION FLUID JOYKO CF-S225</v>
      </c>
      <c r="F2334" s="162"/>
      <c r="G2334" s="163"/>
      <c r="H2334" s="164">
        <f t="shared" ref="H2334:J2334" si="1295">H2296</f>
        <v>34200</v>
      </c>
      <c r="I2334" s="165">
        <f t="shared" si="1295"/>
        <v>0.125</v>
      </c>
      <c r="J2334" s="165">
        <f t="shared" si="1295"/>
        <v>0</v>
      </c>
      <c r="K2334" s="166">
        <f t="shared" si="1283"/>
        <v>2154600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5</v>
      </c>
      <c r="C2335" s="291" t="str">
        <f t="shared" si="1296"/>
        <v>LSN</v>
      </c>
      <c r="D2335" s="292" t="str">
        <f t="shared" si="1296"/>
        <v/>
      </c>
      <c r="E2335" s="294" t="str">
        <f t="shared" si="1296"/>
        <v>DATE STAMP JOYKO S-68 (Lunas)</v>
      </c>
      <c r="F2335" s="162"/>
      <c r="G2335" s="163"/>
      <c r="H2335" s="164">
        <f t="shared" ref="H2335:J2335" si="1297">H2297</f>
        <v>103200</v>
      </c>
      <c r="I2335" s="165">
        <f t="shared" si="1297"/>
        <v>0.125</v>
      </c>
      <c r="J2335" s="165">
        <f t="shared" si="1297"/>
        <v>0</v>
      </c>
      <c r="K2335" s="166">
        <f t="shared" si="1283"/>
        <v>451500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665"/>
      <c r="K2345" s="645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666">
        <f>SUM(K2328:K2343)</f>
        <v>27105050</v>
      </c>
      <c r="K2346" s="667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646"/>
      <c r="K2347" s="646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645"/>
      <c r="K2349" s="645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655">
        <f>((J2346/1.11)+(K2348/1.11))*11%</f>
        <v>2686086.036036036</v>
      </c>
      <c r="K2350" s="656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645"/>
      <c r="K2351" s="645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27105050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592" t="str">
        <f>J2316</f>
        <v>NOVI / CONDRO</v>
      </c>
      <c r="K2354" s="593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592">
        <f>J2317</f>
        <v>0</v>
      </c>
      <c r="K2355" s="593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23010021</v>
      </c>
      <c r="F2358" s="204"/>
      <c r="G2358" s="205" t="s">
        <v>2</v>
      </c>
      <c r="H2358" s="594" t="str">
        <f>H2320</f>
        <v>LILY JULIAWATI</v>
      </c>
      <c r="I2358" s="594"/>
      <c r="J2358" s="594"/>
      <c r="K2358" s="595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598" t="s">
        <v>3</v>
      </c>
      <c r="G2359" s="211"/>
      <c r="H2359" s="596"/>
      <c r="I2359" s="596"/>
      <c r="J2359" s="596"/>
      <c r="K2359" s="597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599">
        <f>D2322</f>
        <v>44938</v>
      </c>
      <c r="E2360" s="600"/>
      <c r="F2360" s="598"/>
      <c r="G2360" s="212"/>
      <c r="H2360" s="601" t="str">
        <f>H2322</f>
        <v>(REJO AGUNG)</v>
      </c>
      <c r="I2360" s="601"/>
      <c r="J2360" s="601"/>
      <c r="K2360" s="602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598"/>
      <c r="G2361" s="212"/>
      <c r="H2361" s="603" t="str">
        <f>H2323</f>
        <v>JOMBANG</v>
      </c>
      <c r="I2361" s="603"/>
      <c r="J2361" s="603"/>
      <c r="K2361" s="604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 t="str">
        <f>D2324</f>
        <v>G 0632</v>
      </c>
      <c r="E2362" s="203"/>
      <c r="F2362" s="214"/>
      <c r="G2362" s="215"/>
      <c r="H2362" s="605"/>
      <c r="I2362" s="605"/>
      <c r="J2362" s="605"/>
      <c r="K2362" s="606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1000</v>
      </c>
      <c r="C2366" s="296" t="str">
        <f t="shared" si="1314"/>
        <v>PCS</v>
      </c>
      <c r="D2366" s="305">
        <f t="shared" si="1314"/>
        <v>1</v>
      </c>
      <c r="E2366" s="298" t="str">
        <f t="shared" si="1314"/>
        <v>LABEL HARGA JOYKO LB-2RL (1 LINE PUTIH)</v>
      </c>
      <c r="F2366" s="239"/>
      <c r="G2366" s="240"/>
      <c r="H2366" s="241">
        <f t="shared" ref="H2366:J2366" si="1315">H2328</f>
        <v>2050</v>
      </c>
      <c r="I2366" s="242">
        <f t="shared" si="1315"/>
        <v>0.125</v>
      </c>
      <c r="J2366" s="242">
        <f t="shared" si="1315"/>
        <v>0</v>
      </c>
      <c r="K2366" s="243">
        <f t="shared" ref="K2366:K2381" si="1316">(B2366*H2366-((B2366*H2366)*I2366))-((B2366*H2366-((B2366*H2366)*I2366))*J2366)</f>
        <v>1793750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48</v>
      </c>
      <c r="C2367" s="296" t="str">
        <f t="shared" si="1317"/>
        <v>LSN</v>
      </c>
      <c r="D2367" s="305">
        <f t="shared" si="1317"/>
        <v>1</v>
      </c>
      <c r="E2367" s="298" t="str">
        <f t="shared" si="1317"/>
        <v>PUSH PIN JOYKO PP-30 WARNA</v>
      </c>
      <c r="F2367" s="239"/>
      <c r="G2367" s="240"/>
      <c r="H2367" s="241">
        <f t="shared" ref="H2367:J2367" si="1318">H2329</f>
        <v>31200</v>
      </c>
      <c r="I2367" s="242">
        <f t="shared" si="1318"/>
        <v>0.125</v>
      </c>
      <c r="J2367" s="242">
        <f t="shared" si="1318"/>
        <v>0</v>
      </c>
      <c r="K2367" s="243">
        <f t="shared" si="1316"/>
        <v>1310400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720</v>
      </c>
      <c r="C2368" s="296" t="str">
        <f t="shared" si="1319"/>
        <v>PCS</v>
      </c>
      <c r="D2368" s="305">
        <f t="shared" si="1319"/>
        <v>1</v>
      </c>
      <c r="E2368" s="298" t="str">
        <f t="shared" si="1319"/>
        <v>CORRECTION TAPE JOYKO CT-507</v>
      </c>
      <c r="F2368" s="239"/>
      <c r="G2368" s="240"/>
      <c r="H2368" s="241">
        <f t="shared" ref="H2368:J2368" si="1320">H2330</f>
        <v>4600</v>
      </c>
      <c r="I2368" s="242">
        <f t="shared" si="1320"/>
        <v>0.125</v>
      </c>
      <c r="J2368" s="242">
        <f t="shared" si="1320"/>
        <v>0</v>
      </c>
      <c r="K2368" s="243">
        <f t="shared" si="1316"/>
        <v>2898000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72</v>
      </c>
      <c r="C2369" s="296" t="str">
        <f t="shared" si="1321"/>
        <v>LSN</v>
      </c>
      <c r="D2369" s="305">
        <f t="shared" si="1321"/>
        <v>3</v>
      </c>
      <c r="E2369" s="298" t="str">
        <f t="shared" si="1321"/>
        <v>PENCIL CASE KENKO PC-0719-MIX</v>
      </c>
      <c r="F2369" s="239"/>
      <c r="G2369" s="240"/>
      <c r="H2369" s="241">
        <f t="shared" ref="H2369:J2369" si="1322">H2331</f>
        <v>57600</v>
      </c>
      <c r="I2369" s="242">
        <f t="shared" si="1322"/>
        <v>0.125</v>
      </c>
      <c r="J2369" s="242">
        <f t="shared" si="1322"/>
        <v>0</v>
      </c>
      <c r="K2369" s="243">
        <f t="shared" si="1316"/>
        <v>3628800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120</v>
      </c>
      <c r="C2370" s="296" t="str">
        <f t="shared" si="1323"/>
        <v>BOX</v>
      </c>
      <c r="D2370" s="305">
        <f t="shared" si="1323"/>
        <v>5</v>
      </c>
      <c r="E2370" s="298" t="str">
        <f t="shared" si="1323"/>
        <v>CORRECTION FLUID JOYKO CF-S221</v>
      </c>
      <c r="F2370" s="239"/>
      <c r="G2370" s="240"/>
      <c r="H2370" s="241">
        <f t="shared" ref="H2370:J2370" si="1324">H2332</f>
        <v>70800</v>
      </c>
      <c r="I2370" s="242">
        <f t="shared" si="1324"/>
        <v>0.125</v>
      </c>
      <c r="J2370" s="242">
        <f t="shared" si="1324"/>
        <v>0</v>
      </c>
      <c r="K2370" s="243">
        <f t="shared" si="1316"/>
        <v>7434000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120</v>
      </c>
      <c r="C2371" s="296" t="str">
        <f t="shared" si="1325"/>
        <v>BOX</v>
      </c>
      <c r="D2371" s="305">
        <f t="shared" si="1325"/>
        <v>5</v>
      </c>
      <c r="E2371" s="298" t="str">
        <f t="shared" si="1325"/>
        <v>CORRECTION FLUID JOYKO CF-S224</v>
      </c>
      <c r="F2371" s="239"/>
      <c r="G2371" s="240"/>
      <c r="H2371" s="241">
        <f t="shared" ref="H2371:J2371" si="1326">H2333</f>
        <v>70800</v>
      </c>
      <c r="I2371" s="242">
        <f t="shared" si="1326"/>
        <v>0.125</v>
      </c>
      <c r="J2371" s="242">
        <f t="shared" si="1326"/>
        <v>0</v>
      </c>
      <c r="K2371" s="243">
        <f t="shared" si="1316"/>
        <v>7434000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72</v>
      </c>
      <c r="C2372" s="296" t="str">
        <f t="shared" si="1327"/>
        <v>LSN</v>
      </c>
      <c r="D2372" s="305">
        <f t="shared" si="1327"/>
        <v>2</v>
      </c>
      <c r="E2372" s="298" t="str">
        <f t="shared" si="1327"/>
        <v>CORRECTION FLUID JOYKO CF-S225</v>
      </c>
      <c r="F2372" s="239"/>
      <c r="G2372" s="240"/>
      <c r="H2372" s="241">
        <f t="shared" ref="H2372:J2372" si="1328">H2334</f>
        <v>34200</v>
      </c>
      <c r="I2372" s="242">
        <f t="shared" si="1328"/>
        <v>0.125</v>
      </c>
      <c r="J2372" s="242">
        <f t="shared" si="1328"/>
        <v>0</v>
      </c>
      <c r="K2372" s="243">
        <f t="shared" si="1316"/>
        <v>2154600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5</v>
      </c>
      <c r="C2373" s="296" t="str">
        <f t="shared" si="1329"/>
        <v>LSN</v>
      </c>
      <c r="D2373" s="297" t="str">
        <f t="shared" si="1329"/>
        <v/>
      </c>
      <c r="E2373" s="299" t="str">
        <f t="shared" si="1329"/>
        <v>DATE STAMP JOYKO S-68 (Lunas)</v>
      </c>
      <c r="F2373" s="239"/>
      <c r="G2373" s="240"/>
      <c r="H2373" s="241">
        <f t="shared" ref="H2373:J2373" si="1330">H2335</f>
        <v>103200</v>
      </c>
      <c r="I2373" s="242">
        <f t="shared" si="1330"/>
        <v>0.125</v>
      </c>
      <c r="J2373" s="242">
        <f t="shared" si="1330"/>
        <v>0</v>
      </c>
      <c r="K2373" s="243">
        <f t="shared" si="1316"/>
        <v>451500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647"/>
      <c r="K2383" s="642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648">
        <f>SUM(K2366:K2381)</f>
        <v>27105050</v>
      </c>
      <c r="K2384" s="649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641"/>
      <c r="K2385" s="641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642"/>
      <c r="K2387" s="642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643">
        <f>((J2384/1.11)+(K2386/1.11))*11%</f>
        <v>2686086.036036036</v>
      </c>
      <c r="K2388" s="644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642"/>
      <c r="K2389" s="642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27105050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589" t="str">
        <f>J2354</f>
        <v>NOVI / CONDRO</v>
      </c>
      <c r="K2392" s="590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589">
        <f>J2355</f>
        <v>0</v>
      </c>
      <c r="K2393" s="590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23010022</v>
      </c>
      <c r="G2396" s="11" t="s">
        <v>2</v>
      </c>
      <c r="H2396" s="558" t="s">
        <v>78</v>
      </c>
      <c r="I2396" s="558"/>
      <c r="J2396" s="558"/>
      <c r="K2396" s="559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562" t="s">
        <v>3</v>
      </c>
      <c r="G2397" s="17"/>
      <c r="H2397" s="560"/>
      <c r="I2397" s="560"/>
      <c r="J2397" s="560"/>
      <c r="K2397" s="561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657">
        <v>44938</v>
      </c>
      <c r="E2398" s="658"/>
      <c r="F2398" s="562"/>
      <c r="G2398" s="18"/>
      <c r="H2398" s="659" t="s">
        <v>31</v>
      </c>
      <c r="I2398" s="659"/>
      <c r="J2398" s="659"/>
      <c r="K2398" s="660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562"/>
      <c r="G2399" s="18"/>
      <c r="H2399" s="661" t="s">
        <v>36</v>
      </c>
      <c r="I2399" s="661"/>
      <c r="J2399" s="661"/>
      <c r="K2399" s="662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164</v>
      </c>
      <c r="E2400" s="9"/>
      <c r="F2400" s="21"/>
      <c r="G2400" s="22"/>
      <c r="H2400" s="663"/>
      <c r="I2400" s="663"/>
      <c r="J2400" s="663"/>
      <c r="K2400" s="664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60</v>
      </c>
      <c r="C2404" s="46" t="s">
        <v>42</v>
      </c>
      <c r="D2404" s="94" t="s">
        <v>31</v>
      </c>
      <c r="E2404" s="114" t="s">
        <v>165</v>
      </c>
      <c r="F2404" s="48"/>
      <c r="G2404" s="49"/>
      <c r="H2404" s="50">
        <v>9500</v>
      </c>
      <c r="I2404" s="51">
        <v>0.1</v>
      </c>
      <c r="J2404" s="51"/>
      <c r="K2404" s="52">
        <f t="shared" ref="K2404:K2419" si="1347">(B2404*H2404-((B2404*H2404)*I2404))-((B2404*H2404-((B2404*H2404)*I2404))*J2404)</f>
        <v>513000</v>
      </c>
      <c r="L2404" s="36"/>
    </row>
    <row r="2405" spans="1:12" s="10" customFormat="1" ht="14.1" customHeight="1" x14ac:dyDescent="0.25">
      <c r="A2405" s="45">
        <v>2</v>
      </c>
      <c r="B2405" s="46">
        <v>10</v>
      </c>
      <c r="C2405" s="46" t="s">
        <v>33</v>
      </c>
      <c r="D2405" s="94" t="s">
        <v>31</v>
      </c>
      <c r="E2405" s="114" t="s">
        <v>108</v>
      </c>
      <c r="F2405" s="48"/>
      <c r="G2405" s="49"/>
      <c r="H2405" s="50">
        <v>64800</v>
      </c>
      <c r="I2405" s="51">
        <v>0.1</v>
      </c>
      <c r="J2405" s="51"/>
      <c r="K2405" s="52">
        <f t="shared" si="1347"/>
        <v>583200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591"/>
      <c r="K2421" s="563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584">
        <f>SUM(K2404:K2419)</f>
        <v>1096200</v>
      </c>
      <c r="K2422" s="585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586"/>
      <c r="K2423" s="586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563"/>
      <c r="K2425" s="563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587">
        <f>((J2422/1.11)+(K2424/1.11))*11%</f>
        <v>108632.43243243243</v>
      </c>
      <c r="K2426" s="588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563"/>
      <c r="K2427" s="563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1096200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564" t="s">
        <v>38</v>
      </c>
      <c r="K2430" s="565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564"/>
      <c r="K2431" s="565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23010022</v>
      </c>
      <c r="F2434" s="127"/>
      <c r="G2434" s="128" t="s">
        <v>2</v>
      </c>
      <c r="H2434" s="668" t="str">
        <f>H2396</f>
        <v>CV  WISUDA</v>
      </c>
      <c r="I2434" s="668"/>
      <c r="J2434" s="668"/>
      <c r="K2434" s="669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650" t="s">
        <v>3</v>
      </c>
      <c r="G2435" s="134"/>
      <c r="H2435" s="670"/>
      <c r="I2435" s="670"/>
      <c r="J2435" s="670"/>
      <c r="K2435" s="671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651">
        <f>D2398</f>
        <v>44938</v>
      </c>
      <c r="E2436" s="652"/>
      <c r="F2436" s="650"/>
      <c r="G2436" s="135"/>
      <c r="H2436" s="653" t="str">
        <f>H2398</f>
        <v/>
      </c>
      <c r="I2436" s="653"/>
      <c r="J2436" s="653"/>
      <c r="K2436" s="654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650"/>
      <c r="G2437" s="135"/>
      <c r="H2437" s="607" t="str">
        <f>H2399</f>
        <v>PURWOKERTO</v>
      </c>
      <c r="I2437" s="607"/>
      <c r="J2437" s="607"/>
      <c r="K2437" s="608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 t="str">
        <f>D2400</f>
        <v>KO 0633</v>
      </c>
      <c r="E2438" s="126"/>
      <c r="F2438" s="137"/>
      <c r="G2438" s="138"/>
      <c r="H2438" s="609"/>
      <c r="I2438" s="609"/>
      <c r="J2438" s="609"/>
      <c r="K2438" s="610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60</v>
      </c>
      <c r="C2442" s="291" t="str">
        <f t="shared" si="1348"/>
        <v>PCS</v>
      </c>
      <c r="D2442" s="292" t="str">
        <f t="shared" si="1348"/>
        <v/>
      </c>
      <c r="E2442" s="293" t="str">
        <f t="shared" si="1348"/>
        <v>DOUBLE TAPE KENKO 48 MM - BLUE CORE (2")</v>
      </c>
      <c r="F2442" s="162"/>
      <c r="G2442" s="163"/>
      <c r="H2442" s="164">
        <f t="shared" ref="H2442:J2442" si="1349">H2404</f>
        <v>9500</v>
      </c>
      <c r="I2442" s="165">
        <f t="shared" si="1349"/>
        <v>0.1</v>
      </c>
      <c r="J2442" s="165">
        <f t="shared" si="1349"/>
        <v>0</v>
      </c>
      <c r="K2442" s="166">
        <f t="shared" ref="K2442:K2457" si="1350">(B2442*H2442-((B2442*H2442)*I2442))-((B2442*H2442-((B2442*H2442)*I2442))*J2442)</f>
        <v>513000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10</v>
      </c>
      <c r="C2443" s="291" t="str">
        <f t="shared" si="1351"/>
        <v>LSN</v>
      </c>
      <c r="D2443" s="292" t="str">
        <f t="shared" si="1351"/>
        <v/>
      </c>
      <c r="E2443" s="293" t="str">
        <f t="shared" si="1351"/>
        <v>ISI CUTTER 18 MM KENKO L-150 (BESAR)</v>
      </c>
      <c r="F2443" s="162"/>
      <c r="G2443" s="163"/>
      <c r="H2443" s="164">
        <f t="shared" ref="H2443:J2443" si="1352">H2405</f>
        <v>64800</v>
      </c>
      <c r="I2443" s="165">
        <f t="shared" si="1352"/>
        <v>0.1</v>
      </c>
      <c r="J2443" s="165">
        <f t="shared" si="1352"/>
        <v>0</v>
      </c>
      <c r="K2443" s="166">
        <f t="shared" si="1350"/>
        <v>583200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665"/>
      <c r="K2459" s="645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666">
        <f>SUM(K2442:K2457)</f>
        <v>1096200</v>
      </c>
      <c r="K2460" s="667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646"/>
      <c r="K2461" s="646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645"/>
      <c r="K2463" s="645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655">
        <f>((J2460/1.11)+(K2462/1.11))*11%</f>
        <v>108632.43243243243</v>
      </c>
      <c r="K2464" s="656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645"/>
      <c r="K2465" s="645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1096200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592" t="str">
        <f>J2430</f>
        <v>NOVI / CONDRO</v>
      </c>
      <c r="K2468" s="593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592">
        <f>J2431</f>
        <v>0</v>
      </c>
      <c r="K2469" s="593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23010022</v>
      </c>
      <c r="F2472" s="204"/>
      <c r="G2472" s="205" t="s">
        <v>2</v>
      </c>
      <c r="H2472" s="594" t="str">
        <f>H2434</f>
        <v>CV  WISUDA</v>
      </c>
      <c r="I2472" s="594"/>
      <c r="J2472" s="594"/>
      <c r="K2472" s="595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598" t="s">
        <v>3</v>
      </c>
      <c r="G2473" s="211"/>
      <c r="H2473" s="596"/>
      <c r="I2473" s="596"/>
      <c r="J2473" s="596"/>
      <c r="K2473" s="597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599">
        <f>D2436</f>
        <v>44938</v>
      </c>
      <c r="E2474" s="600"/>
      <c r="F2474" s="598"/>
      <c r="G2474" s="212"/>
      <c r="H2474" s="601" t="str">
        <f>H2436</f>
        <v/>
      </c>
      <c r="I2474" s="601"/>
      <c r="J2474" s="601"/>
      <c r="K2474" s="602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598"/>
      <c r="G2475" s="212"/>
      <c r="H2475" s="603" t="str">
        <f>H2437</f>
        <v>PURWOKERTO</v>
      </c>
      <c r="I2475" s="603"/>
      <c r="J2475" s="603"/>
      <c r="K2475" s="604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 t="str">
        <f>D2438</f>
        <v>KO 0633</v>
      </c>
      <c r="E2476" s="203"/>
      <c r="F2476" s="214"/>
      <c r="G2476" s="215"/>
      <c r="H2476" s="605"/>
      <c r="I2476" s="605"/>
      <c r="J2476" s="605"/>
      <c r="K2476" s="606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60</v>
      </c>
      <c r="C2480" s="296" t="str">
        <f t="shared" si="1381"/>
        <v>PCS</v>
      </c>
      <c r="D2480" s="297" t="str">
        <f t="shared" si="1381"/>
        <v/>
      </c>
      <c r="E2480" s="298" t="str">
        <f t="shared" si="1381"/>
        <v>DOUBLE TAPE KENKO 48 MM - BLUE CORE (2")</v>
      </c>
      <c r="F2480" s="239"/>
      <c r="G2480" s="240"/>
      <c r="H2480" s="241">
        <f t="shared" ref="H2480:J2480" si="1382">H2442</f>
        <v>9500</v>
      </c>
      <c r="I2480" s="242">
        <f t="shared" si="1382"/>
        <v>0.1</v>
      </c>
      <c r="J2480" s="242">
        <f t="shared" si="1382"/>
        <v>0</v>
      </c>
      <c r="K2480" s="243">
        <f t="shared" ref="K2480:K2495" si="1383">(B2480*H2480-((B2480*H2480)*I2480))-((B2480*H2480-((B2480*H2480)*I2480))*J2480)</f>
        <v>513000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10</v>
      </c>
      <c r="C2481" s="296" t="str">
        <f t="shared" si="1384"/>
        <v>LSN</v>
      </c>
      <c r="D2481" s="297" t="str">
        <f t="shared" si="1384"/>
        <v/>
      </c>
      <c r="E2481" s="298" t="str">
        <f t="shared" si="1384"/>
        <v>ISI CUTTER 18 MM KENKO L-150 (BESAR)</v>
      </c>
      <c r="F2481" s="239"/>
      <c r="G2481" s="240"/>
      <c r="H2481" s="241">
        <f t="shared" ref="H2481:J2481" si="1385">H2443</f>
        <v>64800</v>
      </c>
      <c r="I2481" s="242">
        <f t="shared" si="1385"/>
        <v>0.1</v>
      </c>
      <c r="J2481" s="242">
        <f t="shared" si="1385"/>
        <v>0</v>
      </c>
      <c r="K2481" s="243">
        <f t="shared" si="1383"/>
        <v>583200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647"/>
      <c r="K2497" s="642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648">
        <f>SUM(K2480:K2495)</f>
        <v>1096200</v>
      </c>
      <c r="K2498" s="649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641"/>
      <c r="K2499" s="641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642"/>
      <c r="K2501" s="642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643">
        <f>((J2498/1.11)+(K2500/1.11))*11%</f>
        <v>108632.43243243243</v>
      </c>
      <c r="K2502" s="644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642"/>
      <c r="K2503" s="642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1096200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589" t="str">
        <f>J2468</f>
        <v>NOVI / CONDRO</v>
      </c>
      <c r="K2506" s="590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589">
        <f>J2469</f>
        <v>0</v>
      </c>
      <c r="K2507" s="590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23010023</v>
      </c>
      <c r="G2510" s="11" t="s">
        <v>2</v>
      </c>
      <c r="H2510" s="558" t="s">
        <v>40</v>
      </c>
      <c r="I2510" s="558"/>
      <c r="J2510" s="558"/>
      <c r="K2510" s="559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562" t="s">
        <v>3</v>
      </c>
      <c r="G2511" s="17"/>
      <c r="H2511" s="560"/>
      <c r="I2511" s="560"/>
      <c r="J2511" s="560"/>
      <c r="K2511" s="561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657">
        <v>44938</v>
      </c>
      <c r="E2512" s="658"/>
      <c r="F2512" s="562"/>
      <c r="G2512" s="18"/>
      <c r="H2512" s="659" t="s">
        <v>41</v>
      </c>
      <c r="I2512" s="659"/>
      <c r="J2512" s="659"/>
      <c r="K2512" s="660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562"/>
      <c r="G2513" s="18"/>
      <c r="H2513" s="661" t="s">
        <v>36</v>
      </c>
      <c r="I2513" s="661"/>
      <c r="J2513" s="661"/>
      <c r="K2513" s="662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166</v>
      </c>
      <c r="E2514" s="9"/>
      <c r="F2514" s="21"/>
      <c r="G2514" s="22"/>
      <c r="H2514" s="663"/>
      <c r="I2514" s="663"/>
      <c r="J2514" s="663"/>
      <c r="K2514" s="664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2000</v>
      </c>
      <c r="C2518" s="46" t="s">
        <v>42</v>
      </c>
      <c r="D2518" s="94">
        <v>2</v>
      </c>
      <c r="E2518" s="114" t="s">
        <v>129</v>
      </c>
      <c r="F2518" s="48"/>
      <c r="G2518" s="49"/>
      <c r="H2518" s="50">
        <v>2050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3546500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591"/>
      <c r="K2535" s="563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584">
        <f>SUM(K2518:K2533)</f>
        <v>3546500</v>
      </c>
      <c r="K2536" s="585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586"/>
      <c r="K2537" s="586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563"/>
      <c r="K2539" s="563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587">
        <f>((J2536/1.11)+(K2538/1.11))*11%</f>
        <v>351454.95495495491</v>
      </c>
      <c r="K2540" s="588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563"/>
      <c r="K2541" s="563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3546500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564" t="s">
        <v>38</v>
      </c>
      <c r="K2544" s="565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564"/>
      <c r="K2545" s="565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23010023</v>
      </c>
      <c r="F2548" s="127"/>
      <c r="G2548" s="128" t="s">
        <v>2</v>
      </c>
      <c r="H2548" s="668" t="str">
        <f>H2510</f>
        <v>CV PELITA JAYA</v>
      </c>
      <c r="I2548" s="668"/>
      <c r="J2548" s="668"/>
      <c r="K2548" s="669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650" t="s">
        <v>3</v>
      </c>
      <c r="G2549" s="134"/>
      <c r="H2549" s="670"/>
      <c r="I2549" s="670"/>
      <c r="J2549" s="670"/>
      <c r="K2549" s="671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651">
        <f>D2512</f>
        <v>44938</v>
      </c>
      <c r="E2550" s="652"/>
      <c r="F2550" s="650"/>
      <c r="G2550" s="135"/>
      <c r="H2550" s="653" t="str">
        <f>H2512</f>
        <v>(ANUGERAH SEJAHTERA)</v>
      </c>
      <c r="I2550" s="653"/>
      <c r="J2550" s="653"/>
      <c r="K2550" s="654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650"/>
      <c r="G2551" s="135"/>
      <c r="H2551" s="607" t="str">
        <f>H2513</f>
        <v>PURWOKERTO</v>
      </c>
      <c r="I2551" s="607"/>
      <c r="J2551" s="607"/>
      <c r="K2551" s="608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 t="str">
        <f>D2514</f>
        <v>KO 0635</v>
      </c>
      <c r="E2552" s="126"/>
      <c r="F2552" s="137"/>
      <c r="G2552" s="138"/>
      <c r="H2552" s="609"/>
      <c r="I2552" s="609"/>
      <c r="J2552" s="609"/>
      <c r="K2552" s="610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2000</v>
      </c>
      <c r="C2556" s="291" t="str">
        <f t="shared" si="1415"/>
        <v>PCS</v>
      </c>
      <c r="D2556" s="306">
        <f t="shared" si="1415"/>
        <v>2</v>
      </c>
      <c r="E2556" s="293" t="str">
        <f t="shared" si="1415"/>
        <v>LABEL HARGA JOYKO LB-2RL (1 LINE PUTIH)</v>
      </c>
      <c r="F2556" s="162"/>
      <c r="G2556" s="163"/>
      <c r="H2556" s="164">
        <f t="shared" ref="H2556:J2556" si="1416">H2518</f>
        <v>2050</v>
      </c>
      <c r="I2556" s="165">
        <f t="shared" si="1416"/>
        <v>0.13500000000000001</v>
      </c>
      <c r="J2556" s="165">
        <f t="shared" si="1416"/>
        <v>0</v>
      </c>
      <c r="K2556" s="166">
        <f t="shared" ref="K2556:K2571" si="1417">(B2556*H2556-((B2556*H2556)*I2556))-((B2556*H2556-((B2556*H2556)*I2556))*J2556)</f>
        <v>3546500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665"/>
      <c r="K2573" s="645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666">
        <f>SUM(K2556:K2571)</f>
        <v>3546500</v>
      </c>
      <c r="K2574" s="667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646"/>
      <c r="K2575" s="646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645"/>
      <c r="K2577" s="645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655">
        <f>((J2574/1.11)+(K2576/1.11))*11%</f>
        <v>351454.95495495491</v>
      </c>
      <c r="K2578" s="656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645"/>
      <c r="K2579" s="645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3546500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592" t="str">
        <f>J2544</f>
        <v>NOVI / CONDRO</v>
      </c>
      <c r="K2582" s="593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592">
        <f>J2545</f>
        <v>0</v>
      </c>
      <c r="K2583" s="593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23010023</v>
      </c>
      <c r="F2586" s="204"/>
      <c r="G2586" s="205" t="s">
        <v>2</v>
      </c>
      <c r="H2586" s="594" t="str">
        <f>H2548</f>
        <v>CV PELITA JAYA</v>
      </c>
      <c r="I2586" s="594"/>
      <c r="J2586" s="594"/>
      <c r="K2586" s="595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598" t="s">
        <v>3</v>
      </c>
      <c r="G2587" s="211"/>
      <c r="H2587" s="596"/>
      <c r="I2587" s="596"/>
      <c r="J2587" s="596"/>
      <c r="K2587" s="597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599">
        <f>D2550</f>
        <v>44938</v>
      </c>
      <c r="E2588" s="600"/>
      <c r="F2588" s="598"/>
      <c r="G2588" s="212"/>
      <c r="H2588" s="601" t="str">
        <f>H2550</f>
        <v>(ANUGERAH SEJAHTERA)</v>
      </c>
      <c r="I2588" s="601"/>
      <c r="J2588" s="601"/>
      <c r="K2588" s="602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598"/>
      <c r="G2589" s="212"/>
      <c r="H2589" s="603" t="str">
        <f>H2551</f>
        <v>PURWOKERTO</v>
      </c>
      <c r="I2589" s="603"/>
      <c r="J2589" s="603"/>
      <c r="K2589" s="604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 t="str">
        <f>D2552</f>
        <v>KO 0635</v>
      </c>
      <c r="E2590" s="203"/>
      <c r="F2590" s="214"/>
      <c r="G2590" s="215"/>
      <c r="H2590" s="605"/>
      <c r="I2590" s="605"/>
      <c r="J2590" s="605"/>
      <c r="K2590" s="606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2000</v>
      </c>
      <c r="C2594" s="296" t="str">
        <f t="shared" si="1448"/>
        <v>PCS</v>
      </c>
      <c r="D2594" s="305">
        <f t="shared" si="1448"/>
        <v>2</v>
      </c>
      <c r="E2594" s="298" t="str">
        <f t="shared" si="1448"/>
        <v>LABEL HARGA JOYKO LB-2RL (1 LINE PUTIH)</v>
      </c>
      <c r="F2594" s="239"/>
      <c r="G2594" s="240"/>
      <c r="H2594" s="241">
        <f t="shared" ref="H2594:J2594" si="1449">H2556</f>
        <v>2050</v>
      </c>
      <c r="I2594" s="242">
        <f t="shared" si="1449"/>
        <v>0.13500000000000001</v>
      </c>
      <c r="J2594" s="242">
        <f t="shared" si="1449"/>
        <v>0</v>
      </c>
      <c r="K2594" s="243">
        <f t="shared" ref="K2594:K2609" si="1450">(B2594*H2594-((B2594*H2594)*I2594))-((B2594*H2594-((B2594*H2594)*I2594))*J2594)</f>
        <v>3546500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647"/>
      <c r="K2611" s="642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648">
        <f>SUM(K2594:K2609)</f>
        <v>3546500</v>
      </c>
      <c r="K2612" s="649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641"/>
      <c r="K2613" s="641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642"/>
      <c r="K2615" s="642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643">
        <f>((J2612/1.11)+(K2614/1.11))*11%</f>
        <v>351454.95495495491</v>
      </c>
      <c r="K2616" s="644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642"/>
      <c r="K2617" s="642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3546500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589" t="str">
        <f>J2582</f>
        <v>NOVI / CONDRO</v>
      </c>
      <c r="K2620" s="590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589">
        <f>J2583</f>
        <v>0</v>
      </c>
      <c r="K2621" s="590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23010024</v>
      </c>
      <c r="G2624" s="11" t="s">
        <v>2</v>
      </c>
      <c r="H2624" s="558" t="s">
        <v>239</v>
      </c>
      <c r="I2624" s="558"/>
      <c r="J2624" s="558"/>
      <c r="K2624" s="559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562" t="s">
        <v>3</v>
      </c>
      <c r="G2625" s="17"/>
      <c r="H2625" s="560"/>
      <c r="I2625" s="560"/>
      <c r="J2625" s="560"/>
      <c r="K2625" s="561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657">
        <v>44938</v>
      </c>
      <c r="E2626" s="658"/>
      <c r="F2626" s="562"/>
      <c r="G2626" s="18"/>
      <c r="H2626" s="659" t="s">
        <v>167</v>
      </c>
      <c r="I2626" s="659"/>
      <c r="J2626" s="659"/>
      <c r="K2626" s="660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562"/>
      <c r="G2627" s="18"/>
      <c r="H2627" s="661" t="s">
        <v>168</v>
      </c>
      <c r="I2627" s="661"/>
      <c r="J2627" s="661"/>
      <c r="K2627" s="662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169</v>
      </c>
      <c r="E2628" s="9"/>
      <c r="F2628" s="21"/>
      <c r="G2628" s="22"/>
      <c r="H2628" s="663"/>
      <c r="I2628" s="663"/>
      <c r="J2628" s="663"/>
      <c r="K2628" s="664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33</v>
      </c>
      <c r="D2632" s="551">
        <v>1</v>
      </c>
      <c r="E2632" s="114" t="s">
        <v>170</v>
      </c>
      <c r="F2632" s="48"/>
      <c r="G2632" s="49"/>
      <c r="H2632" s="50">
        <v>39600</v>
      </c>
      <c r="I2632" s="51">
        <v>0.125</v>
      </c>
      <c r="J2632" s="51"/>
      <c r="K2632" s="52">
        <f t="shared" ref="K2632:K2647" si="1481">(B2632*H2632-((B2632*H2632)*I2632))-((B2632*H2632-((B2632*H2632)*I2632))*J2632)</f>
        <v>4989600</v>
      </c>
      <c r="L2632" s="36"/>
    </row>
    <row r="2633" spans="1:12" s="10" customFormat="1" ht="14.1" customHeight="1" x14ac:dyDescent="0.25">
      <c r="A2633" s="45">
        <v>2</v>
      </c>
      <c r="B2633" s="46">
        <v>432</v>
      </c>
      <c r="C2633" s="46" t="s">
        <v>171</v>
      </c>
      <c r="D2633" s="551">
        <v>3</v>
      </c>
      <c r="E2633" s="114" t="s">
        <v>48</v>
      </c>
      <c r="F2633" s="48"/>
      <c r="G2633" s="49"/>
      <c r="H2633" s="50">
        <v>10600</v>
      </c>
      <c r="I2633" s="51">
        <v>0.125</v>
      </c>
      <c r="J2633" s="51"/>
      <c r="K2633" s="52">
        <f t="shared" si="1481"/>
        <v>4006800</v>
      </c>
      <c r="L2633" s="36"/>
    </row>
    <row r="2634" spans="1:12" s="10" customFormat="1" ht="14.1" customHeight="1" x14ac:dyDescent="0.25">
      <c r="A2634" s="45">
        <v>3</v>
      </c>
      <c r="B2634" s="46">
        <v>24</v>
      </c>
      <c r="C2634" s="46" t="s">
        <v>33</v>
      </c>
      <c r="D2634" s="94" t="s">
        <v>31</v>
      </c>
      <c r="E2634" s="114" t="s">
        <v>172</v>
      </c>
      <c r="F2634" s="48"/>
      <c r="G2634" s="49"/>
      <c r="H2634" s="50">
        <v>52200</v>
      </c>
      <c r="I2634" s="51">
        <v>0.125</v>
      </c>
      <c r="J2634" s="51"/>
      <c r="K2634" s="52">
        <f t="shared" si="1481"/>
        <v>1096200</v>
      </c>
      <c r="L2634" s="36"/>
    </row>
    <row r="2635" spans="1:12" s="10" customFormat="1" ht="14.1" customHeight="1" x14ac:dyDescent="0.25">
      <c r="A2635" s="45">
        <v>4</v>
      </c>
      <c r="B2635" s="46">
        <v>3</v>
      </c>
      <c r="C2635" s="46" t="s">
        <v>33</v>
      </c>
      <c r="D2635" s="94" t="s">
        <v>31</v>
      </c>
      <c r="E2635" s="114" t="s">
        <v>163</v>
      </c>
      <c r="F2635" s="48"/>
      <c r="G2635" s="49"/>
      <c r="H2635" s="50">
        <v>103200</v>
      </c>
      <c r="I2635" s="51">
        <v>0.125</v>
      </c>
      <c r="J2635" s="51"/>
      <c r="K2635" s="52">
        <f t="shared" si="1481"/>
        <v>270900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591"/>
      <c r="K2649" s="563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584">
        <f>SUM(K2632:K2647)</f>
        <v>10363500</v>
      </c>
      <c r="K2650" s="585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586"/>
      <c r="K2651" s="586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563"/>
      <c r="K2653" s="563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587">
        <f>((J2650/1.11)+(K2652/1.11))*11%</f>
        <v>1027013.5135135134</v>
      </c>
      <c r="K2654" s="588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563"/>
      <c r="K2655" s="563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10363500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564" t="s">
        <v>67</v>
      </c>
      <c r="K2658" s="565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564"/>
      <c r="K2659" s="565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23010024</v>
      </c>
      <c r="F2662" s="127"/>
      <c r="G2662" s="128" t="s">
        <v>2</v>
      </c>
      <c r="H2662" s="668" t="str">
        <f>H2624</f>
        <v>SOEYANTO LOPOLUSI</v>
      </c>
      <c r="I2662" s="668"/>
      <c r="J2662" s="668"/>
      <c r="K2662" s="669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650" t="s">
        <v>3</v>
      </c>
      <c r="G2663" s="134"/>
      <c r="H2663" s="670"/>
      <c r="I2663" s="670"/>
      <c r="J2663" s="670"/>
      <c r="K2663" s="671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651">
        <f>D2626</f>
        <v>44938</v>
      </c>
      <c r="E2664" s="652"/>
      <c r="F2664" s="650"/>
      <c r="G2664" s="135"/>
      <c r="H2664" s="653" t="str">
        <f>H2626</f>
        <v>( LANCAR )</v>
      </c>
      <c r="I2664" s="653"/>
      <c r="J2664" s="653"/>
      <c r="K2664" s="654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650"/>
      <c r="G2665" s="135"/>
      <c r="H2665" s="607" t="str">
        <f>H2627</f>
        <v>MALANG</v>
      </c>
      <c r="I2665" s="607"/>
      <c r="J2665" s="607"/>
      <c r="K2665" s="608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 t="str">
        <f>D2628</f>
        <v>KO 2882</v>
      </c>
      <c r="E2666" s="126"/>
      <c r="F2666" s="137"/>
      <c r="G2666" s="138"/>
      <c r="H2666" s="609"/>
      <c r="I2666" s="609"/>
      <c r="J2666" s="609"/>
      <c r="K2666" s="610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144</v>
      </c>
      <c r="C2670" s="291" t="str">
        <f t="shared" si="1482"/>
        <v>LSN</v>
      </c>
      <c r="D2670" s="306">
        <f t="shared" si="1482"/>
        <v>1</v>
      </c>
      <c r="E2670" s="293" t="str">
        <f t="shared" si="1482"/>
        <v>GEL PEN KENKO 0.28MM MICROTEC</v>
      </c>
      <c r="F2670" s="162"/>
      <c r="G2670" s="163"/>
      <c r="H2670" s="164">
        <f t="shared" ref="H2670:J2670" si="1483">H2632</f>
        <v>39600</v>
      </c>
      <c r="I2670" s="165">
        <f t="shared" si="1483"/>
        <v>0.125</v>
      </c>
      <c r="J2670" s="165">
        <f t="shared" si="1483"/>
        <v>0</v>
      </c>
      <c r="K2670" s="166">
        <f t="shared" ref="K2670:K2685" si="1484">(B2670*H2670-((B2670*H2670)*I2670))-((B2670*H2670-((B2670*H2670)*I2670))*J2670)</f>
        <v>4989600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432</v>
      </c>
      <c r="C2671" s="291" t="str">
        <f t="shared" si="1485"/>
        <v>SET</v>
      </c>
      <c r="D2671" s="306">
        <f t="shared" si="1485"/>
        <v>3</v>
      </c>
      <c r="E2671" s="293" t="str">
        <f t="shared" si="1485"/>
        <v>PENSIL WARNA JOYKO CP-12PB (PANJANG)</v>
      </c>
      <c r="F2671" s="162"/>
      <c r="G2671" s="163"/>
      <c r="H2671" s="164">
        <f t="shared" ref="H2671:J2671" si="1486">H2633</f>
        <v>10600</v>
      </c>
      <c r="I2671" s="165">
        <f t="shared" si="1486"/>
        <v>0.125</v>
      </c>
      <c r="J2671" s="165">
        <f t="shared" si="1486"/>
        <v>0</v>
      </c>
      <c r="K2671" s="166">
        <f t="shared" si="1484"/>
        <v>4006800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24</v>
      </c>
      <c r="C2672" s="291" t="str">
        <f t="shared" si="1487"/>
        <v>LSN</v>
      </c>
      <c r="D2672" s="292" t="str">
        <f t="shared" si="1487"/>
        <v/>
      </c>
      <c r="E2672" s="293" t="str">
        <f t="shared" si="1487"/>
        <v>GUNTING JOYKO SC-828</v>
      </c>
      <c r="F2672" s="162"/>
      <c r="G2672" s="163"/>
      <c r="H2672" s="164">
        <f t="shared" ref="H2672:J2672" si="1488">H2634</f>
        <v>52200</v>
      </c>
      <c r="I2672" s="165">
        <f t="shared" si="1488"/>
        <v>0.125</v>
      </c>
      <c r="J2672" s="165">
        <f t="shared" si="1488"/>
        <v>0</v>
      </c>
      <c r="K2672" s="166">
        <f t="shared" si="1484"/>
        <v>1096200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3</v>
      </c>
      <c r="C2673" s="291" t="str">
        <f t="shared" si="1489"/>
        <v>LSN</v>
      </c>
      <c r="D2673" s="292" t="str">
        <f t="shared" si="1489"/>
        <v/>
      </c>
      <c r="E2673" s="293" t="str">
        <f t="shared" si="1489"/>
        <v>DATE STAMP JOYKO S-68 (Lunas)</v>
      </c>
      <c r="F2673" s="162"/>
      <c r="G2673" s="163"/>
      <c r="H2673" s="164">
        <f t="shared" ref="H2673:J2673" si="1490">H2635</f>
        <v>103200</v>
      </c>
      <c r="I2673" s="165">
        <f t="shared" si="1490"/>
        <v>0.125</v>
      </c>
      <c r="J2673" s="165">
        <f t="shared" si="1490"/>
        <v>0</v>
      </c>
      <c r="K2673" s="166">
        <f t="shared" si="1484"/>
        <v>270900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665"/>
      <c r="K2687" s="645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666">
        <f>SUM(K2670:K2685)</f>
        <v>10363500</v>
      </c>
      <c r="K2688" s="667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646"/>
      <c r="K2689" s="646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645"/>
      <c r="K2691" s="645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655">
        <f>((J2688/1.11)+(K2690/1.11))*11%</f>
        <v>1027013.5135135134</v>
      </c>
      <c r="K2692" s="656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645"/>
      <c r="K2693" s="645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10363500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592" t="str">
        <f>J2658</f>
        <v>RISMA / CONDRO</v>
      </c>
      <c r="K2696" s="593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592">
        <f>J2659</f>
        <v>0</v>
      </c>
      <c r="K2697" s="593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23010024</v>
      </c>
      <c r="F2700" s="204"/>
      <c r="G2700" s="205" t="s">
        <v>2</v>
      </c>
      <c r="H2700" s="594" t="str">
        <f>H2662</f>
        <v>SOEYANTO LOPOLUSI</v>
      </c>
      <c r="I2700" s="594"/>
      <c r="J2700" s="594"/>
      <c r="K2700" s="595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598" t="s">
        <v>3</v>
      </c>
      <c r="G2701" s="211"/>
      <c r="H2701" s="596"/>
      <c r="I2701" s="596"/>
      <c r="J2701" s="596"/>
      <c r="K2701" s="597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599">
        <f>D2664</f>
        <v>44938</v>
      </c>
      <c r="E2702" s="600"/>
      <c r="F2702" s="598"/>
      <c r="G2702" s="212"/>
      <c r="H2702" s="601" t="str">
        <f>H2664</f>
        <v>( LANCAR )</v>
      </c>
      <c r="I2702" s="601"/>
      <c r="J2702" s="601"/>
      <c r="K2702" s="602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598"/>
      <c r="G2703" s="212"/>
      <c r="H2703" s="603" t="str">
        <f>H2665</f>
        <v>MALANG</v>
      </c>
      <c r="I2703" s="603"/>
      <c r="J2703" s="603"/>
      <c r="K2703" s="604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 t="str">
        <f>D2666</f>
        <v>KO 2882</v>
      </c>
      <c r="E2704" s="203"/>
      <c r="F2704" s="214"/>
      <c r="G2704" s="215"/>
      <c r="H2704" s="605"/>
      <c r="I2704" s="605"/>
      <c r="J2704" s="605"/>
      <c r="K2704" s="606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144</v>
      </c>
      <c r="C2708" s="296" t="str">
        <f t="shared" si="1515"/>
        <v>LSN</v>
      </c>
      <c r="D2708" s="305">
        <f t="shared" si="1515"/>
        <v>1</v>
      </c>
      <c r="E2708" s="298" t="str">
        <f t="shared" si="1515"/>
        <v>GEL PEN KENKO 0.28MM MICROTEC</v>
      </c>
      <c r="F2708" s="239"/>
      <c r="G2708" s="240"/>
      <c r="H2708" s="241">
        <f t="shared" ref="H2708:J2708" si="1516">H2670</f>
        <v>39600</v>
      </c>
      <c r="I2708" s="242">
        <f t="shared" si="1516"/>
        <v>0.125</v>
      </c>
      <c r="J2708" s="242">
        <f t="shared" si="1516"/>
        <v>0</v>
      </c>
      <c r="K2708" s="243">
        <f t="shared" ref="K2708:K2723" si="1517">(B2708*H2708-((B2708*H2708)*I2708))-((B2708*H2708-((B2708*H2708)*I2708))*J2708)</f>
        <v>4989600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432</v>
      </c>
      <c r="C2709" s="296" t="str">
        <f t="shared" si="1518"/>
        <v>SET</v>
      </c>
      <c r="D2709" s="305">
        <f t="shared" si="1518"/>
        <v>3</v>
      </c>
      <c r="E2709" s="298" t="str">
        <f t="shared" si="1518"/>
        <v>PENSIL WARNA JOYKO CP-12PB (PANJANG)</v>
      </c>
      <c r="F2709" s="239"/>
      <c r="G2709" s="240"/>
      <c r="H2709" s="241">
        <f t="shared" ref="H2709:J2709" si="1519">H2671</f>
        <v>10600</v>
      </c>
      <c r="I2709" s="242">
        <f t="shared" si="1519"/>
        <v>0.125</v>
      </c>
      <c r="J2709" s="242">
        <f t="shared" si="1519"/>
        <v>0</v>
      </c>
      <c r="K2709" s="243">
        <f t="shared" si="1517"/>
        <v>4006800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24</v>
      </c>
      <c r="C2710" s="296" t="str">
        <f t="shared" si="1520"/>
        <v>LSN</v>
      </c>
      <c r="D2710" s="297" t="str">
        <f t="shared" si="1520"/>
        <v/>
      </c>
      <c r="E2710" s="298" t="str">
        <f t="shared" si="1520"/>
        <v>GUNTING JOYKO SC-828</v>
      </c>
      <c r="F2710" s="239"/>
      <c r="G2710" s="240"/>
      <c r="H2710" s="241">
        <f t="shared" ref="H2710:J2710" si="1521">H2672</f>
        <v>52200</v>
      </c>
      <c r="I2710" s="242">
        <f t="shared" si="1521"/>
        <v>0.125</v>
      </c>
      <c r="J2710" s="242">
        <f t="shared" si="1521"/>
        <v>0</v>
      </c>
      <c r="K2710" s="243">
        <f t="shared" si="1517"/>
        <v>1096200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3</v>
      </c>
      <c r="C2711" s="296" t="str">
        <f t="shared" si="1522"/>
        <v>LSN</v>
      </c>
      <c r="D2711" s="297" t="str">
        <f t="shared" si="1522"/>
        <v/>
      </c>
      <c r="E2711" s="298" t="str">
        <f t="shared" si="1522"/>
        <v>DATE STAMP JOYKO S-68 (Lunas)</v>
      </c>
      <c r="F2711" s="239"/>
      <c r="G2711" s="240"/>
      <c r="H2711" s="241">
        <f t="shared" ref="H2711:J2711" si="1523">H2673</f>
        <v>103200</v>
      </c>
      <c r="I2711" s="242">
        <f t="shared" si="1523"/>
        <v>0.125</v>
      </c>
      <c r="J2711" s="242">
        <f t="shared" si="1523"/>
        <v>0</v>
      </c>
      <c r="K2711" s="243">
        <f t="shared" si="1517"/>
        <v>270900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647"/>
      <c r="K2725" s="642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648">
        <f>SUM(K2708:K2723)</f>
        <v>10363500</v>
      </c>
      <c r="K2726" s="649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641"/>
      <c r="K2727" s="641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642"/>
      <c r="K2729" s="642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643">
        <f>((J2726/1.11)+(K2728/1.11))*11%</f>
        <v>1027013.5135135134</v>
      </c>
      <c r="K2730" s="644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642"/>
      <c r="K2731" s="642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10363500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589" t="str">
        <f>J2696</f>
        <v>RISMA / CONDRO</v>
      </c>
      <c r="K2734" s="590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589">
        <f>J2697</f>
        <v>0</v>
      </c>
      <c r="K2735" s="590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23010025</v>
      </c>
      <c r="G2738" s="11" t="s">
        <v>2</v>
      </c>
      <c r="H2738" s="558" t="s">
        <v>173</v>
      </c>
      <c r="I2738" s="558"/>
      <c r="J2738" s="558"/>
      <c r="K2738" s="559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562" t="s">
        <v>3</v>
      </c>
      <c r="G2739" s="17"/>
      <c r="H2739" s="560"/>
      <c r="I2739" s="560"/>
      <c r="J2739" s="560"/>
      <c r="K2739" s="561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657">
        <v>44940</v>
      </c>
      <c r="E2740" s="658"/>
      <c r="F2740" s="562"/>
      <c r="G2740" s="18"/>
      <c r="H2740" s="659" t="s">
        <v>31</v>
      </c>
      <c r="I2740" s="659"/>
      <c r="J2740" s="659"/>
      <c r="K2740" s="660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562"/>
      <c r="G2741" s="18"/>
      <c r="H2741" s="661" t="s">
        <v>174</v>
      </c>
      <c r="I2741" s="661"/>
      <c r="J2741" s="661"/>
      <c r="K2741" s="662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175</v>
      </c>
      <c r="E2742" s="9"/>
      <c r="F2742" s="21"/>
      <c r="G2742" s="22"/>
      <c r="H2742" s="663"/>
      <c r="I2742" s="663"/>
      <c r="J2742" s="663"/>
      <c r="K2742" s="664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120</v>
      </c>
      <c r="C2746" s="46" t="s">
        <v>33</v>
      </c>
      <c r="D2746" s="94">
        <v>1</v>
      </c>
      <c r="E2746" s="114" t="s">
        <v>240</v>
      </c>
      <c r="F2746" s="48"/>
      <c r="G2746" s="49"/>
      <c r="H2746" s="50">
        <v>18000</v>
      </c>
      <c r="I2746" s="51"/>
      <c r="J2746" s="51"/>
      <c r="K2746" s="52">
        <f t="shared" ref="K2746:K2761" si="1548">(B2746*H2746-((B2746*H2746)*I2746))-((B2746*H2746-((B2746*H2746)*I2746))*J2746)</f>
        <v>2160000</v>
      </c>
      <c r="L2746" s="36"/>
    </row>
    <row r="2747" spans="1:12" s="10" customFormat="1" ht="14.1" customHeight="1" x14ac:dyDescent="0.25">
      <c r="A2747" s="45">
        <v>2</v>
      </c>
      <c r="B2747" s="46">
        <v>120</v>
      </c>
      <c r="C2747" s="46" t="s">
        <v>33</v>
      </c>
      <c r="D2747" s="94">
        <v>1</v>
      </c>
      <c r="E2747" s="114" t="s">
        <v>241</v>
      </c>
      <c r="F2747" s="48"/>
      <c r="G2747" s="49"/>
      <c r="H2747" s="50">
        <v>18000</v>
      </c>
      <c r="I2747" s="51"/>
      <c r="J2747" s="51"/>
      <c r="K2747" s="52">
        <f t="shared" si="1548"/>
        <v>2160000</v>
      </c>
      <c r="L2747" s="36"/>
    </row>
    <row r="2748" spans="1:12" s="10" customFormat="1" ht="14.1" customHeight="1" x14ac:dyDescent="0.25">
      <c r="A2748" s="45">
        <v>3</v>
      </c>
      <c r="B2748" s="46">
        <v>120</v>
      </c>
      <c r="C2748" s="46" t="s">
        <v>33</v>
      </c>
      <c r="D2748" s="94">
        <v>1</v>
      </c>
      <c r="E2748" s="114" t="s">
        <v>242</v>
      </c>
      <c r="F2748" s="48"/>
      <c r="G2748" s="49"/>
      <c r="H2748" s="50">
        <v>18000</v>
      </c>
      <c r="I2748" s="51"/>
      <c r="J2748" s="51"/>
      <c r="K2748" s="52">
        <f t="shared" si="1548"/>
        <v>2160000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591"/>
      <c r="K2763" s="563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584">
        <f>SUM(K2746:K2761)</f>
        <v>6480000</v>
      </c>
      <c r="K2764" s="585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586"/>
      <c r="K2765" s="586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563"/>
      <c r="K2767" s="563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587">
        <f>((J2764/1.11)+(K2766/1.11))*11%</f>
        <v>642162.16216216213</v>
      </c>
      <c r="K2768" s="588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563"/>
      <c r="K2769" s="563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6480000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564" t="s">
        <v>38</v>
      </c>
      <c r="K2772" s="565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564"/>
      <c r="K2773" s="565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23010025</v>
      </c>
      <c r="F2776" s="127"/>
      <c r="G2776" s="128" t="s">
        <v>2</v>
      </c>
      <c r="H2776" s="668" t="str">
        <f>H2738</f>
        <v>CV TIARA</v>
      </c>
      <c r="I2776" s="668"/>
      <c r="J2776" s="668"/>
      <c r="K2776" s="669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650" t="s">
        <v>3</v>
      </c>
      <c r="G2777" s="134"/>
      <c r="H2777" s="670"/>
      <c r="I2777" s="670"/>
      <c r="J2777" s="670"/>
      <c r="K2777" s="671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651">
        <f>D2740</f>
        <v>44940</v>
      </c>
      <c r="E2778" s="652"/>
      <c r="F2778" s="650"/>
      <c r="G2778" s="135"/>
      <c r="H2778" s="653" t="str">
        <f>H2740</f>
        <v/>
      </c>
      <c r="I2778" s="653"/>
      <c r="J2778" s="653"/>
      <c r="K2778" s="654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650"/>
      <c r="G2779" s="135"/>
      <c r="H2779" s="607" t="str">
        <f>H2741</f>
        <v>SOLO</v>
      </c>
      <c r="I2779" s="607"/>
      <c r="J2779" s="607"/>
      <c r="K2779" s="608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 t="str">
        <f>D2742</f>
        <v>N 0658</v>
      </c>
      <c r="E2780" s="126"/>
      <c r="F2780" s="137"/>
      <c r="G2780" s="138"/>
      <c r="H2780" s="609"/>
      <c r="I2780" s="609"/>
      <c r="J2780" s="609"/>
      <c r="K2780" s="610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120</v>
      </c>
      <c r="C2784" s="291" t="str">
        <f t="shared" si="1549"/>
        <v>LSN</v>
      </c>
      <c r="D2784" s="306">
        <f t="shared" si="1549"/>
        <v>1</v>
      </c>
      <c r="E2784" s="293" t="str">
        <f t="shared" si="1549"/>
        <v>GEL PEN ZHIXIN G-3093</v>
      </c>
      <c r="F2784" s="162"/>
      <c r="G2784" s="163"/>
      <c r="H2784" s="164">
        <f t="shared" ref="H2784:J2784" si="1550">H2746</f>
        <v>18000</v>
      </c>
      <c r="I2784" s="553">
        <f t="shared" si="1550"/>
        <v>0</v>
      </c>
      <c r="J2784" s="553">
        <f t="shared" si="1550"/>
        <v>0</v>
      </c>
      <c r="K2784" s="166">
        <f t="shared" ref="K2784:K2799" si="1551">(B2784*H2784-((B2784*H2784)*I2784))-((B2784*H2784-((B2784*H2784)*I2784))*J2784)</f>
        <v>2160000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120</v>
      </c>
      <c r="C2785" s="291" t="str">
        <f t="shared" si="1552"/>
        <v>LSN</v>
      </c>
      <c r="D2785" s="306">
        <f t="shared" si="1552"/>
        <v>1</v>
      </c>
      <c r="E2785" s="293" t="str">
        <f t="shared" si="1552"/>
        <v>GEL PEN ZHIXIN G-3112</v>
      </c>
      <c r="F2785" s="162"/>
      <c r="G2785" s="163"/>
      <c r="H2785" s="164">
        <f t="shared" ref="H2785:J2785" si="1553">H2747</f>
        <v>18000</v>
      </c>
      <c r="I2785" s="553">
        <f t="shared" si="1553"/>
        <v>0</v>
      </c>
      <c r="J2785" s="553">
        <f t="shared" si="1553"/>
        <v>0</v>
      </c>
      <c r="K2785" s="166">
        <f t="shared" si="1551"/>
        <v>2160000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120</v>
      </c>
      <c r="C2786" s="291" t="str">
        <f t="shared" si="1554"/>
        <v>LSN</v>
      </c>
      <c r="D2786" s="306">
        <f t="shared" si="1554"/>
        <v>1</v>
      </c>
      <c r="E2786" s="293" t="str">
        <f t="shared" si="1554"/>
        <v>GEL PEN ZHIXIN G-3103</v>
      </c>
      <c r="F2786" s="162"/>
      <c r="G2786" s="163"/>
      <c r="H2786" s="164">
        <f t="shared" ref="H2786:J2786" si="1555">H2748</f>
        <v>18000</v>
      </c>
      <c r="I2786" s="553">
        <f t="shared" si="1555"/>
        <v>0</v>
      </c>
      <c r="J2786" s="553">
        <f t="shared" si="1555"/>
        <v>0</v>
      </c>
      <c r="K2786" s="166">
        <f t="shared" si="1551"/>
        <v>2160000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553">
        <f t="shared" si="1557"/>
        <v>0</v>
      </c>
      <c r="J2787" s="553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553">
        <f t="shared" si="1559"/>
        <v>0</v>
      </c>
      <c r="J2788" s="553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553">
        <f t="shared" si="1561"/>
        <v>0</v>
      </c>
      <c r="J2789" s="553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553">
        <f t="shared" si="1563"/>
        <v>0</v>
      </c>
      <c r="J2790" s="553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553">
        <f t="shared" si="1565"/>
        <v>0</v>
      </c>
      <c r="J2791" s="553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553">
        <f t="shared" si="1567"/>
        <v>0</v>
      </c>
      <c r="J2792" s="553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553">
        <f t="shared" si="1569"/>
        <v>0</v>
      </c>
      <c r="J2793" s="553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553">
        <f t="shared" si="1571"/>
        <v>0</v>
      </c>
      <c r="J2794" s="553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553">
        <f t="shared" si="1573"/>
        <v>0</v>
      </c>
      <c r="J2795" s="553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553">
        <f t="shared" si="1575"/>
        <v>0</v>
      </c>
      <c r="J2796" s="553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553">
        <f t="shared" si="1577"/>
        <v>0</v>
      </c>
      <c r="J2797" s="553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553">
        <f t="shared" si="1579"/>
        <v>0</v>
      </c>
      <c r="J2798" s="553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553">
        <f t="shared" si="1581"/>
        <v>0</v>
      </c>
      <c r="J2799" s="553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665"/>
      <c r="K2801" s="645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666">
        <f>SUM(K2784:K2799)</f>
        <v>6480000</v>
      </c>
      <c r="K2802" s="667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646"/>
      <c r="K2803" s="646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645"/>
      <c r="K2805" s="645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655">
        <f>((J2802/1.11)+(K2804/1.11))*11%</f>
        <v>642162.16216216213</v>
      </c>
      <c r="K2806" s="656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645"/>
      <c r="K2807" s="645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6480000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592" t="str">
        <f>J2772</f>
        <v>NOVI / CONDRO</v>
      </c>
      <c r="K2810" s="593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592">
        <f>J2773</f>
        <v>0</v>
      </c>
      <c r="K2811" s="593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23010025</v>
      </c>
      <c r="F2814" s="204"/>
      <c r="G2814" s="205" t="s">
        <v>2</v>
      </c>
      <c r="H2814" s="594" t="str">
        <f>H2776</f>
        <v>CV TIARA</v>
      </c>
      <c r="I2814" s="594"/>
      <c r="J2814" s="594"/>
      <c r="K2814" s="595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598" t="s">
        <v>3</v>
      </c>
      <c r="G2815" s="211"/>
      <c r="H2815" s="596"/>
      <c r="I2815" s="596"/>
      <c r="J2815" s="596"/>
      <c r="K2815" s="597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599">
        <f>D2778</f>
        <v>44940</v>
      </c>
      <c r="E2816" s="600"/>
      <c r="F2816" s="598"/>
      <c r="G2816" s="212"/>
      <c r="H2816" s="601" t="str">
        <f>H2778</f>
        <v/>
      </c>
      <c r="I2816" s="601"/>
      <c r="J2816" s="601"/>
      <c r="K2816" s="602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598"/>
      <c r="G2817" s="212"/>
      <c r="H2817" s="603" t="str">
        <f>H2779</f>
        <v>SOLO</v>
      </c>
      <c r="I2817" s="603"/>
      <c r="J2817" s="603"/>
      <c r="K2817" s="604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 t="str">
        <f>D2780</f>
        <v>N 0658</v>
      </c>
      <c r="E2818" s="203"/>
      <c r="F2818" s="214"/>
      <c r="G2818" s="215"/>
      <c r="H2818" s="605"/>
      <c r="I2818" s="605"/>
      <c r="J2818" s="605"/>
      <c r="K2818" s="606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120</v>
      </c>
      <c r="C2822" s="296" t="str">
        <f t="shared" si="1582"/>
        <v>LSN</v>
      </c>
      <c r="D2822" s="305">
        <f t="shared" si="1582"/>
        <v>1</v>
      </c>
      <c r="E2822" s="298" t="str">
        <f t="shared" si="1582"/>
        <v>GEL PEN ZHIXIN G-3093</v>
      </c>
      <c r="F2822" s="239"/>
      <c r="G2822" s="240"/>
      <c r="H2822" s="241">
        <f t="shared" ref="H2822:J2822" si="1583">H2784</f>
        <v>18000</v>
      </c>
      <c r="I2822" s="552">
        <f t="shared" si="1583"/>
        <v>0</v>
      </c>
      <c r="J2822" s="552">
        <f t="shared" si="1583"/>
        <v>0</v>
      </c>
      <c r="K2822" s="243">
        <f t="shared" ref="K2822:K2837" si="1584">(B2822*H2822-((B2822*H2822)*I2822))-((B2822*H2822-((B2822*H2822)*I2822))*J2822)</f>
        <v>2160000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120</v>
      </c>
      <c r="C2823" s="296" t="str">
        <f t="shared" si="1585"/>
        <v>LSN</v>
      </c>
      <c r="D2823" s="305">
        <f t="shared" si="1585"/>
        <v>1</v>
      </c>
      <c r="E2823" s="298" t="str">
        <f t="shared" si="1585"/>
        <v>GEL PEN ZHIXIN G-3112</v>
      </c>
      <c r="F2823" s="239"/>
      <c r="G2823" s="240"/>
      <c r="H2823" s="241">
        <f t="shared" ref="H2823:J2823" si="1586">H2785</f>
        <v>18000</v>
      </c>
      <c r="I2823" s="552">
        <f t="shared" si="1586"/>
        <v>0</v>
      </c>
      <c r="J2823" s="552">
        <f t="shared" si="1586"/>
        <v>0</v>
      </c>
      <c r="K2823" s="243">
        <f t="shared" si="1584"/>
        <v>2160000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120</v>
      </c>
      <c r="C2824" s="296" t="str">
        <f t="shared" si="1587"/>
        <v>LSN</v>
      </c>
      <c r="D2824" s="305">
        <f t="shared" si="1587"/>
        <v>1</v>
      </c>
      <c r="E2824" s="298" t="str">
        <f t="shared" si="1587"/>
        <v>GEL PEN ZHIXIN G-3103</v>
      </c>
      <c r="F2824" s="239"/>
      <c r="G2824" s="240"/>
      <c r="H2824" s="241">
        <f t="shared" ref="H2824:J2824" si="1588">H2786</f>
        <v>18000</v>
      </c>
      <c r="I2824" s="552">
        <f t="shared" si="1588"/>
        <v>0</v>
      </c>
      <c r="J2824" s="552">
        <f t="shared" si="1588"/>
        <v>0</v>
      </c>
      <c r="K2824" s="243">
        <f t="shared" si="1584"/>
        <v>2160000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552">
        <f t="shared" si="1590"/>
        <v>0</v>
      </c>
      <c r="J2825" s="55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552">
        <f t="shared" si="1592"/>
        <v>0</v>
      </c>
      <c r="J2826" s="55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552">
        <f t="shared" si="1594"/>
        <v>0</v>
      </c>
      <c r="J2827" s="55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552">
        <f t="shared" si="1596"/>
        <v>0</v>
      </c>
      <c r="J2828" s="55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552">
        <f t="shared" si="1598"/>
        <v>0</v>
      </c>
      <c r="J2829" s="55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552">
        <f t="shared" si="1600"/>
        <v>0</v>
      </c>
      <c r="J2830" s="55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552">
        <f t="shared" si="1602"/>
        <v>0</v>
      </c>
      <c r="J2831" s="55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552">
        <f t="shared" si="1604"/>
        <v>0</v>
      </c>
      <c r="J2832" s="55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552">
        <f t="shared" si="1606"/>
        <v>0</v>
      </c>
      <c r="J2833" s="55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552">
        <f t="shared" si="1608"/>
        <v>0</v>
      </c>
      <c r="J2834" s="55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552">
        <f t="shared" si="1610"/>
        <v>0</v>
      </c>
      <c r="J2835" s="55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552">
        <f t="shared" si="1612"/>
        <v>0</v>
      </c>
      <c r="J2836" s="55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552">
        <f t="shared" si="1614"/>
        <v>0</v>
      </c>
      <c r="J2837" s="55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647"/>
      <c r="K2839" s="642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648">
        <f>SUM(K2822:K2837)</f>
        <v>6480000</v>
      </c>
      <c r="K2840" s="649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641"/>
      <c r="K2841" s="641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642"/>
      <c r="K2843" s="642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643">
        <f>((J2840/1.11)+(K2842/1.11))*11%</f>
        <v>642162.16216216213</v>
      </c>
      <c r="K2844" s="644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642"/>
      <c r="K2845" s="642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6480000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589" t="str">
        <f>J2810</f>
        <v>NOVI / CONDRO</v>
      </c>
      <c r="K2848" s="590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589">
        <f>J2811</f>
        <v>0</v>
      </c>
      <c r="K2849" s="590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23010026</v>
      </c>
      <c r="G2852" s="11" t="s">
        <v>2</v>
      </c>
      <c r="H2852" s="558" t="s">
        <v>40</v>
      </c>
      <c r="I2852" s="558"/>
      <c r="J2852" s="558"/>
      <c r="K2852" s="559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562" t="s">
        <v>3</v>
      </c>
      <c r="G2853" s="17"/>
      <c r="H2853" s="560"/>
      <c r="I2853" s="560"/>
      <c r="J2853" s="560"/>
      <c r="K2853" s="561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657">
        <v>44940</v>
      </c>
      <c r="E2854" s="658"/>
      <c r="F2854" s="562"/>
      <c r="G2854" s="18"/>
      <c r="H2854" s="659" t="s">
        <v>41</v>
      </c>
      <c r="I2854" s="659"/>
      <c r="J2854" s="659"/>
      <c r="K2854" s="660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562"/>
      <c r="G2855" s="18"/>
      <c r="H2855" s="661" t="s">
        <v>36</v>
      </c>
      <c r="I2855" s="661"/>
      <c r="J2855" s="661"/>
      <c r="K2855" s="662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176</v>
      </c>
      <c r="E2856" s="9"/>
      <c r="F2856" s="21"/>
      <c r="G2856" s="22"/>
      <c r="H2856" s="663"/>
      <c r="I2856" s="663"/>
      <c r="J2856" s="663"/>
      <c r="K2856" s="664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200</v>
      </c>
      <c r="C2860" s="46" t="s">
        <v>75</v>
      </c>
      <c r="D2860" s="94">
        <v>1</v>
      </c>
      <c r="E2860" s="114" t="s">
        <v>117</v>
      </c>
      <c r="F2860" s="48"/>
      <c r="G2860" s="49"/>
      <c r="H2860" s="50">
        <v>4200</v>
      </c>
      <c r="I2860" s="51">
        <v>0.13500000000000001</v>
      </c>
      <c r="J2860" s="51"/>
      <c r="K2860" s="52">
        <f t="shared" ref="K2860:K2875" si="1615">(B2860*H2860-((B2860*H2860)*I2860))-((B2860*H2860-((B2860*H2860)*I2860))*J2860)</f>
        <v>726600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591"/>
      <c r="K2877" s="563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584">
        <f>SUM(K2860:K2875)</f>
        <v>726600</v>
      </c>
      <c r="K2878" s="585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586"/>
      <c r="K2879" s="586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563"/>
      <c r="K2881" s="563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587">
        <f>((J2878/1.11)+(K2880/1.11))*11%</f>
        <v>72005.4054054054</v>
      </c>
      <c r="K2882" s="588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563"/>
      <c r="K2883" s="563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726600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564" t="s">
        <v>67</v>
      </c>
      <c r="K2886" s="565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564"/>
      <c r="K2887" s="565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23010026</v>
      </c>
      <c r="F2890" s="127"/>
      <c r="G2890" s="128" t="s">
        <v>2</v>
      </c>
      <c r="H2890" s="668" t="str">
        <f>H2852</f>
        <v>CV PELITA JAYA</v>
      </c>
      <c r="I2890" s="668"/>
      <c r="J2890" s="668"/>
      <c r="K2890" s="669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650" t="s">
        <v>3</v>
      </c>
      <c r="G2891" s="134"/>
      <c r="H2891" s="670"/>
      <c r="I2891" s="670"/>
      <c r="J2891" s="670"/>
      <c r="K2891" s="671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651">
        <f>D2854</f>
        <v>44940</v>
      </c>
      <c r="E2892" s="652"/>
      <c r="F2892" s="650"/>
      <c r="G2892" s="135"/>
      <c r="H2892" s="653" t="str">
        <f>H2854</f>
        <v>(ANUGERAH SEJAHTERA)</v>
      </c>
      <c r="I2892" s="653"/>
      <c r="J2892" s="653"/>
      <c r="K2892" s="654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650"/>
      <c r="G2893" s="135"/>
      <c r="H2893" s="607" t="str">
        <f>H2855</f>
        <v>PURWOKERTO</v>
      </c>
      <c r="I2893" s="607"/>
      <c r="J2893" s="607"/>
      <c r="K2893" s="608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 t="str">
        <f>D2856</f>
        <v>KO 0660</v>
      </c>
      <c r="E2894" s="126"/>
      <c r="F2894" s="137"/>
      <c r="G2894" s="138"/>
      <c r="H2894" s="609"/>
      <c r="I2894" s="609"/>
      <c r="J2894" s="609"/>
      <c r="K2894" s="610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200</v>
      </c>
      <c r="C2898" s="291" t="str">
        <f t="shared" si="1616"/>
        <v>BOX</v>
      </c>
      <c r="D2898" s="306">
        <f t="shared" si="1616"/>
        <v>1</v>
      </c>
      <c r="E2898" s="293" t="str">
        <f t="shared" si="1616"/>
        <v>ISI STAPLER (STAPLES) KENKO 1210 PREMIUM (23/10)</v>
      </c>
      <c r="F2898" s="162"/>
      <c r="G2898" s="163"/>
      <c r="H2898" s="164">
        <f t="shared" ref="H2898:J2898" si="1617">H2860</f>
        <v>4200</v>
      </c>
      <c r="I2898" s="165">
        <f t="shared" si="1617"/>
        <v>0.13500000000000001</v>
      </c>
      <c r="J2898" s="165">
        <f t="shared" si="1617"/>
        <v>0</v>
      </c>
      <c r="K2898" s="166">
        <f t="shared" ref="K2898:K2913" si="1618">(B2898*H2898-((B2898*H2898)*I2898))-((B2898*H2898-((B2898*H2898)*I2898))*J2898)</f>
        <v>726600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665"/>
      <c r="K2915" s="645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666">
        <f>SUM(K2898:K2913)</f>
        <v>726600</v>
      </c>
      <c r="K2916" s="667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646"/>
      <c r="K2917" s="646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645"/>
      <c r="K2919" s="645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655">
        <f>((J2916/1.11)+(K2918/1.11))*11%</f>
        <v>72005.4054054054</v>
      </c>
      <c r="K2920" s="656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645"/>
      <c r="K2921" s="645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726600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592" t="str">
        <f>J2886</f>
        <v>RISMA / CONDRO</v>
      </c>
      <c r="K2924" s="593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592">
        <f>J2887</f>
        <v>0</v>
      </c>
      <c r="K2925" s="593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23010026</v>
      </c>
      <c r="F2928" s="204"/>
      <c r="G2928" s="205" t="s">
        <v>2</v>
      </c>
      <c r="H2928" s="594" t="str">
        <f>H2890</f>
        <v>CV PELITA JAYA</v>
      </c>
      <c r="I2928" s="594"/>
      <c r="J2928" s="594"/>
      <c r="K2928" s="595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598" t="s">
        <v>3</v>
      </c>
      <c r="G2929" s="211"/>
      <c r="H2929" s="596"/>
      <c r="I2929" s="596"/>
      <c r="J2929" s="596"/>
      <c r="K2929" s="597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599">
        <f>D2892</f>
        <v>44940</v>
      </c>
      <c r="E2930" s="600"/>
      <c r="F2930" s="598"/>
      <c r="G2930" s="212"/>
      <c r="H2930" s="601" t="str">
        <f>H2892</f>
        <v>(ANUGERAH SEJAHTERA)</v>
      </c>
      <c r="I2930" s="601"/>
      <c r="J2930" s="601"/>
      <c r="K2930" s="602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598"/>
      <c r="G2931" s="212"/>
      <c r="H2931" s="603" t="str">
        <f>H2893</f>
        <v>PURWOKERTO</v>
      </c>
      <c r="I2931" s="603"/>
      <c r="J2931" s="603"/>
      <c r="K2931" s="604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 t="str">
        <f>D2894</f>
        <v>KO 0660</v>
      </c>
      <c r="E2932" s="203"/>
      <c r="F2932" s="214"/>
      <c r="G2932" s="215"/>
      <c r="H2932" s="605"/>
      <c r="I2932" s="605"/>
      <c r="J2932" s="605"/>
      <c r="K2932" s="606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200</v>
      </c>
      <c r="C2936" s="296" t="str">
        <f t="shared" si="1649"/>
        <v>BOX</v>
      </c>
      <c r="D2936" s="305">
        <f t="shared" si="1649"/>
        <v>1</v>
      </c>
      <c r="E2936" s="298" t="str">
        <f t="shared" si="1649"/>
        <v>ISI STAPLER (STAPLES) KENKO 1210 PREMIUM (23/10)</v>
      </c>
      <c r="F2936" s="239"/>
      <c r="G2936" s="240"/>
      <c r="H2936" s="241">
        <f t="shared" ref="H2936:J2936" si="1650">H2898</f>
        <v>4200</v>
      </c>
      <c r="I2936" s="242">
        <f t="shared" si="1650"/>
        <v>0.13500000000000001</v>
      </c>
      <c r="J2936" s="242">
        <f t="shared" si="1650"/>
        <v>0</v>
      </c>
      <c r="K2936" s="243">
        <f t="shared" ref="K2936:K2951" si="1651">(B2936*H2936-((B2936*H2936)*I2936))-((B2936*H2936-((B2936*H2936)*I2936))*J2936)</f>
        <v>726600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647"/>
      <c r="K2953" s="642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648">
        <f>SUM(K2936:K2951)</f>
        <v>726600</v>
      </c>
      <c r="K2954" s="649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641"/>
      <c r="K2955" s="641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642"/>
      <c r="K2957" s="642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643">
        <f>((J2954/1.11)+(K2956/1.11))*11%</f>
        <v>72005.4054054054</v>
      </c>
      <c r="K2958" s="644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642"/>
      <c r="K2959" s="642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726600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589" t="str">
        <f>J2924</f>
        <v>RISMA / CONDRO</v>
      </c>
      <c r="K2962" s="590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589">
        <f>J2925</f>
        <v>0</v>
      </c>
      <c r="K2963" s="590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23010027</v>
      </c>
      <c r="G2966" s="11" t="s">
        <v>2</v>
      </c>
      <c r="H2966" s="558" t="s">
        <v>136</v>
      </c>
      <c r="I2966" s="558"/>
      <c r="J2966" s="558"/>
      <c r="K2966" s="559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562" t="s">
        <v>3</v>
      </c>
      <c r="G2967" s="17"/>
      <c r="H2967" s="560"/>
      <c r="I2967" s="560"/>
      <c r="J2967" s="560"/>
      <c r="K2967" s="561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657">
        <v>44939</v>
      </c>
      <c r="E2968" s="658"/>
      <c r="F2968" s="562"/>
      <c r="G2968" s="18"/>
      <c r="H2968" s="659" t="s">
        <v>31</v>
      </c>
      <c r="I2968" s="659"/>
      <c r="J2968" s="659"/>
      <c r="K2968" s="660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562"/>
      <c r="G2969" s="18"/>
      <c r="H2969" s="661" t="s">
        <v>137</v>
      </c>
      <c r="I2969" s="661"/>
      <c r="J2969" s="661"/>
      <c r="K2969" s="662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177</v>
      </c>
      <c r="E2970" s="9"/>
      <c r="F2970" s="21"/>
      <c r="G2970" s="22"/>
      <c r="H2970" s="663"/>
      <c r="I2970" s="663"/>
      <c r="J2970" s="663"/>
      <c r="K2970" s="664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72</v>
      </c>
      <c r="C2974" s="46" t="s">
        <v>33</v>
      </c>
      <c r="D2974" s="94" t="s">
        <v>31</v>
      </c>
      <c r="E2974" s="114" t="s">
        <v>178</v>
      </c>
      <c r="F2974" s="48"/>
      <c r="G2974" s="49"/>
      <c r="H2974" s="50">
        <v>39000</v>
      </c>
      <c r="I2974" s="51">
        <v>0.125</v>
      </c>
      <c r="J2974" s="51"/>
      <c r="K2974" s="52">
        <f t="shared" ref="K2974:K2989" si="1682">(B2974*H2974-((B2974*H2974)*I2974))-((B2974*H2974-((B2974*H2974)*I2974))*J2974)</f>
        <v>2457000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591"/>
      <c r="K2991" s="563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584">
        <f>SUM(K2974:K2989)</f>
        <v>2457000</v>
      </c>
      <c r="K2992" s="585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586"/>
      <c r="K2993" s="586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563"/>
      <c r="K2995" s="563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587">
        <f>((J2992/1.11)+(K2994/1.11))*11%</f>
        <v>243486.48648648648</v>
      </c>
      <c r="K2996" s="588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563"/>
      <c r="K2997" s="563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2457000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564" t="s">
        <v>38</v>
      </c>
      <c r="K3000" s="565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564"/>
      <c r="K3001" s="565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23010027</v>
      </c>
      <c r="F3004" s="127"/>
      <c r="G3004" s="128" t="s">
        <v>2</v>
      </c>
      <c r="H3004" s="668" t="str">
        <f>H2966</f>
        <v>CV UTAMA PUTRA</v>
      </c>
      <c r="I3004" s="668"/>
      <c r="J3004" s="668"/>
      <c r="K3004" s="669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650" t="s">
        <v>3</v>
      </c>
      <c r="G3005" s="134"/>
      <c r="H3005" s="670"/>
      <c r="I3005" s="670"/>
      <c r="J3005" s="670"/>
      <c r="K3005" s="671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651">
        <f>D2968</f>
        <v>44939</v>
      </c>
      <c r="E3006" s="652"/>
      <c r="F3006" s="650"/>
      <c r="G3006" s="135"/>
      <c r="H3006" s="653" t="str">
        <f>H2968</f>
        <v/>
      </c>
      <c r="I3006" s="653"/>
      <c r="J3006" s="653"/>
      <c r="K3006" s="654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650"/>
      <c r="G3007" s="135"/>
      <c r="H3007" s="607" t="str">
        <f>H2969</f>
        <v>TULUNG AGUNG</v>
      </c>
      <c r="I3007" s="607"/>
      <c r="J3007" s="607"/>
      <c r="K3007" s="608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 t="str">
        <f>D2970</f>
        <v>G 0637</v>
      </c>
      <c r="E3008" s="126"/>
      <c r="F3008" s="137"/>
      <c r="G3008" s="138"/>
      <c r="H3008" s="609"/>
      <c r="I3008" s="609"/>
      <c r="J3008" s="609"/>
      <c r="K3008" s="610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72</v>
      </c>
      <c r="C3012" s="291" t="str">
        <f t="shared" si="1683"/>
        <v>LSN</v>
      </c>
      <c r="D3012" s="292" t="str">
        <f t="shared" si="1683"/>
        <v/>
      </c>
      <c r="E3012" s="293" t="str">
        <f t="shared" si="1683"/>
        <v>GEL PEN KENKO SAHARA SNACK (HITAM)</v>
      </c>
      <c r="F3012" s="162"/>
      <c r="G3012" s="163"/>
      <c r="H3012" s="164">
        <f t="shared" ref="H3012:J3012" si="1684">H2974</f>
        <v>39000</v>
      </c>
      <c r="I3012" s="165">
        <f t="shared" si="1684"/>
        <v>0.125</v>
      </c>
      <c r="J3012" s="165">
        <f t="shared" si="1684"/>
        <v>0</v>
      </c>
      <c r="K3012" s="166">
        <f t="shared" ref="K3012:K3027" si="1685">(B3012*H3012-((B3012*H3012)*I3012))-((B3012*H3012-((B3012*H3012)*I3012))*J3012)</f>
        <v>2457000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665"/>
      <c r="K3029" s="645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666">
        <f>SUM(K3012:K3027)</f>
        <v>2457000</v>
      </c>
      <c r="K3030" s="667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646"/>
      <c r="K3031" s="646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645"/>
      <c r="K3033" s="645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655">
        <f>((J3030/1.11)+(K3032/1.11))*11%</f>
        <v>243486.48648648648</v>
      </c>
      <c r="K3034" s="656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645"/>
      <c r="K3035" s="645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2457000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592" t="str">
        <f>J3000</f>
        <v>NOVI / CONDRO</v>
      </c>
      <c r="K3038" s="593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592">
        <f>J3001</f>
        <v>0</v>
      </c>
      <c r="K3039" s="593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23010027</v>
      </c>
      <c r="F3042" s="204"/>
      <c r="G3042" s="205" t="s">
        <v>2</v>
      </c>
      <c r="H3042" s="594" t="str">
        <f>H3004</f>
        <v>CV UTAMA PUTRA</v>
      </c>
      <c r="I3042" s="594"/>
      <c r="J3042" s="594"/>
      <c r="K3042" s="595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598" t="s">
        <v>3</v>
      </c>
      <c r="G3043" s="211"/>
      <c r="H3043" s="596"/>
      <c r="I3043" s="596"/>
      <c r="J3043" s="596"/>
      <c r="K3043" s="597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599">
        <f>D3006</f>
        <v>44939</v>
      </c>
      <c r="E3044" s="600"/>
      <c r="F3044" s="598"/>
      <c r="G3044" s="212"/>
      <c r="H3044" s="601" t="str">
        <f>H3006</f>
        <v/>
      </c>
      <c r="I3044" s="601"/>
      <c r="J3044" s="601"/>
      <c r="K3044" s="602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598"/>
      <c r="G3045" s="212"/>
      <c r="H3045" s="603" t="str">
        <f>H3007</f>
        <v>TULUNG AGUNG</v>
      </c>
      <c r="I3045" s="603"/>
      <c r="J3045" s="603"/>
      <c r="K3045" s="604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 t="str">
        <f>D3008</f>
        <v>G 0637</v>
      </c>
      <c r="E3046" s="203"/>
      <c r="F3046" s="214"/>
      <c r="G3046" s="215"/>
      <c r="H3046" s="605"/>
      <c r="I3046" s="605"/>
      <c r="J3046" s="605"/>
      <c r="K3046" s="606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72</v>
      </c>
      <c r="C3050" s="296" t="str">
        <f t="shared" si="1716"/>
        <v>LSN</v>
      </c>
      <c r="D3050" s="297" t="str">
        <f t="shared" si="1716"/>
        <v/>
      </c>
      <c r="E3050" s="298" t="str">
        <f t="shared" si="1716"/>
        <v>GEL PEN KENKO SAHARA SNACK (HITAM)</v>
      </c>
      <c r="F3050" s="239"/>
      <c r="G3050" s="240"/>
      <c r="H3050" s="241">
        <f t="shared" ref="H3050:J3050" si="1717">H3012</f>
        <v>39000</v>
      </c>
      <c r="I3050" s="242">
        <f t="shared" si="1717"/>
        <v>0.125</v>
      </c>
      <c r="J3050" s="242">
        <f t="shared" si="1717"/>
        <v>0</v>
      </c>
      <c r="K3050" s="243">
        <f t="shared" ref="K3050:K3065" si="1718">(B3050*H3050-((B3050*H3050)*I3050))-((B3050*H3050-((B3050*H3050)*I3050))*J3050)</f>
        <v>2457000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647"/>
      <c r="K3067" s="642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648">
        <f>SUM(K3050:K3065)</f>
        <v>2457000</v>
      </c>
      <c r="K3068" s="649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641"/>
      <c r="K3069" s="641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642"/>
      <c r="K3071" s="642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643">
        <f>((J3068/1.11)+(K3070/1.11))*11%</f>
        <v>243486.48648648648</v>
      </c>
      <c r="K3072" s="644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642"/>
      <c r="K3073" s="642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2457000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589" t="str">
        <f>J3038</f>
        <v>NOVI / CONDRO</v>
      </c>
      <c r="K3076" s="590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589">
        <f>J3039</f>
        <v>0</v>
      </c>
      <c r="K3077" s="590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23010028</v>
      </c>
      <c r="G3080" s="11" t="s">
        <v>2</v>
      </c>
      <c r="H3080" s="558" t="s">
        <v>84</v>
      </c>
      <c r="I3080" s="558"/>
      <c r="J3080" s="558"/>
      <c r="K3080" s="559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562" t="s">
        <v>3</v>
      </c>
      <c r="G3081" s="17"/>
      <c r="H3081" s="560"/>
      <c r="I3081" s="560"/>
      <c r="J3081" s="560"/>
      <c r="K3081" s="561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657">
        <v>44943</v>
      </c>
      <c r="E3082" s="658"/>
      <c r="F3082" s="562"/>
      <c r="G3082" s="18"/>
      <c r="H3082" s="659" t="s">
        <v>85</v>
      </c>
      <c r="I3082" s="659"/>
      <c r="J3082" s="659"/>
      <c r="K3082" s="660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562"/>
      <c r="G3083" s="18"/>
      <c r="H3083" s="661" t="s">
        <v>86</v>
      </c>
      <c r="I3083" s="661"/>
      <c r="J3083" s="661"/>
      <c r="K3083" s="662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179</v>
      </c>
      <c r="E3084" s="9"/>
      <c r="F3084" s="21"/>
      <c r="G3084" s="22"/>
      <c r="H3084" s="663"/>
      <c r="I3084" s="663"/>
      <c r="J3084" s="663"/>
      <c r="K3084" s="664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24</v>
      </c>
      <c r="C3088" s="46" t="s">
        <v>33</v>
      </c>
      <c r="D3088" s="94">
        <v>1</v>
      </c>
      <c r="E3088" s="114" t="s">
        <v>93</v>
      </c>
      <c r="F3088" s="48"/>
      <c r="G3088" s="49"/>
      <c r="H3088" s="50">
        <v>62400</v>
      </c>
      <c r="I3088" s="51">
        <v>0.125</v>
      </c>
      <c r="J3088" s="51"/>
      <c r="K3088" s="52">
        <f t="shared" ref="K3088:K3103" si="1749">(B3088*H3088-((B3088*H3088)*I3088))-((B3088*H3088-((B3088*H3088)*I3088))*J3088)</f>
        <v>1310400</v>
      </c>
      <c r="L3088" s="36"/>
    </row>
    <row r="3089" spans="1:12" s="10" customFormat="1" ht="14.1" customHeight="1" x14ac:dyDescent="0.25">
      <c r="A3089" s="45">
        <v>2</v>
      </c>
      <c r="B3089" s="46">
        <v>18</v>
      </c>
      <c r="C3089" s="46" t="s">
        <v>33</v>
      </c>
      <c r="D3089" s="94">
        <v>1</v>
      </c>
      <c r="E3089" s="114" t="s">
        <v>180</v>
      </c>
      <c r="F3089" s="48"/>
      <c r="G3089" s="49"/>
      <c r="H3089" s="50">
        <v>69600</v>
      </c>
      <c r="I3089" s="51">
        <v>0.125</v>
      </c>
      <c r="J3089" s="51"/>
      <c r="K3089" s="52">
        <f t="shared" si="1749"/>
        <v>1096200</v>
      </c>
      <c r="L3089" s="36"/>
    </row>
    <row r="3090" spans="1:12" s="10" customFormat="1" ht="14.1" customHeight="1" x14ac:dyDescent="0.25">
      <c r="A3090" s="45">
        <v>3</v>
      </c>
      <c r="B3090" s="46">
        <v>100</v>
      </c>
      <c r="C3090" s="46" t="s">
        <v>75</v>
      </c>
      <c r="D3090" s="94">
        <v>2</v>
      </c>
      <c r="E3090" s="114" t="s">
        <v>125</v>
      </c>
      <c r="F3090" s="48"/>
      <c r="G3090" s="49"/>
      <c r="H3090" s="50">
        <v>28300</v>
      </c>
      <c r="I3090" s="51">
        <v>0.125</v>
      </c>
      <c r="J3090" s="51"/>
      <c r="K3090" s="52">
        <f t="shared" si="1749"/>
        <v>2476250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591"/>
      <c r="K3105" s="563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584">
        <f>SUM(K3088:K3103)</f>
        <v>4882850</v>
      </c>
      <c r="K3106" s="585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586"/>
      <c r="K3107" s="586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563"/>
      <c r="K3109" s="563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587">
        <f>((J3106/1.11)+(K3108/1.11))*11%</f>
        <v>483886.03603603604</v>
      </c>
      <c r="K3110" s="588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563"/>
      <c r="K3111" s="563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4882850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564" t="s">
        <v>38</v>
      </c>
      <c r="K3114" s="565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564"/>
      <c r="K3115" s="565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23010028</v>
      </c>
      <c r="F3118" s="127"/>
      <c r="G3118" s="128" t="s">
        <v>2</v>
      </c>
      <c r="H3118" s="668" t="str">
        <f>H3080</f>
        <v>LILY JULIAWATI</v>
      </c>
      <c r="I3118" s="668"/>
      <c r="J3118" s="668"/>
      <c r="K3118" s="669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650" t="s">
        <v>3</v>
      </c>
      <c r="G3119" s="134"/>
      <c r="H3119" s="670"/>
      <c r="I3119" s="670"/>
      <c r="J3119" s="670"/>
      <c r="K3119" s="671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651">
        <f>D3082</f>
        <v>44943</v>
      </c>
      <c r="E3120" s="652"/>
      <c r="F3120" s="650"/>
      <c r="G3120" s="135"/>
      <c r="H3120" s="653" t="str">
        <f>H3082</f>
        <v>(REJO AGUNG)</v>
      </c>
      <c r="I3120" s="653"/>
      <c r="J3120" s="653"/>
      <c r="K3120" s="654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650"/>
      <c r="G3121" s="135"/>
      <c r="H3121" s="607" t="str">
        <f>H3083</f>
        <v>JOMBANG</v>
      </c>
      <c r="I3121" s="607"/>
      <c r="J3121" s="607"/>
      <c r="K3121" s="608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 t="str">
        <f>D3084</f>
        <v>G 0672</v>
      </c>
      <c r="E3122" s="126"/>
      <c r="F3122" s="137"/>
      <c r="G3122" s="138"/>
      <c r="H3122" s="609"/>
      <c r="I3122" s="609"/>
      <c r="J3122" s="609"/>
      <c r="K3122" s="610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24</v>
      </c>
      <c r="C3126" s="291" t="str">
        <f t="shared" si="1750"/>
        <v>LSN</v>
      </c>
      <c r="D3126" s="292">
        <f t="shared" si="1750"/>
        <v>1</v>
      </c>
      <c r="E3126" s="293" t="str">
        <f t="shared" si="1750"/>
        <v>PENCIL CASE KENKO PC-0719 FANCY</v>
      </c>
      <c r="F3126" s="162"/>
      <c r="G3126" s="163"/>
      <c r="H3126" s="164">
        <f t="shared" ref="H3126:J3126" si="1751">H3088</f>
        <v>62400</v>
      </c>
      <c r="I3126" s="165">
        <f t="shared" si="1751"/>
        <v>0.125</v>
      </c>
      <c r="J3126" s="165">
        <f t="shared" si="1751"/>
        <v>0</v>
      </c>
      <c r="K3126" s="166">
        <f t="shared" ref="K3126:K3141" si="1752">(B3126*H3126-((B3126*H3126)*I3126))-((B3126*H3126-((B3126*H3126)*I3126))*J3126)</f>
        <v>1310400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18</v>
      </c>
      <c r="C3127" s="291" t="str">
        <f t="shared" si="1753"/>
        <v>LSN</v>
      </c>
      <c r="D3127" s="292">
        <f t="shared" si="1753"/>
        <v>1</v>
      </c>
      <c r="E3127" s="293" t="str">
        <f t="shared" si="1753"/>
        <v>STAMP PAD JOYKO NO. 1</v>
      </c>
      <c r="F3127" s="162"/>
      <c r="G3127" s="163"/>
      <c r="H3127" s="164">
        <f t="shared" ref="H3127:J3127" si="1754">H3089</f>
        <v>69600</v>
      </c>
      <c r="I3127" s="165">
        <f t="shared" si="1754"/>
        <v>0.125</v>
      </c>
      <c r="J3127" s="165">
        <f t="shared" si="1754"/>
        <v>0</v>
      </c>
      <c r="K3127" s="166">
        <f t="shared" si="1752"/>
        <v>1096200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100</v>
      </c>
      <c r="C3128" s="291" t="str">
        <f t="shared" si="1755"/>
        <v>BOX</v>
      </c>
      <c r="D3128" s="292">
        <f t="shared" si="1755"/>
        <v>2</v>
      </c>
      <c r="E3128" s="293" t="str">
        <f t="shared" si="1755"/>
        <v>STIP / PENGHAPUS JOYKO 526-B40BL HITAM</v>
      </c>
      <c r="F3128" s="162"/>
      <c r="G3128" s="163"/>
      <c r="H3128" s="164">
        <f t="shared" ref="H3128:J3128" si="1756">H3090</f>
        <v>28300</v>
      </c>
      <c r="I3128" s="165">
        <f t="shared" si="1756"/>
        <v>0.125</v>
      </c>
      <c r="J3128" s="165">
        <f t="shared" si="1756"/>
        <v>0</v>
      </c>
      <c r="K3128" s="166">
        <f t="shared" si="1752"/>
        <v>2476250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665"/>
      <c r="K3143" s="645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666">
        <f>SUM(K3126:K3141)</f>
        <v>4882850</v>
      </c>
      <c r="K3144" s="667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646"/>
      <c r="K3145" s="646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645"/>
      <c r="K3147" s="645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655">
        <f>((J3144/1.11)+(K3146/1.11))*11%</f>
        <v>483886.03603603604</v>
      </c>
      <c r="K3148" s="656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645"/>
      <c r="K3149" s="645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4882850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592" t="str">
        <f>J3114</f>
        <v>NOVI / CONDRO</v>
      </c>
      <c r="K3152" s="593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592">
        <f>J3115</f>
        <v>0</v>
      </c>
      <c r="K3153" s="593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23010028</v>
      </c>
      <c r="F3156" s="204"/>
      <c r="G3156" s="205" t="s">
        <v>2</v>
      </c>
      <c r="H3156" s="594" t="str">
        <f>H3118</f>
        <v>LILY JULIAWATI</v>
      </c>
      <c r="I3156" s="594"/>
      <c r="J3156" s="594"/>
      <c r="K3156" s="595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598" t="s">
        <v>3</v>
      </c>
      <c r="G3157" s="211"/>
      <c r="H3157" s="596"/>
      <c r="I3157" s="596"/>
      <c r="J3157" s="596"/>
      <c r="K3157" s="597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599">
        <f>D3120</f>
        <v>44943</v>
      </c>
      <c r="E3158" s="600"/>
      <c r="F3158" s="598"/>
      <c r="G3158" s="212"/>
      <c r="H3158" s="601" t="str">
        <f>H3120</f>
        <v>(REJO AGUNG)</v>
      </c>
      <c r="I3158" s="601"/>
      <c r="J3158" s="601"/>
      <c r="K3158" s="602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598"/>
      <c r="G3159" s="212"/>
      <c r="H3159" s="603" t="str">
        <f>H3121</f>
        <v>JOMBANG</v>
      </c>
      <c r="I3159" s="603"/>
      <c r="J3159" s="603"/>
      <c r="K3159" s="604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 t="str">
        <f>D3122</f>
        <v>G 0672</v>
      </c>
      <c r="E3160" s="203"/>
      <c r="F3160" s="214"/>
      <c r="G3160" s="215"/>
      <c r="H3160" s="605"/>
      <c r="I3160" s="605"/>
      <c r="J3160" s="605"/>
      <c r="K3160" s="606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24</v>
      </c>
      <c r="C3164" s="296" t="str">
        <f t="shared" si="1783"/>
        <v>LSN</v>
      </c>
      <c r="D3164" s="297">
        <f t="shared" si="1783"/>
        <v>1</v>
      </c>
      <c r="E3164" s="298" t="str">
        <f t="shared" si="1783"/>
        <v>PENCIL CASE KENKO PC-0719 FANCY</v>
      </c>
      <c r="F3164" s="239"/>
      <c r="G3164" s="240"/>
      <c r="H3164" s="241">
        <f t="shared" ref="H3164:J3164" si="1784">H3126</f>
        <v>62400</v>
      </c>
      <c r="I3164" s="242">
        <f t="shared" si="1784"/>
        <v>0.125</v>
      </c>
      <c r="J3164" s="242">
        <f t="shared" si="1784"/>
        <v>0</v>
      </c>
      <c r="K3164" s="243">
        <f t="shared" ref="K3164:K3179" si="1785">(B3164*H3164-((B3164*H3164)*I3164))-((B3164*H3164-((B3164*H3164)*I3164))*J3164)</f>
        <v>1310400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18</v>
      </c>
      <c r="C3165" s="296" t="str">
        <f t="shared" si="1786"/>
        <v>LSN</v>
      </c>
      <c r="D3165" s="297">
        <f t="shared" si="1786"/>
        <v>1</v>
      </c>
      <c r="E3165" s="298" t="str">
        <f t="shared" si="1786"/>
        <v>STAMP PAD JOYKO NO. 1</v>
      </c>
      <c r="F3165" s="239"/>
      <c r="G3165" s="240"/>
      <c r="H3165" s="241">
        <f t="shared" ref="H3165:J3165" si="1787">H3127</f>
        <v>69600</v>
      </c>
      <c r="I3165" s="242">
        <f t="shared" si="1787"/>
        <v>0.125</v>
      </c>
      <c r="J3165" s="242">
        <f t="shared" si="1787"/>
        <v>0</v>
      </c>
      <c r="K3165" s="243">
        <f t="shared" si="1785"/>
        <v>1096200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100</v>
      </c>
      <c r="C3166" s="296" t="str">
        <f t="shared" si="1788"/>
        <v>BOX</v>
      </c>
      <c r="D3166" s="297">
        <f t="shared" si="1788"/>
        <v>2</v>
      </c>
      <c r="E3166" s="298" t="str">
        <f t="shared" si="1788"/>
        <v>STIP / PENGHAPUS JOYKO 526-B40BL HITAM</v>
      </c>
      <c r="F3166" s="239"/>
      <c r="G3166" s="240"/>
      <c r="H3166" s="241">
        <f t="shared" ref="H3166:J3166" si="1789">H3128</f>
        <v>28300</v>
      </c>
      <c r="I3166" s="242">
        <f t="shared" si="1789"/>
        <v>0.125</v>
      </c>
      <c r="J3166" s="242">
        <f t="shared" si="1789"/>
        <v>0</v>
      </c>
      <c r="K3166" s="243">
        <f t="shared" si="1785"/>
        <v>2476250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647"/>
      <c r="K3181" s="642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648">
        <f>SUM(K3164:K3179)</f>
        <v>4882850</v>
      </c>
      <c r="K3182" s="649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641"/>
      <c r="K3183" s="641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642"/>
      <c r="K3185" s="642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643">
        <f>((J3182/1.11)+(K3184/1.11))*11%</f>
        <v>483886.03603603604</v>
      </c>
      <c r="K3186" s="644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642"/>
      <c r="K3187" s="642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4882850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589" t="str">
        <f>J3152</f>
        <v>NOVI / CONDRO</v>
      </c>
      <c r="K3190" s="590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589">
        <f>J3153</f>
        <v>0</v>
      </c>
      <c r="K3191" s="590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23010029</v>
      </c>
      <c r="G3194" s="11" t="s">
        <v>2</v>
      </c>
      <c r="H3194" s="558" t="s">
        <v>84</v>
      </c>
      <c r="I3194" s="558"/>
      <c r="J3194" s="558"/>
      <c r="K3194" s="559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562" t="s">
        <v>3</v>
      </c>
      <c r="G3195" s="17"/>
      <c r="H3195" s="560"/>
      <c r="I3195" s="560"/>
      <c r="J3195" s="560"/>
      <c r="K3195" s="561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657">
        <v>44944</v>
      </c>
      <c r="E3196" s="658"/>
      <c r="F3196" s="562"/>
      <c r="G3196" s="18"/>
      <c r="H3196" s="659" t="s">
        <v>85</v>
      </c>
      <c r="I3196" s="659"/>
      <c r="J3196" s="659"/>
      <c r="K3196" s="660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562"/>
      <c r="G3197" s="18"/>
      <c r="H3197" s="661" t="s">
        <v>86</v>
      </c>
      <c r="I3197" s="661"/>
      <c r="J3197" s="661"/>
      <c r="K3197" s="662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181</v>
      </c>
      <c r="E3198" s="9"/>
      <c r="F3198" s="21"/>
      <c r="G3198" s="22"/>
      <c r="H3198" s="663"/>
      <c r="I3198" s="663"/>
      <c r="J3198" s="663"/>
      <c r="K3198" s="664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60</v>
      </c>
      <c r="C3202" s="46" t="s">
        <v>42</v>
      </c>
      <c r="D3202" s="94">
        <v>1</v>
      </c>
      <c r="E3202" s="114" t="s">
        <v>182</v>
      </c>
      <c r="F3202" s="48"/>
      <c r="G3202" s="49"/>
      <c r="H3202" s="50">
        <v>82000</v>
      </c>
      <c r="I3202" s="51">
        <v>0.125</v>
      </c>
      <c r="J3202" s="51"/>
      <c r="K3202" s="52">
        <f t="shared" ref="K3202:K3217" si="1816">(B3202*H3202-((B3202*H3202)*I3202))-((B3202*H3202-((B3202*H3202)*I3202))*J3202)</f>
        <v>4305000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591"/>
      <c r="K3219" s="563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584">
        <f>SUM(K3202:K3217)</f>
        <v>4305000</v>
      </c>
      <c r="K3220" s="585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586"/>
      <c r="K3221" s="586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563"/>
      <c r="K3223" s="563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587">
        <f>((J3220/1.11)+(K3222/1.11))*11%</f>
        <v>426621.6216216216</v>
      </c>
      <c r="K3224" s="588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563"/>
      <c r="K3225" s="563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4305000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564" t="s">
        <v>38</v>
      </c>
      <c r="K3228" s="565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564"/>
      <c r="K3229" s="565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23010029</v>
      </c>
      <c r="F3232" s="127"/>
      <c r="G3232" s="128" t="s">
        <v>2</v>
      </c>
      <c r="H3232" s="668" t="str">
        <f>H3194</f>
        <v>LILY JULIAWATI</v>
      </c>
      <c r="I3232" s="668"/>
      <c r="J3232" s="668"/>
      <c r="K3232" s="669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650" t="s">
        <v>3</v>
      </c>
      <c r="G3233" s="134"/>
      <c r="H3233" s="670"/>
      <c r="I3233" s="670"/>
      <c r="J3233" s="670"/>
      <c r="K3233" s="671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651">
        <f>D3196</f>
        <v>44944</v>
      </c>
      <c r="E3234" s="652"/>
      <c r="F3234" s="650"/>
      <c r="G3234" s="135"/>
      <c r="H3234" s="653" t="str">
        <f>H3196</f>
        <v>(REJO AGUNG)</v>
      </c>
      <c r="I3234" s="653"/>
      <c r="J3234" s="653"/>
      <c r="K3234" s="654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650"/>
      <c r="G3235" s="135"/>
      <c r="H3235" s="607" t="str">
        <f>H3197</f>
        <v>JOMBANG</v>
      </c>
      <c r="I3235" s="607"/>
      <c r="J3235" s="607"/>
      <c r="K3235" s="608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 t="str">
        <f>D3198</f>
        <v>G 0678</v>
      </c>
      <c r="E3236" s="126"/>
      <c r="F3236" s="137"/>
      <c r="G3236" s="138"/>
      <c r="H3236" s="609"/>
      <c r="I3236" s="609"/>
      <c r="J3236" s="609"/>
      <c r="K3236" s="610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60</v>
      </c>
      <c r="C3240" s="291" t="str">
        <f t="shared" si="1817"/>
        <v>PCS</v>
      </c>
      <c r="D3240" s="292">
        <f t="shared" si="1817"/>
        <v>1</v>
      </c>
      <c r="E3240" s="293" t="str">
        <f t="shared" si="1817"/>
        <v>CALCULATOR JOYKO CC-810CH</v>
      </c>
      <c r="F3240" s="162"/>
      <c r="G3240" s="163"/>
      <c r="H3240" s="164">
        <f t="shared" ref="H3240:J3240" si="1818">H3202</f>
        <v>82000</v>
      </c>
      <c r="I3240" s="165">
        <f t="shared" si="1818"/>
        <v>0.125</v>
      </c>
      <c r="J3240" s="165">
        <f t="shared" si="1818"/>
        <v>0</v>
      </c>
      <c r="K3240" s="166">
        <f t="shared" ref="K3240:K3255" si="1819">(B3240*H3240-((B3240*H3240)*I3240))-((B3240*H3240-((B3240*H3240)*I3240))*J3240)</f>
        <v>4305000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665"/>
      <c r="K3257" s="645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666">
        <f>SUM(K3240:K3255)</f>
        <v>4305000</v>
      </c>
      <c r="K3258" s="667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646"/>
      <c r="K3259" s="646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645"/>
      <c r="K3261" s="645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655">
        <f>((J3258/1.11)+(K3260/1.11))*11%</f>
        <v>426621.6216216216</v>
      </c>
      <c r="K3262" s="656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645"/>
      <c r="K3263" s="645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4305000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592" t="str">
        <f>J3228</f>
        <v>NOVI / CONDRO</v>
      </c>
      <c r="K3266" s="593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592">
        <f>J3229</f>
        <v>0</v>
      </c>
      <c r="K3267" s="593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23010029</v>
      </c>
      <c r="F3270" s="204"/>
      <c r="G3270" s="205" t="s">
        <v>2</v>
      </c>
      <c r="H3270" s="594" t="str">
        <f>H3232</f>
        <v>LILY JULIAWATI</v>
      </c>
      <c r="I3270" s="594"/>
      <c r="J3270" s="594"/>
      <c r="K3270" s="595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598" t="s">
        <v>3</v>
      </c>
      <c r="G3271" s="211"/>
      <c r="H3271" s="596"/>
      <c r="I3271" s="596"/>
      <c r="J3271" s="596"/>
      <c r="K3271" s="597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599">
        <f>D3234</f>
        <v>44944</v>
      </c>
      <c r="E3272" s="600"/>
      <c r="F3272" s="598"/>
      <c r="G3272" s="212"/>
      <c r="H3272" s="601" t="str">
        <f>H3234</f>
        <v>(REJO AGUNG)</v>
      </c>
      <c r="I3272" s="601"/>
      <c r="J3272" s="601"/>
      <c r="K3272" s="602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598"/>
      <c r="G3273" s="212"/>
      <c r="H3273" s="603" t="str">
        <f>H3235</f>
        <v>JOMBANG</v>
      </c>
      <c r="I3273" s="603"/>
      <c r="J3273" s="603"/>
      <c r="K3273" s="604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 t="str">
        <f>D3236</f>
        <v>G 0678</v>
      </c>
      <c r="E3274" s="203"/>
      <c r="F3274" s="214"/>
      <c r="G3274" s="215"/>
      <c r="H3274" s="605"/>
      <c r="I3274" s="605"/>
      <c r="J3274" s="605"/>
      <c r="K3274" s="606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60</v>
      </c>
      <c r="C3278" s="296" t="str">
        <f t="shared" si="1850"/>
        <v>PCS</v>
      </c>
      <c r="D3278" s="297">
        <f t="shared" si="1850"/>
        <v>1</v>
      </c>
      <c r="E3278" s="298" t="str">
        <f t="shared" si="1850"/>
        <v>CALCULATOR JOYKO CC-810CH</v>
      </c>
      <c r="F3278" s="239"/>
      <c r="G3278" s="240"/>
      <c r="H3278" s="241">
        <f t="shared" ref="H3278:J3278" si="1851">H3240</f>
        <v>82000</v>
      </c>
      <c r="I3278" s="242">
        <f t="shared" si="1851"/>
        <v>0.125</v>
      </c>
      <c r="J3278" s="242">
        <f t="shared" si="1851"/>
        <v>0</v>
      </c>
      <c r="K3278" s="243">
        <f t="shared" ref="K3278:K3293" si="1852">(B3278*H3278-((B3278*H3278)*I3278))-((B3278*H3278-((B3278*H3278)*I3278))*J3278)</f>
        <v>4305000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647"/>
      <c r="K3295" s="642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648">
        <f>SUM(K3278:K3293)</f>
        <v>4305000</v>
      </c>
      <c r="K3296" s="649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641"/>
      <c r="K3297" s="641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642"/>
      <c r="K3299" s="642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643">
        <f>((J3296/1.11)+(K3298/1.11))*11%</f>
        <v>426621.6216216216</v>
      </c>
      <c r="K3300" s="644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642"/>
      <c r="K3301" s="642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4305000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589" t="str">
        <f>J3266</f>
        <v>NOVI / CONDRO</v>
      </c>
      <c r="K3304" s="590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589">
        <f>J3267</f>
        <v>0</v>
      </c>
      <c r="K3305" s="590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23010030</v>
      </c>
      <c r="G3308" s="11" t="s">
        <v>2</v>
      </c>
      <c r="H3308" s="558" t="s">
        <v>40</v>
      </c>
      <c r="I3308" s="558"/>
      <c r="J3308" s="558"/>
      <c r="K3308" s="559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562" t="s">
        <v>3</v>
      </c>
      <c r="G3309" s="17"/>
      <c r="H3309" s="560"/>
      <c r="I3309" s="560"/>
      <c r="J3309" s="560"/>
      <c r="K3309" s="561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657">
        <v>44945</v>
      </c>
      <c r="E3310" s="658"/>
      <c r="F3310" s="562"/>
      <c r="G3310" s="18"/>
      <c r="H3310" s="659" t="s">
        <v>41</v>
      </c>
      <c r="I3310" s="659"/>
      <c r="J3310" s="659"/>
      <c r="K3310" s="660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562"/>
      <c r="G3311" s="18"/>
      <c r="H3311" s="661" t="s">
        <v>36</v>
      </c>
      <c r="I3311" s="661"/>
      <c r="J3311" s="661"/>
      <c r="K3311" s="662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183</v>
      </c>
      <c r="E3312" s="9"/>
      <c r="F3312" s="21"/>
      <c r="G3312" s="22"/>
      <c r="H3312" s="663"/>
      <c r="I3312" s="663"/>
      <c r="J3312" s="663"/>
      <c r="K3312" s="664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288</v>
      </c>
      <c r="C3316" s="46" t="s">
        <v>33</v>
      </c>
      <c r="D3316" s="94">
        <v>2</v>
      </c>
      <c r="E3316" s="114" t="s">
        <v>184</v>
      </c>
      <c r="F3316" s="48"/>
      <c r="G3316" s="49"/>
      <c r="H3316" s="50">
        <v>26100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6502032</v>
      </c>
      <c r="L3316" s="36"/>
    </row>
    <row r="3317" spans="1:12" s="10" customFormat="1" ht="14.1" customHeight="1" x14ac:dyDescent="0.25">
      <c r="A3317" s="45">
        <v>2</v>
      </c>
      <c r="B3317" s="46">
        <v>50</v>
      </c>
      <c r="C3317" s="46" t="s">
        <v>75</v>
      </c>
      <c r="D3317" s="94">
        <v>1</v>
      </c>
      <c r="E3317" s="114" t="s">
        <v>125</v>
      </c>
      <c r="F3317" s="48"/>
      <c r="G3317" s="49"/>
      <c r="H3317" s="50">
        <v>28300</v>
      </c>
      <c r="I3317" s="51">
        <v>0.13500000000000001</v>
      </c>
      <c r="J3317" s="51"/>
      <c r="K3317" s="52">
        <f t="shared" si="1883"/>
        <v>1223975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591"/>
      <c r="K3333" s="563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584">
        <f>SUM(K3316:K3331)</f>
        <v>7726007</v>
      </c>
      <c r="K3334" s="585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586"/>
      <c r="K3335" s="586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563"/>
      <c r="K3337" s="563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587">
        <f>((J3334/1.11)+(K3336/1.11))*11%</f>
        <v>765640.33333333326</v>
      </c>
      <c r="K3338" s="588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563"/>
      <c r="K3339" s="563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7726007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564" t="s">
        <v>38</v>
      </c>
      <c r="K3342" s="565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564"/>
      <c r="K3343" s="565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23010030</v>
      </c>
      <c r="F3346" s="127"/>
      <c r="G3346" s="128" t="s">
        <v>2</v>
      </c>
      <c r="H3346" s="668" t="str">
        <f>H3308</f>
        <v>CV PELITA JAYA</v>
      </c>
      <c r="I3346" s="668"/>
      <c r="J3346" s="668"/>
      <c r="K3346" s="669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650" t="s">
        <v>3</v>
      </c>
      <c r="G3347" s="134"/>
      <c r="H3347" s="670"/>
      <c r="I3347" s="670"/>
      <c r="J3347" s="670"/>
      <c r="K3347" s="671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651">
        <f>D3310</f>
        <v>44945</v>
      </c>
      <c r="E3348" s="652"/>
      <c r="F3348" s="650"/>
      <c r="G3348" s="135"/>
      <c r="H3348" s="653" t="str">
        <f>H3310</f>
        <v>(ANUGERAH SEJAHTERA)</v>
      </c>
      <c r="I3348" s="653"/>
      <c r="J3348" s="653"/>
      <c r="K3348" s="654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650"/>
      <c r="G3349" s="135"/>
      <c r="H3349" s="607" t="str">
        <f>H3311</f>
        <v>PURWOKERTO</v>
      </c>
      <c r="I3349" s="607"/>
      <c r="J3349" s="607"/>
      <c r="K3349" s="608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 t="str">
        <f>D3312</f>
        <v>KO 0686</v>
      </c>
      <c r="E3350" s="126"/>
      <c r="F3350" s="137"/>
      <c r="G3350" s="138"/>
      <c r="H3350" s="609"/>
      <c r="I3350" s="609"/>
      <c r="J3350" s="609"/>
      <c r="K3350" s="610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288</v>
      </c>
      <c r="C3354" s="291" t="str">
        <f t="shared" si="1884"/>
        <v>LSN</v>
      </c>
      <c r="D3354" s="292">
        <f t="shared" si="1884"/>
        <v>2</v>
      </c>
      <c r="E3354" s="293" t="str">
        <f t="shared" si="1884"/>
        <v>GEL PEN KENKO EASY GEL HITAM</v>
      </c>
      <c r="F3354" s="162"/>
      <c r="G3354" s="163"/>
      <c r="H3354" s="164">
        <f t="shared" ref="H3354:J3354" si="1885">H3316</f>
        <v>26100</v>
      </c>
      <c r="I3354" s="165">
        <f t="shared" si="1885"/>
        <v>0.13500000000000001</v>
      </c>
      <c r="J3354" s="165">
        <f t="shared" si="1885"/>
        <v>0</v>
      </c>
      <c r="K3354" s="166">
        <f t="shared" ref="K3354:K3369" si="1886">(B3354*H3354-((B3354*H3354)*I3354))-((B3354*H3354-((B3354*H3354)*I3354))*J3354)</f>
        <v>6502032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50</v>
      </c>
      <c r="C3355" s="291" t="str">
        <f t="shared" si="1887"/>
        <v>BOX</v>
      </c>
      <c r="D3355" s="292">
        <f t="shared" si="1887"/>
        <v>1</v>
      </c>
      <c r="E3355" s="293" t="str">
        <f t="shared" si="1887"/>
        <v>STIP / PENGHAPUS JOYKO 526-B40BL HITAM</v>
      </c>
      <c r="F3355" s="162"/>
      <c r="G3355" s="163"/>
      <c r="H3355" s="164">
        <f t="shared" ref="H3355:J3355" si="1888">H3317</f>
        <v>28300</v>
      </c>
      <c r="I3355" s="165">
        <f t="shared" si="1888"/>
        <v>0.13500000000000001</v>
      </c>
      <c r="J3355" s="165">
        <f t="shared" si="1888"/>
        <v>0</v>
      </c>
      <c r="K3355" s="166">
        <f t="shared" si="1886"/>
        <v>1223975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665"/>
      <c r="K3371" s="645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666">
        <f>SUM(K3354:K3369)</f>
        <v>7726007</v>
      </c>
      <c r="K3372" s="667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646"/>
      <c r="K3373" s="646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645"/>
      <c r="K3375" s="645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655">
        <f>((J3372/1.11)+(K3374/1.11))*11%</f>
        <v>765640.33333333326</v>
      </c>
      <c r="K3376" s="656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645"/>
      <c r="K3377" s="645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7726007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592" t="str">
        <f>J3342</f>
        <v>NOVI / CONDRO</v>
      </c>
      <c r="K3380" s="593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592">
        <f>J3343</f>
        <v>0</v>
      </c>
      <c r="K3381" s="593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23010030</v>
      </c>
      <c r="F3384" s="204"/>
      <c r="G3384" s="205" t="s">
        <v>2</v>
      </c>
      <c r="H3384" s="594" t="str">
        <f>H3346</f>
        <v>CV PELITA JAYA</v>
      </c>
      <c r="I3384" s="594"/>
      <c r="J3384" s="594"/>
      <c r="K3384" s="595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598" t="s">
        <v>3</v>
      </c>
      <c r="G3385" s="211"/>
      <c r="H3385" s="596"/>
      <c r="I3385" s="596"/>
      <c r="J3385" s="596"/>
      <c r="K3385" s="597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599">
        <f>D3348</f>
        <v>44945</v>
      </c>
      <c r="E3386" s="600"/>
      <c r="F3386" s="598"/>
      <c r="G3386" s="212"/>
      <c r="H3386" s="601" t="str">
        <f>H3348</f>
        <v>(ANUGERAH SEJAHTERA)</v>
      </c>
      <c r="I3386" s="601"/>
      <c r="J3386" s="601"/>
      <c r="K3386" s="602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598"/>
      <c r="G3387" s="212"/>
      <c r="H3387" s="603" t="str">
        <f>H3349</f>
        <v>PURWOKERTO</v>
      </c>
      <c r="I3387" s="603"/>
      <c r="J3387" s="603"/>
      <c r="K3387" s="604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 t="str">
        <f>D3350</f>
        <v>KO 0686</v>
      </c>
      <c r="E3388" s="203"/>
      <c r="F3388" s="214"/>
      <c r="G3388" s="215"/>
      <c r="H3388" s="605"/>
      <c r="I3388" s="605"/>
      <c r="J3388" s="605"/>
      <c r="K3388" s="606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288</v>
      </c>
      <c r="C3392" s="296" t="str">
        <f t="shared" si="1917"/>
        <v>LSN</v>
      </c>
      <c r="D3392" s="297">
        <f t="shared" si="1917"/>
        <v>2</v>
      </c>
      <c r="E3392" s="298" t="str">
        <f t="shared" si="1917"/>
        <v>GEL PEN KENKO EASY GEL HITAM</v>
      </c>
      <c r="F3392" s="239"/>
      <c r="G3392" s="240"/>
      <c r="H3392" s="241">
        <f t="shared" ref="H3392:J3392" si="1918">H3354</f>
        <v>26100</v>
      </c>
      <c r="I3392" s="242">
        <f t="shared" si="1918"/>
        <v>0.13500000000000001</v>
      </c>
      <c r="J3392" s="242">
        <f t="shared" si="1918"/>
        <v>0</v>
      </c>
      <c r="K3392" s="243">
        <f t="shared" ref="K3392:K3407" si="1919">(B3392*H3392-((B3392*H3392)*I3392))-((B3392*H3392-((B3392*H3392)*I3392))*J3392)</f>
        <v>6502032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50</v>
      </c>
      <c r="C3393" s="296" t="str">
        <f t="shared" si="1920"/>
        <v>BOX</v>
      </c>
      <c r="D3393" s="297">
        <f t="shared" si="1920"/>
        <v>1</v>
      </c>
      <c r="E3393" s="298" t="str">
        <f t="shared" si="1920"/>
        <v>STIP / PENGHAPUS JOYKO 526-B40BL HITAM</v>
      </c>
      <c r="F3393" s="239"/>
      <c r="G3393" s="240"/>
      <c r="H3393" s="241">
        <f t="shared" ref="H3393:J3393" si="1921">H3355</f>
        <v>28300</v>
      </c>
      <c r="I3393" s="242">
        <f t="shared" si="1921"/>
        <v>0.13500000000000001</v>
      </c>
      <c r="J3393" s="242">
        <f t="shared" si="1921"/>
        <v>0</v>
      </c>
      <c r="K3393" s="243">
        <f t="shared" si="1919"/>
        <v>1223975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647"/>
      <c r="K3409" s="642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648">
        <f>SUM(K3392:K3407)</f>
        <v>7726007</v>
      </c>
      <c r="K3410" s="649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641"/>
      <c r="K3411" s="641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642"/>
      <c r="K3413" s="642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643">
        <f>((J3410/1.11)+(K3412/1.11))*11%</f>
        <v>765640.33333333326</v>
      </c>
      <c r="K3414" s="644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642"/>
      <c r="K3415" s="642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7726007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589" t="str">
        <f>J3380</f>
        <v>NOVI / CONDRO</v>
      </c>
      <c r="K3418" s="590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589">
        <f>J3381</f>
        <v>0</v>
      </c>
      <c r="K3419" s="590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23010031</v>
      </c>
      <c r="G3422" s="11" t="s">
        <v>2</v>
      </c>
      <c r="H3422" s="558" t="s">
        <v>239</v>
      </c>
      <c r="I3422" s="558"/>
      <c r="J3422" s="558"/>
      <c r="K3422" s="559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562" t="s">
        <v>3</v>
      </c>
      <c r="G3423" s="17"/>
      <c r="H3423" s="560"/>
      <c r="I3423" s="560"/>
      <c r="J3423" s="560"/>
      <c r="K3423" s="561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657">
        <v>44944</v>
      </c>
      <c r="E3424" s="658"/>
      <c r="F3424" s="562"/>
      <c r="G3424" s="18"/>
      <c r="H3424" s="659" t="s">
        <v>167</v>
      </c>
      <c r="I3424" s="659"/>
      <c r="J3424" s="659"/>
      <c r="K3424" s="660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562"/>
      <c r="G3425" s="18"/>
      <c r="H3425" s="661" t="s">
        <v>168</v>
      </c>
      <c r="I3425" s="661"/>
      <c r="J3425" s="661"/>
      <c r="K3425" s="662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186</v>
      </c>
      <c r="E3426" s="9"/>
      <c r="F3426" s="21"/>
      <c r="G3426" s="22"/>
      <c r="H3426" s="663"/>
      <c r="I3426" s="663"/>
      <c r="J3426" s="663"/>
      <c r="K3426" s="664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120</v>
      </c>
      <c r="C3430" s="46" t="s">
        <v>42</v>
      </c>
      <c r="D3430" s="94">
        <v>1</v>
      </c>
      <c r="E3430" s="114" t="s">
        <v>185</v>
      </c>
      <c r="F3430" s="48"/>
      <c r="G3430" s="49"/>
      <c r="H3430" s="50">
        <v>12950</v>
      </c>
      <c r="I3430" s="51">
        <v>0.125</v>
      </c>
      <c r="J3430" s="51"/>
      <c r="K3430" s="52">
        <f t="shared" ref="K3430:K3445" si="1950">(B3430*H3430-((B3430*H3430)*I3430))-((B3430*H3430-((B3430*H3430)*I3430))*J3430)</f>
        <v>1359750</v>
      </c>
      <c r="L3430" s="36"/>
    </row>
    <row r="3431" spans="1:12" s="10" customFormat="1" ht="14.1" customHeight="1" x14ac:dyDescent="0.25">
      <c r="A3431" s="45">
        <v>2</v>
      </c>
      <c r="B3431" s="46">
        <v>72</v>
      </c>
      <c r="C3431" s="46" t="s">
        <v>171</v>
      </c>
      <c r="D3431" s="94">
        <v>1</v>
      </c>
      <c r="E3431" s="114" t="s">
        <v>49</v>
      </c>
      <c r="F3431" s="48"/>
      <c r="G3431" s="49"/>
      <c r="H3431" s="50">
        <v>21200</v>
      </c>
      <c r="I3431" s="51">
        <v>0.125</v>
      </c>
      <c r="J3431" s="51"/>
      <c r="K3431" s="52">
        <f t="shared" si="1950"/>
        <v>1335600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591"/>
      <c r="K3447" s="563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584">
        <f>SUM(K3430:K3445)</f>
        <v>2695350</v>
      </c>
      <c r="K3448" s="585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586"/>
      <c r="K3449" s="586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563"/>
      <c r="K3451" s="563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587">
        <f>((J3448/1.11)+(K3450/1.11))*11%</f>
        <v>267106.75675675675</v>
      </c>
      <c r="K3452" s="588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563"/>
      <c r="K3453" s="563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2695350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564" t="s">
        <v>38</v>
      </c>
      <c r="K3456" s="565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564"/>
      <c r="K3457" s="565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23010031</v>
      </c>
      <c r="F3460" s="127"/>
      <c r="G3460" s="128" t="s">
        <v>2</v>
      </c>
      <c r="H3460" s="668" t="str">
        <f>H3422</f>
        <v>SOEYANTO LOPOLUSI</v>
      </c>
      <c r="I3460" s="668"/>
      <c r="J3460" s="668"/>
      <c r="K3460" s="669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650" t="s">
        <v>3</v>
      </c>
      <c r="G3461" s="134"/>
      <c r="H3461" s="670"/>
      <c r="I3461" s="670"/>
      <c r="J3461" s="670"/>
      <c r="K3461" s="671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651">
        <f>D3424</f>
        <v>44944</v>
      </c>
      <c r="E3462" s="652"/>
      <c r="F3462" s="650"/>
      <c r="G3462" s="135"/>
      <c r="H3462" s="653" t="str">
        <f>H3424</f>
        <v>( LANCAR )</v>
      </c>
      <c r="I3462" s="653"/>
      <c r="J3462" s="653"/>
      <c r="K3462" s="654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650"/>
      <c r="G3463" s="135"/>
      <c r="H3463" s="607" t="str">
        <f>H3425</f>
        <v>MALANG</v>
      </c>
      <c r="I3463" s="607"/>
      <c r="J3463" s="607"/>
      <c r="K3463" s="608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 t="str">
        <f>D3426</f>
        <v>KO 2648</v>
      </c>
      <c r="E3464" s="126"/>
      <c r="F3464" s="137"/>
      <c r="G3464" s="138"/>
      <c r="H3464" s="609"/>
      <c r="I3464" s="609"/>
      <c r="J3464" s="609"/>
      <c r="K3464" s="610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120</v>
      </c>
      <c r="C3468" s="291" t="str">
        <f t="shared" si="1951"/>
        <v>PCS</v>
      </c>
      <c r="D3468" s="292">
        <f t="shared" si="1951"/>
        <v>1</v>
      </c>
      <c r="E3468" s="293" t="str">
        <f t="shared" si="1951"/>
        <v>PUNCH JOYKO 30XL</v>
      </c>
      <c r="F3468" s="162"/>
      <c r="G3468" s="163"/>
      <c r="H3468" s="164">
        <f t="shared" ref="H3468:J3468" si="1952">H3430</f>
        <v>12950</v>
      </c>
      <c r="I3468" s="165">
        <f t="shared" si="1952"/>
        <v>0.125</v>
      </c>
      <c r="J3468" s="165">
        <f t="shared" si="1952"/>
        <v>0</v>
      </c>
      <c r="K3468" s="166">
        <f t="shared" ref="K3468:K3483" si="1953">(B3468*H3468-((B3468*H3468)*I3468))-((B3468*H3468-((B3468*H3468)*I3468))*J3468)</f>
        <v>1359750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72</v>
      </c>
      <c r="C3469" s="291" t="str">
        <f t="shared" si="1954"/>
        <v>SET</v>
      </c>
      <c r="D3469" s="292">
        <f t="shared" si="1954"/>
        <v>1</v>
      </c>
      <c r="E3469" s="293" t="str">
        <f t="shared" si="1954"/>
        <v>PENSIL WARNA JOYKO CP-24PB (PANJANG)</v>
      </c>
      <c r="F3469" s="162"/>
      <c r="G3469" s="163"/>
      <c r="H3469" s="164">
        <f t="shared" ref="H3469:J3469" si="1955">H3431</f>
        <v>21200</v>
      </c>
      <c r="I3469" s="165">
        <f t="shared" si="1955"/>
        <v>0.125</v>
      </c>
      <c r="J3469" s="165">
        <f t="shared" si="1955"/>
        <v>0</v>
      </c>
      <c r="K3469" s="166">
        <f t="shared" si="1953"/>
        <v>1335600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665"/>
      <c r="K3485" s="645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666">
        <f>SUM(K3468:K3483)</f>
        <v>2695350</v>
      </c>
      <c r="K3486" s="667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646"/>
      <c r="K3487" s="646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645"/>
      <c r="K3489" s="645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655">
        <f>((J3486/1.11)+(K3488/1.11))*11%</f>
        <v>267106.75675675675</v>
      </c>
      <c r="K3490" s="656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645"/>
      <c r="K3491" s="645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2695350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592" t="str">
        <f>J3456</f>
        <v>NOVI / CONDRO</v>
      </c>
      <c r="K3494" s="593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592">
        <f>J3457</f>
        <v>0</v>
      </c>
      <c r="K3495" s="593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23010031</v>
      </c>
      <c r="F3498" s="204"/>
      <c r="G3498" s="205" t="s">
        <v>2</v>
      </c>
      <c r="H3498" s="594" t="str">
        <f>H3460</f>
        <v>SOEYANTO LOPOLUSI</v>
      </c>
      <c r="I3498" s="594"/>
      <c r="J3498" s="594"/>
      <c r="K3498" s="595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598" t="s">
        <v>3</v>
      </c>
      <c r="G3499" s="211"/>
      <c r="H3499" s="596"/>
      <c r="I3499" s="596"/>
      <c r="J3499" s="596"/>
      <c r="K3499" s="597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599">
        <f>D3462</f>
        <v>44944</v>
      </c>
      <c r="E3500" s="600"/>
      <c r="F3500" s="598"/>
      <c r="G3500" s="212"/>
      <c r="H3500" s="601" t="str">
        <f>H3462</f>
        <v>( LANCAR )</v>
      </c>
      <c r="I3500" s="601"/>
      <c r="J3500" s="601"/>
      <c r="K3500" s="602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598"/>
      <c r="G3501" s="212"/>
      <c r="H3501" s="603" t="str">
        <f>H3463</f>
        <v>MALANG</v>
      </c>
      <c r="I3501" s="603"/>
      <c r="J3501" s="603"/>
      <c r="K3501" s="604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 t="str">
        <f>D3464</f>
        <v>KO 2648</v>
      </c>
      <c r="E3502" s="203"/>
      <c r="F3502" s="214"/>
      <c r="G3502" s="215"/>
      <c r="H3502" s="605"/>
      <c r="I3502" s="605"/>
      <c r="J3502" s="605"/>
      <c r="K3502" s="606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120</v>
      </c>
      <c r="C3506" s="296" t="str">
        <f t="shared" si="1984"/>
        <v>PCS</v>
      </c>
      <c r="D3506" s="297">
        <f t="shared" si="1984"/>
        <v>1</v>
      </c>
      <c r="E3506" s="298" t="str">
        <f t="shared" si="1984"/>
        <v>PUNCH JOYKO 30XL</v>
      </c>
      <c r="F3506" s="239"/>
      <c r="G3506" s="240"/>
      <c r="H3506" s="241">
        <f t="shared" ref="H3506:J3506" si="1985">H3468</f>
        <v>12950</v>
      </c>
      <c r="I3506" s="242">
        <f t="shared" si="1985"/>
        <v>0.125</v>
      </c>
      <c r="J3506" s="242">
        <f t="shared" si="1985"/>
        <v>0</v>
      </c>
      <c r="K3506" s="243">
        <f t="shared" ref="K3506:K3521" si="1986">(B3506*H3506-((B3506*H3506)*I3506))-((B3506*H3506-((B3506*H3506)*I3506))*J3506)</f>
        <v>1359750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72</v>
      </c>
      <c r="C3507" s="296" t="str">
        <f t="shared" si="1987"/>
        <v>SET</v>
      </c>
      <c r="D3507" s="297">
        <f t="shared" si="1987"/>
        <v>1</v>
      </c>
      <c r="E3507" s="298" t="str">
        <f t="shared" si="1987"/>
        <v>PENSIL WARNA JOYKO CP-24PB (PANJANG)</v>
      </c>
      <c r="F3507" s="239"/>
      <c r="G3507" s="240"/>
      <c r="H3507" s="241">
        <f t="shared" ref="H3507:J3507" si="1988">H3469</f>
        <v>21200</v>
      </c>
      <c r="I3507" s="242">
        <f t="shared" si="1988"/>
        <v>0.125</v>
      </c>
      <c r="J3507" s="242">
        <f t="shared" si="1988"/>
        <v>0</v>
      </c>
      <c r="K3507" s="243">
        <f t="shared" si="1986"/>
        <v>1335600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647"/>
      <c r="K3523" s="642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648">
        <f>SUM(K3506:K3521)</f>
        <v>2695350</v>
      </c>
      <c r="K3524" s="649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641"/>
      <c r="K3525" s="641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642"/>
      <c r="K3527" s="642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643">
        <f>((J3524/1.11)+(K3526/1.11))*11%</f>
        <v>267106.75675675675</v>
      </c>
      <c r="K3528" s="644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642"/>
      <c r="K3529" s="642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2695350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589" t="str">
        <f>J3494</f>
        <v>NOVI / CONDRO</v>
      </c>
      <c r="K3532" s="590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589">
        <f>J3495</f>
        <v>0</v>
      </c>
      <c r="K3533" s="590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23010032</v>
      </c>
      <c r="G3536" s="11" t="s">
        <v>2</v>
      </c>
      <c r="H3536" s="558" t="s">
        <v>35</v>
      </c>
      <c r="I3536" s="558"/>
      <c r="J3536" s="558"/>
      <c r="K3536" s="559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562" t="s">
        <v>3</v>
      </c>
      <c r="G3537" s="17"/>
      <c r="H3537" s="560"/>
      <c r="I3537" s="560"/>
      <c r="J3537" s="560"/>
      <c r="K3537" s="561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657">
        <v>44946</v>
      </c>
      <c r="E3538" s="658"/>
      <c r="F3538" s="562"/>
      <c r="G3538" s="18"/>
      <c r="H3538" s="659" t="s">
        <v>31</v>
      </c>
      <c r="I3538" s="659"/>
      <c r="J3538" s="659"/>
      <c r="K3538" s="660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562"/>
      <c r="G3539" s="18"/>
      <c r="H3539" s="661" t="s">
        <v>36</v>
      </c>
      <c r="I3539" s="661"/>
      <c r="J3539" s="661"/>
      <c r="K3539" s="662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187</v>
      </c>
      <c r="E3540" s="9"/>
      <c r="F3540" s="21"/>
      <c r="G3540" s="22"/>
      <c r="H3540" s="663"/>
      <c r="I3540" s="663"/>
      <c r="J3540" s="663"/>
      <c r="K3540" s="664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500</v>
      </c>
      <c r="C3544" s="46" t="s">
        <v>75</v>
      </c>
      <c r="D3544" s="94">
        <v>1</v>
      </c>
      <c r="E3544" s="114" t="s">
        <v>188</v>
      </c>
      <c r="F3544" s="48"/>
      <c r="G3544" s="49"/>
      <c r="H3544" s="50">
        <v>1625</v>
      </c>
      <c r="I3544" s="51">
        <v>0.13</v>
      </c>
      <c r="J3544" s="51"/>
      <c r="K3544" s="52">
        <f t="shared" ref="K3544:K3559" si="2017">(B3544*H3544-((B3544*H3544)*I3544))-((B3544*H3544-((B3544*H3544)*I3544))*J3544)</f>
        <v>706875</v>
      </c>
      <c r="L3544" s="36"/>
    </row>
    <row r="3545" spans="1:12" s="10" customFormat="1" ht="14.1" customHeight="1" x14ac:dyDescent="0.25">
      <c r="A3545" s="45">
        <v>2</v>
      </c>
      <c r="B3545" s="46">
        <v>72</v>
      </c>
      <c r="C3545" s="46" t="s">
        <v>33</v>
      </c>
      <c r="D3545" s="94" t="s">
        <v>31</v>
      </c>
      <c r="E3545" s="114" t="s">
        <v>184</v>
      </c>
      <c r="F3545" s="48"/>
      <c r="G3545" s="49"/>
      <c r="H3545" s="50">
        <v>26100</v>
      </c>
      <c r="I3545" s="51">
        <v>0.13</v>
      </c>
      <c r="J3545" s="51"/>
      <c r="K3545" s="52">
        <f t="shared" si="2017"/>
        <v>1634904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591"/>
      <c r="K3561" s="563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584">
        <f>SUM(K3544:K3559)</f>
        <v>2341779</v>
      </c>
      <c r="K3562" s="585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586"/>
      <c r="K3563" s="586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563"/>
      <c r="K3565" s="563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587">
        <f>((J3562/1.11)+(K3564/1.11))*11%</f>
        <v>232068.18918918914</v>
      </c>
      <c r="K3566" s="588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563"/>
      <c r="K3567" s="563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2341779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564" t="s">
        <v>38</v>
      </c>
      <c r="K3570" s="565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564"/>
      <c r="K3571" s="565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23010032</v>
      </c>
      <c r="F3574" s="127"/>
      <c r="G3574" s="128" t="s">
        <v>2</v>
      </c>
      <c r="H3574" s="668" t="str">
        <f>H3536</f>
        <v>CV TRINITY CENTRAAL</v>
      </c>
      <c r="I3574" s="668"/>
      <c r="J3574" s="668"/>
      <c r="K3574" s="669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650" t="s">
        <v>3</v>
      </c>
      <c r="G3575" s="134"/>
      <c r="H3575" s="670"/>
      <c r="I3575" s="670"/>
      <c r="J3575" s="670"/>
      <c r="K3575" s="671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651">
        <f>D3538</f>
        <v>44946</v>
      </c>
      <c r="E3576" s="652"/>
      <c r="F3576" s="650"/>
      <c r="G3576" s="135"/>
      <c r="H3576" s="653" t="str">
        <f>H3538</f>
        <v/>
      </c>
      <c r="I3576" s="653"/>
      <c r="J3576" s="653"/>
      <c r="K3576" s="654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650"/>
      <c r="G3577" s="135"/>
      <c r="H3577" s="607" t="str">
        <f>H3539</f>
        <v>PURWOKERTO</v>
      </c>
      <c r="I3577" s="607"/>
      <c r="J3577" s="607"/>
      <c r="K3577" s="608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 t="str">
        <f>D3540</f>
        <v>KO 0755</v>
      </c>
      <c r="E3578" s="126"/>
      <c r="F3578" s="137"/>
      <c r="G3578" s="138"/>
      <c r="H3578" s="609"/>
      <c r="I3578" s="609"/>
      <c r="J3578" s="609"/>
      <c r="K3578" s="610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500</v>
      </c>
      <c r="C3582" s="291" t="str">
        <f t="shared" si="2018"/>
        <v>BOX</v>
      </c>
      <c r="D3582" s="292">
        <f t="shared" si="2018"/>
        <v>1</v>
      </c>
      <c r="E3582" s="293" t="str">
        <f t="shared" si="2018"/>
        <v>PAPER TRIGONAL CLIP JOYKO NO. 3</v>
      </c>
      <c r="F3582" s="162"/>
      <c r="G3582" s="163"/>
      <c r="H3582" s="164">
        <f t="shared" ref="H3582:J3582" si="2019">H3544</f>
        <v>1625</v>
      </c>
      <c r="I3582" s="165">
        <f t="shared" si="2019"/>
        <v>0.13</v>
      </c>
      <c r="J3582" s="165">
        <f t="shared" si="2019"/>
        <v>0</v>
      </c>
      <c r="K3582" s="166">
        <f t="shared" ref="K3582:K3597" si="2020">(B3582*H3582-((B3582*H3582)*I3582))-((B3582*H3582-((B3582*H3582)*I3582))*J3582)</f>
        <v>706875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72</v>
      </c>
      <c r="C3583" s="291" t="str">
        <f t="shared" si="2021"/>
        <v>LSN</v>
      </c>
      <c r="D3583" s="292" t="str">
        <f t="shared" si="2021"/>
        <v/>
      </c>
      <c r="E3583" s="293" t="str">
        <f t="shared" si="2021"/>
        <v>GEL PEN KENKO EASY GEL HITAM</v>
      </c>
      <c r="F3583" s="162"/>
      <c r="G3583" s="163"/>
      <c r="H3583" s="164">
        <f t="shared" ref="H3583:J3583" si="2022">H3545</f>
        <v>26100</v>
      </c>
      <c r="I3583" s="165">
        <f t="shared" si="2022"/>
        <v>0.13</v>
      </c>
      <c r="J3583" s="165">
        <f t="shared" si="2022"/>
        <v>0</v>
      </c>
      <c r="K3583" s="166">
        <f t="shared" si="2020"/>
        <v>1634904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665"/>
      <c r="K3599" s="645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666">
        <f>SUM(K3582:K3597)</f>
        <v>2341779</v>
      </c>
      <c r="K3600" s="667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646"/>
      <c r="K3601" s="646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645"/>
      <c r="K3603" s="645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655">
        <f>((J3600/1.11)+(K3602/1.11))*11%</f>
        <v>232068.18918918914</v>
      </c>
      <c r="K3604" s="656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645"/>
      <c r="K3605" s="645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2341779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592" t="str">
        <f>J3570</f>
        <v>NOVI / CONDRO</v>
      </c>
      <c r="K3608" s="593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592">
        <f>J3571</f>
        <v>0</v>
      </c>
      <c r="K3609" s="593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23010032</v>
      </c>
      <c r="F3612" s="204"/>
      <c r="G3612" s="205" t="s">
        <v>2</v>
      </c>
      <c r="H3612" s="594" t="str">
        <f>H3574</f>
        <v>CV TRINITY CENTRAAL</v>
      </c>
      <c r="I3612" s="594"/>
      <c r="J3612" s="594"/>
      <c r="K3612" s="595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598" t="s">
        <v>3</v>
      </c>
      <c r="G3613" s="211"/>
      <c r="H3613" s="596"/>
      <c r="I3613" s="596"/>
      <c r="J3613" s="596"/>
      <c r="K3613" s="597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599">
        <f>D3576</f>
        <v>44946</v>
      </c>
      <c r="E3614" s="600"/>
      <c r="F3614" s="598"/>
      <c r="G3614" s="212"/>
      <c r="H3614" s="601" t="str">
        <f>H3576</f>
        <v/>
      </c>
      <c r="I3614" s="601"/>
      <c r="J3614" s="601"/>
      <c r="K3614" s="602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598"/>
      <c r="G3615" s="212"/>
      <c r="H3615" s="603" t="str">
        <f>H3577</f>
        <v>PURWOKERTO</v>
      </c>
      <c r="I3615" s="603"/>
      <c r="J3615" s="603"/>
      <c r="K3615" s="604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 t="str">
        <f>D3578</f>
        <v>KO 0755</v>
      </c>
      <c r="E3616" s="203"/>
      <c r="F3616" s="214"/>
      <c r="G3616" s="215"/>
      <c r="H3616" s="605"/>
      <c r="I3616" s="605"/>
      <c r="J3616" s="605"/>
      <c r="K3616" s="606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500</v>
      </c>
      <c r="C3620" s="296" t="str">
        <f t="shared" si="2051"/>
        <v>BOX</v>
      </c>
      <c r="D3620" s="297">
        <f t="shared" si="2051"/>
        <v>1</v>
      </c>
      <c r="E3620" s="298" t="str">
        <f t="shared" si="2051"/>
        <v>PAPER TRIGONAL CLIP JOYKO NO. 3</v>
      </c>
      <c r="F3620" s="239"/>
      <c r="G3620" s="240"/>
      <c r="H3620" s="241">
        <f t="shared" ref="H3620:J3620" si="2052">H3582</f>
        <v>1625</v>
      </c>
      <c r="I3620" s="242">
        <f t="shared" si="2052"/>
        <v>0.13</v>
      </c>
      <c r="J3620" s="242">
        <f t="shared" si="2052"/>
        <v>0</v>
      </c>
      <c r="K3620" s="243">
        <f t="shared" ref="K3620:K3635" si="2053">(B3620*H3620-((B3620*H3620)*I3620))-((B3620*H3620-((B3620*H3620)*I3620))*J3620)</f>
        <v>706875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72</v>
      </c>
      <c r="C3621" s="296" t="str">
        <f t="shared" si="2054"/>
        <v>LSN</v>
      </c>
      <c r="D3621" s="297" t="str">
        <f t="shared" si="2054"/>
        <v/>
      </c>
      <c r="E3621" s="298" t="str">
        <f t="shared" si="2054"/>
        <v>GEL PEN KENKO EASY GEL HITAM</v>
      </c>
      <c r="F3621" s="239"/>
      <c r="G3621" s="240"/>
      <c r="H3621" s="241">
        <f t="shared" ref="H3621:J3621" si="2055">H3583</f>
        <v>26100</v>
      </c>
      <c r="I3621" s="242">
        <f t="shared" si="2055"/>
        <v>0.13</v>
      </c>
      <c r="J3621" s="242">
        <f t="shared" si="2055"/>
        <v>0</v>
      </c>
      <c r="K3621" s="243">
        <f t="shared" si="2053"/>
        <v>1634904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647"/>
      <c r="K3637" s="642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648">
        <f>SUM(K3620:K3635)</f>
        <v>2341779</v>
      </c>
      <c r="K3638" s="649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641"/>
      <c r="K3639" s="641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642"/>
      <c r="K3641" s="642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643">
        <f>((J3638/1.11)+(K3640/1.11))*11%</f>
        <v>232068.18918918914</v>
      </c>
      <c r="K3642" s="644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642"/>
      <c r="K3643" s="642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2341779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589" t="str">
        <f>J3608</f>
        <v>NOVI / CONDRO</v>
      </c>
      <c r="K3646" s="590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589">
        <f>J3609</f>
        <v>0</v>
      </c>
      <c r="K3647" s="590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23010033</v>
      </c>
      <c r="G3650" s="11" t="s">
        <v>2</v>
      </c>
      <c r="H3650" s="558" t="s">
        <v>40</v>
      </c>
      <c r="I3650" s="558"/>
      <c r="J3650" s="558"/>
      <c r="K3650" s="559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562" t="s">
        <v>3</v>
      </c>
      <c r="G3651" s="17"/>
      <c r="H3651" s="560"/>
      <c r="I3651" s="560"/>
      <c r="J3651" s="560"/>
      <c r="K3651" s="561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657">
        <v>44946</v>
      </c>
      <c r="E3652" s="658"/>
      <c r="F3652" s="562"/>
      <c r="G3652" s="18"/>
      <c r="H3652" s="659" t="s">
        <v>41</v>
      </c>
      <c r="I3652" s="659"/>
      <c r="J3652" s="659"/>
      <c r="K3652" s="660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562"/>
      <c r="G3653" s="18"/>
      <c r="H3653" s="661" t="s">
        <v>36</v>
      </c>
      <c r="I3653" s="661"/>
      <c r="J3653" s="661"/>
      <c r="K3653" s="662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189</v>
      </c>
      <c r="E3654" s="9"/>
      <c r="F3654" s="21"/>
      <c r="G3654" s="22"/>
      <c r="H3654" s="663"/>
      <c r="I3654" s="663"/>
      <c r="J3654" s="663"/>
      <c r="K3654" s="664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50</v>
      </c>
      <c r="C3658" s="46" t="s">
        <v>100</v>
      </c>
      <c r="D3658" s="94">
        <v>1</v>
      </c>
      <c r="E3658" s="114" t="s">
        <v>125</v>
      </c>
      <c r="F3658" s="48"/>
      <c r="G3658" s="49"/>
      <c r="H3658" s="50">
        <v>28300</v>
      </c>
      <c r="I3658" s="51">
        <v>0.13500000000000001</v>
      </c>
      <c r="J3658" s="51"/>
      <c r="K3658" s="52">
        <f t="shared" ref="K3658:K3673" si="2084">(B3658*H3658-((B3658*H3658)*I3658))-((B3658*H3658-((B3658*H3658)*I3658))*J3658)</f>
        <v>1223975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591"/>
      <c r="K3675" s="563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584">
        <f>SUM(K3658:K3673)</f>
        <v>1223975</v>
      </c>
      <c r="K3676" s="585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586"/>
      <c r="K3677" s="586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563"/>
      <c r="K3679" s="563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587">
        <f>((J3676/1.11)+(K3678/1.11))*11%</f>
        <v>121294.81981981981</v>
      </c>
      <c r="K3680" s="588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563"/>
      <c r="K3681" s="563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1223975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564" t="s">
        <v>38</v>
      </c>
      <c r="K3684" s="565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564"/>
      <c r="K3685" s="565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23010033</v>
      </c>
      <c r="F3688" s="127"/>
      <c r="G3688" s="128" t="s">
        <v>2</v>
      </c>
      <c r="H3688" s="668" t="str">
        <f>H3650</f>
        <v>CV PELITA JAYA</v>
      </c>
      <c r="I3688" s="668"/>
      <c r="J3688" s="668"/>
      <c r="K3688" s="669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650" t="s">
        <v>3</v>
      </c>
      <c r="G3689" s="134"/>
      <c r="H3689" s="670"/>
      <c r="I3689" s="670"/>
      <c r="J3689" s="670"/>
      <c r="K3689" s="671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651">
        <f>D3652</f>
        <v>44946</v>
      </c>
      <c r="E3690" s="652"/>
      <c r="F3690" s="650"/>
      <c r="G3690" s="135"/>
      <c r="H3690" s="653" t="str">
        <f>H3652</f>
        <v>(ANUGERAH SEJAHTERA)</v>
      </c>
      <c r="I3690" s="653"/>
      <c r="J3690" s="653"/>
      <c r="K3690" s="654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650"/>
      <c r="G3691" s="135"/>
      <c r="H3691" s="607" t="str">
        <f>H3653</f>
        <v>PURWOKERTO</v>
      </c>
      <c r="I3691" s="607"/>
      <c r="J3691" s="607"/>
      <c r="K3691" s="608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 t="str">
        <f>D3654</f>
        <v>KO 0759</v>
      </c>
      <c r="E3692" s="126"/>
      <c r="F3692" s="137"/>
      <c r="G3692" s="138"/>
      <c r="H3692" s="609"/>
      <c r="I3692" s="609"/>
      <c r="J3692" s="609"/>
      <c r="K3692" s="610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50</v>
      </c>
      <c r="C3696" s="291" t="str">
        <f t="shared" si="2085"/>
        <v>DOS</v>
      </c>
      <c r="D3696" s="292">
        <f t="shared" si="2085"/>
        <v>1</v>
      </c>
      <c r="E3696" s="293" t="str">
        <f t="shared" si="2085"/>
        <v>STIP / PENGHAPUS JOYKO 526-B40BL HITAM</v>
      </c>
      <c r="F3696" s="162"/>
      <c r="G3696" s="163"/>
      <c r="H3696" s="164">
        <f t="shared" ref="H3696:J3696" si="2086">H3658</f>
        <v>28300</v>
      </c>
      <c r="I3696" s="165">
        <f t="shared" si="2086"/>
        <v>0.13500000000000001</v>
      </c>
      <c r="J3696" s="165">
        <f t="shared" si="2086"/>
        <v>0</v>
      </c>
      <c r="K3696" s="166">
        <f t="shared" ref="K3696:K3711" si="2087">(B3696*H3696-((B3696*H3696)*I3696))-((B3696*H3696-((B3696*H3696)*I3696))*J3696)</f>
        <v>1223975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665"/>
      <c r="K3713" s="645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666">
        <f>SUM(K3696:K3711)</f>
        <v>1223975</v>
      </c>
      <c r="K3714" s="667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646"/>
      <c r="K3715" s="646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645"/>
      <c r="K3717" s="645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655">
        <f>((J3714/1.11)+(K3716/1.11))*11%</f>
        <v>121294.81981981981</v>
      </c>
      <c r="K3718" s="656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645"/>
      <c r="K3719" s="645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1223975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592" t="str">
        <f>J3684</f>
        <v>NOVI / CONDRO</v>
      </c>
      <c r="K3722" s="593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592">
        <f>J3685</f>
        <v>0</v>
      </c>
      <c r="K3723" s="593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23010033</v>
      </c>
      <c r="F3726" s="204"/>
      <c r="G3726" s="205" t="s">
        <v>2</v>
      </c>
      <c r="H3726" s="594" t="str">
        <f>H3688</f>
        <v>CV PELITA JAYA</v>
      </c>
      <c r="I3726" s="594"/>
      <c r="J3726" s="594"/>
      <c r="K3726" s="595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598" t="s">
        <v>3</v>
      </c>
      <c r="G3727" s="211"/>
      <c r="H3727" s="596"/>
      <c r="I3727" s="596"/>
      <c r="J3727" s="596"/>
      <c r="K3727" s="597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599">
        <f>D3690</f>
        <v>44946</v>
      </c>
      <c r="E3728" s="600"/>
      <c r="F3728" s="598"/>
      <c r="G3728" s="212"/>
      <c r="H3728" s="601" t="str">
        <f>H3690</f>
        <v>(ANUGERAH SEJAHTERA)</v>
      </c>
      <c r="I3728" s="601"/>
      <c r="J3728" s="601"/>
      <c r="K3728" s="602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598"/>
      <c r="G3729" s="212"/>
      <c r="H3729" s="603" t="str">
        <f>H3691</f>
        <v>PURWOKERTO</v>
      </c>
      <c r="I3729" s="603"/>
      <c r="J3729" s="603"/>
      <c r="K3729" s="604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 t="str">
        <f>D3692</f>
        <v>KO 0759</v>
      </c>
      <c r="E3730" s="203"/>
      <c r="F3730" s="214"/>
      <c r="G3730" s="215"/>
      <c r="H3730" s="605"/>
      <c r="I3730" s="605"/>
      <c r="J3730" s="605"/>
      <c r="K3730" s="606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50</v>
      </c>
      <c r="C3734" s="296" t="str">
        <f t="shared" si="2118"/>
        <v>DOS</v>
      </c>
      <c r="D3734" s="297">
        <f t="shared" si="2118"/>
        <v>1</v>
      </c>
      <c r="E3734" s="298" t="str">
        <f t="shared" si="2118"/>
        <v>STIP / PENGHAPUS JOYKO 526-B40BL HITAM</v>
      </c>
      <c r="F3734" s="239"/>
      <c r="G3734" s="240"/>
      <c r="H3734" s="241">
        <f t="shared" ref="H3734:J3734" si="2119">H3696</f>
        <v>28300</v>
      </c>
      <c r="I3734" s="242">
        <f t="shared" si="2119"/>
        <v>0.13500000000000001</v>
      </c>
      <c r="J3734" s="242">
        <f t="shared" si="2119"/>
        <v>0</v>
      </c>
      <c r="K3734" s="243">
        <f t="shared" ref="K3734:K3749" si="2120">(B3734*H3734-((B3734*H3734)*I3734))-((B3734*H3734-((B3734*H3734)*I3734))*J3734)</f>
        <v>1223975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647"/>
      <c r="K3751" s="642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648">
        <f>SUM(K3734:K3749)</f>
        <v>1223975</v>
      </c>
      <c r="K3752" s="649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641"/>
      <c r="K3753" s="641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642"/>
      <c r="K3755" s="642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643">
        <f>((J3752/1.11)+(K3754/1.11))*11%</f>
        <v>121294.81981981981</v>
      </c>
      <c r="K3756" s="644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642"/>
      <c r="K3757" s="642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1223975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589" t="str">
        <f>J3722</f>
        <v>NOVI / CONDRO</v>
      </c>
      <c r="K3760" s="590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589">
        <f>J3723</f>
        <v>0</v>
      </c>
      <c r="K3761" s="590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23010034</v>
      </c>
      <c r="G3764" s="11" t="s">
        <v>2</v>
      </c>
      <c r="H3764" s="558" t="s">
        <v>35</v>
      </c>
      <c r="I3764" s="558"/>
      <c r="J3764" s="558"/>
      <c r="K3764" s="559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562" t="s">
        <v>3</v>
      </c>
      <c r="G3765" s="17"/>
      <c r="H3765" s="560"/>
      <c r="I3765" s="560"/>
      <c r="J3765" s="560"/>
      <c r="K3765" s="561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657">
        <v>44952</v>
      </c>
      <c r="E3766" s="658"/>
      <c r="F3766" s="562"/>
      <c r="G3766" s="18"/>
      <c r="H3766" s="659" t="s">
        <v>31</v>
      </c>
      <c r="I3766" s="659"/>
      <c r="J3766" s="659"/>
      <c r="K3766" s="660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562"/>
      <c r="G3767" s="18"/>
      <c r="H3767" s="661" t="s">
        <v>36</v>
      </c>
      <c r="I3767" s="661"/>
      <c r="J3767" s="661"/>
      <c r="K3767" s="662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190</v>
      </c>
      <c r="E3768" s="9"/>
      <c r="F3768" s="21"/>
      <c r="G3768" s="22"/>
      <c r="H3768" s="663"/>
      <c r="I3768" s="663"/>
      <c r="J3768" s="663"/>
      <c r="K3768" s="664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30</v>
      </c>
      <c r="C3772" s="46" t="s">
        <v>33</v>
      </c>
      <c r="D3772" s="94">
        <v>1</v>
      </c>
      <c r="E3772" s="114" t="s">
        <v>191</v>
      </c>
      <c r="F3772" s="48"/>
      <c r="G3772" s="49"/>
      <c r="H3772" s="50">
        <v>138000</v>
      </c>
      <c r="I3772" s="51">
        <v>0.125</v>
      </c>
      <c r="J3772" s="51"/>
      <c r="K3772" s="52">
        <f t="shared" ref="K3772:K3787" si="2151">(B3772*H3772-((B3772*H3772)*I3772))-((B3772*H3772-((B3772*H3772)*I3772))*J3772)</f>
        <v>3622500</v>
      </c>
      <c r="L3772" s="36"/>
    </row>
    <row r="3773" spans="1:12" s="10" customFormat="1" ht="14.1" customHeight="1" x14ac:dyDescent="0.25">
      <c r="A3773" s="45">
        <v>2</v>
      </c>
      <c r="B3773" s="46">
        <v>20</v>
      </c>
      <c r="C3773" s="46" t="s">
        <v>33</v>
      </c>
      <c r="D3773" s="94">
        <v>1</v>
      </c>
      <c r="E3773" s="114" t="s">
        <v>192</v>
      </c>
      <c r="F3773" s="48"/>
      <c r="G3773" s="49"/>
      <c r="H3773" s="50">
        <v>300000</v>
      </c>
      <c r="I3773" s="51">
        <v>0.125</v>
      </c>
      <c r="J3773" s="51"/>
      <c r="K3773" s="52">
        <f t="shared" si="2151"/>
        <v>5250000</v>
      </c>
      <c r="L3773" s="36"/>
    </row>
    <row r="3774" spans="1:12" s="10" customFormat="1" ht="14.1" customHeight="1" x14ac:dyDescent="0.25">
      <c r="A3774" s="45">
        <v>3</v>
      </c>
      <c r="B3774" s="46">
        <v>40</v>
      </c>
      <c r="C3774" s="46" t="s">
        <v>33</v>
      </c>
      <c r="D3774" s="94">
        <v>2</v>
      </c>
      <c r="E3774" s="114" t="s">
        <v>34</v>
      </c>
      <c r="F3774" s="48"/>
      <c r="G3774" s="49"/>
      <c r="H3774" s="50">
        <v>93000</v>
      </c>
      <c r="I3774" s="51">
        <v>0.13</v>
      </c>
      <c r="J3774" s="51"/>
      <c r="K3774" s="52">
        <f t="shared" si="2151"/>
        <v>3236400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591"/>
      <c r="K3789" s="563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584">
        <f>SUM(K3772:K3787)</f>
        <v>12108900</v>
      </c>
      <c r="K3790" s="585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586"/>
      <c r="K3791" s="586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563"/>
      <c r="K3793" s="563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587">
        <f>((J3790/1.11)+(K3792/1.11))*11%</f>
        <v>1199981.0810810812</v>
      </c>
      <c r="K3794" s="588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563"/>
      <c r="K3795" s="563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12108900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564" t="s">
        <v>38</v>
      </c>
      <c r="K3798" s="565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564"/>
      <c r="K3799" s="565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23010034</v>
      </c>
      <c r="F3802" s="127"/>
      <c r="G3802" s="128" t="s">
        <v>2</v>
      </c>
      <c r="H3802" s="668" t="str">
        <f>H3764</f>
        <v>CV TRINITY CENTRAAL</v>
      </c>
      <c r="I3802" s="668"/>
      <c r="J3802" s="668"/>
      <c r="K3802" s="669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650" t="s">
        <v>3</v>
      </c>
      <c r="G3803" s="134"/>
      <c r="H3803" s="670"/>
      <c r="I3803" s="670"/>
      <c r="J3803" s="670"/>
      <c r="K3803" s="671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651">
        <f>D3766</f>
        <v>44952</v>
      </c>
      <c r="E3804" s="652"/>
      <c r="F3804" s="650"/>
      <c r="G3804" s="135"/>
      <c r="H3804" s="653" t="str">
        <f>H3766</f>
        <v/>
      </c>
      <c r="I3804" s="653"/>
      <c r="J3804" s="653"/>
      <c r="K3804" s="654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650"/>
      <c r="G3805" s="135"/>
      <c r="H3805" s="607" t="str">
        <f>H3767</f>
        <v>PURWOKERTO</v>
      </c>
      <c r="I3805" s="607"/>
      <c r="J3805" s="607"/>
      <c r="K3805" s="608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 t="str">
        <f>D3768</f>
        <v>KO 0700</v>
      </c>
      <c r="E3806" s="126"/>
      <c r="F3806" s="137"/>
      <c r="G3806" s="138"/>
      <c r="H3806" s="609"/>
      <c r="I3806" s="609"/>
      <c r="J3806" s="609"/>
      <c r="K3806" s="610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30</v>
      </c>
      <c r="C3810" s="291" t="str">
        <f t="shared" si="2152"/>
        <v>LSN</v>
      </c>
      <c r="D3810" s="292">
        <f t="shared" si="2152"/>
        <v>1</v>
      </c>
      <c r="E3810" s="293" t="str">
        <f t="shared" si="2152"/>
        <v>STAPLER SDI 1102 NO.10 (HD-10)</v>
      </c>
      <c r="F3810" s="162"/>
      <c r="G3810" s="163"/>
      <c r="H3810" s="164">
        <f t="shared" ref="H3810:J3810" si="2153">H3772</f>
        <v>138000</v>
      </c>
      <c r="I3810" s="165">
        <f t="shared" si="2153"/>
        <v>0.125</v>
      </c>
      <c r="J3810" s="165">
        <f t="shared" si="2153"/>
        <v>0</v>
      </c>
      <c r="K3810" s="166">
        <f t="shared" ref="K3810:K3825" si="2154">(B3810*H3810-((B3810*H3810)*I3810))-((B3810*H3810-((B3810*H3810)*I3810))*J3810)</f>
        <v>3622500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20</v>
      </c>
      <c r="C3811" s="291" t="str">
        <f t="shared" si="2155"/>
        <v>LSN</v>
      </c>
      <c r="D3811" s="292">
        <f t="shared" si="2155"/>
        <v>1</v>
      </c>
      <c r="E3811" s="293" t="str">
        <f t="shared" si="2155"/>
        <v>STAPLER SDI 1123</v>
      </c>
      <c r="F3811" s="162"/>
      <c r="G3811" s="163"/>
      <c r="H3811" s="164">
        <f t="shared" ref="H3811:J3811" si="2156">H3773</f>
        <v>300000</v>
      </c>
      <c r="I3811" s="165">
        <f t="shared" si="2156"/>
        <v>0.125</v>
      </c>
      <c r="J3811" s="165">
        <f t="shared" si="2156"/>
        <v>0</v>
      </c>
      <c r="K3811" s="166">
        <f t="shared" si="2154"/>
        <v>5250000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40</v>
      </c>
      <c r="C3812" s="291" t="str">
        <f t="shared" si="2157"/>
        <v>LSN</v>
      </c>
      <c r="D3812" s="292">
        <f t="shared" si="2157"/>
        <v>2</v>
      </c>
      <c r="E3812" s="293" t="str">
        <f t="shared" si="2157"/>
        <v>STAPLER KENKO HD-10</v>
      </c>
      <c r="F3812" s="162"/>
      <c r="G3812" s="163"/>
      <c r="H3812" s="164">
        <f t="shared" ref="H3812:J3812" si="2158">H3774</f>
        <v>93000</v>
      </c>
      <c r="I3812" s="165">
        <f t="shared" si="2158"/>
        <v>0.13</v>
      </c>
      <c r="J3812" s="165">
        <f t="shared" si="2158"/>
        <v>0</v>
      </c>
      <c r="K3812" s="166">
        <f t="shared" si="2154"/>
        <v>3236400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665"/>
      <c r="K3827" s="645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666">
        <f>SUM(K3810:K3825)</f>
        <v>12108900</v>
      </c>
      <c r="K3828" s="667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646"/>
      <c r="K3829" s="646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645"/>
      <c r="K3831" s="645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655">
        <f>((J3828/1.11)+(K3830/1.11))*11%</f>
        <v>1199981.0810810812</v>
      </c>
      <c r="K3832" s="656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645"/>
      <c r="K3833" s="645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12108900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592" t="str">
        <f>J3798</f>
        <v>NOVI / CONDRO</v>
      </c>
      <c r="K3836" s="593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592">
        <f>J3799</f>
        <v>0</v>
      </c>
      <c r="K3837" s="593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23010034</v>
      </c>
      <c r="F3840" s="204"/>
      <c r="G3840" s="205" t="s">
        <v>2</v>
      </c>
      <c r="H3840" s="594" t="str">
        <f>H3802</f>
        <v>CV TRINITY CENTRAAL</v>
      </c>
      <c r="I3840" s="594"/>
      <c r="J3840" s="594"/>
      <c r="K3840" s="595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598" t="s">
        <v>3</v>
      </c>
      <c r="G3841" s="211"/>
      <c r="H3841" s="596"/>
      <c r="I3841" s="596"/>
      <c r="J3841" s="596"/>
      <c r="K3841" s="597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599">
        <f>D3804</f>
        <v>44952</v>
      </c>
      <c r="E3842" s="600"/>
      <c r="F3842" s="598"/>
      <c r="G3842" s="212"/>
      <c r="H3842" s="601" t="str">
        <f>H3804</f>
        <v/>
      </c>
      <c r="I3842" s="601"/>
      <c r="J3842" s="601"/>
      <c r="K3842" s="602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598"/>
      <c r="G3843" s="212"/>
      <c r="H3843" s="603" t="str">
        <f>H3805</f>
        <v>PURWOKERTO</v>
      </c>
      <c r="I3843" s="603"/>
      <c r="J3843" s="603"/>
      <c r="K3843" s="604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 t="str">
        <f>D3806</f>
        <v>KO 0700</v>
      </c>
      <c r="E3844" s="203"/>
      <c r="F3844" s="214"/>
      <c r="G3844" s="215"/>
      <c r="H3844" s="605"/>
      <c r="I3844" s="605"/>
      <c r="J3844" s="605"/>
      <c r="K3844" s="606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30</v>
      </c>
      <c r="C3848" s="296" t="str">
        <f t="shared" si="2185"/>
        <v>LSN</v>
      </c>
      <c r="D3848" s="297">
        <f t="shared" si="2185"/>
        <v>1</v>
      </c>
      <c r="E3848" s="298" t="str">
        <f t="shared" si="2185"/>
        <v>STAPLER SDI 1102 NO.10 (HD-10)</v>
      </c>
      <c r="F3848" s="239"/>
      <c r="G3848" s="240"/>
      <c r="H3848" s="241">
        <f t="shared" ref="H3848:J3848" si="2186">H3810</f>
        <v>138000</v>
      </c>
      <c r="I3848" s="242">
        <f t="shared" si="2186"/>
        <v>0.125</v>
      </c>
      <c r="J3848" s="242">
        <f t="shared" si="2186"/>
        <v>0</v>
      </c>
      <c r="K3848" s="243">
        <f t="shared" ref="K3848:K3863" si="2187">(B3848*H3848-((B3848*H3848)*I3848))-((B3848*H3848-((B3848*H3848)*I3848))*J3848)</f>
        <v>3622500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20</v>
      </c>
      <c r="C3849" s="296" t="str">
        <f t="shared" si="2188"/>
        <v>LSN</v>
      </c>
      <c r="D3849" s="297">
        <f t="shared" si="2188"/>
        <v>1</v>
      </c>
      <c r="E3849" s="298" t="str">
        <f t="shared" si="2188"/>
        <v>STAPLER SDI 1123</v>
      </c>
      <c r="F3849" s="239"/>
      <c r="G3849" s="240"/>
      <c r="H3849" s="241">
        <f t="shared" ref="H3849:J3849" si="2189">H3811</f>
        <v>300000</v>
      </c>
      <c r="I3849" s="242">
        <f t="shared" si="2189"/>
        <v>0.125</v>
      </c>
      <c r="J3849" s="242">
        <f t="shared" si="2189"/>
        <v>0</v>
      </c>
      <c r="K3849" s="243">
        <f t="shared" si="2187"/>
        <v>5250000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40</v>
      </c>
      <c r="C3850" s="296" t="str">
        <f t="shared" si="2190"/>
        <v>LSN</v>
      </c>
      <c r="D3850" s="297">
        <f t="shared" si="2190"/>
        <v>2</v>
      </c>
      <c r="E3850" s="298" t="str">
        <f t="shared" si="2190"/>
        <v>STAPLER KENKO HD-10</v>
      </c>
      <c r="F3850" s="239"/>
      <c r="G3850" s="240"/>
      <c r="H3850" s="241">
        <f t="shared" ref="H3850:J3850" si="2191">H3812</f>
        <v>93000</v>
      </c>
      <c r="I3850" s="242">
        <f t="shared" si="2191"/>
        <v>0.13</v>
      </c>
      <c r="J3850" s="242">
        <f t="shared" si="2191"/>
        <v>0</v>
      </c>
      <c r="K3850" s="243">
        <f t="shared" si="2187"/>
        <v>3236400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647"/>
      <c r="K3865" s="642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648">
        <f>SUM(K3848:K3863)</f>
        <v>12108900</v>
      </c>
      <c r="K3866" s="649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641"/>
      <c r="K3867" s="641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642"/>
      <c r="K3869" s="642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643">
        <f>((J3866/1.11)+(K3868/1.11))*11%</f>
        <v>1199981.0810810812</v>
      </c>
      <c r="K3870" s="644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642"/>
      <c r="K3871" s="642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12108900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589" t="str">
        <f>J3836</f>
        <v>NOVI / CONDRO</v>
      </c>
      <c r="K3874" s="590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589">
        <f>J3837</f>
        <v>0</v>
      </c>
      <c r="K3875" s="590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23010035</v>
      </c>
      <c r="G3878" s="11" t="s">
        <v>2</v>
      </c>
      <c r="H3878" s="558" t="s">
        <v>193</v>
      </c>
      <c r="I3878" s="558"/>
      <c r="J3878" s="558"/>
      <c r="K3878" s="559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562" t="s">
        <v>3</v>
      </c>
      <c r="G3879" s="17"/>
      <c r="H3879" s="560"/>
      <c r="I3879" s="560"/>
      <c r="J3879" s="560"/>
      <c r="K3879" s="561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657">
        <v>44953</v>
      </c>
      <c r="E3880" s="658"/>
      <c r="F3880" s="562"/>
      <c r="G3880" s="18"/>
      <c r="H3880" s="659" t="s">
        <v>31</v>
      </c>
      <c r="I3880" s="659"/>
      <c r="J3880" s="659"/>
      <c r="K3880" s="660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562"/>
      <c r="G3881" s="18"/>
      <c r="H3881" s="661" t="s">
        <v>194</v>
      </c>
      <c r="I3881" s="661"/>
      <c r="J3881" s="661"/>
      <c r="K3881" s="662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195</v>
      </c>
      <c r="E3882" s="9"/>
      <c r="F3882" s="21"/>
      <c r="G3882" s="22"/>
      <c r="H3882" s="663"/>
      <c r="I3882" s="663"/>
      <c r="J3882" s="663"/>
      <c r="K3882" s="664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554">
        <v>6</v>
      </c>
      <c r="C3886" s="555" t="s">
        <v>42</v>
      </c>
      <c r="D3886" s="94" t="s">
        <v>31</v>
      </c>
      <c r="E3886" s="556" t="s">
        <v>196</v>
      </c>
      <c r="F3886" s="48"/>
      <c r="G3886" s="49"/>
      <c r="H3886" s="50">
        <v>17600</v>
      </c>
      <c r="I3886" s="51">
        <v>0.1</v>
      </c>
      <c r="J3886" s="51"/>
      <c r="K3886" s="52">
        <f t="shared" ref="K3886:K3901" si="2218">(B3886*H3886-((B3886*H3886)*I3886))-((B3886*H3886-((B3886*H3886)*I3886))*J3886)</f>
        <v>95040</v>
      </c>
      <c r="L3886" s="36"/>
    </row>
    <row r="3887" spans="1:12" s="10" customFormat="1" ht="14.1" customHeight="1" x14ac:dyDescent="0.25">
      <c r="A3887" s="45">
        <v>2</v>
      </c>
      <c r="B3887" s="554">
        <v>3</v>
      </c>
      <c r="C3887" s="555" t="s">
        <v>33</v>
      </c>
      <c r="D3887" s="94" t="s">
        <v>31</v>
      </c>
      <c r="E3887" s="556" t="s">
        <v>197</v>
      </c>
      <c r="F3887" s="48"/>
      <c r="G3887" s="49"/>
      <c r="H3887" s="50">
        <v>39600</v>
      </c>
      <c r="I3887" s="51">
        <v>0.1</v>
      </c>
      <c r="J3887" s="51"/>
      <c r="K3887" s="52">
        <f t="shared" si="2218"/>
        <v>106920</v>
      </c>
      <c r="L3887" s="36"/>
    </row>
    <row r="3888" spans="1:12" s="10" customFormat="1" ht="14.1" customHeight="1" x14ac:dyDescent="0.25">
      <c r="A3888" s="45">
        <v>3</v>
      </c>
      <c r="B3888" s="554">
        <v>3</v>
      </c>
      <c r="C3888" s="555" t="s">
        <v>33</v>
      </c>
      <c r="D3888" s="94" t="s">
        <v>31</v>
      </c>
      <c r="E3888" s="556" t="s">
        <v>198</v>
      </c>
      <c r="F3888" s="48"/>
      <c r="G3888" s="49"/>
      <c r="H3888" s="50">
        <v>39600</v>
      </c>
      <c r="I3888" s="51">
        <v>0.1</v>
      </c>
      <c r="J3888" s="51"/>
      <c r="K3888" s="52">
        <f t="shared" si="2218"/>
        <v>106920</v>
      </c>
      <c r="L3888" s="36"/>
    </row>
    <row r="3889" spans="1:12" s="10" customFormat="1" ht="14.1" customHeight="1" x14ac:dyDescent="0.25">
      <c r="A3889" s="45">
        <v>4</v>
      </c>
      <c r="B3889" s="554">
        <v>1</v>
      </c>
      <c r="C3889" s="555" t="s">
        <v>33</v>
      </c>
      <c r="D3889" s="94" t="s">
        <v>31</v>
      </c>
      <c r="E3889" s="556" t="s">
        <v>199</v>
      </c>
      <c r="F3889" s="48"/>
      <c r="G3889" s="49"/>
      <c r="H3889" s="50">
        <v>84000</v>
      </c>
      <c r="I3889" s="51">
        <v>0.1</v>
      </c>
      <c r="J3889" s="51"/>
      <c r="K3889" s="52">
        <f t="shared" si="2218"/>
        <v>75600</v>
      </c>
      <c r="L3889" s="36"/>
    </row>
    <row r="3890" spans="1:12" s="10" customFormat="1" ht="14.1" customHeight="1" x14ac:dyDescent="0.25">
      <c r="A3890" s="45">
        <v>5</v>
      </c>
      <c r="B3890" s="554">
        <v>1</v>
      </c>
      <c r="C3890" s="555" t="s">
        <v>33</v>
      </c>
      <c r="D3890" s="94" t="s">
        <v>31</v>
      </c>
      <c r="E3890" s="556" t="s">
        <v>200</v>
      </c>
      <c r="F3890" s="48"/>
      <c r="G3890" s="49"/>
      <c r="H3890" s="50">
        <v>216000</v>
      </c>
      <c r="I3890" s="51">
        <v>0.1</v>
      </c>
      <c r="J3890" s="51"/>
      <c r="K3890" s="52">
        <f t="shared" si="2218"/>
        <v>194400</v>
      </c>
      <c r="L3890" s="36"/>
    </row>
    <row r="3891" spans="1:12" s="10" customFormat="1" ht="14.1" customHeight="1" x14ac:dyDescent="0.25">
      <c r="A3891" s="45">
        <v>6</v>
      </c>
      <c r="B3891" s="554">
        <v>2</v>
      </c>
      <c r="C3891" s="555" t="s">
        <v>33</v>
      </c>
      <c r="D3891" s="94" t="s">
        <v>31</v>
      </c>
      <c r="E3891" s="556" t="s">
        <v>201</v>
      </c>
      <c r="F3891" s="48"/>
      <c r="G3891" s="49"/>
      <c r="H3891" s="50">
        <v>81600</v>
      </c>
      <c r="I3891" s="51">
        <v>0.1</v>
      </c>
      <c r="J3891" s="51"/>
      <c r="K3891" s="52">
        <f t="shared" si="2218"/>
        <v>146880</v>
      </c>
      <c r="L3891" s="36"/>
    </row>
    <row r="3892" spans="1:12" s="10" customFormat="1" ht="14.1" customHeight="1" x14ac:dyDescent="0.25">
      <c r="A3892" s="45">
        <v>7</v>
      </c>
      <c r="B3892" s="554">
        <v>2</v>
      </c>
      <c r="C3892" s="555" t="s">
        <v>33</v>
      </c>
      <c r="D3892" s="94" t="s">
        <v>31</v>
      </c>
      <c r="E3892" s="556" t="s">
        <v>202</v>
      </c>
      <c r="F3892" s="48"/>
      <c r="G3892" s="49"/>
      <c r="H3892" s="50">
        <v>54000</v>
      </c>
      <c r="I3892" s="51">
        <v>0.1</v>
      </c>
      <c r="J3892" s="51"/>
      <c r="K3892" s="52">
        <f t="shared" si="2218"/>
        <v>97200</v>
      </c>
      <c r="L3892" s="36"/>
    </row>
    <row r="3893" spans="1:12" s="10" customFormat="1" ht="14.1" customHeight="1" x14ac:dyDescent="0.25">
      <c r="A3893" s="45">
        <v>8</v>
      </c>
      <c r="B3893" s="554">
        <v>1</v>
      </c>
      <c r="C3893" s="555" t="s">
        <v>33</v>
      </c>
      <c r="D3893" s="94" t="s">
        <v>31</v>
      </c>
      <c r="E3893" s="557" t="s">
        <v>191</v>
      </c>
      <c r="F3893" s="48"/>
      <c r="G3893" s="49"/>
      <c r="H3893" s="50">
        <v>138000</v>
      </c>
      <c r="I3893" s="51">
        <v>0</v>
      </c>
      <c r="J3893" s="51"/>
      <c r="K3893" s="52">
        <f t="shared" si="2218"/>
        <v>138000</v>
      </c>
      <c r="L3893" s="36"/>
    </row>
    <row r="3894" spans="1:12" s="10" customFormat="1" ht="14.1" customHeight="1" x14ac:dyDescent="0.25">
      <c r="A3894" s="45">
        <v>9</v>
      </c>
      <c r="B3894" s="554">
        <v>1</v>
      </c>
      <c r="C3894" s="555" t="s">
        <v>33</v>
      </c>
      <c r="D3894" s="94" t="s">
        <v>31</v>
      </c>
      <c r="E3894" s="556" t="s">
        <v>203</v>
      </c>
      <c r="F3894" s="48"/>
      <c r="G3894" s="49"/>
      <c r="H3894" s="50">
        <v>234000</v>
      </c>
      <c r="I3894" s="51">
        <v>0</v>
      </c>
      <c r="J3894" s="51"/>
      <c r="K3894" s="52">
        <f t="shared" si="2218"/>
        <v>234000</v>
      </c>
      <c r="L3894" s="36"/>
    </row>
    <row r="3895" spans="1:12" s="10" customFormat="1" ht="14.1" customHeight="1" x14ac:dyDescent="0.25">
      <c r="A3895" s="45">
        <v>10</v>
      </c>
      <c r="B3895" s="554">
        <v>4</v>
      </c>
      <c r="C3895" s="555" t="s">
        <v>33</v>
      </c>
      <c r="D3895" s="94" t="s">
        <v>31</v>
      </c>
      <c r="E3895" s="556" t="s">
        <v>162</v>
      </c>
      <c r="F3895" s="48"/>
      <c r="G3895" s="49"/>
      <c r="H3895" s="50">
        <v>34200</v>
      </c>
      <c r="I3895" s="51">
        <v>0.1</v>
      </c>
      <c r="J3895" s="51"/>
      <c r="K3895" s="52">
        <f t="shared" si="2218"/>
        <v>123120</v>
      </c>
      <c r="L3895" s="36"/>
    </row>
    <row r="3896" spans="1:12" s="10" customFormat="1" ht="14.1" customHeight="1" x14ac:dyDescent="0.25">
      <c r="A3896" s="45">
        <v>11</v>
      </c>
      <c r="B3896" s="554">
        <v>25</v>
      </c>
      <c r="C3896" s="555" t="s">
        <v>50</v>
      </c>
      <c r="D3896" s="94" t="s">
        <v>31</v>
      </c>
      <c r="E3896" s="556" t="s">
        <v>204</v>
      </c>
      <c r="F3896" s="48"/>
      <c r="G3896" s="49"/>
      <c r="H3896" s="50">
        <v>4400</v>
      </c>
      <c r="I3896" s="51">
        <v>0.1</v>
      </c>
      <c r="J3896" s="51"/>
      <c r="K3896" s="52">
        <f t="shared" si="2218"/>
        <v>99000</v>
      </c>
      <c r="L3896" s="36"/>
    </row>
    <row r="3897" spans="1:12" s="10" customFormat="1" ht="14.1" customHeight="1" x14ac:dyDescent="0.25">
      <c r="A3897" s="45">
        <v>12</v>
      </c>
      <c r="B3897" s="554">
        <v>8</v>
      </c>
      <c r="C3897" s="555" t="s">
        <v>33</v>
      </c>
      <c r="D3897" s="94" t="s">
        <v>31</v>
      </c>
      <c r="E3897" s="556" t="s">
        <v>205</v>
      </c>
      <c r="F3897" s="48"/>
      <c r="G3897" s="49"/>
      <c r="H3897" s="50">
        <v>55800</v>
      </c>
      <c r="I3897" s="51">
        <v>0.1</v>
      </c>
      <c r="J3897" s="51"/>
      <c r="K3897" s="52">
        <f t="shared" si="2218"/>
        <v>401760</v>
      </c>
      <c r="L3897" s="36"/>
    </row>
    <row r="3898" spans="1:12" s="10" customFormat="1" ht="14.1" customHeight="1" x14ac:dyDescent="0.25">
      <c r="A3898" s="45">
        <v>13</v>
      </c>
      <c r="B3898" s="554">
        <v>6</v>
      </c>
      <c r="C3898" s="555" t="s">
        <v>33</v>
      </c>
      <c r="D3898" s="94" t="s">
        <v>31</v>
      </c>
      <c r="E3898" s="556" t="s">
        <v>132</v>
      </c>
      <c r="F3898" s="48"/>
      <c r="G3898" s="49"/>
      <c r="H3898" s="50">
        <v>57000</v>
      </c>
      <c r="I3898" s="51">
        <v>0.1</v>
      </c>
      <c r="J3898" s="51"/>
      <c r="K3898" s="52">
        <f t="shared" si="2218"/>
        <v>307800</v>
      </c>
      <c r="L3898" s="36"/>
    </row>
    <row r="3899" spans="1:12" s="10" customFormat="1" ht="14.1" customHeight="1" x14ac:dyDescent="0.25">
      <c r="A3899" s="45">
        <v>14</v>
      </c>
      <c r="B3899" s="554">
        <v>6</v>
      </c>
      <c r="C3899" s="555" t="s">
        <v>33</v>
      </c>
      <c r="D3899" s="94" t="s">
        <v>31</v>
      </c>
      <c r="E3899" s="556" t="s">
        <v>206</v>
      </c>
      <c r="F3899" s="48"/>
      <c r="G3899" s="49"/>
      <c r="H3899" s="50">
        <v>60300</v>
      </c>
      <c r="I3899" s="51">
        <v>0.1</v>
      </c>
      <c r="J3899" s="51"/>
      <c r="K3899" s="52">
        <f t="shared" si="2218"/>
        <v>325620</v>
      </c>
      <c r="L3899" s="36"/>
    </row>
    <row r="3900" spans="1:12" s="10" customFormat="1" ht="14.1" customHeight="1" x14ac:dyDescent="0.25">
      <c r="A3900" s="45">
        <v>15</v>
      </c>
      <c r="B3900" s="554">
        <v>2</v>
      </c>
      <c r="C3900" s="555" t="s">
        <v>33</v>
      </c>
      <c r="D3900" s="94" t="s">
        <v>31</v>
      </c>
      <c r="E3900" s="556" t="s">
        <v>49</v>
      </c>
      <c r="F3900" s="48"/>
      <c r="G3900" s="49"/>
      <c r="H3900" s="50">
        <v>254400</v>
      </c>
      <c r="I3900" s="51">
        <v>0.1</v>
      </c>
      <c r="J3900" s="51"/>
      <c r="K3900" s="52">
        <f t="shared" si="2218"/>
        <v>457920</v>
      </c>
      <c r="L3900" s="36"/>
    </row>
    <row r="3901" spans="1:12" s="10" customFormat="1" ht="14.1" customHeight="1" x14ac:dyDescent="0.25">
      <c r="A3901" s="45">
        <v>16</v>
      </c>
      <c r="B3901" s="554">
        <v>1</v>
      </c>
      <c r="C3901" s="555" t="s">
        <v>33</v>
      </c>
      <c r="D3901" s="94" t="s">
        <v>31</v>
      </c>
      <c r="E3901" s="557" t="s">
        <v>34</v>
      </c>
      <c r="F3901" s="48"/>
      <c r="G3901" s="49"/>
      <c r="H3901" s="50">
        <v>93000</v>
      </c>
      <c r="I3901" s="51">
        <v>0.1</v>
      </c>
      <c r="J3901" s="51"/>
      <c r="K3901" s="52">
        <f t="shared" si="2218"/>
        <v>83700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591"/>
      <c r="K3903" s="563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584">
        <f>SUM(K3886:K3901)</f>
        <v>2993880</v>
      </c>
      <c r="K3904" s="585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586"/>
      <c r="K3905" s="586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563"/>
      <c r="K3907" s="563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587">
        <f>((J3904/1.11)+(K3906/1.11))*11%</f>
        <v>296690.81081081083</v>
      </c>
      <c r="K3908" s="588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563"/>
      <c r="K3909" s="563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2993880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564" t="s">
        <v>38</v>
      </c>
      <c r="K3912" s="565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564"/>
      <c r="K3913" s="565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23010035</v>
      </c>
      <c r="F3916" s="127"/>
      <c r="G3916" s="128" t="s">
        <v>2</v>
      </c>
      <c r="H3916" s="668" t="str">
        <f>H3878</f>
        <v>CV SINAR CAHAYA NIRMALA</v>
      </c>
      <c r="I3916" s="668"/>
      <c r="J3916" s="668"/>
      <c r="K3916" s="669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650" t="s">
        <v>3</v>
      </c>
      <c r="G3917" s="134"/>
      <c r="H3917" s="670"/>
      <c r="I3917" s="670"/>
      <c r="J3917" s="670"/>
      <c r="K3917" s="671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651">
        <f>D3880</f>
        <v>44953</v>
      </c>
      <c r="E3918" s="652"/>
      <c r="F3918" s="650"/>
      <c r="G3918" s="135"/>
      <c r="H3918" s="653" t="str">
        <f>H3880</f>
        <v/>
      </c>
      <c r="I3918" s="653"/>
      <c r="J3918" s="653"/>
      <c r="K3918" s="654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650"/>
      <c r="G3919" s="135"/>
      <c r="H3919" s="607" t="str">
        <f>H3881</f>
        <v>BREBES</v>
      </c>
      <c r="I3919" s="607"/>
      <c r="J3919" s="607"/>
      <c r="K3919" s="608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 t="str">
        <f>D3882</f>
        <v>KO 0809</v>
      </c>
      <c r="E3920" s="126"/>
      <c r="F3920" s="137"/>
      <c r="G3920" s="138"/>
      <c r="H3920" s="609"/>
      <c r="I3920" s="609"/>
      <c r="J3920" s="609"/>
      <c r="K3920" s="610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6</v>
      </c>
      <c r="C3924" s="291" t="str">
        <f t="shared" si="2219"/>
        <v>PCS</v>
      </c>
      <c r="D3924" s="292" t="str">
        <f t="shared" si="2219"/>
        <v/>
      </c>
      <c r="E3924" s="293" t="str">
        <f t="shared" si="2219"/>
        <v>MAP TAS / BAG JOYKO B-2637-3</v>
      </c>
      <c r="F3924" s="162"/>
      <c r="G3924" s="163"/>
      <c r="H3924" s="164">
        <f t="shared" ref="H3924:J3924" si="2220">H3886</f>
        <v>17600</v>
      </c>
      <c r="I3924" s="165">
        <f t="shared" si="2220"/>
        <v>0.1</v>
      </c>
      <c r="J3924" s="165">
        <f t="shared" si="2220"/>
        <v>0</v>
      </c>
      <c r="K3924" s="166">
        <f t="shared" ref="K3924:K3939" si="2221">(B3924*H3924-((B3924*H3924)*I3924))-((B3924*H3924-((B3924*H3924)*I3924))*J3924)</f>
        <v>95040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3</v>
      </c>
      <c r="C3925" s="291" t="str">
        <f t="shared" si="2222"/>
        <v>LSN</v>
      </c>
      <c r="D3925" s="292" t="str">
        <f t="shared" si="2222"/>
        <v/>
      </c>
      <c r="E3925" s="293" t="str">
        <f t="shared" si="2222"/>
        <v>GEL PEN KENKO K-1 HITAM</v>
      </c>
      <c r="F3925" s="162"/>
      <c r="G3925" s="163"/>
      <c r="H3925" s="164">
        <f t="shared" ref="H3925:J3925" si="2223">H3887</f>
        <v>39600</v>
      </c>
      <c r="I3925" s="165">
        <f t="shared" si="2223"/>
        <v>0.1</v>
      </c>
      <c r="J3925" s="165">
        <f t="shared" si="2223"/>
        <v>0</v>
      </c>
      <c r="K3925" s="166">
        <f t="shared" si="2221"/>
        <v>106920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3</v>
      </c>
      <c r="C3926" s="291" t="str">
        <f t="shared" si="2224"/>
        <v>LSN</v>
      </c>
      <c r="D3926" s="292" t="str">
        <f t="shared" si="2224"/>
        <v/>
      </c>
      <c r="E3926" s="293" t="str">
        <f t="shared" si="2224"/>
        <v>GEL PEN KENKO 0.28MM MICROTEC HITAM</v>
      </c>
      <c r="F3926" s="162"/>
      <c r="G3926" s="163"/>
      <c r="H3926" s="164">
        <f t="shared" ref="H3926:J3926" si="2225">H3888</f>
        <v>39600</v>
      </c>
      <c r="I3926" s="165">
        <f t="shared" si="2225"/>
        <v>0.1</v>
      </c>
      <c r="J3926" s="165">
        <f t="shared" si="2225"/>
        <v>0</v>
      </c>
      <c r="K3926" s="166">
        <f t="shared" si="2221"/>
        <v>106920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1</v>
      </c>
      <c r="C3927" s="291" t="str">
        <f t="shared" si="2226"/>
        <v>LSN</v>
      </c>
      <c r="D3927" s="292" t="str">
        <f t="shared" si="2226"/>
        <v/>
      </c>
      <c r="E3927" s="293" t="str">
        <f t="shared" si="2226"/>
        <v>STAPLER JOYKO HD-10CL</v>
      </c>
      <c r="F3927" s="162"/>
      <c r="G3927" s="163"/>
      <c r="H3927" s="164">
        <f t="shared" ref="H3927:J3927" si="2227">H3889</f>
        <v>84000</v>
      </c>
      <c r="I3927" s="165">
        <f t="shared" si="2227"/>
        <v>0.1</v>
      </c>
      <c r="J3927" s="165">
        <f t="shared" si="2227"/>
        <v>0</v>
      </c>
      <c r="K3927" s="166">
        <f t="shared" si="2221"/>
        <v>75600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1</v>
      </c>
      <c r="C3928" s="291" t="str">
        <f t="shared" si="2228"/>
        <v>LSN</v>
      </c>
      <c r="D3928" s="292" t="str">
        <f t="shared" si="2228"/>
        <v/>
      </c>
      <c r="E3928" s="293" t="str">
        <f t="shared" si="2228"/>
        <v>STAPLER JOYKO HD-50CL</v>
      </c>
      <c r="F3928" s="162"/>
      <c r="G3928" s="163"/>
      <c r="H3928" s="164">
        <f t="shared" ref="H3928:J3928" si="2229">H3890</f>
        <v>216000</v>
      </c>
      <c r="I3928" s="165">
        <f t="shared" si="2229"/>
        <v>0.1</v>
      </c>
      <c r="J3928" s="165">
        <f t="shared" si="2229"/>
        <v>0</v>
      </c>
      <c r="K3928" s="166">
        <f t="shared" si="2221"/>
        <v>194400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2</v>
      </c>
      <c r="C3929" s="291" t="str">
        <f t="shared" si="2230"/>
        <v>LSN</v>
      </c>
      <c r="D3929" s="292" t="str">
        <f t="shared" si="2230"/>
        <v/>
      </c>
      <c r="E3929" s="293" t="str">
        <f t="shared" si="2230"/>
        <v>CORRECTION TAPE KENKO CT-309 (12M x 5MM)</v>
      </c>
      <c r="F3929" s="162"/>
      <c r="G3929" s="163"/>
      <c r="H3929" s="164">
        <f t="shared" ref="H3929:J3929" si="2231">H3891</f>
        <v>81600</v>
      </c>
      <c r="I3929" s="165">
        <f t="shared" si="2231"/>
        <v>0.1</v>
      </c>
      <c r="J3929" s="165">
        <f t="shared" si="2231"/>
        <v>0</v>
      </c>
      <c r="K3929" s="166">
        <f t="shared" si="2221"/>
        <v>146880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2</v>
      </c>
      <c r="C3930" s="291" t="str">
        <f t="shared" si="2232"/>
        <v>LSN</v>
      </c>
      <c r="D3930" s="292" t="str">
        <f t="shared" si="2232"/>
        <v/>
      </c>
      <c r="E3930" s="293" t="str">
        <f t="shared" si="2232"/>
        <v>CORRECTION TAPE KENKO CT-809 (8M x 5MM)</v>
      </c>
      <c r="F3930" s="162"/>
      <c r="G3930" s="163"/>
      <c r="H3930" s="164">
        <f t="shared" ref="H3930:J3930" si="2233">H3892</f>
        <v>54000</v>
      </c>
      <c r="I3930" s="165">
        <f t="shared" si="2233"/>
        <v>0.1</v>
      </c>
      <c r="J3930" s="165">
        <f t="shared" si="2233"/>
        <v>0</v>
      </c>
      <c r="K3930" s="166">
        <f t="shared" si="2221"/>
        <v>97200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1</v>
      </c>
      <c r="C3931" s="291" t="str">
        <f t="shared" si="2234"/>
        <v>LSN</v>
      </c>
      <c r="D3931" s="292" t="str">
        <f t="shared" si="2234"/>
        <v/>
      </c>
      <c r="E3931" s="294" t="str">
        <f t="shared" si="2234"/>
        <v>STAPLER SDI 1102 NO.10 (HD-10)</v>
      </c>
      <c r="F3931" s="162"/>
      <c r="G3931" s="163"/>
      <c r="H3931" s="164">
        <f t="shared" ref="H3931:J3931" si="2235">H3893</f>
        <v>138000</v>
      </c>
      <c r="I3931" s="165">
        <f t="shared" si="2235"/>
        <v>0</v>
      </c>
      <c r="J3931" s="165">
        <f t="shared" si="2235"/>
        <v>0</v>
      </c>
      <c r="K3931" s="166">
        <f t="shared" si="2221"/>
        <v>138000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1</v>
      </c>
      <c r="C3932" s="291" t="str">
        <f t="shared" si="2236"/>
        <v>LSN</v>
      </c>
      <c r="D3932" s="292" t="str">
        <f t="shared" si="2236"/>
        <v/>
      </c>
      <c r="E3932" s="293" t="str">
        <f t="shared" si="2236"/>
        <v>STAPLER SDI 1104</v>
      </c>
      <c r="F3932" s="162"/>
      <c r="G3932" s="163"/>
      <c r="H3932" s="164">
        <f t="shared" ref="H3932:J3932" si="2237">H3894</f>
        <v>234000</v>
      </c>
      <c r="I3932" s="165">
        <f t="shared" si="2237"/>
        <v>0</v>
      </c>
      <c r="J3932" s="165">
        <f t="shared" si="2237"/>
        <v>0</v>
      </c>
      <c r="K3932" s="166">
        <f t="shared" si="2221"/>
        <v>234000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4</v>
      </c>
      <c r="C3933" s="291" t="str">
        <f t="shared" si="2238"/>
        <v>LSN</v>
      </c>
      <c r="D3933" s="292" t="str">
        <f t="shared" si="2238"/>
        <v/>
      </c>
      <c r="E3933" s="293" t="str">
        <f t="shared" si="2238"/>
        <v>CORRECTION FLUID JOYKO CF-S225</v>
      </c>
      <c r="F3933" s="162"/>
      <c r="G3933" s="163"/>
      <c r="H3933" s="164">
        <f t="shared" ref="H3933:J3933" si="2239">H3895</f>
        <v>34200</v>
      </c>
      <c r="I3933" s="165">
        <f t="shared" si="2239"/>
        <v>0.1</v>
      </c>
      <c r="J3933" s="165">
        <f t="shared" si="2239"/>
        <v>0</v>
      </c>
      <c r="K3933" s="166">
        <f t="shared" si="2221"/>
        <v>123120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25</v>
      </c>
      <c r="C3934" s="291" t="str">
        <f t="shared" si="2240"/>
        <v>PAK</v>
      </c>
      <c r="D3934" s="292" t="str">
        <f t="shared" si="2240"/>
        <v/>
      </c>
      <c r="E3934" s="293" t="str">
        <f t="shared" si="2240"/>
        <v>LOOSE LEAF KENKO A5-LL 50-2070</v>
      </c>
      <c r="F3934" s="162"/>
      <c r="G3934" s="163"/>
      <c r="H3934" s="164">
        <f t="shared" ref="H3934:J3934" si="2241">H3896</f>
        <v>4400</v>
      </c>
      <c r="I3934" s="165">
        <f t="shared" si="2241"/>
        <v>0.1</v>
      </c>
      <c r="J3934" s="165">
        <f t="shared" si="2241"/>
        <v>0</v>
      </c>
      <c r="K3934" s="166">
        <f t="shared" si="2221"/>
        <v>99000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8</v>
      </c>
      <c r="C3935" s="291" t="str">
        <f t="shared" si="2242"/>
        <v>LSN</v>
      </c>
      <c r="D3935" s="292" t="str">
        <f t="shared" si="2242"/>
        <v/>
      </c>
      <c r="E3935" s="293" t="str">
        <f t="shared" si="2242"/>
        <v>CORRECTION FLUID KENKO KE-107M</v>
      </c>
      <c r="F3935" s="162"/>
      <c r="G3935" s="163"/>
      <c r="H3935" s="164">
        <f t="shared" ref="H3935:J3935" si="2243">H3897</f>
        <v>55800</v>
      </c>
      <c r="I3935" s="165">
        <f t="shared" si="2243"/>
        <v>0.1</v>
      </c>
      <c r="J3935" s="165">
        <f t="shared" si="2243"/>
        <v>0</v>
      </c>
      <c r="K3935" s="166">
        <f t="shared" si="2221"/>
        <v>401760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6</v>
      </c>
      <c r="C3936" s="291" t="str">
        <f t="shared" si="2244"/>
        <v>LSN</v>
      </c>
      <c r="D3936" s="292" t="str">
        <f t="shared" si="2244"/>
        <v/>
      </c>
      <c r="E3936" s="293" t="str">
        <f t="shared" si="2244"/>
        <v>CORRECTION FLUID KENKO KE-823M</v>
      </c>
      <c r="F3936" s="162"/>
      <c r="G3936" s="163"/>
      <c r="H3936" s="164">
        <f t="shared" ref="H3936:J3936" si="2245">H3898</f>
        <v>57000</v>
      </c>
      <c r="I3936" s="165">
        <f t="shared" si="2245"/>
        <v>0.1</v>
      </c>
      <c r="J3936" s="165">
        <f t="shared" si="2245"/>
        <v>0</v>
      </c>
      <c r="K3936" s="166">
        <f t="shared" si="2221"/>
        <v>307800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6</v>
      </c>
      <c r="C3937" s="291" t="str">
        <f t="shared" si="2246"/>
        <v>LSN</v>
      </c>
      <c r="D3937" s="292" t="str">
        <f t="shared" si="2246"/>
        <v/>
      </c>
      <c r="E3937" s="293" t="str">
        <f t="shared" si="2246"/>
        <v>CORRECTION FLUID KENKO KE-826M</v>
      </c>
      <c r="F3937" s="162"/>
      <c r="G3937" s="163"/>
      <c r="H3937" s="164">
        <f t="shared" ref="H3937:J3937" si="2247">H3899</f>
        <v>60300</v>
      </c>
      <c r="I3937" s="165">
        <f t="shared" si="2247"/>
        <v>0.1</v>
      </c>
      <c r="J3937" s="165">
        <f t="shared" si="2247"/>
        <v>0</v>
      </c>
      <c r="K3937" s="166">
        <f t="shared" si="2221"/>
        <v>325620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2</v>
      </c>
      <c r="C3938" s="291" t="str">
        <f t="shared" si="2248"/>
        <v>LSN</v>
      </c>
      <c r="D3938" s="292" t="str">
        <f t="shared" si="2248"/>
        <v/>
      </c>
      <c r="E3938" s="293" t="str">
        <f t="shared" si="2248"/>
        <v>PENSIL WARNA JOYKO CP-24PB (PANJANG)</v>
      </c>
      <c r="F3938" s="162"/>
      <c r="G3938" s="163"/>
      <c r="H3938" s="164">
        <f t="shared" ref="H3938:J3938" si="2249">H3900</f>
        <v>254400</v>
      </c>
      <c r="I3938" s="165">
        <f t="shared" si="2249"/>
        <v>0.1</v>
      </c>
      <c r="J3938" s="165">
        <f t="shared" si="2249"/>
        <v>0</v>
      </c>
      <c r="K3938" s="166">
        <f t="shared" si="2221"/>
        <v>457920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1</v>
      </c>
      <c r="C3939" s="291" t="str">
        <f t="shared" si="2250"/>
        <v>LSN</v>
      </c>
      <c r="D3939" s="292" t="str">
        <f t="shared" si="2250"/>
        <v/>
      </c>
      <c r="E3939" s="294" t="str">
        <f t="shared" si="2250"/>
        <v>STAPLER KENKO HD-10</v>
      </c>
      <c r="F3939" s="162"/>
      <c r="G3939" s="163"/>
      <c r="H3939" s="164">
        <f t="shared" ref="H3939:J3939" si="2251">H3901</f>
        <v>93000</v>
      </c>
      <c r="I3939" s="165">
        <f t="shared" si="2251"/>
        <v>0.1</v>
      </c>
      <c r="J3939" s="165">
        <f t="shared" si="2251"/>
        <v>0</v>
      </c>
      <c r="K3939" s="166">
        <f t="shared" si="2221"/>
        <v>83700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665"/>
      <c r="K3941" s="645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666">
        <f>SUM(K3924:K3939)</f>
        <v>2993880</v>
      </c>
      <c r="K3942" s="667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646"/>
      <c r="K3943" s="646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645"/>
      <c r="K3945" s="645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655">
        <f>((J3942/1.11)+(K3944/1.11))*11%</f>
        <v>296690.81081081083</v>
      </c>
      <c r="K3946" s="656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645"/>
      <c r="K3947" s="645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2993880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592" t="str">
        <f>J3912</f>
        <v>NOVI / CONDRO</v>
      </c>
      <c r="K3950" s="593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592">
        <f>J3913</f>
        <v>0</v>
      </c>
      <c r="K3951" s="593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23010035</v>
      </c>
      <c r="F3954" s="204"/>
      <c r="G3954" s="205" t="s">
        <v>2</v>
      </c>
      <c r="H3954" s="594" t="str">
        <f>H3916</f>
        <v>CV SINAR CAHAYA NIRMALA</v>
      </c>
      <c r="I3954" s="594"/>
      <c r="J3954" s="594"/>
      <c r="K3954" s="595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598" t="s">
        <v>3</v>
      </c>
      <c r="G3955" s="211"/>
      <c r="H3955" s="596"/>
      <c r="I3955" s="596"/>
      <c r="J3955" s="596"/>
      <c r="K3955" s="597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599">
        <f>D3918</f>
        <v>44953</v>
      </c>
      <c r="E3956" s="600"/>
      <c r="F3956" s="598"/>
      <c r="G3956" s="212"/>
      <c r="H3956" s="601" t="str">
        <f>H3918</f>
        <v/>
      </c>
      <c r="I3956" s="601"/>
      <c r="J3956" s="601"/>
      <c r="K3956" s="602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598"/>
      <c r="G3957" s="212"/>
      <c r="H3957" s="603" t="str">
        <f>H3919</f>
        <v>BREBES</v>
      </c>
      <c r="I3957" s="603"/>
      <c r="J3957" s="603"/>
      <c r="K3957" s="604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 t="str">
        <f>D3920</f>
        <v>KO 0809</v>
      </c>
      <c r="E3958" s="203"/>
      <c r="F3958" s="214"/>
      <c r="G3958" s="215"/>
      <c r="H3958" s="605"/>
      <c r="I3958" s="605"/>
      <c r="J3958" s="605"/>
      <c r="K3958" s="606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6</v>
      </c>
      <c r="C3962" s="296" t="str">
        <f t="shared" si="2252"/>
        <v>PCS</v>
      </c>
      <c r="D3962" s="297" t="str">
        <f t="shared" si="2252"/>
        <v/>
      </c>
      <c r="E3962" s="298" t="str">
        <f t="shared" si="2252"/>
        <v>MAP TAS / BAG JOYKO B-2637-3</v>
      </c>
      <c r="F3962" s="239"/>
      <c r="G3962" s="240"/>
      <c r="H3962" s="241">
        <f t="shared" ref="H3962:J3962" si="2253">H3924</f>
        <v>17600</v>
      </c>
      <c r="I3962" s="242">
        <f t="shared" si="2253"/>
        <v>0.1</v>
      </c>
      <c r="J3962" s="242">
        <f t="shared" si="2253"/>
        <v>0</v>
      </c>
      <c r="K3962" s="243">
        <f t="shared" ref="K3962:K3977" si="2254">(B3962*H3962-((B3962*H3962)*I3962))-((B3962*H3962-((B3962*H3962)*I3962))*J3962)</f>
        <v>95040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3</v>
      </c>
      <c r="C3963" s="296" t="str">
        <f t="shared" si="2255"/>
        <v>LSN</v>
      </c>
      <c r="D3963" s="297" t="str">
        <f t="shared" si="2255"/>
        <v/>
      </c>
      <c r="E3963" s="298" t="str">
        <f t="shared" si="2255"/>
        <v>GEL PEN KENKO K-1 HITAM</v>
      </c>
      <c r="F3963" s="239"/>
      <c r="G3963" s="240"/>
      <c r="H3963" s="241">
        <f t="shared" ref="H3963:J3963" si="2256">H3925</f>
        <v>39600</v>
      </c>
      <c r="I3963" s="242">
        <f t="shared" si="2256"/>
        <v>0.1</v>
      </c>
      <c r="J3963" s="242">
        <f t="shared" si="2256"/>
        <v>0</v>
      </c>
      <c r="K3963" s="243">
        <f t="shared" si="2254"/>
        <v>106920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3</v>
      </c>
      <c r="C3964" s="296" t="str">
        <f t="shared" si="2257"/>
        <v>LSN</v>
      </c>
      <c r="D3964" s="297" t="str">
        <f t="shared" si="2257"/>
        <v/>
      </c>
      <c r="E3964" s="298" t="str">
        <f t="shared" si="2257"/>
        <v>GEL PEN KENKO 0.28MM MICROTEC HITAM</v>
      </c>
      <c r="F3964" s="239"/>
      <c r="G3964" s="240"/>
      <c r="H3964" s="241">
        <f t="shared" ref="H3964:J3964" si="2258">H3926</f>
        <v>39600</v>
      </c>
      <c r="I3964" s="242">
        <f t="shared" si="2258"/>
        <v>0.1</v>
      </c>
      <c r="J3964" s="242">
        <f t="shared" si="2258"/>
        <v>0</v>
      </c>
      <c r="K3964" s="243">
        <f t="shared" si="2254"/>
        <v>106920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1</v>
      </c>
      <c r="C3965" s="296" t="str">
        <f t="shared" si="2259"/>
        <v>LSN</v>
      </c>
      <c r="D3965" s="297" t="str">
        <f t="shared" si="2259"/>
        <v/>
      </c>
      <c r="E3965" s="298" t="str">
        <f t="shared" si="2259"/>
        <v>STAPLER JOYKO HD-10CL</v>
      </c>
      <c r="F3965" s="239"/>
      <c r="G3965" s="240"/>
      <c r="H3965" s="241">
        <f t="shared" ref="H3965:J3965" si="2260">H3927</f>
        <v>84000</v>
      </c>
      <c r="I3965" s="242">
        <f t="shared" si="2260"/>
        <v>0.1</v>
      </c>
      <c r="J3965" s="242">
        <f t="shared" si="2260"/>
        <v>0</v>
      </c>
      <c r="K3965" s="243">
        <f t="shared" si="2254"/>
        <v>75600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1</v>
      </c>
      <c r="C3966" s="296" t="str">
        <f t="shared" si="2261"/>
        <v>LSN</v>
      </c>
      <c r="D3966" s="297" t="str">
        <f t="shared" si="2261"/>
        <v/>
      </c>
      <c r="E3966" s="298" t="str">
        <f t="shared" si="2261"/>
        <v>STAPLER JOYKO HD-50CL</v>
      </c>
      <c r="F3966" s="239"/>
      <c r="G3966" s="240"/>
      <c r="H3966" s="241">
        <f t="shared" ref="H3966:J3966" si="2262">H3928</f>
        <v>216000</v>
      </c>
      <c r="I3966" s="242">
        <f t="shared" si="2262"/>
        <v>0.1</v>
      </c>
      <c r="J3966" s="242">
        <f t="shared" si="2262"/>
        <v>0</v>
      </c>
      <c r="K3966" s="243">
        <f t="shared" si="2254"/>
        <v>194400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2</v>
      </c>
      <c r="C3967" s="296" t="str">
        <f t="shared" si="2263"/>
        <v>LSN</v>
      </c>
      <c r="D3967" s="297" t="str">
        <f t="shared" si="2263"/>
        <v/>
      </c>
      <c r="E3967" s="298" t="str">
        <f t="shared" si="2263"/>
        <v>CORRECTION TAPE KENKO CT-309 (12M x 5MM)</v>
      </c>
      <c r="F3967" s="239"/>
      <c r="G3967" s="240"/>
      <c r="H3967" s="241">
        <f t="shared" ref="H3967:J3967" si="2264">H3929</f>
        <v>81600</v>
      </c>
      <c r="I3967" s="242">
        <f t="shared" si="2264"/>
        <v>0.1</v>
      </c>
      <c r="J3967" s="242">
        <f t="shared" si="2264"/>
        <v>0</v>
      </c>
      <c r="K3967" s="243">
        <f t="shared" si="2254"/>
        <v>146880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2</v>
      </c>
      <c r="C3968" s="296" t="str">
        <f t="shared" si="2265"/>
        <v>LSN</v>
      </c>
      <c r="D3968" s="297" t="str">
        <f t="shared" si="2265"/>
        <v/>
      </c>
      <c r="E3968" s="298" t="str">
        <f t="shared" si="2265"/>
        <v>CORRECTION TAPE KENKO CT-809 (8M x 5MM)</v>
      </c>
      <c r="F3968" s="239"/>
      <c r="G3968" s="240"/>
      <c r="H3968" s="241">
        <f t="shared" ref="H3968:J3968" si="2266">H3930</f>
        <v>54000</v>
      </c>
      <c r="I3968" s="242">
        <f t="shared" si="2266"/>
        <v>0.1</v>
      </c>
      <c r="J3968" s="242">
        <f t="shared" si="2266"/>
        <v>0</v>
      </c>
      <c r="K3968" s="243">
        <f t="shared" si="2254"/>
        <v>97200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1</v>
      </c>
      <c r="C3969" s="296" t="str">
        <f t="shared" si="2267"/>
        <v>LSN</v>
      </c>
      <c r="D3969" s="297" t="str">
        <f t="shared" si="2267"/>
        <v/>
      </c>
      <c r="E3969" s="299" t="str">
        <f t="shared" si="2267"/>
        <v>STAPLER SDI 1102 NO.10 (HD-10)</v>
      </c>
      <c r="F3969" s="239"/>
      <c r="G3969" s="240"/>
      <c r="H3969" s="241">
        <f t="shared" ref="H3969:J3969" si="2268">H3931</f>
        <v>138000</v>
      </c>
      <c r="I3969" s="242">
        <f t="shared" si="2268"/>
        <v>0</v>
      </c>
      <c r="J3969" s="242">
        <f t="shared" si="2268"/>
        <v>0</v>
      </c>
      <c r="K3969" s="243">
        <f t="shared" si="2254"/>
        <v>138000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1</v>
      </c>
      <c r="C3970" s="296" t="str">
        <f t="shared" si="2269"/>
        <v>LSN</v>
      </c>
      <c r="D3970" s="297" t="str">
        <f t="shared" si="2269"/>
        <v/>
      </c>
      <c r="E3970" s="298" t="str">
        <f t="shared" si="2269"/>
        <v>STAPLER SDI 1104</v>
      </c>
      <c r="F3970" s="239"/>
      <c r="G3970" s="240"/>
      <c r="H3970" s="241">
        <f t="shared" ref="H3970:J3970" si="2270">H3932</f>
        <v>234000</v>
      </c>
      <c r="I3970" s="242">
        <f t="shared" si="2270"/>
        <v>0</v>
      </c>
      <c r="J3970" s="242">
        <f t="shared" si="2270"/>
        <v>0</v>
      </c>
      <c r="K3970" s="243">
        <f t="shared" si="2254"/>
        <v>234000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4</v>
      </c>
      <c r="C3971" s="296" t="str">
        <f t="shared" si="2271"/>
        <v>LSN</v>
      </c>
      <c r="D3971" s="297" t="str">
        <f t="shared" si="2271"/>
        <v/>
      </c>
      <c r="E3971" s="298" t="str">
        <f t="shared" si="2271"/>
        <v>CORRECTION FLUID JOYKO CF-S225</v>
      </c>
      <c r="F3971" s="239"/>
      <c r="G3971" s="240"/>
      <c r="H3971" s="241">
        <f t="shared" ref="H3971:J3971" si="2272">H3933</f>
        <v>34200</v>
      </c>
      <c r="I3971" s="242">
        <f t="shared" si="2272"/>
        <v>0.1</v>
      </c>
      <c r="J3971" s="242">
        <f t="shared" si="2272"/>
        <v>0</v>
      </c>
      <c r="K3971" s="243">
        <f t="shared" si="2254"/>
        <v>123120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25</v>
      </c>
      <c r="C3972" s="296" t="str">
        <f t="shared" si="2273"/>
        <v>PAK</v>
      </c>
      <c r="D3972" s="297" t="str">
        <f t="shared" si="2273"/>
        <v/>
      </c>
      <c r="E3972" s="298" t="str">
        <f t="shared" si="2273"/>
        <v>LOOSE LEAF KENKO A5-LL 50-2070</v>
      </c>
      <c r="F3972" s="239"/>
      <c r="G3972" s="240"/>
      <c r="H3972" s="241">
        <f t="shared" ref="H3972:J3972" si="2274">H3934</f>
        <v>4400</v>
      </c>
      <c r="I3972" s="242">
        <f t="shared" si="2274"/>
        <v>0.1</v>
      </c>
      <c r="J3972" s="242">
        <f t="shared" si="2274"/>
        <v>0</v>
      </c>
      <c r="K3972" s="243">
        <f t="shared" si="2254"/>
        <v>99000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8</v>
      </c>
      <c r="C3973" s="296" t="str">
        <f t="shared" si="2275"/>
        <v>LSN</v>
      </c>
      <c r="D3973" s="297" t="str">
        <f t="shared" si="2275"/>
        <v/>
      </c>
      <c r="E3973" s="298" t="str">
        <f t="shared" si="2275"/>
        <v>CORRECTION FLUID KENKO KE-107M</v>
      </c>
      <c r="F3973" s="239"/>
      <c r="G3973" s="240"/>
      <c r="H3973" s="241">
        <f t="shared" ref="H3973:J3973" si="2276">H3935</f>
        <v>55800</v>
      </c>
      <c r="I3973" s="242">
        <f t="shared" si="2276"/>
        <v>0.1</v>
      </c>
      <c r="J3973" s="242">
        <f t="shared" si="2276"/>
        <v>0</v>
      </c>
      <c r="K3973" s="243">
        <f t="shared" si="2254"/>
        <v>401760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6</v>
      </c>
      <c r="C3974" s="296" t="str">
        <f t="shared" si="2277"/>
        <v>LSN</v>
      </c>
      <c r="D3974" s="297" t="str">
        <f t="shared" si="2277"/>
        <v/>
      </c>
      <c r="E3974" s="298" t="str">
        <f t="shared" si="2277"/>
        <v>CORRECTION FLUID KENKO KE-823M</v>
      </c>
      <c r="F3974" s="239"/>
      <c r="G3974" s="240"/>
      <c r="H3974" s="241">
        <f t="shared" ref="H3974:J3974" si="2278">H3936</f>
        <v>57000</v>
      </c>
      <c r="I3974" s="242">
        <f t="shared" si="2278"/>
        <v>0.1</v>
      </c>
      <c r="J3974" s="242">
        <f t="shared" si="2278"/>
        <v>0</v>
      </c>
      <c r="K3974" s="243">
        <f t="shared" si="2254"/>
        <v>307800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6</v>
      </c>
      <c r="C3975" s="296" t="str">
        <f t="shared" si="2279"/>
        <v>LSN</v>
      </c>
      <c r="D3975" s="297" t="str">
        <f t="shared" si="2279"/>
        <v/>
      </c>
      <c r="E3975" s="298" t="str">
        <f t="shared" si="2279"/>
        <v>CORRECTION FLUID KENKO KE-826M</v>
      </c>
      <c r="F3975" s="239"/>
      <c r="G3975" s="240"/>
      <c r="H3975" s="241">
        <f t="shared" ref="H3975:J3975" si="2280">H3937</f>
        <v>60300</v>
      </c>
      <c r="I3975" s="242">
        <f t="shared" si="2280"/>
        <v>0.1</v>
      </c>
      <c r="J3975" s="242">
        <f t="shared" si="2280"/>
        <v>0</v>
      </c>
      <c r="K3975" s="243">
        <f t="shared" si="2254"/>
        <v>325620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2</v>
      </c>
      <c r="C3976" s="296" t="str">
        <f t="shared" si="2281"/>
        <v>LSN</v>
      </c>
      <c r="D3976" s="297" t="str">
        <f t="shared" si="2281"/>
        <v/>
      </c>
      <c r="E3976" s="298" t="str">
        <f t="shared" si="2281"/>
        <v>PENSIL WARNA JOYKO CP-24PB (PANJANG)</v>
      </c>
      <c r="F3976" s="239"/>
      <c r="G3976" s="240"/>
      <c r="H3976" s="241">
        <f t="shared" ref="H3976:J3976" si="2282">H3938</f>
        <v>254400</v>
      </c>
      <c r="I3976" s="242">
        <f t="shared" si="2282"/>
        <v>0.1</v>
      </c>
      <c r="J3976" s="242">
        <f t="shared" si="2282"/>
        <v>0</v>
      </c>
      <c r="K3976" s="243">
        <f t="shared" si="2254"/>
        <v>457920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1</v>
      </c>
      <c r="C3977" s="296" t="str">
        <f t="shared" si="2283"/>
        <v>LSN</v>
      </c>
      <c r="D3977" s="297" t="str">
        <f t="shared" si="2283"/>
        <v/>
      </c>
      <c r="E3977" s="299" t="str">
        <f t="shared" si="2283"/>
        <v>STAPLER KENKO HD-10</v>
      </c>
      <c r="F3977" s="239"/>
      <c r="G3977" s="240"/>
      <c r="H3977" s="241">
        <f t="shared" ref="H3977:J3977" si="2284">H3939</f>
        <v>93000</v>
      </c>
      <c r="I3977" s="242">
        <f t="shared" si="2284"/>
        <v>0.1</v>
      </c>
      <c r="J3977" s="242">
        <f t="shared" si="2284"/>
        <v>0</v>
      </c>
      <c r="K3977" s="243">
        <f t="shared" si="2254"/>
        <v>83700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647"/>
      <c r="K3979" s="642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648">
        <f>SUM(K3962:K3977)</f>
        <v>2993880</v>
      </c>
      <c r="K3980" s="649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641"/>
      <c r="K3981" s="641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642"/>
      <c r="K3983" s="642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643">
        <f>((J3980/1.11)+(K3982/1.11))*11%</f>
        <v>296690.81081081083</v>
      </c>
      <c r="K3984" s="644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642"/>
      <c r="K3985" s="642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2993880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589" t="str">
        <f>J3950</f>
        <v>NOVI / CONDRO</v>
      </c>
      <c r="K3988" s="590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589">
        <f>J3951</f>
        <v>0</v>
      </c>
      <c r="K3989" s="590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23010036</v>
      </c>
      <c r="G3992" s="11" t="s">
        <v>2</v>
      </c>
      <c r="H3992" s="558" t="s">
        <v>193</v>
      </c>
      <c r="I3992" s="558"/>
      <c r="J3992" s="558"/>
      <c r="K3992" s="559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562" t="s">
        <v>3</v>
      </c>
      <c r="G3993" s="17"/>
      <c r="H3993" s="560"/>
      <c r="I3993" s="560"/>
      <c r="J3993" s="560"/>
      <c r="K3993" s="561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657">
        <v>44953</v>
      </c>
      <c r="E3994" s="658"/>
      <c r="F3994" s="562"/>
      <c r="G3994" s="18"/>
      <c r="H3994" s="659" t="s">
        <v>31</v>
      </c>
      <c r="I3994" s="659"/>
      <c r="J3994" s="659"/>
      <c r="K3994" s="660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562"/>
      <c r="G3995" s="18"/>
      <c r="H3995" s="661" t="s">
        <v>194</v>
      </c>
      <c r="I3995" s="661"/>
      <c r="J3995" s="661"/>
      <c r="K3995" s="662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207</v>
      </c>
      <c r="E3996" s="9"/>
      <c r="F3996" s="21"/>
      <c r="G3996" s="22"/>
      <c r="H3996" s="663"/>
      <c r="I3996" s="663"/>
      <c r="J3996" s="663"/>
      <c r="K3996" s="664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1</v>
      </c>
      <c r="C4000" s="46" t="s">
        <v>33</v>
      </c>
      <c r="D4000" s="94" t="s">
        <v>31</v>
      </c>
      <c r="E4000" s="114" t="s">
        <v>208</v>
      </c>
      <c r="F4000" s="48"/>
      <c r="G4000" s="49"/>
      <c r="H4000" s="50">
        <v>67200</v>
      </c>
      <c r="I4000" s="51">
        <v>0.1</v>
      </c>
      <c r="J4000" s="51"/>
      <c r="K4000" s="52">
        <f t="shared" ref="K4000:K4015" si="2285">(B4000*H4000-((B4000*H4000)*I4000))-((B4000*H4000-((B4000*H4000)*I4000))*J4000)</f>
        <v>60480</v>
      </c>
      <c r="L4000" s="36"/>
    </row>
    <row r="4001" spans="1:12" s="10" customFormat="1" ht="14.1" customHeight="1" x14ac:dyDescent="0.25">
      <c r="A4001" s="45">
        <v>2</v>
      </c>
      <c r="B4001" s="46">
        <v>1</v>
      </c>
      <c r="C4001" s="46" t="s">
        <v>33</v>
      </c>
      <c r="D4001" s="94" t="s">
        <v>31</v>
      </c>
      <c r="E4001" s="114" t="s">
        <v>209</v>
      </c>
      <c r="F4001" s="48"/>
      <c r="G4001" s="49"/>
      <c r="H4001" s="50">
        <v>22500</v>
      </c>
      <c r="I4001" s="51">
        <v>0</v>
      </c>
      <c r="J4001" s="51"/>
      <c r="K4001" s="52">
        <f t="shared" si="2285"/>
        <v>22500</v>
      </c>
      <c r="L4001" s="36"/>
    </row>
    <row r="4002" spans="1:12" s="10" customFormat="1" ht="14.1" customHeight="1" x14ac:dyDescent="0.25">
      <c r="A4002" s="45">
        <v>3</v>
      </c>
      <c r="B4002" s="46">
        <v>1</v>
      </c>
      <c r="C4002" s="46" t="s">
        <v>210</v>
      </c>
      <c r="D4002" s="94" t="s">
        <v>31</v>
      </c>
      <c r="E4002" s="114" t="s">
        <v>211</v>
      </c>
      <c r="F4002" s="48"/>
      <c r="G4002" s="49"/>
      <c r="H4002" s="50">
        <v>58000</v>
      </c>
      <c r="I4002" s="51">
        <v>0</v>
      </c>
      <c r="J4002" s="51"/>
      <c r="K4002" s="52">
        <f t="shared" si="2285"/>
        <v>58000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591"/>
      <c r="K4017" s="563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584">
        <f>SUM(K4000:K4015)</f>
        <v>140980</v>
      </c>
      <c r="K4018" s="585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586"/>
      <c r="K4019" s="586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563"/>
      <c r="K4021" s="563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587">
        <f>((J4018/1.11)+(K4020/1.11))*11%</f>
        <v>13970.990990990989</v>
      </c>
      <c r="K4022" s="588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563"/>
      <c r="K4023" s="563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140980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564" t="s">
        <v>38</v>
      </c>
      <c r="K4026" s="565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564"/>
      <c r="K4027" s="565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23010036</v>
      </c>
      <c r="F4030" s="127"/>
      <c r="G4030" s="128" t="s">
        <v>2</v>
      </c>
      <c r="H4030" s="668" t="str">
        <f>H3992</f>
        <v>CV SINAR CAHAYA NIRMALA</v>
      </c>
      <c r="I4030" s="668"/>
      <c r="J4030" s="668"/>
      <c r="K4030" s="669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650" t="s">
        <v>3</v>
      </c>
      <c r="G4031" s="134"/>
      <c r="H4031" s="670"/>
      <c r="I4031" s="670"/>
      <c r="J4031" s="670"/>
      <c r="K4031" s="671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651">
        <f>D3994</f>
        <v>44953</v>
      </c>
      <c r="E4032" s="652"/>
      <c r="F4032" s="650"/>
      <c r="G4032" s="135"/>
      <c r="H4032" s="653" t="str">
        <f>H3994</f>
        <v/>
      </c>
      <c r="I4032" s="653"/>
      <c r="J4032" s="653"/>
      <c r="K4032" s="654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650"/>
      <c r="G4033" s="135"/>
      <c r="H4033" s="607" t="str">
        <f>H3995</f>
        <v>BREBES</v>
      </c>
      <c r="I4033" s="607"/>
      <c r="J4033" s="607"/>
      <c r="K4033" s="608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 t="str">
        <f>D3996</f>
        <v>KO 0810</v>
      </c>
      <c r="E4034" s="126"/>
      <c r="F4034" s="137"/>
      <c r="G4034" s="138"/>
      <c r="H4034" s="609"/>
      <c r="I4034" s="609"/>
      <c r="J4034" s="609"/>
      <c r="K4034" s="610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1</v>
      </c>
      <c r="C4038" s="291" t="str">
        <f t="shared" si="2286"/>
        <v>LSN</v>
      </c>
      <c r="D4038" s="292" t="str">
        <f t="shared" si="2286"/>
        <v/>
      </c>
      <c r="E4038" s="293" t="str">
        <f t="shared" si="2286"/>
        <v>STAPLER KENKO HD-10MP</v>
      </c>
      <c r="F4038" s="162"/>
      <c r="G4038" s="163"/>
      <c r="H4038" s="164">
        <f t="shared" ref="H4038:J4038" si="2287">H4000</f>
        <v>67200</v>
      </c>
      <c r="I4038" s="165">
        <f t="shared" si="2287"/>
        <v>0.1</v>
      </c>
      <c r="J4038" s="165">
        <f t="shared" si="2287"/>
        <v>0</v>
      </c>
      <c r="K4038" s="166">
        <f t="shared" ref="K4038:K4053" si="2288">(B4038*H4038-((B4038*H4038)*I4038))-((B4038*H4038-((B4038*H4038)*I4038))*J4038)</f>
        <v>60480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1</v>
      </c>
      <c r="C4039" s="291" t="str">
        <f t="shared" si="2289"/>
        <v>LSN</v>
      </c>
      <c r="D4039" s="292" t="str">
        <f t="shared" si="2289"/>
        <v/>
      </c>
      <c r="E4039" s="293" t="str">
        <f t="shared" si="2289"/>
        <v>PENSIL ZHONG HUA M/B CARPENTER 120 KECIL</v>
      </c>
      <c r="F4039" s="162"/>
      <c r="G4039" s="163"/>
      <c r="H4039" s="164">
        <f t="shared" ref="H4039:J4039" si="2290">H4001</f>
        <v>22500</v>
      </c>
      <c r="I4039" s="165">
        <f t="shared" si="2290"/>
        <v>0</v>
      </c>
      <c r="J4039" s="165">
        <f t="shared" si="2290"/>
        <v>0</v>
      </c>
      <c r="K4039" s="166">
        <f t="shared" si="2288"/>
        <v>22500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1</v>
      </c>
      <c r="C4040" s="291" t="str">
        <f t="shared" si="2291"/>
        <v>DUS</v>
      </c>
      <c r="D4040" s="292" t="str">
        <f t="shared" si="2291"/>
        <v/>
      </c>
      <c r="E4040" s="293" t="str">
        <f t="shared" si="2291"/>
        <v>BENSIA SF-9925 C ISI 42 PC (SENDOK GARPU)</v>
      </c>
      <c r="F4040" s="162"/>
      <c r="G4040" s="163"/>
      <c r="H4040" s="164">
        <f t="shared" ref="H4040:J4040" si="2292">H4002</f>
        <v>58000</v>
      </c>
      <c r="I4040" s="165">
        <f t="shared" si="2292"/>
        <v>0</v>
      </c>
      <c r="J4040" s="165">
        <f t="shared" si="2292"/>
        <v>0</v>
      </c>
      <c r="K4040" s="166">
        <f t="shared" si="2288"/>
        <v>58000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665"/>
      <c r="K4055" s="645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666">
        <f>SUM(K4038:K4053)</f>
        <v>140980</v>
      </c>
      <c r="K4056" s="667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646"/>
      <c r="K4057" s="646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645"/>
      <c r="K4059" s="645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655">
        <f>((J4056/1.11)+(K4058/1.11))*11%</f>
        <v>13970.990990990989</v>
      </c>
      <c r="K4060" s="656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645"/>
      <c r="K4061" s="645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140980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592" t="str">
        <f>J4026</f>
        <v>NOVI / CONDRO</v>
      </c>
      <c r="K4064" s="593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592">
        <f>J4027</f>
        <v>0</v>
      </c>
      <c r="K4065" s="593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23010036</v>
      </c>
      <c r="F4068" s="204"/>
      <c r="G4068" s="205" t="s">
        <v>2</v>
      </c>
      <c r="H4068" s="594" t="str">
        <f>H4030</f>
        <v>CV SINAR CAHAYA NIRMALA</v>
      </c>
      <c r="I4068" s="594"/>
      <c r="J4068" s="594"/>
      <c r="K4068" s="595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598" t="s">
        <v>3</v>
      </c>
      <c r="G4069" s="211"/>
      <c r="H4069" s="596"/>
      <c r="I4069" s="596"/>
      <c r="J4069" s="596"/>
      <c r="K4069" s="597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599">
        <f>D4032</f>
        <v>44953</v>
      </c>
      <c r="E4070" s="600"/>
      <c r="F4070" s="598"/>
      <c r="G4070" s="212"/>
      <c r="H4070" s="601" t="str">
        <f>H4032</f>
        <v/>
      </c>
      <c r="I4070" s="601"/>
      <c r="J4070" s="601"/>
      <c r="K4070" s="602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598"/>
      <c r="G4071" s="212"/>
      <c r="H4071" s="603" t="str">
        <f>H4033</f>
        <v>BREBES</v>
      </c>
      <c r="I4071" s="603"/>
      <c r="J4071" s="603"/>
      <c r="K4071" s="604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 t="str">
        <f>D4034</f>
        <v>KO 0810</v>
      </c>
      <c r="E4072" s="203"/>
      <c r="F4072" s="214"/>
      <c r="G4072" s="215"/>
      <c r="H4072" s="605"/>
      <c r="I4072" s="605"/>
      <c r="J4072" s="605"/>
      <c r="K4072" s="606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1</v>
      </c>
      <c r="C4076" s="296" t="str">
        <f t="shared" si="2319"/>
        <v>LSN</v>
      </c>
      <c r="D4076" s="297" t="str">
        <f t="shared" si="2319"/>
        <v/>
      </c>
      <c r="E4076" s="298" t="str">
        <f t="shared" si="2319"/>
        <v>STAPLER KENKO HD-10MP</v>
      </c>
      <c r="F4076" s="239"/>
      <c r="G4076" s="240"/>
      <c r="H4076" s="241">
        <f t="shared" ref="H4076:J4076" si="2320">H4038</f>
        <v>67200</v>
      </c>
      <c r="I4076" s="242">
        <f t="shared" si="2320"/>
        <v>0.1</v>
      </c>
      <c r="J4076" s="242">
        <f t="shared" si="2320"/>
        <v>0</v>
      </c>
      <c r="K4076" s="243">
        <f t="shared" ref="K4076:K4091" si="2321">(B4076*H4076-((B4076*H4076)*I4076))-((B4076*H4076-((B4076*H4076)*I4076))*J4076)</f>
        <v>60480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1</v>
      </c>
      <c r="C4077" s="296" t="str">
        <f t="shared" si="2322"/>
        <v>LSN</v>
      </c>
      <c r="D4077" s="297" t="str">
        <f t="shared" si="2322"/>
        <v/>
      </c>
      <c r="E4077" s="298" t="str">
        <f t="shared" si="2322"/>
        <v>PENSIL ZHONG HUA M/B CARPENTER 120 KECIL</v>
      </c>
      <c r="F4077" s="239"/>
      <c r="G4077" s="240"/>
      <c r="H4077" s="241">
        <f t="shared" ref="H4077:J4077" si="2323">H4039</f>
        <v>22500</v>
      </c>
      <c r="I4077" s="242">
        <f t="shared" si="2323"/>
        <v>0</v>
      </c>
      <c r="J4077" s="242">
        <f t="shared" si="2323"/>
        <v>0</v>
      </c>
      <c r="K4077" s="243">
        <f t="shared" si="2321"/>
        <v>22500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1</v>
      </c>
      <c r="C4078" s="296" t="str">
        <f t="shared" si="2324"/>
        <v>DUS</v>
      </c>
      <c r="D4078" s="297" t="str">
        <f t="shared" si="2324"/>
        <v/>
      </c>
      <c r="E4078" s="298" t="str">
        <f t="shared" si="2324"/>
        <v>BENSIA SF-9925 C ISI 42 PC (SENDOK GARPU)</v>
      </c>
      <c r="F4078" s="239"/>
      <c r="G4078" s="240"/>
      <c r="H4078" s="241">
        <f t="shared" ref="H4078:J4078" si="2325">H4040</f>
        <v>58000</v>
      </c>
      <c r="I4078" s="242">
        <f t="shared" si="2325"/>
        <v>0</v>
      </c>
      <c r="J4078" s="242">
        <f t="shared" si="2325"/>
        <v>0</v>
      </c>
      <c r="K4078" s="243">
        <f t="shared" si="2321"/>
        <v>58000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647"/>
      <c r="K4093" s="642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648">
        <f>SUM(K4076:K4091)</f>
        <v>140980</v>
      </c>
      <c r="K4094" s="649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641"/>
      <c r="K4095" s="641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642"/>
      <c r="K4097" s="642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643">
        <f>((J4094/1.11)+(K4096/1.11))*11%</f>
        <v>13970.990990990989</v>
      </c>
      <c r="K4098" s="644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642"/>
      <c r="K4099" s="642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140980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589" t="str">
        <f>J4064</f>
        <v>NOVI / CONDRO</v>
      </c>
      <c r="K4102" s="590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589">
        <f>J4065</f>
        <v>0</v>
      </c>
      <c r="K4103" s="590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23010037</v>
      </c>
      <c r="G4106" s="11" t="s">
        <v>2</v>
      </c>
      <c r="H4106" s="558" t="s">
        <v>217</v>
      </c>
      <c r="I4106" s="558"/>
      <c r="J4106" s="558"/>
      <c r="K4106" s="559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562" t="s">
        <v>3</v>
      </c>
      <c r="G4107" s="17"/>
      <c r="H4107" s="560"/>
      <c r="I4107" s="560"/>
      <c r="J4107" s="560"/>
      <c r="K4107" s="561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657">
        <v>44953</v>
      </c>
      <c r="E4108" s="658"/>
      <c r="F4108" s="562"/>
      <c r="G4108" s="18"/>
      <c r="H4108" s="659" t="s">
        <v>31</v>
      </c>
      <c r="I4108" s="659"/>
      <c r="J4108" s="659"/>
      <c r="K4108" s="660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562"/>
      <c r="G4109" s="18"/>
      <c r="H4109" s="661" t="s">
        <v>218</v>
      </c>
      <c r="I4109" s="661"/>
      <c r="J4109" s="661"/>
      <c r="K4109" s="662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219</v>
      </c>
      <c r="E4110" s="9"/>
      <c r="F4110" s="21"/>
      <c r="G4110" s="22"/>
      <c r="H4110" s="663"/>
      <c r="I4110" s="663"/>
      <c r="J4110" s="663"/>
      <c r="K4110" s="664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12</v>
      </c>
      <c r="C4114" s="46" t="s">
        <v>42</v>
      </c>
      <c r="D4114" s="94" t="s">
        <v>31</v>
      </c>
      <c r="E4114" s="114" t="s">
        <v>212</v>
      </c>
      <c r="F4114" s="48"/>
      <c r="G4114" s="49"/>
      <c r="H4114" s="50">
        <v>59000</v>
      </c>
      <c r="I4114" s="51">
        <v>0.1</v>
      </c>
      <c r="J4114" s="51"/>
      <c r="K4114" s="52">
        <f t="shared" ref="K4114:K4129" si="2352">(B4114*H4114-((B4114*H4114)*I4114))-((B4114*H4114-((B4114*H4114)*I4114))*J4114)</f>
        <v>637200</v>
      </c>
      <c r="L4114" s="36"/>
    </row>
    <row r="4115" spans="1:12" s="10" customFormat="1" ht="14.1" customHeight="1" x14ac:dyDescent="0.25">
      <c r="A4115" s="45">
        <v>2</v>
      </c>
      <c r="B4115" s="46">
        <v>5</v>
      </c>
      <c r="C4115" s="46" t="s">
        <v>30</v>
      </c>
      <c r="D4115" s="94" t="s">
        <v>31</v>
      </c>
      <c r="E4115" s="114" t="s">
        <v>213</v>
      </c>
      <c r="F4115" s="48"/>
      <c r="G4115" s="49"/>
      <c r="H4115" s="50">
        <v>67800</v>
      </c>
      <c r="I4115" s="51">
        <v>0.1</v>
      </c>
      <c r="J4115" s="51"/>
      <c r="K4115" s="52">
        <f t="shared" si="2352"/>
        <v>305100</v>
      </c>
      <c r="L4115" s="36"/>
    </row>
    <row r="4116" spans="1:12" s="10" customFormat="1" ht="14.1" customHeight="1" x14ac:dyDescent="0.25">
      <c r="A4116" s="45">
        <v>3</v>
      </c>
      <c r="B4116" s="46">
        <v>5</v>
      </c>
      <c r="C4116" s="46" t="s">
        <v>33</v>
      </c>
      <c r="D4116" s="94" t="s">
        <v>31</v>
      </c>
      <c r="E4116" s="114" t="s">
        <v>214</v>
      </c>
      <c r="F4116" s="48"/>
      <c r="G4116" s="49"/>
      <c r="H4116" s="50">
        <v>62400</v>
      </c>
      <c r="I4116" s="51">
        <v>0.1</v>
      </c>
      <c r="J4116" s="51"/>
      <c r="K4116" s="52">
        <f t="shared" si="2352"/>
        <v>280800</v>
      </c>
      <c r="L4116" s="36"/>
    </row>
    <row r="4117" spans="1:12" s="10" customFormat="1" ht="14.1" customHeight="1" x14ac:dyDescent="0.25">
      <c r="A4117" s="45">
        <v>4</v>
      </c>
      <c r="B4117" s="46">
        <v>10</v>
      </c>
      <c r="C4117" s="46" t="s">
        <v>30</v>
      </c>
      <c r="D4117" s="94" t="s">
        <v>31</v>
      </c>
      <c r="E4117" s="114" t="s">
        <v>46</v>
      </c>
      <c r="F4117" s="48"/>
      <c r="G4117" s="49"/>
      <c r="H4117" s="50">
        <v>31800</v>
      </c>
      <c r="I4117" s="51">
        <v>0.1</v>
      </c>
      <c r="J4117" s="51"/>
      <c r="K4117" s="52">
        <f t="shared" si="2352"/>
        <v>286200</v>
      </c>
      <c r="L4117" s="36"/>
    </row>
    <row r="4118" spans="1:12" s="10" customFormat="1" ht="14.1" customHeight="1" x14ac:dyDescent="0.25">
      <c r="A4118" s="45">
        <v>5</v>
      </c>
      <c r="B4118" s="46">
        <v>10</v>
      </c>
      <c r="C4118" s="46" t="s">
        <v>33</v>
      </c>
      <c r="D4118" s="94" t="s">
        <v>31</v>
      </c>
      <c r="E4118" s="114" t="s">
        <v>215</v>
      </c>
      <c r="F4118" s="48"/>
      <c r="G4118" s="49"/>
      <c r="H4118" s="50">
        <v>32400</v>
      </c>
      <c r="I4118" s="51">
        <v>0.1</v>
      </c>
      <c r="J4118" s="51"/>
      <c r="K4118" s="52">
        <f t="shared" si="2352"/>
        <v>291600</v>
      </c>
      <c r="L4118" s="36"/>
    </row>
    <row r="4119" spans="1:12" s="10" customFormat="1" ht="14.1" customHeight="1" x14ac:dyDescent="0.25">
      <c r="A4119" s="45">
        <v>6</v>
      </c>
      <c r="B4119" s="46">
        <v>24</v>
      </c>
      <c r="C4119" s="46" t="s">
        <v>33</v>
      </c>
      <c r="D4119" s="94" t="s">
        <v>31</v>
      </c>
      <c r="E4119" s="114" t="s">
        <v>216</v>
      </c>
      <c r="F4119" s="48"/>
      <c r="G4119" s="49"/>
      <c r="H4119" s="50">
        <v>26100</v>
      </c>
      <c r="I4119" s="51">
        <v>0.1</v>
      </c>
      <c r="J4119" s="51"/>
      <c r="K4119" s="52">
        <f t="shared" si="2352"/>
        <v>563760</v>
      </c>
      <c r="L4119" s="36"/>
    </row>
    <row r="4120" spans="1:12" s="10" customFormat="1" ht="14.1" customHeight="1" x14ac:dyDescent="0.25">
      <c r="A4120" s="45">
        <v>7</v>
      </c>
      <c r="B4120" s="46">
        <v>10</v>
      </c>
      <c r="C4120" s="46" t="s">
        <v>75</v>
      </c>
      <c r="D4120" s="94" t="s">
        <v>31</v>
      </c>
      <c r="E4120" s="114" t="s">
        <v>76</v>
      </c>
      <c r="F4120" s="48"/>
      <c r="G4120" s="49"/>
      <c r="H4120" s="50">
        <v>72000</v>
      </c>
      <c r="I4120" s="51">
        <v>0.1</v>
      </c>
      <c r="J4120" s="51"/>
      <c r="K4120" s="52">
        <f t="shared" si="2352"/>
        <v>648000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591"/>
      <c r="K4131" s="563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584">
        <f>SUM(K4114:K4129)</f>
        <v>3012660</v>
      </c>
      <c r="K4132" s="585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586"/>
      <c r="K4133" s="586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563"/>
      <c r="K4135" s="563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587">
        <f>((J4132/1.11)+(K4134/1.11))*11%</f>
        <v>298551.89189189189</v>
      </c>
      <c r="K4136" s="588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563"/>
      <c r="K4137" s="563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3012660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564" t="s">
        <v>38</v>
      </c>
      <c r="K4140" s="565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564"/>
      <c r="K4141" s="565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23010037</v>
      </c>
      <c r="F4144" s="127"/>
      <c r="G4144" s="128" t="s">
        <v>2</v>
      </c>
      <c r="H4144" s="668" t="str">
        <f>H4106</f>
        <v>CV GANESHA</v>
      </c>
      <c r="I4144" s="668"/>
      <c r="J4144" s="668"/>
      <c r="K4144" s="669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650" t="s">
        <v>3</v>
      </c>
      <c r="G4145" s="134"/>
      <c r="H4145" s="670"/>
      <c r="I4145" s="670"/>
      <c r="J4145" s="670"/>
      <c r="K4145" s="671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651">
        <f>D4108</f>
        <v>44953</v>
      </c>
      <c r="E4146" s="652"/>
      <c r="F4146" s="650"/>
      <c r="G4146" s="135"/>
      <c r="H4146" s="653" t="str">
        <f>H4108</f>
        <v/>
      </c>
      <c r="I4146" s="653"/>
      <c r="J4146" s="653"/>
      <c r="K4146" s="654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650"/>
      <c r="G4147" s="135"/>
      <c r="H4147" s="607" t="str">
        <f>H4109</f>
        <v>WONOSOBO</v>
      </c>
      <c r="I4147" s="607"/>
      <c r="J4147" s="607"/>
      <c r="K4147" s="608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 t="str">
        <f>D4110</f>
        <v>KO 0621</v>
      </c>
      <c r="E4148" s="126"/>
      <c r="F4148" s="137"/>
      <c r="G4148" s="138"/>
      <c r="H4148" s="609"/>
      <c r="I4148" s="609"/>
      <c r="J4148" s="609"/>
      <c r="K4148" s="610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12</v>
      </c>
      <c r="C4152" s="291" t="str">
        <f t="shared" si="2353"/>
        <v>PCS</v>
      </c>
      <c r="D4152" s="292" t="str">
        <f t="shared" si="2353"/>
        <v/>
      </c>
      <c r="E4152" s="293" t="str">
        <f t="shared" si="2353"/>
        <v>PUNCH KENKO NO. 85XL</v>
      </c>
      <c r="F4152" s="162"/>
      <c r="G4152" s="163"/>
      <c r="H4152" s="164">
        <f t="shared" ref="H4152:J4152" si="2354">H4114</f>
        <v>59000</v>
      </c>
      <c r="I4152" s="165">
        <f t="shared" si="2354"/>
        <v>0.1</v>
      </c>
      <c r="J4152" s="165">
        <f t="shared" si="2354"/>
        <v>0</v>
      </c>
      <c r="K4152" s="166">
        <f t="shared" ref="K4152:K4167" si="2355">(B4152*H4152-((B4152*H4152)*I4152))-((B4152*H4152-((B4152*H4152)*I4152))*J4152)</f>
        <v>637200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5</v>
      </c>
      <c r="C4153" s="291" t="str">
        <f t="shared" si="2356"/>
        <v>GRS</v>
      </c>
      <c r="D4153" s="292" t="str">
        <f t="shared" si="2356"/>
        <v/>
      </c>
      <c r="E4153" s="293" t="str">
        <f t="shared" si="2356"/>
        <v>BINDER CLIP JOYKO 155</v>
      </c>
      <c r="F4153" s="162"/>
      <c r="G4153" s="163"/>
      <c r="H4153" s="164">
        <f t="shared" ref="H4153:J4153" si="2357">H4115</f>
        <v>67800</v>
      </c>
      <c r="I4153" s="165">
        <f t="shared" si="2357"/>
        <v>0.1</v>
      </c>
      <c r="J4153" s="165">
        <f t="shared" si="2357"/>
        <v>0</v>
      </c>
      <c r="K4153" s="166">
        <f t="shared" si="2355"/>
        <v>305100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5</v>
      </c>
      <c r="C4154" s="291" t="str">
        <f t="shared" si="2358"/>
        <v>LSN</v>
      </c>
      <c r="D4154" s="292" t="str">
        <f t="shared" si="2358"/>
        <v/>
      </c>
      <c r="E4154" s="293" t="str">
        <f t="shared" si="2358"/>
        <v>CORRECTION TAPE KENKO CT-905 (12M x 5MM)</v>
      </c>
      <c r="F4154" s="162"/>
      <c r="G4154" s="163"/>
      <c r="H4154" s="164">
        <f t="shared" ref="H4154:J4154" si="2359">H4116</f>
        <v>62400</v>
      </c>
      <c r="I4154" s="165">
        <f t="shared" si="2359"/>
        <v>0.1</v>
      </c>
      <c r="J4154" s="165">
        <f t="shared" si="2359"/>
        <v>0</v>
      </c>
      <c r="K4154" s="166">
        <f t="shared" si="2355"/>
        <v>280800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10</v>
      </c>
      <c r="C4155" s="291" t="str">
        <f t="shared" si="2360"/>
        <v>GRS</v>
      </c>
      <c r="D4155" s="292" t="str">
        <f t="shared" si="2360"/>
        <v/>
      </c>
      <c r="E4155" s="293" t="str">
        <f t="shared" si="2360"/>
        <v>BINDER CLIP KENKO NO. 107</v>
      </c>
      <c r="F4155" s="162"/>
      <c r="G4155" s="163"/>
      <c r="H4155" s="164">
        <f t="shared" ref="H4155:J4155" si="2361">H4117</f>
        <v>31800</v>
      </c>
      <c r="I4155" s="165">
        <f t="shared" si="2361"/>
        <v>0.1</v>
      </c>
      <c r="J4155" s="165">
        <f t="shared" si="2361"/>
        <v>0</v>
      </c>
      <c r="K4155" s="166">
        <f t="shared" si="2355"/>
        <v>286200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10</v>
      </c>
      <c r="C4156" s="291" t="str">
        <f t="shared" si="2362"/>
        <v>LSN</v>
      </c>
      <c r="D4156" s="292" t="str">
        <f t="shared" si="2362"/>
        <v/>
      </c>
      <c r="E4156" s="293" t="str">
        <f t="shared" si="2362"/>
        <v>ISI CUTTER 9 MM KENKO A-100 (KECIL)</v>
      </c>
      <c r="F4156" s="162"/>
      <c r="G4156" s="163"/>
      <c r="H4156" s="164">
        <f t="shared" ref="H4156:J4156" si="2363">H4118</f>
        <v>32400</v>
      </c>
      <c r="I4156" s="165">
        <f t="shared" si="2363"/>
        <v>0.1</v>
      </c>
      <c r="J4156" s="165">
        <f t="shared" si="2363"/>
        <v>0</v>
      </c>
      <c r="K4156" s="166">
        <f t="shared" si="2355"/>
        <v>291600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24</v>
      </c>
      <c r="C4157" s="291" t="str">
        <f t="shared" si="2364"/>
        <v>LSN</v>
      </c>
      <c r="D4157" s="292" t="str">
        <f t="shared" si="2364"/>
        <v/>
      </c>
      <c r="E4157" s="293" t="str">
        <f t="shared" si="2364"/>
        <v>GEL PEN KENKO EASY GEL</v>
      </c>
      <c r="F4157" s="162"/>
      <c r="G4157" s="163"/>
      <c r="H4157" s="164">
        <f t="shared" ref="H4157:J4157" si="2365">H4119</f>
        <v>26100</v>
      </c>
      <c r="I4157" s="165">
        <f t="shared" si="2365"/>
        <v>0.1</v>
      </c>
      <c r="J4157" s="165">
        <f t="shared" si="2365"/>
        <v>0</v>
      </c>
      <c r="K4157" s="166">
        <f t="shared" si="2355"/>
        <v>563760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10</v>
      </c>
      <c r="C4158" s="291" t="str">
        <f t="shared" si="2366"/>
        <v>BOX</v>
      </c>
      <c r="D4158" s="292" t="str">
        <f t="shared" si="2366"/>
        <v/>
      </c>
      <c r="E4158" s="293" t="str">
        <f t="shared" si="2366"/>
        <v>LEM STICK KENKO 15 GR (TANGGUNG) isi 20 pc</v>
      </c>
      <c r="F4158" s="162"/>
      <c r="G4158" s="163"/>
      <c r="H4158" s="164">
        <f t="shared" ref="H4158:J4158" si="2367">H4120</f>
        <v>72000</v>
      </c>
      <c r="I4158" s="165">
        <f t="shared" si="2367"/>
        <v>0.1</v>
      </c>
      <c r="J4158" s="165">
        <f t="shared" si="2367"/>
        <v>0</v>
      </c>
      <c r="K4158" s="166">
        <f t="shared" si="2355"/>
        <v>648000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665"/>
      <c r="K4169" s="645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666">
        <f>SUM(K4152:K4167)</f>
        <v>3012660</v>
      </c>
      <c r="K4170" s="667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646"/>
      <c r="K4171" s="646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645"/>
      <c r="K4173" s="645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655">
        <f>((J4170/1.11)+(K4172/1.11))*11%</f>
        <v>298551.89189189189</v>
      </c>
      <c r="K4174" s="656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645"/>
      <c r="K4175" s="645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3012660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592" t="str">
        <f>J4140</f>
        <v>NOVI / CONDRO</v>
      </c>
      <c r="K4178" s="593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592">
        <f>J4141</f>
        <v>0</v>
      </c>
      <c r="K4179" s="593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23010037</v>
      </c>
      <c r="F4182" s="204"/>
      <c r="G4182" s="205" t="s">
        <v>2</v>
      </c>
      <c r="H4182" s="594" t="str">
        <f>H4144</f>
        <v>CV GANESHA</v>
      </c>
      <c r="I4182" s="594"/>
      <c r="J4182" s="594"/>
      <c r="K4182" s="595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598" t="s">
        <v>3</v>
      </c>
      <c r="G4183" s="211"/>
      <c r="H4183" s="596"/>
      <c r="I4183" s="596"/>
      <c r="J4183" s="596"/>
      <c r="K4183" s="597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599">
        <f>D4146</f>
        <v>44953</v>
      </c>
      <c r="E4184" s="600"/>
      <c r="F4184" s="598"/>
      <c r="G4184" s="212"/>
      <c r="H4184" s="601" t="str">
        <f>H4146</f>
        <v/>
      </c>
      <c r="I4184" s="601"/>
      <c r="J4184" s="601"/>
      <c r="K4184" s="602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598"/>
      <c r="G4185" s="212"/>
      <c r="H4185" s="603" t="str">
        <f>H4147</f>
        <v>WONOSOBO</v>
      </c>
      <c r="I4185" s="603"/>
      <c r="J4185" s="603"/>
      <c r="K4185" s="604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 t="str">
        <f>D4148</f>
        <v>KO 0621</v>
      </c>
      <c r="E4186" s="203"/>
      <c r="F4186" s="214"/>
      <c r="G4186" s="215"/>
      <c r="H4186" s="605"/>
      <c r="I4186" s="605"/>
      <c r="J4186" s="605"/>
      <c r="K4186" s="606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12</v>
      </c>
      <c r="C4190" s="296" t="str">
        <f t="shared" si="2386"/>
        <v>PCS</v>
      </c>
      <c r="D4190" s="297" t="str">
        <f t="shared" si="2386"/>
        <v/>
      </c>
      <c r="E4190" s="298" t="str">
        <f t="shared" si="2386"/>
        <v>PUNCH KENKO NO. 85XL</v>
      </c>
      <c r="F4190" s="239"/>
      <c r="G4190" s="240"/>
      <c r="H4190" s="241">
        <f t="shared" ref="H4190:J4190" si="2387">H4152</f>
        <v>59000</v>
      </c>
      <c r="I4190" s="242">
        <f t="shared" si="2387"/>
        <v>0.1</v>
      </c>
      <c r="J4190" s="242">
        <f t="shared" si="2387"/>
        <v>0</v>
      </c>
      <c r="K4190" s="243">
        <f t="shared" ref="K4190:K4205" si="2388">(B4190*H4190-((B4190*H4190)*I4190))-((B4190*H4190-((B4190*H4190)*I4190))*J4190)</f>
        <v>637200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5</v>
      </c>
      <c r="C4191" s="296" t="str">
        <f t="shared" si="2389"/>
        <v>GRS</v>
      </c>
      <c r="D4191" s="297" t="str">
        <f t="shared" si="2389"/>
        <v/>
      </c>
      <c r="E4191" s="298" t="str">
        <f t="shared" si="2389"/>
        <v>BINDER CLIP JOYKO 155</v>
      </c>
      <c r="F4191" s="239"/>
      <c r="G4191" s="240"/>
      <c r="H4191" s="241">
        <f t="shared" ref="H4191:J4191" si="2390">H4153</f>
        <v>67800</v>
      </c>
      <c r="I4191" s="242">
        <f t="shared" si="2390"/>
        <v>0.1</v>
      </c>
      <c r="J4191" s="242">
        <f t="shared" si="2390"/>
        <v>0</v>
      </c>
      <c r="K4191" s="243">
        <f t="shared" si="2388"/>
        <v>305100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5</v>
      </c>
      <c r="C4192" s="296" t="str">
        <f t="shared" si="2391"/>
        <v>LSN</v>
      </c>
      <c r="D4192" s="297" t="str">
        <f t="shared" si="2391"/>
        <v/>
      </c>
      <c r="E4192" s="298" t="str">
        <f t="shared" si="2391"/>
        <v>CORRECTION TAPE KENKO CT-905 (12M x 5MM)</v>
      </c>
      <c r="F4192" s="239"/>
      <c r="G4192" s="240"/>
      <c r="H4192" s="241">
        <f t="shared" ref="H4192:J4192" si="2392">H4154</f>
        <v>62400</v>
      </c>
      <c r="I4192" s="242">
        <f t="shared" si="2392"/>
        <v>0.1</v>
      </c>
      <c r="J4192" s="242">
        <f t="shared" si="2392"/>
        <v>0</v>
      </c>
      <c r="K4192" s="243">
        <f t="shared" si="2388"/>
        <v>280800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10</v>
      </c>
      <c r="C4193" s="296" t="str">
        <f t="shared" si="2393"/>
        <v>GRS</v>
      </c>
      <c r="D4193" s="297" t="str">
        <f t="shared" si="2393"/>
        <v/>
      </c>
      <c r="E4193" s="298" t="str">
        <f t="shared" si="2393"/>
        <v>BINDER CLIP KENKO NO. 107</v>
      </c>
      <c r="F4193" s="239"/>
      <c r="G4193" s="240"/>
      <c r="H4193" s="241">
        <f t="shared" ref="H4193:J4193" si="2394">H4155</f>
        <v>31800</v>
      </c>
      <c r="I4193" s="242">
        <f t="shared" si="2394"/>
        <v>0.1</v>
      </c>
      <c r="J4193" s="242">
        <f t="shared" si="2394"/>
        <v>0</v>
      </c>
      <c r="K4193" s="243">
        <f t="shared" si="2388"/>
        <v>286200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10</v>
      </c>
      <c r="C4194" s="296" t="str">
        <f t="shared" si="2395"/>
        <v>LSN</v>
      </c>
      <c r="D4194" s="297" t="str">
        <f t="shared" si="2395"/>
        <v/>
      </c>
      <c r="E4194" s="298" t="str">
        <f t="shared" si="2395"/>
        <v>ISI CUTTER 9 MM KENKO A-100 (KECIL)</v>
      </c>
      <c r="F4194" s="239"/>
      <c r="G4194" s="240"/>
      <c r="H4194" s="241">
        <f t="shared" ref="H4194:J4194" si="2396">H4156</f>
        <v>32400</v>
      </c>
      <c r="I4194" s="242">
        <f t="shared" si="2396"/>
        <v>0.1</v>
      </c>
      <c r="J4194" s="242">
        <f t="shared" si="2396"/>
        <v>0</v>
      </c>
      <c r="K4194" s="243">
        <f t="shared" si="2388"/>
        <v>291600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24</v>
      </c>
      <c r="C4195" s="296" t="str">
        <f t="shared" si="2397"/>
        <v>LSN</v>
      </c>
      <c r="D4195" s="297" t="str">
        <f t="shared" si="2397"/>
        <v/>
      </c>
      <c r="E4195" s="298" t="str">
        <f t="shared" si="2397"/>
        <v>GEL PEN KENKO EASY GEL</v>
      </c>
      <c r="F4195" s="239"/>
      <c r="G4195" s="240"/>
      <c r="H4195" s="241">
        <f t="shared" ref="H4195:J4195" si="2398">H4157</f>
        <v>26100</v>
      </c>
      <c r="I4195" s="242">
        <f t="shared" si="2398"/>
        <v>0.1</v>
      </c>
      <c r="J4195" s="242">
        <f t="shared" si="2398"/>
        <v>0</v>
      </c>
      <c r="K4195" s="243">
        <f t="shared" si="2388"/>
        <v>563760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10</v>
      </c>
      <c r="C4196" s="296" t="str">
        <f t="shared" si="2399"/>
        <v>BOX</v>
      </c>
      <c r="D4196" s="297" t="str">
        <f t="shared" si="2399"/>
        <v/>
      </c>
      <c r="E4196" s="298" t="str">
        <f t="shared" si="2399"/>
        <v>LEM STICK KENKO 15 GR (TANGGUNG) isi 20 pc</v>
      </c>
      <c r="F4196" s="239"/>
      <c r="G4196" s="240"/>
      <c r="H4196" s="241">
        <f t="shared" ref="H4196:J4196" si="2400">H4158</f>
        <v>72000</v>
      </c>
      <c r="I4196" s="242">
        <f t="shared" si="2400"/>
        <v>0.1</v>
      </c>
      <c r="J4196" s="242">
        <f t="shared" si="2400"/>
        <v>0</v>
      </c>
      <c r="K4196" s="243">
        <f t="shared" si="2388"/>
        <v>648000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647"/>
      <c r="K4207" s="642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648">
        <f>SUM(K4190:K4205)</f>
        <v>3012660</v>
      </c>
      <c r="K4208" s="649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641"/>
      <c r="K4209" s="641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642"/>
      <c r="K4211" s="642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643">
        <f>((J4208/1.11)+(K4210/1.11))*11%</f>
        <v>298551.89189189189</v>
      </c>
      <c r="K4212" s="644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642"/>
      <c r="K4213" s="642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3012660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589" t="str">
        <f>J4178</f>
        <v>NOVI / CONDRO</v>
      </c>
      <c r="K4216" s="590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589">
        <f>J4179</f>
        <v>0</v>
      </c>
      <c r="K4217" s="590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23010038</v>
      </c>
      <c r="G4220" s="11" t="s">
        <v>2</v>
      </c>
      <c r="H4220" s="558" t="s">
        <v>35</v>
      </c>
      <c r="I4220" s="558"/>
      <c r="J4220" s="558"/>
      <c r="K4220" s="559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562" t="s">
        <v>3</v>
      </c>
      <c r="G4221" s="17"/>
      <c r="H4221" s="560"/>
      <c r="I4221" s="560"/>
      <c r="J4221" s="560"/>
      <c r="K4221" s="561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657">
        <v>44954</v>
      </c>
      <c r="E4222" s="658"/>
      <c r="F4222" s="562"/>
      <c r="G4222" s="18"/>
      <c r="H4222" s="659" t="s">
        <v>31</v>
      </c>
      <c r="I4222" s="659"/>
      <c r="J4222" s="659"/>
      <c r="K4222" s="660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562"/>
      <c r="G4223" s="18"/>
      <c r="H4223" s="661" t="s">
        <v>36</v>
      </c>
      <c r="I4223" s="661"/>
      <c r="J4223" s="661"/>
      <c r="K4223" s="662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221</v>
      </c>
      <c r="E4224" s="9"/>
      <c r="F4224" s="21"/>
      <c r="G4224" s="22"/>
      <c r="H4224" s="663"/>
      <c r="I4224" s="663"/>
      <c r="J4224" s="663"/>
      <c r="K4224" s="664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8</v>
      </c>
      <c r="C4228" s="46" t="s">
        <v>33</v>
      </c>
      <c r="D4228" s="94" t="s">
        <v>31</v>
      </c>
      <c r="E4228" s="114" t="s">
        <v>88</v>
      </c>
      <c r="F4228" s="48"/>
      <c r="G4228" s="49"/>
      <c r="H4228" s="50">
        <v>88200</v>
      </c>
      <c r="I4228" s="51">
        <v>0.13</v>
      </c>
      <c r="J4228" s="51"/>
      <c r="K4228" s="52">
        <f t="shared" ref="K4228:K4243" si="2419">(B4228*H4228-((B4228*H4228)*I4228))-((B4228*H4228-((B4228*H4228)*I4228))*J4228)</f>
        <v>613872</v>
      </c>
      <c r="L4228" s="36"/>
    </row>
    <row r="4229" spans="1:12" s="10" customFormat="1" ht="14.1" customHeight="1" x14ac:dyDescent="0.25">
      <c r="A4229" s="45">
        <v>2</v>
      </c>
      <c r="B4229" s="46">
        <v>3</v>
      </c>
      <c r="C4229" s="46" t="s">
        <v>30</v>
      </c>
      <c r="D4229" s="94" t="s">
        <v>31</v>
      </c>
      <c r="E4229" s="114" t="s">
        <v>220</v>
      </c>
      <c r="F4229" s="48"/>
      <c r="G4229" s="49"/>
      <c r="H4229" s="50">
        <v>180000</v>
      </c>
      <c r="I4229" s="51">
        <v>0.13</v>
      </c>
      <c r="J4229" s="51"/>
      <c r="K4229" s="52">
        <f t="shared" si="2419"/>
        <v>469800</v>
      </c>
      <c r="L4229" s="36"/>
    </row>
    <row r="4230" spans="1:12" s="10" customFormat="1" ht="14.1" customHeight="1" x14ac:dyDescent="0.25">
      <c r="A4230" s="45">
        <v>3</v>
      </c>
      <c r="B4230" s="46">
        <v>10</v>
      </c>
      <c r="C4230" s="46" t="s">
        <v>33</v>
      </c>
      <c r="D4230" s="94" t="s">
        <v>31</v>
      </c>
      <c r="E4230" s="114" t="s">
        <v>223</v>
      </c>
      <c r="F4230" s="48"/>
      <c r="G4230" s="49"/>
      <c r="H4230" s="50">
        <v>88200</v>
      </c>
      <c r="I4230" s="51">
        <v>0.13</v>
      </c>
      <c r="J4230" s="51"/>
      <c r="K4230" s="52">
        <f t="shared" si="2419"/>
        <v>767340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591"/>
      <c r="K4245" s="563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584">
        <f>SUM(K4228:K4243)</f>
        <v>1851012</v>
      </c>
      <c r="K4246" s="585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586"/>
      <c r="K4247" s="586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563"/>
      <c r="K4249" s="563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587">
        <f>((J4246/1.11)+(K4248/1.11))*11%</f>
        <v>183433.6216216216</v>
      </c>
      <c r="K4250" s="588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563"/>
      <c r="K4251" s="563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1851012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564" t="s">
        <v>38</v>
      </c>
      <c r="K4254" s="565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564"/>
      <c r="K4255" s="565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23010038</v>
      </c>
      <c r="F4258" s="127"/>
      <c r="G4258" s="128" t="s">
        <v>2</v>
      </c>
      <c r="H4258" s="668" t="str">
        <f>H4220</f>
        <v>CV TRINITY CENTRAAL</v>
      </c>
      <c r="I4258" s="668"/>
      <c r="J4258" s="668"/>
      <c r="K4258" s="669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650" t="s">
        <v>3</v>
      </c>
      <c r="G4259" s="134"/>
      <c r="H4259" s="670"/>
      <c r="I4259" s="670"/>
      <c r="J4259" s="670"/>
      <c r="K4259" s="671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651">
        <f>D4222</f>
        <v>44954</v>
      </c>
      <c r="E4260" s="652"/>
      <c r="F4260" s="650"/>
      <c r="G4260" s="135"/>
      <c r="H4260" s="653" t="str">
        <f>H4222</f>
        <v/>
      </c>
      <c r="I4260" s="653"/>
      <c r="J4260" s="653"/>
      <c r="K4260" s="654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650"/>
      <c r="G4261" s="135"/>
      <c r="H4261" s="607" t="str">
        <f>H4223</f>
        <v>PURWOKERTO</v>
      </c>
      <c r="I4261" s="607"/>
      <c r="J4261" s="607"/>
      <c r="K4261" s="608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 t="str">
        <f>D4224</f>
        <v>KO 0772</v>
      </c>
      <c r="E4262" s="126"/>
      <c r="F4262" s="137"/>
      <c r="G4262" s="138"/>
      <c r="H4262" s="609"/>
      <c r="I4262" s="609"/>
      <c r="J4262" s="609"/>
      <c r="K4262" s="610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8</v>
      </c>
      <c r="C4266" s="291" t="str">
        <f t="shared" si="2420"/>
        <v>LSN</v>
      </c>
      <c r="D4266" s="292" t="str">
        <f t="shared" si="2420"/>
        <v/>
      </c>
      <c r="E4266" s="293" t="str">
        <f t="shared" si="2420"/>
        <v>JANGKA (MATH SET) JOYKO MS-55</v>
      </c>
      <c r="F4266" s="162"/>
      <c r="G4266" s="163"/>
      <c r="H4266" s="164">
        <f t="shared" ref="H4266:J4266" si="2421">H4228</f>
        <v>88200</v>
      </c>
      <c r="I4266" s="165">
        <f t="shared" si="2421"/>
        <v>0.13</v>
      </c>
      <c r="J4266" s="165">
        <f t="shared" si="2421"/>
        <v>0</v>
      </c>
      <c r="K4266" s="166">
        <f t="shared" ref="K4266:K4281" si="2422">(B4266*H4266-((B4266*H4266)*I4266))-((B4266*H4266-((B4266*H4266)*I4266))*J4266)</f>
        <v>613872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3</v>
      </c>
      <c r="C4267" s="291" t="str">
        <f t="shared" si="2423"/>
        <v>GRS</v>
      </c>
      <c r="D4267" s="292" t="str">
        <f t="shared" si="2423"/>
        <v/>
      </c>
      <c r="E4267" s="293" t="str">
        <f t="shared" si="2423"/>
        <v>ISI PENSIL 2B 0.5 MM KENKO PL-05 HI-POLYMER</v>
      </c>
      <c r="F4267" s="162"/>
      <c r="G4267" s="163"/>
      <c r="H4267" s="164">
        <f t="shared" ref="H4267:J4267" si="2424">H4229</f>
        <v>180000</v>
      </c>
      <c r="I4267" s="165">
        <f t="shared" si="2424"/>
        <v>0.13</v>
      </c>
      <c r="J4267" s="165">
        <f t="shared" si="2424"/>
        <v>0</v>
      </c>
      <c r="K4267" s="166">
        <f t="shared" si="2422"/>
        <v>469800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10</v>
      </c>
      <c r="C4268" s="291" t="str">
        <f t="shared" si="2425"/>
        <v>LSN</v>
      </c>
      <c r="D4268" s="292" t="str">
        <f t="shared" si="2425"/>
        <v/>
      </c>
      <c r="E4268" s="293" t="str">
        <f t="shared" si="2425"/>
        <v>JANGKA (MATH SET) JOYKO MS-25</v>
      </c>
      <c r="F4268" s="162"/>
      <c r="G4268" s="163"/>
      <c r="H4268" s="164">
        <f t="shared" ref="H4268:J4268" si="2426">H4230</f>
        <v>88200</v>
      </c>
      <c r="I4268" s="165">
        <f t="shared" si="2426"/>
        <v>0.13</v>
      </c>
      <c r="J4268" s="165">
        <f t="shared" si="2426"/>
        <v>0</v>
      </c>
      <c r="K4268" s="166">
        <f t="shared" si="2422"/>
        <v>767340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665"/>
      <c r="K4283" s="645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666">
        <f>SUM(K4266:K4281)</f>
        <v>1851012</v>
      </c>
      <c r="K4284" s="667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646"/>
      <c r="K4285" s="646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645"/>
      <c r="K4287" s="645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655">
        <f>((J4284/1.11)+(K4286/1.11))*11%</f>
        <v>183433.6216216216</v>
      </c>
      <c r="K4288" s="656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645"/>
      <c r="K4289" s="645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1851012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592" t="str">
        <f>J4254</f>
        <v>NOVI / CONDRO</v>
      </c>
      <c r="K4292" s="593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592">
        <f>J4255</f>
        <v>0</v>
      </c>
      <c r="K4293" s="593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23010038</v>
      </c>
      <c r="F4296" s="204"/>
      <c r="G4296" s="205" t="s">
        <v>2</v>
      </c>
      <c r="H4296" s="594" t="str">
        <f>H4258</f>
        <v>CV TRINITY CENTRAAL</v>
      </c>
      <c r="I4296" s="594"/>
      <c r="J4296" s="594"/>
      <c r="K4296" s="595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598" t="s">
        <v>3</v>
      </c>
      <c r="G4297" s="211"/>
      <c r="H4297" s="596"/>
      <c r="I4297" s="596"/>
      <c r="J4297" s="596"/>
      <c r="K4297" s="597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599">
        <f>D4260</f>
        <v>44954</v>
      </c>
      <c r="E4298" s="600"/>
      <c r="F4298" s="598"/>
      <c r="G4298" s="212"/>
      <c r="H4298" s="601" t="str">
        <f>H4260</f>
        <v/>
      </c>
      <c r="I4298" s="601"/>
      <c r="J4298" s="601"/>
      <c r="K4298" s="602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598"/>
      <c r="G4299" s="212"/>
      <c r="H4299" s="603" t="str">
        <f>H4261</f>
        <v>PURWOKERTO</v>
      </c>
      <c r="I4299" s="603"/>
      <c r="J4299" s="603"/>
      <c r="K4299" s="604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 t="str">
        <f>D4262</f>
        <v>KO 0772</v>
      </c>
      <c r="E4300" s="203"/>
      <c r="F4300" s="214"/>
      <c r="G4300" s="215"/>
      <c r="H4300" s="605"/>
      <c r="I4300" s="605"/>
      <c r="J4300" s="605"/>
      <c r="K4300" s="606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8</v>
      </c>
      <c r="C4304" s="296" t="str">
        <f t="shared" si="2453"/>
        <v>LSN</v>
      </c>
      <c r="D4304" s="297" t="str">
        <f t="shared" si="2453"/>
        <v/>
      </c>
      <c r="E4304" s="298" t="str">
        <f t="shared" si="2453"/>
        <v>JANGKA (MATH SET) JOYKO MS-55</v>
      </c>
      <c r="F4304" s="239"/>
      <c r="G4304" s="240"/>
      <c r="H4304" s="241">
        <f t="shared" ref="H4304:J4304" si="2454">H4266</f>
        <v>88200</v>
      </c>
      <c r="I4304" s="242">
        <f t="shared" si="2454"/>
        <v>0.13</v>
      </c>
      <c r="J4304" s="242">
        <f t="shared" si="2454"/>
        <v>0</v>
      </c>
      <c r="K4304" s="243">
        <f t="shared" ref="K4304:K4319" si="2455">(B4304*H4304-((B4304*H4304)*I4304))-((B4304*H4304-((B4304*H4304)*I4304))*J4304)</f>
        <v>613872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3</v>
      </c>
      <c r="C4305" s="296" t="str">
        <f t="shared" si="2456"/>
        <v>GRS</v>
      </c>
      <c r="D4305" s="297" t="str">
        <f t="shared" si="2456"/>
        <v/>
      </c>
      <c r="E4305" s="298" t="str">
        <f t="shared" si="2456"/>
        <v>ISI PENSIL 2B 0.5 MM KENKO PL-05 HI-POLYMER</v>
      </c>
      <c r="F4305" s="239"/>
      <c r="G4305" s="240"/>
      <c r="H4305" s="241">
        <f t="shared" ref="H4305:J4305" si="2457">H4267</f>
        <v>180000</v>
      </c>
      <c r="I4305" s="242">
        <f t="shared" si="2457"/>
        <v>0.13</v>
      </c>
      <c r="J4305" s="242">
        <f t="shared" si="2457"/>
        <v>0</v>
      </c>
      <c r="K4305" s="243">
        <f t="shared" si="2455"/>
        <v>469800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10</v>
      </c>
      <c r="C4306" s="296" t="str">
        <f t="shared" si="2458"/>
        <v>LSN</v>
      </c>
      <c r="D4306" s="297" t="str">
        <f t="shared" si="2458"/>
        <v/>
      </c>
      <c r="E4306" s="298" t="str">
        <f t="shared" si="2458"/>
        <v>JANGKA (MATH SET) JOYKO MS-25</v>
      </c>
      <c r="F4306" s="239"/>
      <c r="G4306" s="240"/>
      <c r="H4306" s="241">
        <f t="shared" ref="H4306:J4306" si="2459">H4268</f>
        <v>88200</v>
      </c>
      <c r="I4306" s="242">
        <f t="shared" si="2459"/>
        <v>0.13</v>
      </c>
      <c r="J4306" s="242">
        <f t="shared" si="2459"/>
        <v>0</v>
      </c>
      <c r="K4306" s="243">
        <f t="shared" si="2455"/>
        <v>767340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647"/>
      <c r="K4321" s="642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648">
        <f>SUM(K4304:K4319)</f>
        <v>1851012</v>
      </c>
      <c r="K4322" s="649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641"/>
      <c r="K4323" s="641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642"/>
      <c r="K4325" s="642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643">
        <f>((J4322/1.11)+(K4324/1.11))*11%</f>
        <v>183433.6216216216</v>
      </c>
      <c r="K4326" s="644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642"/>
      <c r="K4327" s="642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1851012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589" t="str">
        <f>J4292</f>
        <v>NOVI / CONDRO</v>
      </c>
      <c r="K4330" s="590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589">
        <f>J4293</f>
        <v>0</v>
      </c>
      <c r="K4331" s="590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23010039</v>
      </c>
      <c r="G4334" s="11" t="s">
        <v>2</v>
      </c>
      <c r="H4334" s="558" t="s">
        <v>40</v>
      </c>
      <c r="I4334" s="558"/>
      <c r="J4334" s="558"/>
      <c r="K4334" s="559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562" t="s">
        <v>3</v>
      </c>
      <c r="G4335" s="17"/>
      <c r="H4335" s="560"/>
      <c r="I4335" s="560"/>
      <c r="J4335" s="560"/>
      <c r="K4335" s="561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657">
        <v>44956</v>
      </c>
      <c r="E4336" s="658"/>
      <c r="F4336" s="562"/>
      <c r="G4336" s="18"/>
      <c r="H4336" s="659" t="s">
        <v>41</v>
      </c>
      <c r="I4336" s="659"/>
      <c r="J4336" s="659"/>
      <c r="K4336" s="660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562"/>
      <c r="G4337" s="18"/>
      <c r="H4337" s="661" t="s">
        <v>36</v>
      </c>
      <c r="I4337" s="661"/>
      <c r="J4337" s="661"/>
      <c r="K4337" s="662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222</v>
      </c>
      <c r="E4338" s="9"/>
      <c r="F4338" s="21"/>
      <c r="G4338" s="22"/>
      <c r="H4338" s="663"/>
      <c r="I4338" s="663"/>
      <c r="J4338" s="663"/>
      <c r="K4338" s="664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40</v>
      </c>
      <c r="C4342" s="46" t="s">
        <v>50</v>
      </c>
      <c r="D4342" s="94">
        <v>2</v>
      </c>
      <c r="E4342" s="114" t="s">
        <v>117</v>
      </c>
      <c r="F4342" s="48"/>
      <c r="G4342" s="49"/>
      <c r="H4342" s="50">
        <v>42000</v>
      </c>
      <c r="I4342" s="51">
        <v>0.13500000000000001</v>
      </c>
      <c r="J4342" s="51"/>
      <c r="K4342" s="52">
        <f t="shared" ref="K4342:K4357" si="2486">(B4342*H4342-((B4342*H4342)*I4342))-((B4342*H4342-((B4342*H4342)*I4342))*J4342)</f>
        <v>1453200</v>
      </c>
      <c r="L4342" s="36"/>
    </row>
    <row r="4343" spans="1:12" s="10" customFormat="1" ht="14.1" customHeight="1" x14ac:dyDescent="0.25">
      <c r="A4343" s="45">
        <v>2</v>
      </c>
      <c r="B4343" s="46">
        <v>48</v>
      </c>
      <c r="C4343" s="46" t="s">
        <v>33</v>
      </c>
      <c r="D4343" s="94">
        <v>2</v>
      </c>
      <c r="E4343" s="114" t="s">
        <v>89</v>
      </c>
      <c r="F4343" s="48"/>
      <c r="G4343" s="49"/>
      <c r="H4343" s="50">
        <v>89400</v>
      </c>
      <c r="I4343" s="51">
        <v>0.13500000000000001</v>
      </c>
      <c r="J4343" s="51"/>
      <c r="K4343" s="52">
        <f t="shared" si="2486"/>
        <v>3711888</v>
      </c>
      <c r="L4343" s="36"/>
    </row>
    <row r="4344" spans="1:12" s="10" customFormat="1" ht="14.1" customHeight="1" x14ac:dyDescent="0.25">
      <c r="A4344" s="45">
        <v>3</v>
      </c>
      <c r="B4344" s="46">
        <v>24</v>
      </c>
      <c r="C4344" s="46" t="s">
        <v>33</v>
      </c>
      <c r="D4344" s="94">
        <v>1</v>
      </c>
      <c r="E4344" s="114" t="s">
        <v>223</v>
      </c>
      <c r="F4344" s="48"/>
      <c r="G4344" s="49"/>
      <c r="H4344" s="50">
        <v>88200</v>
      </c>
      <c r="I4344" s="51">
        <v>0.13500000000000001</v>
      </c>
      <c r="J4344" s="51"/>
      <c r="K4344" s="52">
        <f t="shared" si="2486"/>
        <v>1831032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591"/>
      <c r="K4359" s="563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584">
        <f>SUM(K4342:K4357)</f>
        <v>6996120</v>
      </c>
      <c r="K4360" s="585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586"/>
      <c r="K4361" s="586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563"/>
      <c r="K4363" s="563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587">
        <f>((J4360/1.11)+(K4362/1.11))*11%</f>
        <v>693309.18918918911</v>
      </c>
      <c r="K4364" s="588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563"/>
      <c r="K4365" s="563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6996120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564" t="s">
        <v>38</v>
      </c>
      <c r="K4368" s="565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564"/>
      <c r="K4369" s="565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23010039</v>
      </c>
      <c r="F4372" s="127"/>
      <c r="G4372" s="128" t="s">
        <v>2</v>
      </c>
      <c r="H4372" s="668" t="str">
        <f>H4334</f>
        <v>CV PELITA JAYA</v>
      </c>
      <c r="I4372" s="668"/>
      <c r="J4372" s="668"/>
      <c r="K4372" s="669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650" t="s">
        <v>3</v>
      </c>
      <c r="G4373" s="134"/>
      <c r="H4373" s="670"/>
      <c r="I4373" s="670"/>
      <c r="J4373" s="670"/>
      <c r="K4373" s="671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651">
        <f>D4336</f>
        <v>44956</v>
      </c>
      <c r="E4374" s="652"/>
      <c r="F4374" s="650"/>
      <c r="G4374" s="135"/>
      <c r="H4374" s="653" t="str">
        <f>H4336</f>
        <v>(ANUGERAH SEJAHTERA)</v>
      </c>
      <c r="I4374" s="653"/>
      <c r="J4374" s="653"/>
      <c r="K4374" s="654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650"/>
      <c r="G4375" s="135"/>
      <c r="H4375" s="607" t="str">
        <f>H4337</f>
        <v>PURWOKERTO</v>
      </c>
      <c r="I4375" s="607"/>
      <c r="J4375" s="607"/>
      <c r="K4375" s="608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 t="str">
        <f>D4338</f>
        <v>KO 0785</v>
      </c>
      <c r="E4376" s="126"/>
      <c r="F4376" s="137"/>
      <c r="G4376" s="138"/>
      <c r="H4376" s="609"/>
      <c r="I4376" s="609"/>
      <c r="J4376" s="609"/>
      <c r="K4376" s="610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40</v>
      </c>
      <c r="C4380" s="291" t="str">
        <f t="shared" si="2487"/>
        <v>PAK</v>
      </c>
      <c r="D4380" s="292">
        <f t="shared" si="2487"/>
        <v>2</v>
      </c>
      <c r="E4380" s="293" t="str">
        <f t="shared" si="2487"/>
        <v>ISI STAPLER (STAPLES) KENKO 1210 PREMIUM (23/10)</v>
      </c>
      <c r="F4380" s="162"/>
      <c r="G4380" s="163"/>
      <c r="H4380" s="164">
        <f t="shared" ref="H4380:J4380" si="2488">H4342</f>
        <v>42000</v>
      </c>
      <c r="I4380" s="165">
        <f t="shared" si="2488"/>
        <v>0.13500000000000001</v>
      </c>
      <c r="J4380" s="165">
        <f t="shared" si="2488"/>
        <v>0</v>
      </c>
      <c r="K4380" s="166">
        <f t="shared" ref="K4380:K4395" si="2489">(B4380*H4380-((B4380*H4380)*I4380))-((B4380*H4380-((B4380*H4380)*I4380))*J4380)</f>
        <v>1453200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48</v>
      </c>
      <c r="C4381" s="291" t="str">
        <f t="shared" si="2490"/>
        <v>LSN</v>
      </c>
      <c r="D4381" s="292">
        <f t="shared" si="2490"/>
        <v>2</v>
      </c>
      <c r="E4381" s="293" t="str">
        <f t="shared" si="2490"/>
        <v>JANGKA (MATH SET) JOYKO MS-75</v>
      </c>
      <c r="F4381" s="162"/>
      <c r="G4381" s="163"/>
      <c r="H4381" s="164">
        <f t="shared" ref="H4381:J4381" si="2491">H4343</f>
        <v>89400</v>
      </c>
      <c r="I4381" s="165">
        <f t="shared" si="2491"/>
        <v>0.13500000000000001</v>
      </c>
      <c r="J4381" s="165">
        <f t="shared" si="2491"/>
        <v>0</v>
      </c>
      <c r="K4381" s="166">
        <f t="shared" si="2489"/>
        <v>3711888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24</v>
      </c>
      <c r="C4382" s="291" t="str">
        <f t="shared" si="2492"/>
        <v>LSN</v>
      </c>
      <c r="D4382" s="292">
        <f t="shared" si="2492"/>
        <v>1</v>
      </c>
      <c r="E4382" s="293" t="str">
        <f t="shared" si="2492"/>
        <v>JANGKA (MATH SET) JOYKO MS-25</v>
      </c>
      <c r="F4382" s="162"/>
      <c r="G4382" s="163"/>
      <c r="H4382" s="164">
        <f t="shared" ref="H4382:J4382" si="2493">H4344</f>
        <v>88200</v>
      </c>
      <c r="I4382" s="165">
        <f t="shared" si="2493"/>
        <v>0.13500000000000001</v>
      </c>
      <c r="J4382" s="165">
        <f t="shared" si="2493"/>
        <v>0</v>
      </c>
      <c r="K4382" s="166">
        <f t="shared" si="2489"/>
        <v>1831032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665"/>
      <c r="K4397" s="645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666">
        <f>SUM(K4380:K4395)</f>
        <v>6996120</v>
      </c>
      <c r="K4398" s="667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646"/>
      <c r="K4399" s="646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645"/>
      <c r="K4401" s="645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655">
        <f>((J4398/1.11)+(K4400/1.11))*11%</f>
        <v>693309.18918918911</v>
      </c>
      <c r="K4402" s="656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645"/>
      <c r="K4403" s="645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6996120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592" t="str">
        <f>J4368</f>
        <v>NOVI / CONDRO</v>
      </c>
      <c r="K4406" s="593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592">
        <f>J4369</f>
        <v>0</v>
      </c>
      <c r="K4407" s="593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23010039</v>
      </c>
      <c r="F4410" s="204"/>
      <c r="G4410" s="205" t="s">
        <v>2</v>
      </c>
      <c r="H4410" s="594" t="str">
        <f>H4372</f>
        <v>CV PELITA JAYA</v>
      </c>
      <c r="I4410" s="594"/>
      <c r="J4410" s="594"/>
      <c r="K4410" s="595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598" t="s">
        <v>3</v>
      </c>
      <c r="G4411" s="211"/>
      <c r="H4411" s="596"/>
      <c r="I4411" s="596"/>
      <c r="J4411" s="596"/>
      <c r="K4411" s="597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599">
        <f>D4374</f>
        <v>44956</v>
      </c>
      <c r="E4412" s="600"/>
      <c r="F4412" s="598"/>
      <c r="G4412" s="212"/>
      <c r="H4412" s="601" t="str">
        <f>H4374</f>
        <v>(ANUGERAH SEJAHTERA)</v>
      </c>
      <c r="I4412" s="601"/>
      <c r="J4412" s="601"/>
      <c r="K4412" s="602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598"/>
      <c r="G4413" s="212"/>
      <c r="H4413" s="603" t="str">
        <f>H4375</f>
        <v>PURWOKERTO</v>
      </c>
      <c r="I4413" s="603"/>
      <c r="J4413" s="603"/>
      <c r="K4413" s="604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 t="str">
        <f>D4376</f>
        <v>KO 0785</v>
      </c>
      <c r="E4414" s="203"/>
      <c r="F4414" s="214"/>
      <c r="G4414" s="215"/>
      <c r="H4414" s="605"/>
      <c r="I4414" s="605"/>
      <c r="J4414" s="605"/>
      <c r="K4414" s="606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40</v>
      </c>
      <c r="C4418" s="296" t="str">
        <f t="shared" si="2520"/>
        <v>PAK</v>
      </c>
      <c r="D4418" s="297">
        <f t="shared" si="2520"/>
        <v>2</v>
      </c>
      <c r="E4418" s="298" t="str">
        <f t="shared" si="2520"/>
        <v>ISI STAPLER (STAPLES) KENKO 1210 PREMIUM (23/10)</v>
      </c>
      <c r="F4418" s="239"/>
      <c r="G4418" s="240"/>
      <c r="H4418" s="241">
        <f t="shared" ref="H4418:J4418" si="2521">H4380</f>
        <v>42000</v>
      </c>
      <c r="I4418" s="242">
        <f t="shared" si="2521"/>
        <v>0.13500000000000001</v>
      </c>
      <c r="J4418" s="242">
        <f t="shared" si="2521"/>
        <v>0</v>
      </c>
      <c r="K4418" s="243">
        <f t="shared" ref="K4418:K4433" si="2522">(B4418*H4418-((B4418*H4418)*I4418))-((B4418*H4418-((B4418*H4418)*I4418))*J4418)</f>
        <v>1453200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48</v>
      </c>
      <c r="C4419" s="296" t="str">
        <f t="shared" si="2523"/>
        <v>LSN</v>
      </c>
      <c r="D4419" s="297">
        <f t="shared" si="2523"/>
        <v>2</v>
      </c>
      <c r="E4419" s="298" t="str">
        <f t="shared" si="2523"/>
        <v>JANGKA (MATH SET) JOYKO MS-75</v>
      </c>
      <c r="F4419" s="239"/>
      <c r="G4419" s="240"/>
      <c r="H4419" s="241">
        <f t="shared" ref="H4419:J4419" si="2524">H4381</f>
        <v>89400</v>
      </c>
      <c r="I4419" s="242">
        <f t="shared" si="2524"/>
        <v>0.13500000000000001</v>
      </c>
      <c r="J4419" s="242">
        <f t="shared" si="2524"/>
        <v>0</v>
      </c>
      <c r="K4419" s="243">
        <f t="shared" si="2522"/>
        <v>3711888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24</v>
      </c>
      <c r="C4420" s="296" t="str">
        <f t="shared" si="2525"/>
        <v>LSN</v>
      </c>
      <c r="D4420" s="297">
        <f t="shared" si="2525"/>
        <v>1</v>
      </c>
      <c r="E4420" s="298" t="str">
        <f t="shared" si="2525"/>
        <v>JANGKA (MATH SET) JOYKO MS-25</v>
      </c>
      <c r="F4420" s="239"/>
      <c r="G4420" s="240"/>
      <c r="H4420" s="241">
        <f t="shared" ref="H4420:J4420" si="2526">H4382</f>
        <v>88200</v>
      </c>
      <c r="I4420" s="242">
        <f t="shared" si="2526"/>
        <v>0.13500000000000001</v>
      </c>
      <c r="J4420" s="242">
        <f t="shared" si="2526"/>
        <v>0</v>
      </c>
      <c r="K4420" s="243">
        <f t="shared" si="2522"/>
        <v>1831032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647"/>
      <c r="K4435" s="642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648">
        <f>SUM(K4418:K4433)</f>
        <v>6996120</v>
      </c>
      <c r="K4436" s="649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641"/>
      <c r="K4437" s="641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642"/>
      <c r="K4439" s="642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643">
        <f>((J4436/1.11)+(K4438/1.11))*11%</f>
        <v>693309.18918918911</v>
      </c>
      <c r="K4440" s="644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642"/>
      <c r="K4441" s="642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6996120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589" t="str">
        <f>J4406</f>
        <v>NOVI / CONDRO</v>
      </c>
      <c r="K4444" s="590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589">
        <f>J4407</f>
        <v>0</v>
      </c>
      <c r="K4445" s="590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23010040</v>
      </c>
      <c r="G4448" s="11" t="s">
        <v>2</v>
      </c>
      <c r="H4448" s="558" t="s">
        <v>110</v>
      </c>
      <c r="I4448" s="558"/>
      <c r="J4448" s="558"/>
      <c r="K4448" s="559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562" t="s">
        <v>3</v>
      </c>
      <c r="G4449" s="17"/>
      <c r="H4449" s="560"/>
      <c r="I4449" s="560"/>
      <c r="J4449" s="560"/>
      <c r="K4449" s="561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657">
        <v>44956</v>
      </c>
      <c r="E4450" s="658"/>
      <c r="F4450" s="562"/>
      <c r="G4450" s="18"/>
      <c r="H4450" s="659" t="s">
        <v>111</v>
      </c>
      <c r="I4450" s="659"/>
      <c r="J4450" s="659"/>
      <c r="K4450" s="660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562"/>
      <c r="G4451" s="18"/>
      <c r="H4451" s="661" t="s">
        <v>112</v>
      </c>
      <c r="I4451" s="661"/>
      <c r="J4451" s="661"/>
      <c r="K4451" s="662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224</v>
      </c>
      <c r="E4452" s="9"/>
      <c r="F4452" s="21"/>
      <c r="G4452" s="22"/>
      <c r="H4452" s="663"/>
      <c r="I4452" s="663"/>
      <c r="J4452" s="663"/>
      <c r="K4452" s="664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50</v>
      </c>
      <c r="C4456" s="46" t="s">
        <v>30</v>
      </c>
      <c r="D4456" s="94">
        <v>1</v>
      </c>
      <c r="E4456" s="114" t="s">
        <v>46</v>
      </c>
      <c r="F4456" s="48"/>
      <c r="G4456" s="49"/>
      <c r="H4456" s="50">
        <v>31800</v>
      </c>
      <c r="I4456" s="51">
        <v>0.14000000000000001</v>
      </c>
      <c r="J4456" s="51"/>
      <c r="K4456" s="52">
        <f t="shared" ref="K4456:K4471" si="2553">(B4456*H4456-((B4456*H4456)*I4456))-((B4456*H4456-((B4456*H4456)*I4456))*J4456)</f>
        <v>1367400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591"/>
      <c r="K4473" s="563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584">
        <f>SUM(K4456:K4471)</f>
        <v>1367400</v>
      </c>
      <c r="K4474" s="585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586"/>
      <c r="K4475" s="586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563"/>
      <c r="K4477" s="563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587">
        <f>((J4474/1.11)+(K4476/1.11))*11%</f>
        <v>135508.10810810811</v>
      </c>
      <c r="K4478" s="588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563"/>
      <c r="K4479" s="563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1367400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564" t="s">
        <v>38</v>
      </c>
      <c r="K4482" s="565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564"/>
      <c r="K4483" s="565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23010040</v>
      </c>
      <c r="F4486" s="127"/>
      <c r="G4486" s="128" t="s">
        <v>2</v>
      </c>
      <c r="H4486" s="668" t="str">
        <f>H4448</f>
        <v>HARNOYO</v>
      </c>
      <c r="I4486" s="668"/>
      <c r="J4486" s="668"/>
      <c r="K4486" s="669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650" t="s">
        <v>3</v>
      </c>
      <c r="G4487" s="134"/>
      <c r="H4487" s="670"/>
      <c r="I4487" s="670"/>
      <c r="J4487" s="670"/>
      <c r="K4487" s="671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651">
        <f>D4450</f>
        <v>44956</v>
      </c>
      <c r="E4488" s="652"/>
      <c r="F4488" s="650"/>
      <c r="G4488" s="135"/>
      <c r="H4488" s="653" t="str">
        <f>H4450</f>
        <v>(BENDAN)</v>
      </c>
      <c r="I4488" s="653"/>
      <c r="J4488" s="653"/>
      <c r="K4488" s="654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650"/>
      <c r="G4489" s="135"/>
      <c r="H4489" s="607" t="str">
        <f>H4451</f>
        <v>PEKALONGAN</v>
      </c>
      <c r="I4489" s="607"/>
      <c r="J4489" s="607"/>
      <c r="K4489" s="608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 t="str">
        <f>D4452</f>
        <v>KO 0789</v>
      </c>
      <c r="E4490" s="126"/>
      <c r="F4490" s="137"/>
      <c r="G4490" s="138"/>
      <c r="H4490" s="609"/>
      <c r="I4490" s="609"/>
      <c r="J4490" s="609"/>
      <c r="K4490" s="610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50</v>
      </c>
      <c r="C4494" s="291" t="str">
        <f t="shared" si="2554"/>
        <v>GRS</v>
      </c>
      <c r="D4494" s="292">
        <f t="shared" si="2554"/>
        <v>1</v>
      </c>
      <c r="E4494" s="293" t="str">
        <f t="shared" si="2554"/>
        <v>BINDER CLIP KENKO NO. 107</v>
      </c>
      <c r="F4494" s="162"/>
      <c r="G4494" s="163"/>
      <c r="H4494" s="164">
        <f t="shared" ref="H4494:J4494" si="2555">H4456</f>
        <v>31800</v>
      </c>
      <c r="I4494" s="165">
        <f t="shared" si="2555"/>
        <v>0.14000000000000001</v>
      </c>
      <c r="J4494" s="165">
        <f t="shared" si="2555"/>
        <v>0</v>
      </c>
      <c r="K4494" s="166">
        <f t="shared" ref="K4494:K4509" si="2556">(B4494*H4494-((B4494*H4494)*I4494))-((B4494*H4494-((B4494*H4494)*I4494))*J4494)</f>
        <v>1367400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665"/>
      <c r="K4511" s="645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666">
        <f>SUM(K4494:K4509)</f>
        <v>1367400</v>
      </c>
      <c r="K4512" s="667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646"/>
      <c r="K4513" s="646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645"/>
      <c r="K4515" s="645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655">
        <f>((J4512/1.11)+(K4514/1.11))*11%</f>
        <v>135508.10810810811</v>
      </c>
      <c r="K4516" s="656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645"/>
      <c r="K4517" s="645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1367400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592" t="str">
        <f>J4482</f>
        <v>NOVI / CONDRO</v>
      </c>
      <c r="K4520" s="593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592">
        <f>J4483</f>
        <v>0</v>
      </c>
      <c r="K4521" s="593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23010040</v>
      </c>
      <c r="F4524" s="204"/>
      <c r="G4524" s="205" t="s">
        <v>2</v>
      </c>
      <c r="H4524" s="594" t="str">
        <f>H4486</f>
        <v>HARNOYO</v>
      </c>
      <c r="I4524" s="594"/>
      <c r="J4524" s="594"/>
      <c r="K4524" s="595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598" t="s">
        <v>3</v>
      </c>
      <c r="G4525" s="211"/>
      <c r="H4525" s="596"/>
      <c r="I4525" s="596"/>
      <c r="J4525" s="596"/>
      <c r="K4525" s="597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599">
        <f>D4488</f>
        <v>44956</v>
      </c>
      <c r="E4526" s="600"/>
      <c r="F4526" s="598"/>
      <c r="G4526" s="212"/>
      <c r="H4526" s="601" t="str">
        <f>H4488</f>
        <v>(BENDAN)</v>
      </c>
      <c r="I4526" s="601"/>
      <c r="J4526" s="601"/>
      <c r="K4526" s="602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598"/>
      <c r="G4527" s="212"/>
      <c r="H4527" s="603" t="str">
        <f>H4489</f>
        <v>PEKALONGAN</v>
      </c>
      <c r="I4527" s="603"/>
      <c r="J4527" s="603"/>
      <c r="K4527" s="604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 t="str">
        <f>D4490</f>
        <v>KO 0789</v>
      </c>
      <c r="E4528" s="203"/>
      <c r="F4528" s="214"/>
      <c r="G4528" s="215"/>
      <c r="H4528" s="605"/>
      <c r="I4528" s="605"/>
      <c r="J4528" s="605"/>
      <c r="K4528" s="606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50</v>
      </c>
      <c r="C4532" s="296" t="str">
        <f t="shared" si="2587"/>
        <v>GRS</v>
      </c>
      <c r="D4532" s="297">
        <f t="shared" si="2587"/>
        <v>1</v>
      </c>
      <c r="E4532" s="298" t="str">
        <f t="shared" si="2587"/>
        <v>BINDER CLIP KENKO NO. 107</v>
      </c>
      <c r="F4532" s="239"/>
      <c r="G4532" s="240"/>
      <c r="H4532" s="241">
        <f t="shared" ref="H4532:J4532" si="2588">H4494</f>
        <v>31800</v>
      </c>
      <c r="I4532" s="242">
        <f t="shared" si="2588"/>
        <v>0.14000000000000001</v>
      </c>
      <c r="J4532" s="242">
        <f t="shared" si="2588"/>
        <v>0</v>
      </c>
      <c r="K4532" s="243">
        <f t="shared" ref="K4532:K4547" si="2589">(B4532*H4532-((B4532*H4532)*I4532))-((B4532*H4532-((B4532*H4532)*I4532))*J4532)</f>
        <v>1367400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647"/>
      <c r="K4549" s="642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648">
        <f>SUM(K4532:K4547)</f>
        <v>1367400</v>
      </c>
      <c r="K4550" s="649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641"/>
      <c r="K4551" s="641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642"/>
      <c r="K4553" s="642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643">
        <f>((J4550/1.11)+(K4552/1.11))*11%</f>
        <v>135508.10810810811</v>
      </c>
      <c r="K4554" s="644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642"/>
      <c r="K4555" s="642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1367400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589" t="str">
        <f>J4520</f>
        <v>NOVI / CONDRO</v>
      </c>
      <c r="K4558" s="590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589">
        <f>J4521</f>
        <v>0</v>
      </c>
      <c r="K4559" s="590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23010041</v>
      </c>
      <c r="G4562" s="11" t="s">
        <v>2</v>
      </c>
      <c r="H4562" s="558" t="s">
        <v>84</v>
      </c>
      <c r="I4562" s="558"/>
      <c r="J4562" s="558"/>
      <c r="K4562" s="559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562" t="s">
        <v>3</v>
      </c>
      <c r="G4563" s="17"/>
      <c r="H4563" s="560"/>
      <c r="I4563" s="560"/>
      <c r="J4563" s="560"/>
      <c r="K4563" s="561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657">
        <v>44957</v>
      </c>
      <c r="E4564" s="658"/>
      <c r="F4564" s="562"/>
      <c r="G4564" s="18"/>
      <c r="H4564" s="659" t="s">
        <v>85</v>
      </c>
      <c r="I4564" s="659"/>
      <c r="J4564" s="659"/>
      <c r="K4564" s="660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562"/>
      <c r="G4565" s="18"/>
      <c r="H4565" s="661" t="s">
        <v>86</v>
      </c>
      <c r="I4565" s="661"/>
      <c r="J4565" s="661"/>
      <c r="K4565" s="662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225</v>
      </c>
      <c r="E4566" s="9"/>
      <c r="F4566" s="21"/>
      <c r="G4566" s="22"/>
      <c r="H4566" s="663"/>
      <c r="I4566" s="663"/>
      <c r="J4566" s="663"/>
      <c r="K4566" s="664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24</v>
      </c>
      <c r="C4570" s="46" t="s">
        <v>33</v>
      </c>
      <c r="D4570" s="94">
        <v>1</v>
      </c>
      <c r="E4570" s="114" t="s">
        <v>223</v>
      </c>
      <c r="F4570" s="48"/>
      <c r="G4570" s="49"/>
      <c r="H4570" s="50">
        <v>88200</v>
      </c>
      <c r="I4570" s="51">
        <v>0.125</v>
      </c>
      <c r="J4570" s="51"/>
      <c r="K4570" s="52">
        <f t="shared" ref="K4570:K4585" si="2620">(B4570*H4570-((B4570*H4570)*I4570))-((B4570*H4570-((B4570*H4570)*I4570))*J4570)</f>
        <v>1852200</v>
      </c>
      <c r="L4570" s="36"/>
    </row>
    <row r="4571" spans="1:12" s="10" customFormat="1" ht="14.1" customHeight="1" x14ac:dyDescent="0.25">
      <c r="A4571" s="45">
        <v>2</v>
      </c>
      <c r="B4571" s="46">
        <v>24</v>
      </c>
      <c r="C4571" s="46" t="s">
        <v>42</v>
      </c>
      <c r="D4571" s="94">
        <v>1</v>
      </c>
      <c r="E4571" s="114" t="s">
        <v>236</v>
      </c>
      <c r="F4571" s="48"/>
      <c r="G4571" s="49"/>
      <c r="H4571" s="50">
        <v>11100</v>
      </c>
      <c r="I4571" s="51">
        <v>0.125</v>
      </c>
      <c r="J4571" s="51"/>
      <c r="K4571" s="52">
        <f t="shared" si="2620"/>
        <v>233100</v>
      </c>
      <c r="L4571" s="36"/>
    </row>
    <row r="4572" spans="1:12" s="10" customFormat="1" ht="14.1" customHeight="1" x14ac:dyDescent="0.25">
      <c r="A4572" s="45">
        <v>3</v>
      </c>
      <c r="B4572" s="46">
        <v>36</v>
      </c>
      <c r="C4572" s="46" t="s">
        <v>42</v>
      </c>
      <c r="D4572" s="94">
        <v>1</v>
      </c>
      <c r="E4572" s="114" t="s">
        <v>237</v>
      </c>
      <c r="F4572" s="48"/>
      <c r="G4572" s="49"/>
      <c r="H4572" s="50">
        <v>58000</v>
      </c>
      <c r="I4572" s="51">
        <v>0.125</v>
      </c>
      <c r="J4572" s="51"/>
      <c r="K4572" s="52">
        <f t="shared" si="2620"/>
        <v>1827000</v>
      </c>
      <c r="L4572" s="36"/>
    </row>
    <row r="4573" spans="1:12" s="10" customFormat="1" ht="14.1" customHeight="1" x14ac:dyDescent="0.25">
      <c r="A4573" s="45">
        <v>4</v>
      </c>
      <c r="B4573" s="46">
        <v>144</v>
      </c>
      <c r="C4573" s="46" t="s">
        <v>33</v>
      </c>
      <c r="D4573" s="94">
        <v>1</v>
      </c>
      <c r="E4573" s="114" t="s">
        <v>109</v>
      </c>
      <c r="F4573" s="48"/>
      <c r="G4573" s="49"/>
      <c r="H4573" s="50">
        <v>39000</v>
      </c>
      <c r="I4573" s="51">
        <v>0.125</v>
      </c>
      <c r="J4573" s="51"/>
      <c r="K4573" s="52">
        <f t="shared" si="2620"/>
        <v>4914000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591"/>
      <c r="K4587" s="563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584">
        <f>SUM(K4570:K4585)</f>
        <v>8826300</v>
      </c>
      <c r="K4588" s="585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586"/>
      <c r="K4589" s="586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563"/>
      <c r="K4591" s="563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587">
        <f>((J4588/1.11)+(K4590/1.11))*11%</f>
        <v>874678.37837837834</v>
      </c>
      <c r="K4592" s="588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563"/>
      <c r="K4593" s="563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8826300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564" t="s">
        <v>38</v>
      </c>
      <c r="K4596" s="565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564"/>
      <c r="K4597" s="565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23010041</v>
      </c>
      <c r="F4600" s="127"/>
      <c r="G4600" s="128" t="s">
        <v>2</v>
      </c>
      <c r="H4600" s="668" t="str">
        <f>H4562</f>
        <v>LILY JULIAWATI</v>
      </c>
      <c r="I4600" s="668"/>
      <c r="J4600" s="668"/>
      <c r="K4600" s="669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650" t="s">
        <v>3</v>
      </c>
      <c r="G4601" s="134"/>
      <c r="H4601" s="670"/>
      <c r="I4601" s="670"/>
      <c r="J4601" s="670"/>
      <c r="K4601" s="671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651">
        <f>D4564</f>
        <v>44957</v>
      </c>
      <c r="E4602" s="652"/>
      <c r="F4602" s="650"/>
      <c r="G4602" s="135"/>
      <c r="H4602" s="653" t="str">
        <f>H4564</f>
        <v>(REJO AGUNG)</v>
      </c>
      <c r="I4602" s="653"/>
      <c r="J4602" s="653"/>
      <c r="K4602" s="654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650"/>
      <c r="G4603" s="135"/>
      <c r="H4603" s="607" t="str">
        <f>H4565</f>
        <v>JOMBANG</v>
      </c>
      <c r="I4603" s="607"/>
      <c r="J4603" s="607"/>
      <c r="K4603" s="608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 t="str">
        <f>D4566</f>
        <v>G 0793</v>
      </c>
      <c r="E4604" s="126"/>
      <c r="F4604" s="137"/>
      <c r="G4604" s="138"/>
      <c r="H4604" s="609"/>
      <c r="I4604" s="609"/>
      <c r="J4604" s="609"/>
      <c r="K4604" s="610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24</v>
      </c>
      <c r="C4608" s="291" t="str">
        <f t="shared" si="2621"/>
        <v>LSN</v>
      </c>
      <c r="D4608" s="292">
        <f t="shared" si="2621"/>
        <v>1</v>
      </c>
      <c r="E4608" s="293" t="str">
        <f t="shared" si="2621"/>
        <v>JANGKA (MATH SET) JOYKO MS-25</v>
      </c>
      <c r="F4608" s="162"/>
      <c r="G4608" s="163"/>
      <c r="H4608" s="164">
        <f t="shared" ref="H4608:J4608" si="2622">H4570</f>
        <v>88200</v>
      </c>
      <c r="I4608" s="165">
        <f t="shared" si="2622"/>
        <v>0.125</v>
      </c>
      <c r="J4608" s="165">
        <f t="shared" si="2622"/>
        <v>0</v>
      </c>
      <c r="K4608" s="166">
        <f t="shared" ref="K4608:K4623" si="2623">(B4608*H4608-((B4608*H4608)*I4608))-((B4608*H4608-((B4608*H4608)*I4608))*J4608)</f>
        <v>1852200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24</v>
      </c>
      <c r="C4609" s="291" t="str">
        <f t="shared" si="2624"/>
        <v>PCS</v>
      </c>
      <c r="D4609" s="292">
        <f t="shared" si="2624"/>
        <v>1</v>
      </c>
      <c r="E4609" s="293" t="str">
        <f t="shared" si="2624"/>
        <v>TAPE CUTTER JOYKO TD-102</v>
      </c>
      <c r="F4609" s="162"/>
      <c r="G4609" s="163"/>
      <c r="H4609" s="164">
        <f t="shared" ref="H4609:J4609" si="2625">H4571</f>
        <v>11100</v>
      </c>
      <c r="I4609" s="165">
        <f t="shared" si="2625"/>
        <v>0.125</v>
      </c>
      <c r="J4609" s="165">
        <f t="shared" si="2625"/>
        <v>0</v>
      </c>
      <c r="K4609" s="166">
        <f t="shared" si="2623"/>
        <v>233100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36</v>
      </c>
      <c r="C4610" s="291" t="str">
        <f t="shared" si="2626"/>
        <v>PCS</v>
      </c>
      <c r="D4610" s="292">
        <f t="shared" si="2626"/>
        <v>1</v>
      </c>
      <c r="E4610" s="293" t="str">
        <f t="shared" si="2626"/>
        <v>STAPLER LONG REACH JOYKO HD-35LA</v>
      </c>
      <c r="F4610" s="162"/>
      <c r="G4610" s="163"/>
      <c r="H4610" s="164">
        <f t="shared" ref="H4610:J4610" si="2627">H4572</f>
        <v>58000</v>
      </c>
      <c r="I4610" s="165">
        <f t="shared" si="2627"/>
        <v>0.125</v>
      </c>
      <c r="J4610" s="165">
        <f t="shared" si="2627"/>
        <v>0</v>
      </c>
      <c r="K4610" s="166">
        <f t="shared" si="2623"/>
        <v>1827000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144</v>
      </c>
      <c r="C4611" s="291" t="str">
        <f t="shared" si="2628"/>
        <v>LSN</v>
      </c>
      <c r="D4611" s="292">
        <f t="shared" si="2628"/>
        <v>1</v>
      </c>
      <c r="E4611" s="293" t="str">
        <f t="shared" si="2628"/>
        <v>GEL PEN KENKO HI-TECH-H 0.28 MM HITAM</v>
      </c>
      <c r="F4611" s="162"/>
      <c r="G4611" s="163"/>
      <c r="H4611" s="164">
        <f t="shared" ref="H4611:J4611" si="2629">H4573</f>
        <v>39000</v>
      </c>
      <c r="I4611" s="165">
        <f t="shared" si="2629"/>
        <v>0.125</v>
      </c>
      <c r="J4611" s="165">
        <f t="shared" si="2629"/>
        <v>0</v>
      </c>
      <c r="K4611" s="166">
        <f t="shared" si="2623"/>
        <v>4914000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665"/>
      <c r="K4625" s="645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666">
        <f>SUM(K4608:K4623)</f>
        <v>8826300</v>
      </c>
      <c r="K4626" s="667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646"/>
      <c r="K4627" s="646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645"/>
      <c r="K4629" s="645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655">
        <f>((J4626/1.11)+(K4628/1.11))*11%</f>
        <v>874678.37837837834</v>
      </c>
      <c r="K4630" s="656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645"/>
      <c r="K4631" s="645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8826300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592" t="str">
        <f>J4596</f>
        <v>NOVI / CONDRO</v>
      </c>
      <c r="K4634" s="593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592">
        <f>J4597</f>
        <v>0</v>
      </c>
      <c r="K4635" s="593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23010041</v>
      </c>
      <c r="F4638" s="204"/>
      <c r="G4638" s="205" t="s">
        <v>2</v>
      </c>
      <c r="H4638" s="594" t="str">
        <f>H4600</f>
        <v>LILY JULIAWATI</v>
      </c>
      <c r="I4638" s="594"/>
      <c r="J4638" s="594"/>
      <c r="K4638" s="595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598" t="s">
        <v>3</v>
      </c>
      <c r="G4639" s="211"/>
      <c r="H4639" s="596"/>
      <c r="I4639" s="596"/>
      <c r="J4639" s="596"/>
      <c r="K4639" s="597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599">
        <f>D4602</f>
        <v>44957</v>
      </c>
      <c r="E4640" s="600"/>
      <c r="F4640" s="598"/>
      <c r="G4640" s="212"/>
      <c r="H4640" s="601" t="str">
        <f>H4602</f>
        <v>(REJO AGUNG)</v>
      </c>
      <c r="I4640" s="601"/>
      <c r="J4640" s="601"/>
      <c r="K4640" s="602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598"/>
      <c r="G4641" s="212"/>
      <c r="H4641" s="603" t="str">
        <f>H4603</f>
        <v>JOMBANG</v>
      </c>
      <c r="I4641" s="603"/>
      <c r="J4641" s="603"/>
      <c r="K4641" s="604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 t="str">
        <f>D4604</f>
        <v>G 0793</v>
      </c>
      <c r="E4642" s="203"/>
      <c r="F4642" s="214"/>
      <c r="G4642" s="215"/>
      <c r="H4642" s="605"/>
      <c r="I4642" s="605"/>
      <c r="J4642" s="605"/>
      <c r="K4642" s="606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24</v>
      </c>
      <c r="C4646" s="296" t="str">
        <f t="shared" si="2654"/>
        <v>LSN</v>
      </c>
      <c r="D4646" s="297">
        <f t="shared" si="2654"/>
        <v>1</v>
      </c>
      <c r="E4646" s="298" t="str">
        <f t="shared" si="2654"/>
        <v>JANGKA (MATH SET) JOYKO MS-25</v>
      </c>
      <c r="F4646" s="239"/>
      <c r="G4646" s="240"/>
      <c r="H4646" s="241">
        <f t="shared" ref="H4646:J4646" si="2655">H4608</f>
        <v>88200</v>
      </c>
      <c r="I4646" s="242">
        <f t="shared" si="2655"/>
        <v>0.125</v>
      </c>
      <c r="J4646" s="242">
        <f t="shared" si="2655"/>
        <v>0</v>
      </c>
      <c r="K4646" s="243">
        <f t="shared" ref="K4646:K4661" si="2656">(B4646*H4646-((B4646*H4646)*I4646))-((B4646*H4646-((B4646*H4646)*I4646))*J4646)</f>
        <v>1852200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24</v>
      </c>
      <c r="C4647" s="296" t="str">
        <f t="shared" si="2657"/>
        <v>PCS</v>
      </c>
      <c r="D4647" s="297">
        <f t="shared" si="2657"/>
        <v>1</v>
      </c>
      <c r="E4647" s="298" t="str">
        <f t="shared" si="2657"/>
        <v>TAPE CUTTER JOYKO TD-102</v>
      </c>
      <c r="F4647" s="239"/>
      <c r="G4647" s="240"/>
      <c r="H4647" s="241">
        <f t="shared" ref="H4647:J4647" si="2658">H4609</f>
        <v>11100</v>
      </c>
      <c r="I4647" s="242">
        <f t="shared" si="2658"/>
        <v>0.125</v>
      </c>
      <c r="J4647" s="242">
        <f t="shared" si="2658"/>
        <v>0</v>
      </c>
      <c r="K4647" s="243">
        <f t="shared" si="2656"/>
        <v>233100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36</v>
      </c>
      <c r="C4648" s="296" t="str">
        <f t="shared" si="2659"/>
        <v>PCS</v>
      </c>
      <c r="D4648" s="297">
        <f t="shared" si="2659"/>
        <v>1</v>
      </c>
      <c r="E4648" s="298" t="str">
        <f t="shared" si="2659"/>
        <v>STAPLER LONG REACH JOYKO HD-35LA</v>
      </c>
      <c r="F4648" s="239"/>
      <c r="G4648" s="240"/>
      <c r="H4648" s="241">
        <f t="shared" ref="H4648:J4648" si="2660">H4610</f>
        <v>58000</v>
      </c>
      <c r="I4648" s="242">
        <f t="shared" si="2660"/>
        <v>0.125</v>
      </c>
      <c r="J4648" s="242">
        <f t="shared" si="2660"/>
        <v>0</v>
      </c>
      <c r="K4648" s="243">
        <f t="shared" si="2656"/>
        <v>1827000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144</v>
      </c>
      <c r="C4649" s="296" t="str">
        <f t="shared" si="2661"/>
        <v>LSN</v>
      </c>
      <c r="D4649" s="297">
        <f t="shared" si="2661"/>
        <v>1</v>
      </c>
      <c r="E4649" s="298" t="str">
        <f t="shared" si="2661"/>
        <v>GEL PEN KENKO HI-TECH-H 0.28 MM HITAM</v>
      </c>
      <c r="F4649" s="239"/>
      <c r="G4649" s="240"/>
      <c r="H4649" s="241">
        <f t="shared" ref="H4649:J4649" si="2662">H4611</f>
        <v>39000</v>
      </c>
      <c r="I4649" s="242">
        <f t="shared" si="2662"/>
        <v>0.125</v>
      </c>
      <c r="J4649" s="242">
        <f t="shared" si="2662"/>
        <v>0</v>
      </c>
      <c r="K4649" s="243">
        <f t="shared" si="2656"/>
        <v>4914000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647"/>
      <c r="K4663" s="642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648">
        <f>SUM(K4646:K4661)</f>
        <v>8826300</v>
      </c>
      <c r="K4664" s="649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641"/>
      <c r="K4665" s="641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642"/>
      <c r="K4667" s="642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643">
        <f>((J4664/1.11)+(K4666/1.11))*11%</f>
        <v>874678.37837837834</v>
      </c>
      <c r="K4668" s="644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642"/>
      <c r="K4669" s="642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8826300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589" t="str">
        <f>J4634</f>
        <v>NOVI / CONDRO</v>
      </c>
      <c r="K4672" s="590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589">
        <f>J4635</f>
        <v>0</v>
      </c>
      <c r="K4673" s="590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23010042</v>
      </c>
      <c r="G4676" s="11" t="s">
        <v>2</v>
      </c>
      <c r="H4676" s="558" t="s">
        <v>193</v>
      </c>
      <c r="I4676" s="558"/>
      <c r="J4676" s="558"/>
      <c r="K4676" s="559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562" t="s">
        <v>3</v>
      </c>
      <c r="G4677" s="17"/>
      <c r="H4677" s="560"/>
      <c r="I4677" s="560"/>
      <c r="J4677" s="560"/>
      <c r="K4677" s="561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657">
        <v>44956</v>
      </c>
      <c r="E4678" s="658"/>
      <c r="F4678" s="562"/>
      <c r="G4678" s="18"/>
      <c r="H4678" s="659" t="s">
        <v>31</v>
      </c>
      <c r="I4678" s="659"/>
      <c r="J4678" s="659"/>
      <c r="K4678" s="660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562"/>
      <c r="G4679" s="18"/>
      <c r="H4679" s="661" t="s">
        <v>194</v>
      </c>
      <c r="I4679" s="661"/>
      <c r="J4679" s="661"/>
      <c r="K4679" s="662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226</v>
      </c>
      <c r="E4680" s="9"/>
      <c r="F4680" s="21"/>
      <c r="G4680" s="22"/>
      <c r="H4680" s="663"/>
      <c r="I4680" s="663"/>
      <c r="J4680" s="663"/>
      <c r="K4680" s="664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2</v>
      </c>
      <c r="C4684" s="46" t="s">
        <v>100</v>
      </c>
      <c r="D4684" s="94" t="s">
        <v>31</v>
      </c>
      <c r="E4684" s="114" t="s">
        <v>227</v>
      </c>
      <c r="F4684" s="48"/>
      <c r="G4684" s="49"/>
      <c r="H4684" s="50">
        <v>22200</v>
      </c>
      <c r="I4684" s="51">
        <v>0.1</v>
      </c>
      <c r="J4684" s="51"/>
      <c r="K4684" s="52">
        <f t="shared" ref="K4684:K4699" si="2687">(B4684*H4684-((B4684*H4684)*I4684))-((B4684*H4684-((B4684*H4684)*I4684))*J4684)</f>
        <v>39960</v>
      </c>
      <c r="L4684" s="36"/>
    </row>
    <row r="4685" spans="1:12" s="10" customFormat="1" ht="14.1" customHeight="1" x14ac:dyDescent="0.25">
      <c r="A4685" s="45">
        <v>2</v>
      </c>
      <c r="B4685" s="46">
        <v>3</v>
      </c>
      <c r="C4685" s="46" t="s">
        <v>100</v>
      </c>
      <c r="D4685" s="94" t="s">
        <v>31</v>
      </c>
      <c r="E4685" s="114" t="s">
        <v>124</v>
      </c>
      <c r="F4685" s="48"/>
      <c r="G4685" s="49"/>
      <c r="H4685" s="50">
        <v>28300</v>
      </c>
      <c r="I4685" s="51">
        <v>0.1</v>
      </c>
      <c r="J4685" s="51"/>
      <c r="K4685" s="52">
        <f t="shared" si="2687"/>
        <v>76410</v>
      </c>
      <c r="L4685" s="36"/>
    </row>
    <row r="4686" spans="1:12" s="10" customFormat="1" ht="14.1" customHeight="1" x14ac:dyDescent="0.25">
      <c r="A4686" s="45">
        <v>3</v>
      </c>
      <c r="B4686" s="46">
        <v>12</v>
      </c>
      <c r="C4686" s="46" t="s">
        <v>33</v>
      </c>
      <c r="D4686" s="94" t="s">
        <v>31</v>
      </c>
      <c r="E4686" s="114" t="s">
        <v>228</v>
      </c>
      <c r="F4686" s="48"/>
      <c r="G4686" s="49"/>
      <c r="H4686" s="50">
        <v>54300</v>
      </c>
      <c r="I4686" s="51">
        <v>0.1</v>
      </c>
      <c r="J4686" s="51"/>
      <c r="K4686" s="52">
        <f t="shared" si="2687"/>
        <v>586440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591"/>
      <c r="K4701" s="563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584">
        <f>SUM(K4684:K4699)</f>
        <v>702810</v>
      </c>
      <c r="K4702" s="585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586"/>
      <c r="K4703" s="586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563"/>
      <c r="K4705" s="563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587">
        <f>((J4702/1.11)+(K4704/1.11))*11%</f>
        <v>69647.83783783784</v>
      </c>
      <c r="K4706" s="588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563"/>
      <c r="K4707" s="563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702810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564" t="s">
        <v>38</v>
      </c>
      <c r="K4710" s="565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564"/>
      <c r="K4711" s="565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23010042</v>
      </c>
      <c r="F4714" s="127"/>
      <c r="G4714" s="128" t="s">
        <v>2</v>
      </c>
      <c r="H4714" s="668" t="str">
        <f>H4676</f>
        <v>CV SINAR CAHAYA NIRMALA</v>
      </c>
      <c r="I4714" s="668"/>
      <c r="J4714" s="668"/>
      <c r="K4714" s="669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650" t="s">
        <v>3</v>
      </c>
      <c r="G4715" s="134"/>
      <c r="H4715" s="670"/>
      <c r="I4715" s="670"/>
      <c r="J4715" s="670"/>
      <c r="K4715" s="671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651">
        <f>D4678</f>
        <v>44956</v>
      </c>
      <c r="E4716" s="652"/>
      <c r="F4716" s="650"/>
      <c r="G4716" s="135"/>
      <c r="H4716" s="653" t="str">
        <f>H4678</f>
        <v/>
      </c>
      <c r="I4716" s="653"/>
      <c r="J4716" s="653"/>
      <c r="K4716" s="654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650"/>
      <c r="G4717" s="135"/>
      <c r="H4717" s="607" t="str">
        <f>H4679</f>
        <v>BREBES</v>
      </c>
      <c r="I4717" s="607"/>
      <c r="J4717" s="607"/>
      <c r="K4717" s="608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 t="str">
        <f>D4680</f>
        <v>KO 0811</v>
      </c>
      <c r="E4718" s="126"/>
      <c r="F4718" s="137"/>
      <c r="G4718" s="138"/>
      <c r="H4718" s="609"/>
      <c r="I4718" s="609"/>
      <c r="J4718" s="609"/>
      <c r="K4718" s="610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2</v>
      </c>
      <c r="C4722" s="291" t="str">
        <f t="shared" si="2688"/>
        <v>DOS</v>
      </c>
      <c r="D4722" s="292" t="str">
        <f t="shared" si="2688"/>
        <v/>
      </c>
      <c r="E4722" s="293" t="str">
        <f t="shared" si="2688"/>
        <v>ASAHAN JOYKO B-23 (isi 12 pc) TONG 1 LOBANG</v>
      </c>
      <c r="F4722" s="162"/>
      <c r="G4722" s="163"/>
      <c r="H4722" s="164">
        <f t="shared" ref="H4722:J4722" si="2689">H4684</f>
        <v>22200</v>
      </c>
      <c r="I4722" s="165">
        <f t="shared" si="2689"/>
        <v>0.1</v>
      </c>
      <c r="J4722" s="165">
        <f t="shared" si="2689"/>
        <v>0</v>
      </c>
      <c r="K4722" s="166">
        <f t="shared" ref="K4722:K4737" si="2690">(B4722*H4722-((B4722*H4722)*I4722))-((B4722*H4722-((B4722*H4722)*I4722))*J4722)</f>
        <v>39960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3</v>
      </c>
      <c r="C4723" s="291" t="str">
        <f t="shared" si="2691"/>
        <v>DOS</v>
      </c>
      <c r="D4723" s="292" t="str">
        <f t="shared" si="2691"/>
        <v/>
      </c>
      <c r="E4723" s="293" t="str">
        <f t="shared" si="2691"/>
        <v>STIP / PENGHAPUS JOYKO 526-B40P PUTIH</v>
      </c>
      <c r="F4723" s="162"/>
      <c r="G4723" s="163"/>
      <c r="H4723" s="164">
        <f t="shared" ref="H4723:J4723" si="2692">H4685</f>
        <v>28300</v>
      </c>
      <c r="I4723" s="165">
        <f t="shared" si="2692"/>
        <v>0.1</v>
      </c>
      <c r="J4723" s="165">
        <f t="shared" si="2692"/>
        <v>0</v>
      </c>
      <c r="K4723" s="166">
        <f t="shared" si="2690"/>
        <v>76410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12</v>
      </c>
      <c r="C4724" s="291" t="str">
        <f t="shared" si="2693"/>
        <v>LSN</v>
      </c>
      <c r="D4724" s="292" t="str">
        <f t="shared" si="2693"/>
        <v/>
      </c>
      <c r="E4724" s="293" t="str">
        <f t="shared" si="2693"/>
        <v>CORRECTION FLUID KENKO KE-01</v>
      </c>
      <c r="F4724" s="162"/>
      <c r="G4724" s="163"/>
      <c r="H4724" s="164">
        <f t="shared" ref="H4724:J4724" si="2694">H4686</f>
        <v>54300</v>
      </c>
      <c r="I4724" s="165">
        <f t="shared" si="2694"/>
        <v>0.1</v>
      </c>
      <c r="J4724" s="165">
        <f t="shared" si="2694"/>
        <v>0</v>
      </c>
      <c r="K4724" s="166">
        <f t="shared" si="2690"/>
        <v>586440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665"/>
      <c r="K4739" s="645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666">
        <f>SUM(K4722:K4737)</f>
        <v>702810</v>
      </c>
      <c r="K4740" s="667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646"/>
      <c r="K4741" s="646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645"/>
      <c r="K4743" s="645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655">
        <f>((J4740/1.11)+(K4742/1.11))*11%</f>
        <v>69647.83783783784</v>
      </c>
      <c r="K4744" s="656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645"/>
      <c r="K4745" s="645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702810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592" t="str">
        <f>J4710</f>
        <v>NOVI / CONDRO</v>
      </c>
      <c r="K4748" s="593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592">
        <f>J4711</f>
        <v>0</v>
      </c>
      <c r="K4749" s="593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23010042</v>
      </c>
      <c r="F4752" s="204"/>
      <c r="G4752" s="205" t="s">
        <v>2</v>
      </c>
      <c r="H4752" s="594" t="str">
        <f>H4714</f>
        <v>CV SINAR CAHAYA NIRMALA</v>
      </c>
      <c r="I4752" s="594"/>
      <c r="J4752" s="594"/>
      <c r="K4752" s="595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598" t="s">
        <v>3</v>
      </c>
      <c r="G4753" s="211"/>
      <c r="H4753" s="596"/>
      <c r="I4753" s="596"/>
      <c r="J4753" s="596"/>
      <c r="K4753" s="597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599">
        <f>D4716</f>
        <v>44956</v>
      </c>
      <c r="E4754" s="600"/>
      <c r="F4754" s="598"/>
      <c r="G4754" s="212"/>
      <c r="H4754" s="601" t="str">
        <f>H4716</f>
        <v/>
      </c>
      <c r="I4754" s="601"/>
      <c r="J4754" s="601"/>
      <c r="K4754" s="602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598"/>
      <c r="G4755" s="212"/>
      <c r="H4755" s="603" t="str">
        <f>H4717</f>
        <v>BREBES</v>
      </c>
      <c r="I4755" s="603"/>
      <c r="J4755" s="603"/>
      <c r="K4755" s="604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 t="str">
        <f>D4718</f>
        <v>KO 0811</v>
      </c>
      <c r="E4756" s="203"/>
      <c r="F4756" s="214"/>
      <c r="G4756" s="215"/>
      <c r="H4756" s="605"/>
      <c r="I4756" s="605"/>
      <c r="J4756" s="605"/>
      <c r="K4756" s="606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2</v>
      </c>
      <c r="C4760" s="296" t="str">
        <f t="shared" si="2721"/>
        <v>DOS</v>
      </c>
      <c r="D4760" s="297" t="str">
        <f t="shared" si="2721"/>
        <v/>
      </c>
      <c r="E4760" s="298" t="str">
        <f t="shared" si="2721"/>
        <v>ASAHAN JOYKO B-23 (isi 12 pc) TONG 1 LOBANG</v>
      </c>
      <c r="F4760" s="239"/>
      <c r="G4760" s="240"/>
      <c r="H4760" s="241">
        <f t="shared" ref="H4760:J4760" si="2722">H4722</f>
        <v>22200</v>
      </c>
      <c r="I4760" s="242">
        <f t="shared" si="2722"/>
        <v>0.1</v>
      </c>
      <c r="J4760" s="242">
        <f t="shared" si="2722"/>
        <v>0</v>
      </c>
      <c r="K4760" s="243">
        <f t="shared" ref="K4760:K4775" si="2723">(B4760*H4760-((B4760*H4760)*I4760))-((B4760*H4760-((B4760*H4760)*I4760))*J4760)</f>
        <v>39960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3</v>
      </c>
      <c r="C4761" s="296" t="str">
        <f t="shared" si="2724"/>
        <v>DOS</v>
      </c>
      <c r="D4761" s="297" t="str">
        <f t="shared" si="2724"/>
        <v/>
      </c>
      <c r="E4761" s="298" t="str">
        <f t="shared" si="2724"/>
        <v>STIP / PENGHAPUS JOYKO 526-B40P PUTIH</v>
      </c>
      <c r="F4761" s="239"/>
      <c r="G4761" s="240"/>
      <c r="H4761" s="241">
        <f t="shared" ref="H4761:J4761" si="2725">H4723</f>
        <v>28300</v>
      </c>
      <c r="I4761" s="242">
        <f t="shared" si="2725"/>
        <v>0.1</v>
      </c>
      <c r="J4761" s="242">
        <f t="shared" si="2725"/>
        <v>0</v>
      </c>
      <c r="K4761" s="243">
        <f t="shared" si="2723"/>
        <v>76410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12</v>
      </c>
      <c r="C4762" s="296" t="str">
        <f t="shared" si="2726"/>
        <v>LSN</v>
      </c>
      <c r="D4762" s="297" t="str">
        <f t="shared" si="2726"/>
        <v/>
      </c>
      <c r="E4762" s="298" t="str">
        <f t="shared" si="2726"/>
        <v>CORRECTION FLUID KENKO KE-01</v>
      </c>
      <c r="F4762" s="239"/>
      <c r="G4762" s="240"/>
      <c r="H4762" s="241">
        <f t="shared" ref="H4762:J4762" si="2727">H4724</f>
        <v>54300</v>
      </c>
      <c r="I4762" s="242">
        <f t="shared" si="2727"/>
        <v>0.1</v>
      </c>
      <c r="J4762" s="242">
        <f t="shared" si="2727"/>
        <v>0</v>
      </c>
      <c r="K4762" s="243">
        <f t="shared" si="2723"/>
        <v>586440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647"/>
      <c r="K4777" s="642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648">
        <f>SUM(K4760:K4775)</f>
        <v>702810</v>
      </c>
      <c r="K4778" s="649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641"/>
      <c r="K4779" s="641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642"/>
      <c r="K4781" s="642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643">
        <f>((J4778/1.11)+(K4780/1.11))*11%</f>
        <v>69647.83783783784</v>
      </c>
      <c r="K4782" s="644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642"/>
      <c r="K4783" s="642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702810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589" t="str">
        <f>J4748</f>
        <v>NOVI / CONDRO</v>
      </c>
      <c r="K4786" s="590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589">
        <f>J4749</f>
        <v>0</v>
      </c>
      <c r="K4787" s="590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23010043</v>
      </c>
      <c r="G4790" s="11" t="s">
        <v>2</v>
      </c>
      <c r="H4790" s="558" t="s">
        <v>35</v>
      </c>
      <c r="I4790" s="558"/>
      <c r="J4790" s="558"/>
      <c r="K4790" s="559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562" t="s">
        <v>3</v>
      </c>
      <c r="G4791" s="17"/>
      <c r="H4791" s="560"/>
      <c r="I4791" s="560"/>
      <c r="J4791" s="560"/>
      <c r="K4791" s="561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657">
        <v>44957</v>
      </c>
      <c r="E4792" s="658"/>
      <c r="F4792" s="562"/>
      <c r="G4792" s="18"/>
      <c r="H4792" s="659" t="s">
        <v>31</v>
      </c>
      <c r="I4792" s="659"/>
      <c r="J4792" s="659"/>
      <c r="K4792" s="660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562"/>
      <c r="G4793" s="18"/>
      <c r="H4793" s="661" t="s">
        <v>36</v>
      </c>
      <c r="I4793" s="661"/>
      <c r="J4793" s="661"/>
      <c r="K4793" s="662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229</v>
      </c>
      <c r="E4794" s="9"/>
      <c r="F4794" s="21"/>
      <c r="G4794" s="22"/>
      <c r="H4794" s="663"/>
      <c r="I4794" s="663"/>
      <c r="J4794" s="663"/>
      <c r="K4794" s="664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>
        <v>10</v>
      </c>
      <c r="C4798" s="46" t="s">
        <v>33</v>
      </c>
      <c r="D4798" s="94">
        <v>1</v>
      </c>
      <c r="E4798" s="114" t="s">
        <v>135</v>
      </c>
      <c r="F4798" s="48"/>
      <c r="G4798" s="49"/>
      <c r="H4798" s="50">
        <v>228000</v>
      </c>
      <c r="I4798" s="51">
        <v>0.13</v>
      </c>
      <c r="J4798" s="51"/>
      <c r="K4798" s="52">
        <f t="shared" ref="K4798:K4813" si="2754">(B4798*H4798-((B4798*H4798)*I4798))-((B4798*H4798-((B4798*H4798)*I4798))*J4798)</f>
        <v>1983600</v>
      </c>
      <c r="L4798" s="36"/>
    </row>
    <row r="4799" spans="1:12" s="10" customFormat="1" ht="14.1" customHeight="1" x14ac:dyDescent="0.25">
      <c r="A4799" s="45">
        <v>2</v>
      </c>
      <c r="B4799" s="46">
        <v>50</v>
      </c>
      <c r="C4799" s="46" t="s">
        <v>30</v>
      </c>
      <c r="D4799" s="94">
        <v>1</v>
      </c>
      <c r="E4799" s="114" t="s">
        <v>230</v>
      </c>
      <c r="F4799" s="48"/>
      <c r="G4799" s="49"/>
      <c r="H4799" s="50">
        <v>28800</v>
      </c>
      <c r="I4799" s="51">
        <v>0.13</v>
      </c>
      <c r="J4799" s="51"/>
      <c r="K4799" s="52">
        <f t="shared" si="2754"/>
        <v>1252800</v>
      </c>
      <c r="L4799" s="36"/>
    </row>
    <row r="4800" spans="1:12" s="10" customFormat="1" ht="14.1" customHeight="1" x14ac:dyDescent="0.25">
      <c r="A4800" s="45">
        <v>3</v>
      </c>
      <c r="B4800" s="46">
        <v>10</v>
      </c>
      <c r="C4800" s="46" t="s">
        <v>30</v>
      </c>
      <c r="D4800" s="94">
        <v>1</v>
      </c>
      <c r="E4800" s="114" t="s">
        <v>47</v>
      </c>
      <c r="F4800" s="48"/>
      <c r="G4800" s="49"/>
      <c r="H4800" s="50">
        <v>120000</v>
      </c>
      <c r="I4800" s="51">
        <v>0.13</v>
      </c>
      <c r="J4800" s="51"/>
      <c r="K4800" s="52">
        <f t="shared" si="2754"/>
        <v>1044000</v>
      </c>
      <c r="L4800" s="36"/>
    </row>
    <row r="4801" spans="1:12" s="10" customFormat="1" ht="14.1" customHeight="1" x14ac:dyDescent="0.25">
      <c r="A4801" s="45">
        <v>4</v>
      </c>
      <c r="B4801" s="46">
        <v>5</v>
      </c>
      <c r="C4801" s="46" t="s">
        <v>30</v>
      </c>
      <c r="D4801" s="94">
        <v>1</v>
      </c>
      <c r="E4801" s="114" t="s">
        <v>105</v>
      </c>
      <c r="F4801" s="48"/>
      <c r="G4801" s="49"/>
      <c r="H4801" s="50">
        <v>180000</v>
      </c>
      <c r="I4801" s="51">
        <v>0.13</v>
      </c>
      <c r="J4801" s="51"/>
      <c r="K4801" s="52">
        <f t="shared" si="2754"/>
        <v>783000</v>
      </c>
      <c r="L4801" s="36"/>
    </row>
    <row r="4802" spans="1:12" s="10" customFormat="1" ht="14.1" customHeight="1" x14ac:dyDescent="0.25">
      <c r="A4802" s="45">
        <v>5</v>
      </c>
      <c r="B4802" s="46">
        <v>144</v>
      </c>
      <c r="C4802" s="46" t="s">
        <v>33</v>
      </c>
      <c r="D4802" s="94">
        <v>2</v>
      </c>
      <c r="E4802" s="114" t="s">
        <v>228</v>
      </c>
      <c r="F4802" s="48"/>
      <c r="G4802" s="49"/>
      <c r="H4802" s="50">
        <v>54300</v>
      </c>
      <c r="I4802" s="51">
        <v>0.13</v>
      </c>
      <c r="J4802" s="51"/>
      <c r="K4802" s="52">
        <f t="shared" si="2754"/>
        <v>6802704</v>
      </c>
      <c r="L4802" s="36"/>
    </row>
    <row r="4803" spans="1:12" s="10" customFormat="1" ht="14.1" customHeight="1" x14ac:dyDescent="0.25">
      <c r="A4803" s="45">
        <v>6</v>
      </c>
      <c r="B4803" s="46">
        <v>15</v>
      </c>
      <c r="C4803" s="46" t="s">
        <v>33</v>
      </c>
      <c r="D4803" s="94" t="s">
        <v>31</v>
      </c>
      <c r="E4803" s="114" t="s">
        <v>116</v>
      </c>
      <c r="F4803" s="48"/>
      <c r="G4803" s="49"/>
      <c r="H4803" s="50">
        <v>60000</v>
      </c>
      <c r="I4803" s="51">
        <v>0.13</v>
      </c>
      <c r="J4803" s="51"/>
      <c r="K4803" s="52">
        <f t="shared" si="2754"/>
        <v>783000</v>
      </c>
      <c r="L4803" s="36"/>
    </row>
    <row r="4804" spans="1:12" s="10" customFormat="1" ht="14.1" customHeight="1" x14ac:dyDescent="0.25">
      <c r="A4804" s="45">
        <v>7</v>
      </c>
      <c r="B4804" s="46">
        <v>15</v>
      </c>
      <c r="C4804" s="46" t="s">
        <v>33</v>
      </c>
      <c r="D4804" s="94" t="s">
        <v>31</v>
      </c>
      <c r="E4804" s="114" t="s">
        <v>231</v>
      </c>
      <c r="F4804" s="48"/>
      <c r="G4804" s="49"/>
      <c r="H4804" s="50">
        <v>51000</v>
      </c>
      <c r="I4804" s="51">
        <v>0.13</v>
      </c>
      <c r="J4804" s="51"/>
      <c r="K4804" s="52">
        <f t="shared" si="2754"/>
        <v>665550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591"/>
      <c r="K4815" s="563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584">
        <f>SUM(K4798:K4813)</f>
        <v>13314654</v>
      </c>
      <c r="K4816" s="585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586"/>
      <c r="K4817" s="586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563"/>
      <c r="K4819" s="563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587">
        <f>((J4816/1.11)+(K4818/1.11))*11%</f>
        <v>1319470.2162162161</v>
      </c>
      <c r="K4820" s="588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563"/>
      <c r="K4821" s="563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13314654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564" t="s">
        <v>38</v>
      </c>
      <c r="K4824" s="565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564"/>
      <c r="K4825" s="565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23010043</v>
      </c>
      <c r="F4828" s="127"/>
      <c r="G4828" s="128" t="s">
        <v>2</v>
      </c>
      <c r="H4828" s="668" t="str">
        <f>H4790</f>
        <v>CV TRINITY CENTRAAL</v>
      </c>
      <c r="I4828" s="668"/>
      <c r="J4828" s="668"/>
      <c r="K4828" s="669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650" t="s">
        <v>3</v>
      </c>
      <c r="G4829" s="134"/>
      <c r="H4829" s="670"/>
      <c r="I4829" s="670"/>
      <c r="J4829" s="670"/>
      <c r="K4829" s="671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651">
        <f>D4792</f>
        <v>44957</v>
      </c>
      <c r="E4830" s="652"/>
      <c r="F4830" s="650"/>
      <c r="G4830" s="135"/>
      <c r="H4830" s="653" t="str">
        <f>H4792</f>
        <v/>
      </c>
      <c r="I4830" s="653"/>
      <c r="J4830" s="653"/>
      <c r="K4830" s="654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650"/>
      <c r="G4831" s="135"/>
      <c r="H4831" s="607" t="str">
        <f>H4793</f>
        <v>PURWOKERTO</v>
      </c>
      <c r="I4831" s="607"/>
      <c r="J4831" s="607"/>
      <c r="K4831" s="608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 t="str">
        <f>D4794</f>
        <v>KO 0823</v>
      </c>
      <c r="E4832" s="126"/>
      <c r="F4832" s="137"/>
      <c r="G4832" s="138"/>
      <c r="H4832" s="609"/>
      <c r="I4832" s="609"/>
      <c r="J4832" s="609"/>
      <c r="K4832" s="610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10</v>
      </c>
      <c r="C4836" s="291" t="str">
        <f t="shared" si="2755"/>
        <v>LSN</v>
      </c>
      <c r="D4836" s="292">
        <f t="shared" si="2755"/>
        <v>1</v>
      </c>
      <c r="E4836" s="293" t="str">
        <f t="shared" si="2755"/>
        <v>STAPLER KENKO HD-50</v>
      </c>
      <c r="F4836" s="162"/>
      <c r="G4836" s="163"/>
      <c r="H4836" s="164">
        <f t="shared" ref="H4836:J4836" si="2756">H4798</f>
        <v>228000</v>
      </c>
      <c r="I4836" s="165">
        <f t="shared" si="2756"/>
        <v>0.13</v>
      </c>
      <c r="J4836" s="165">
        <f t="shared" si="2756"/>
        <v>0</v>
      </c>
      <c r="K4836" s="166">
        <f t="shared" ref="K4836:K4851" si="2757">(B4836*H4836-((B4836*H4836)*I4836))-((B4836*H4836-((B4836*H4836)*I4836))*J4836)</f>
        <v>1983600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50</v>
      </c>
      <c r="C4837" s="291" t="str">
        <f t="shared" si="2758"/>
        <v>GRS</v>
      </c>
      <c r="D4837" s="292">
        <f t="shared" si="2758"/>
        <v>1</v>
      </c>
      <c r="E4837" s="293" t="str">
        <f t="shared" si="2758"/>
        <v>BINDER CLIP KENKO NO. 105</v>
      </c>
      <c r="F4837" s="162"/>
      <c r="G4837" s="163"/>
      <c r="H4837" s="164">
        <f t="shared" ref="H4837:J4837" si="2759">H4799</f>
        <v>28800</v>
      </c>
      <c r="I4837" s="165">
        <f t="shared" si="2759"/>
        <v>0.13</v>
      </c>
      <c r="J4837" s="165">
        <f t="shared" si="2759"/>
        <v>0</v>
      </c>
      <c r="K4837" s="166">
        <f t="shared" si="2757"/>
        <v>1252800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10</v>
      </c>
      <c r="C4838" s="291" t="str">
        <f t="shared" si="2760"/>
        <v>GRS</v>
      </c>
      <c r="D4838" s="292">
        <f t="shared" si="2760"/>
        <v>1</v>
      </c>
      <c r="E4838" s="293" t="str">
        <f t="shared" si="2760"/>
        <v>BINDER CLIP KENKO NO. 200</v>
      </c>
      <c r="F4838" s="162"/>
      <c r="G4838" s="163"/>
      <c r="H4838" s="164">
        <f t="shared" ref="H4838:J4838" si="2761">H4800</f>
        <v>120000</v>
      </c>
      <c r="I4838" s="165">
        <f t="shared" si="2761"/>
        <v>0.13</v>
      </c>
      <c r="J4838" s="165">
        <f t="shared" si="2761"/>
        <v>0</v>
      </c>
      <c r="K4838" s="166">
        <f t="shared" si="2757"/>
        <v>1044000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5</v>
      </c>
      <c r="C4839" s="291" t="str">
        <f t="shared" si="2762"/>
        <v>GRS</v>
      </c>
      <c r="D4839" s="292">
        <f t="shared" si="2762"/>
        <v>1</v>
      </c>
      <c r="E4839" s="293" t="str">
        <f t="shared" si="2762"/>
        <v>BINDER CLIP KENKO NO. 260</v>
      </c>
      <c r="F4839" s="162"/>
      <c r="G4839" s="163"/>
      <c r="H4839" s="164">
        <f t="shared" ref="H4839:J4839" si="2763">H4801</f>
        <v>180000</v>
      </c>
      <c r="I4839" s="165">
        <f t="shared" si="2763"/>
        <v>0.13</v>
      </c>
      <c r="J4839" s="165">
        <f t="shared" si="2763"/>
        <v>0</v>
      </c>
      <c r="K4839" s="166">
        <f t="shared" si="2757"/>
        <v>783000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144</v>
      </c>
      <c r="C4840" s="291" t="str">
        <f t="shared" si="2764"/>
        <v>LSN</v>
      </c>
      <c r="D4840" s="292">
        <f t="shared" si="2764"/>
        <v>2</v>
      </c>
      <c r="E4840" s="293" t="str">
        <f t="shared" si="2764"/>
        <v>CORRECTION FLUID KENKO KE-01</v>
      </c>
      <c r="F4840" s="162"/>
      <c r="G4840" s="163"/>
      <c r="H4840" s="164">
        <f t="shared" ref="H4840:J4840" si="2765">H4802</f>
        <v>54300</v>
      </c>
      <c r="I4840" s="165">
        <f t="shared" si="2765"/>
        <v>0.13</v>
      </c>
      <c r="J4840" s="165">
        <f t="shared" si="2765"/>
        <v>0</v>
      </c>
      <c r="K4840" s="166">
        <f t="shared" si="2757"/>
        <v>6802704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15</v>
      </c>
      <c r="C4841" s="291" t="str">
        <f t="shared" si="2766"/>
        <v>LSN</v>
      </c>
      <c r="D4841" s="292" t="str">
        <f t="shared" si="2766"/>
        <v/>
      </c>
      <c r="E4841" s="293" t="str">
        <f t="shared" si="2766"/>
        <v>CORRECTION TAPE KENKO CT-902 (12M x 5MM)</v>
      </c>
      <c r="F4841" s="162"/>
      <c r="G4841" s="163"/>
      <c r="H4841" s="164">
        <f t="shared" ref="H4841:J4841" si="2767">H4803</f>
        <v>60000</v>
      </c>
      <c r="I4841" s="165">
        <f t="shared" si="2767"/>
        <v>0.13</v>
      </c>
      <c r="J4841" s="165">
        <f t="shared" si="2767"/>
        <v>0</v>
      </c>
      <c r="K4841" s="166">
        <f t="shared" si="2757"/>
        <v>783000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15</v>
      </c>
      <c r="C4842" s="291" t="str">
        <f t="shared" si="2768"/>
        <v>LSN</v>
      </c>
      <c r="D4842" s="292" t="str">
        <f t="shared" si="2768"/>
        <v/>
      </c>
      <c r="E4842" s="293" t="str">
        <f t="shared" si="2768"/>
        <v>CORRECTION TAPE KENKO CT-802N (8M x 5MM)</v>
      </c>
      <c r="F4842" s="162"/>
      <c r="G4842" s="163"/>
      <c r="H4842" s="164">
        <f t="shared" ref="H4842:J4842" si="2769">H4804</f>
        <v>51000</v>
      </c>
      <c r="I4842" s="165">
        <f t="shared" si="2769"/>
        <v>0.13</v>
      </c>
      <c r="J4842" s="165">
        <f t="shared" si="2769"/>
        <v>0</v>
      </c>
      <c r="K4842" s="166">
        <f t="shared" si="2757"/>
        <v>665550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665"/>
      <c r="K4853" s="645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666">
        <f>SUM(K4836:K4851)</f>
        <v>13314654</v>
      </c>
      <c r="K4854" s="667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646"/>
      <c r="K4855" s="646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645"/>
      <c r="K4857" s="645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655">
        <f>((J4854/1.11)+(K4856/1.11))*11%</f>
        <v>1319470.2162162161</v>
      </c>
      <c r="K4858" s="656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645"/>
      <c r="K4859" s="645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13314654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592" t="str">
        <f>J4824</f>
        <v>NOVI / CONDRO</v>
      </c>
      <c r="K4862" s="593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592">
        <f>J4825</f>
        <v>0</v>
      </c>
      <c r="K4863" s="593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23010043</v>
      </c>
      <c r="F4866" s="204"/>
      <c r="G4866" s="205" t="s">
        <v>2</v>
      </c>
      <c r="H4866" s="594" t="str">
        <f>H4828</f>
        <v>CV TRINITY CENTRAAL</v>
      </c>
      <c r="I4866" s="594"/>
      <c r="J4866" s="594"/>
      <c r="K4866" s="595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598" t="s">
        <v>3</v>
      </c>
      <c r="G4867" s="211"/>
      <c r="H4867" s="596"/>
      <c r="I4867" s="596"/>
      <c r="J4867" s="596"/>
      <c r="K4867" s="597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599">
        <f>D4830</f>
        <v>44957</v>
      </c>
      <c r="E4868" s="600"/>
      <c r="F4868" s="598"/>
      <c r="G4868" s="212"/>
      <c r="H4868" s="601" t="str">
        <f>H4830</f>
        <v/>
      </c>
      <c r="I4868" s="601"/>
      <c r="J4868" s="601"/>
      <c r="K4868" s="602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598"/>
      <c r="G4869" s="212"/>
      <c r="H4869" s="603" t="str">
        <f>H4831</f>
        <v>PURWOKERTO</v>
      </c>
      <c r="I4869" s="603"/>
      <c r="J4869" s="603"/>
      <c r="K4869" s="604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 t="str">
        <f>D4832</f>
        <v>KO 0823</v>
      </c>
      <c r="E4870" s="203"/>
      <c r="F4870" s="214"/>
      <c r="G4870" s="215"/>
      <c r="H4870" s="605"/>
      <c r="I4870" s="605"/>
      <c r="J4870" s="605"/>
      <c r="K4870" s="606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10</v>
      </c>
      <c r="C4874" s="296" t="str">
        <f t="shared" si="2788"/>
        <v>LSN</v>
      </c>
      <c r="D4874" s="297">
        <f t="shared" si="2788"/>
        <v>1</v>
      </c>
      <c r="E4874" s="298" t="str">
        <f t="shared" si="2788"/>
        <v>STAPLER KENKO HD-50</v>
      </c>
      <c r="F4874" s="239"/>
      <c r="G4874" s="240"/>
      <c r="H4874" s="241">
        <f t="shared" ref="H4874:J4874" si="2789">H4836</f>
        <v>228000</v>
      </c>
      <c r="I4874" s="242">
        <f t="shared" si="2789"/>
        <v>0.13</v>
      </c>
      <c r="J4874" s="242">
        <f t="shared" si="2789"/>
        <v>0</v>
      </c>
      <c r="K4874" s="243">
        <f t="shared" ref="K4874:K4889" si="2790">(B4874*H4874-((B4874*H4874)*I4874))-((B4874*H4874-((B4874*H4874)*I4874))*J4874)</f>
        <v>1983600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50</v>
      </c>
      <c r="C4875" s="296" t="str">
        <f t="shared" si="2791"/>
        <v>GRS</v>
      </c>
      <c r="D4875" s="297">
        <f t="shared" si="2791"/>
        <v>1</v>
      </c>
      <c r="E4875" s="298" t="str">
        <f t="shared" si="2791"/>
        <v>BINDER CLIP KENKO NO. 105</v>
      </c>
      <c r="F4875" s="239"/>
      <c r="G4875" s="240"/>
      <c r="H4875" s="241">
        <f t="shared" ref="H4875:J4875" si="2792">H4837</f>
        <v>28800</v>
      </c>
      <c r="I4875" s="242">
        <f t="shared" si="2792"/>
        <v>0.13</v>
      </c>
      <c r="J4875" s="242">
        <f t="shared" si="2792"/>
        <v>0</v>
      </c>
      <c r="K4875" s="243">
        <f t="shared" si="2790"/>
        <v>1252800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10</v>
      </c>
      <c r="C4876" s="296" t="str">
        <f t="shared" si="2793"/>
        <v>GRS</v>
      </c>
      <c r="D4876" s="297">
        <f t="shared" si="2793"/>
        <v>1</v>
      </c>
      <c r="E4876" s="298" t="str">
        <f t="shared" si="2793"/>
        <v>BINDER CLIP KENKO NO. 200</v>
      </c>
      <c r="F4876" s="239"/>
      <c r="G4876" s="240"/>
      <c r="H4876" s="241">
        <f t="shared" ref="H4876:J4876" si="2794">H4838</f>
        <v>120000</v>
      </c>
      <c r="I4876" s="242">
        <f t="shared" si="2794"/>
        <v>0.13</v>
      </c>
      <c r="J4876" s="242">
        <f t="shared" si="2794"/>
        <v>0</v>
      </c>
      <c r="K4876" s="243">
        <f t="shared" si="2790"/>
        <v>1044000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5</v>
      </c>
      <c r="C4877" s="296" t="str">
        <f t="shared" si="2795"/>
        <v>GRS</v>
      </c>
      <c r="D4877" s="297">
        <f t="shared" si="2795"/>
        <v>1</v>
      </c>
      <c r="E4877" s="298" t="str">
        <f t="shared" si="2795"/>
        <v>BINDER CLIP KENKO NO. 260</v>
      </c>
      <c r="F4877" s="239"/>
      <c r="G4877" s="240"/>
      <c r="H4877" s="241">
        <f t="shared" ref="H4877:J4877" si="2796">H4839</f>
        <v>180000</v>
      </c>
      <c r="I4877" s="242">
        <f t="shared" si="2796"/>
        <v>0.13</v>
      </c>
      <c r="J4877" s="242">
        <f t="shared" si="2796"/>
        <v>0</v>
      </c>
      <c r="K4877" s="243">
        <f t="shared" si="2790"/>
        <v>783000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144</v>
      </c>
      <c r="C4878" s="296" t="str">
        <f t="shared" si="2797"/>
        <v>LSN</v>
      </c>
      <c r="D4878" s="297">
        <f t="shared" si="2797"/>
        <v>2</v>
      </c>
      <c r="E4878" s="298" t="str">
        <f t="shared" si="2797"/>
        <v>CORRECTION FLUID KENKO KE-01</v>
      </c>
      <c r="F4878" s="239"/>
      <c r="G4878" s="240"/>
      <c r="H4878" s="241">
        <f t="shared" ref="H4878:J4878" si="2798">H4840</f>
        <v>54300</v>
      </c>
      <c r="I4878" s="242">
        <f t="shared" si="2798"/>
        <v>0.13</v>
      </c>
      <c r="J4878" s="242">
        <f t="shared" si="2798"/>
        <v>0</v>
      </c>
      <c r="K4878" s="243">
        <f t="shared" si="2790"/>
        <v>6802704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15</v>
      </c>
      <c r="C4879" s="296" t="str">
        <f t="shared" si="2799"/>
        <v>LSN</v>
      </c>
      <c r="D4879" s="297" t="str">
        <f t="shared" si="2799"/>
        <v/>
      </c>
      <c r="E4879" s="298" t="str">
        <f t="shared" si="2799"/>
        <v>CORRECTION TAPE KENKO CT-902 (12M x 5MM)</v>
      </c>
      <c r="F4879" s="239"/>
      <c r="G4879" s="240"/>
      <c r="H4879" s="241">
        <f t="shared" ref="H4879:J4879" si="2800">H4841</f>
        <v>60000</v>
      </c>
      <c r="I4879" s="242">
        <f t="shared" si="2800"/>
        <v>0.13</v>
      </c>
      <c r="J4879" s="242">
        <f t="shared" si="2800"/>
        <v>0</v>
      </c>
      <c r="K4879" s="243">
        <f t="shared" si="2790"/>
        <v>783000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15</v>
      </c>
      <c r="C4880" s="296" t="str">
        <f t="shared" si="2801"/>
        <v>LSN</v>
      </c>
      <c r="D4880" s="297" t="str">
        <f t="shared" si="2801"/>
        <v/>
      </c>
      <c r="E4880" s="298" t="str">
        <f t="shared" si="2801"/>
        <v>CORRECTION TAPE KENKO CT-802N (8M x 5MM)</v>
      </c>
      <c r="F4880" s="239"/>
      <c r="G4880" s="240"/>
      <c r="H4880" s="241">
        <f t="shared" ref="H4880:J4880" si="2802">H4842</f>
        <v>51000</v>
      </c>
      <c r="I4880" s="242">
        <f t="shared" si="2802"/>
        <v>0.13</v>
      </c>
      <c r="J4880" s="242">
        <f t="shared" si="2802"/>
        <v>0</v>
      </c>
      <c r="K4880" s="243">
        <f t="shared" si="2790"/>
        <v>665550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647"/>
      <c r="K4891" s="642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648">
        <f>SUM(K4874:K4889)</f>
        <v>13314654</v>
      </c>
      <c r="K4892" s="649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641"/>
      <c r="K4893" s="641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642"/>
      <c r="K4895" s="642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643">
        <f>((J4892/1.11)+(K4894/1.11))*11%</f>
        <v>1319470.2162162161</v>
      </c>
      <c r="K4896" s="644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642"/>
      <c r="K4897" s="642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13314654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589" t="str">
        <f>J4862</f>
        <v>NOVI / CONDRO</v>
      </c>
      <c r="K4900" s="590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589">
        <f>J4863</f>
        <v>0</v>
      </c>
      <c r="K4901" s="590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23010044</v>
      </c>
      <c r="G4904" s="11" t="s">
        <v>2</v>
      </c>
      <c r="H4904" s="558" t="s">
        <v>232</v>
      </c>
      <c r="I4904" s="558"/>
      <c r="J4904" s="558"/>
      <c r="K4904" s="559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562" t="s">
        <v>3</v>
      </c>
      <c r="G4905" s="17"/>
      <c r="H4905" s="560"/>
      <c r="I4905" s="560"/>
      <c r="J4905" s="560"/>
      <c r="K4905" s="561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657">
        <v>44957</v>
      </c>
      <c r="E4906" s="658"/>
      <c r="F4906" s="562"/>
      <c r="G4906" s="18"/>
      <c r="H4906" s="659" t="s">
        <v>31</v>
      </c>
      <c r="I4906" s="659"/>
      <c r="J4906" s="659"/>
      <c r="K4906" s="660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562"/>
      <c r="G4907" s="18"/>
      <c r="H4907" s="661" t="s">
        <v>233</v>
      </c>
      <c r="I4907" s="661"/>
      <c r="J4907" s="661"/>
      <c r="K4907" s="662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 t="s">
        <v>234</v>
      </c>
      <c r="E4908" s="9"/>
      <c r="F4908" s="21"/>
      <c r="G4908" s="22"/>
      <c r="H4908" s="663"/>
      <c r="I4908" s="663"/>
      <c r="J4908" s="663"/>
      <c r="K4908" s="664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>
        <v>2</v>
      </c>
      <c r="C4912" s="46" t="s">
        <v>33</v>
      </c>
      <c r="D4912" s="94" t="s">
        <v>31</v>
      </c>
      <c r="E4912" s="114" t="s">
        <v>235</v>
      </c>
      <c r="F4912" s="48"/>
      <c r="G4912" s="49"/>
      <c r="H4912" s="50">
        <v>69600</v>
      </c>
      <c r="I4912" s="51">
        <v>0.1</v>
      </c>
      <c r="J4912" s="51"/>
      <c r="K4912" s="52">
        <f t="shared" ref="K4912:K4927" si="2821">(B4912*H4912-((B4912*H4912)*I4912))-((B4912*H4912-((B4912*H4912)*I4912))*J4912)</f>
        <v>125280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591"/>
      <c r="K4929" s="563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584">
        <f>SUM(K4912:K4927)</f>
        <v>125280</v>
      </c>
      <c r="K4930" s="585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586"/>
      <c r="K4931" s="586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563"/>
      <c r="K4933" s="563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587">
        <f>((J4930/1.11)+(K4932/1.11))*11%</f>
        <v>12415.135135135133</v>
      </c>
      <c r="K4934" s="588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563"/>
      <c r="K4935" s="563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125280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564" t="s">
        <v>38</v>
      </c>
      <c r="K4938" s="565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564"/>
      <c r="K4939" s="565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23010044</v>
      </c>
      <c r="F4942" s="127"/>
      <c r="G4942" s="128" t="s">
        <v>2</v>
      </c>
      <c r="H4942" s="668" t="str">
        <f>H4904</f>
        <v>SINAR BHAKTI</v>
      </c>
      <c r="I4942" s="668"/>
      <c r="J4942" s="668"/>
      <c r="K4942" s="669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650" t="s">
        <v>3</v>
      </c>
      <c r="G4943" s="134"/>
      <c r="H4943" s="670"/>
      <c r="I4943" s="670"/>
      <c r="J4943" s="670"/>
      <c r="K4943" s="671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651">
        <f>D4906</f>
        <v>44957</v>
      </c>
      <c r="E4944" s="652"/>
      <c r="F4944" s="650"/>
      <c r="G4944" s="135"/>
      <c r="H4944" s="653" t="str">
        <f>H4906</f>
        <v/>
      </c>
      <c r="I4944" s="653"/>
      <c r="J4944" s="653"/>
      <c r="K4944" s="654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650"/>
      <c r="G4945" s="135"/>
      <c r="H4945" s="607" t="str">
        <f>H4907</f>
        <v>YOGYAKARTA</v>
      </c>
      <c r="I4945" s="607"/>
      <c r="J4945" s="607"/>
      <c r="K4945" s="608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 t="str">
        <f>D4908</f>
        <v>G 0821</v>
      </c>
      <c r="E4946" s="126"/>
      <c r="F4946" s="137"/>
      <c r="G4946" s="138"/>
      <c r="H4946" s="609"/>
      <c r="I4946" s="609"/>
      <c r="J4946" s="609"/>
      <c r="K4946" s="610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2</v>
      </c>
      <c r="C4950" s="291" t="str">
        <f t="shared" si="2822"/>
        <v>LSN</v>
      </c>
      <c r="D4950" s="292" t="str">
        <f t="shared" si="2822"/>
        <v/>
      </c>
      <c r="E4950" s="293" t="str">
        <f t="shared" si="2822"/>
        <v>CORRECTION TAPE KENKO CT-1505FC (15M X 5MM)</v>
      </c>
      <c r="F4950" s="162"/>
      <c r="G4950" s="163"/>
      <c r="H4950" s="164">
        <f t="shared" ref="H4950:J4950" si="2823">H4912</f>
        <v>69600</v>
      </c>
      <c r="I4950" s="165">
        <f t="shared" si="2823"/>
        <v>0.1</v>
      </c>
      <c r="J4950" s="165">
        <f t="shared" si="2823"/>
        <v>0</v>
      </c>
      <c r="K4950" s="166">
        <f t="shared" ref="K4950:K4965" si="2824">(B4950*H4950-((B4950*H4950)*I4950))-((B4950*H4950-((B4950*H4950)*I4950))*J4950)</f>
        <v>125280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665"/>
      <c r="K4967" s="645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666">
        <f>SUM(K4950:K4965)</f>
        <v>125280</v>
      </c>
      <c r="K4968" s="667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646"/>
      <c r="K4969" s="646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645"/>
      <c r="K4971" s="645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655">
        <f>((J4968/1.11)+(K4970/1.11))*11%</f>
        <v>12415.135135135133</v>
      </c>
      <c r="K4972" s="656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645"/>
      <c r="K4973" s="645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125280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592" t="str">
        <f>J4938</f>
        <v>NOVI / CONDRO</v>
      </c>
      <c r="K4976" s="593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592">
        <f>J4939</f>
        <v>0</v>
      </c>
      <c r="K4977" s="593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23010044</v>
      </c>
      <c r="F4980" s="204"/>
      <c r="G4980" s="205" t="s">
        <v>2</v>
      </c>
      <c r="H4980" s="594" t="str">
        <f>H4942</f>
        <v>SINAR BHAKTI</v>
      </c>
      <c r="I4980" s="594"/>
      <c r="J4980" s="594"/>
      <c r="K4980" s="595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598" t="s">
        <v>3</v>
      </c>
      <c r="G4981" s="211"/>
      <c r="H4981" s="596"/>
      <c r="I4981" s="596"/>
      <c r="J4981" s="596"/>
      <c r="K4981" s="597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599">
        <f>D4944</f>
        <v>44957</v>
      </c>
      <c r="E4982" s="600"/>
      <c r="F4982" s="598"/>
      <c r="G4982" s="212"/>
      <c r="H4982" s="601" t="str">
        <f>H4944</f>
        <v/>
      </c>
      <c r="I4982" s="601"/>
      <c r="J4982" s="601"/>
      <c r="K4982" s="602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598"/>
      <c r="G4983" s="212"/>
      <c r="H4983" s="603" t="str">
        <f>H4945</f>
        <v>YOGYAKARTA</v>
      </c>
      <c r="I4983" s="603"/>
      <c r="J4983" s="603"/>
      <c r="K4983" s="604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 t="str">
        <f>D4946</f>
        <v>G 0821</v>
      </c>
      <c r="E4984" s="203"/>
      <c r="F4984" s="214"/>
      <c r="G4984" s="215"/>
      <c r="H4984" s="605"/>
      <c r="I4984" s="605"/>
      <c r="J4984" s="605"/>
      <c r="K4984" s="606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2</v>
      </c>
      <c r="C4988" s="296" t="str">
        <f t="shared" si="2855"/>
        <v>LSN</v>
      </c>
      <c r="D4988" s="297" t="str">
        <f t="shared" si="2855"/>
        <v/>
      </c>
      <c r="E4988" s="298" t="str">
        <f t="shared" si="2855"/>
        <v>CORRECTION TAPE KENKO CT-1505FC (15M X 5MM)</v>
      </c>
      <c r="F4988" s="239"/>
      <c r="G4988" s="240"/>
      <c r="H4988" s="241">
        <f t="shared" ref="H4988:J4988" si="2856">H4950</f>
        <v>69600</v>
      </c>
      <c r="I4988" s="242">
        <f t="shared" si="2856"/>
        <v>0.1</v>
      </c>
      <c r="J4988" s="242">
        <f t="shared" si="2856"/>
        <v>0</v>
      </c>
      <c r="K4988" s="243">
        <f t="shared" ref="K4988:K5003" si="2857">(B4988*H4988-((B4988*H4988)*I4988))-((B4988*H4988-((B4988*H4988)*I4988))*J4988)</f>
        <v>125280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647"/>
      <c r="K5005" s="642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648">
        <f>SUM(K4988:K5003)</f>
        <v>125280</v>
      </c>
      <c r="K5006" s="649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641"/>
      <c r="K5007" s="641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642"/>
      <c r="K5009" s="642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643">
        <f>((J5006/1.11)+(K5008/1.11))*11%</f>
        <v>12415.135135135133</v>
      </c>
      <c r="K5010" s="644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642"/>
      <c r="K5011" s="642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125280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589" t="str">
        <f>J4976</f>
        <v>NOVI / CONDRO</v>
      </c>
      <c r="K5014" s="590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589">
        <f>J4977</f>
        <v>0</v>
      </c>
      <c r="K5015" s="590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</sheetData>
  <mergeCells count="1716">
    <mergeCell ref="J5007:K5007"/>
    <mergeCell ref="J5009:K5009"/>
    <mergeCell ref="J5010:K5010"/>
    <mergeCell ref="J5011:K5011"/>
    <mergeCell ref="J5014:K5014"/>
    <mergeCell ref="J5015:K5015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Hitung FP Keluar</vt:lpstr>
      <vt:lpstr>Invoice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2023-02-02T07:12:59Z</cp:lastPrinted>
  <dcterms:created xsi:type="dcterms:W3CDTF">2022-01-21T06:52:44Z</dcterms:created>
  <dcterms:modified xsi:type="dcterms:W3CDTF">2023-02-20T03:36:19Z</dcterms:modified>
</cp:coreProperties>
</file>