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pivotTables/pivotTable2.xml" ContentType="application/vnd.openxmlformats-officedocument.spreadsheetml.pivot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240" yWindow="105" windowWidth="14805" windowHeight="8010"/>
  </bookViews>
  <sheets>
    <sheet name="NOTA" sheetId="1" r:id="rId1"/>
    <sheet name="PAJAK" sheetId="4" r:id="rId2"/>
    <sheet name="preview" sheetId="2" r:id="rId3"/>
    <sheet name="Sheet5" sheetId="5" r:id="rId4"/>
    <sheet name="_var" sheetId="3" r:id="rId5"/>
  </sheets>
  <externalReferences>
    <externalReference r:id="rId6"/>
    <externalReference r:id="rId7"/>
    <externalReference r:id="rId8"/>
  </externalReferences>
  <definedNames>
    <definedName name="jNota">PAJAK!$D$1</definedName>
    <definedName name="jumlahBarang">preview!$G$1</definedName>
    <definedName name="kToko">preview!$E$1</definedName>
    <definedName name="newestIdRow">preview!$A$1</definedName>
    <definedName name="offset">preview!$C$1</definedName>
  </definedNames>
  <calcPr calcId="152511"/>
  <pivotCaches>
    <pivotCache cacheId="26" r:id="rId9"/>
  </pivotCaches>
</workbook>
</file>

<file path=xl/calcChain.xml><?xml version="1.0" encoding="utf-8"?>
<calcChain xmlns="http://schemas.openxmlformats.org/spreadsheetml/2006/main">
  <c r="E21" i="3" l="1"/>
  <c r="B138" i="1" l="1"/>
  <c r="G138" i="1" s="1"/>
  <c r="A138" i="1" s="1"/>
  <c r="AC138" i="1" s="1"/>
  <c r="B139" i="1"/>
  <c r="G139" i="1"/>
  <c r="A139" i="1" s="1"/>
  <c r="AC139" i="1" s="1"/>
  <c r="H138" i="1"/>
  <c r="H139" i="1"/>
  <c r="I138" i="1"/>
  <c r="I139" i="1"/>
  <c r="N138" i="1"/>
  <c r="N139" i="1"/>
  <c r="V139" i="1"/>
  <c r="W139" i="1" s="1"/>
  <c r="X138" i="1"/>
  <c r="X139" i="1"/>
  <c r="Y139" i="1"/>
  <c r="Z139" i="1"/>
  <c r="AA139" i="1"/>
  <c r="AB139" i="1"/>
  <c r="S139" i="1" s="1"/>
  <c r="AE138" i="1"/>
  <c r="AE139" i="1"/>
  <c r="Y138" i="1" l="1"/>
  <c r="Z138" i="1"/>
  <c r="AA138" i="1"/>
  <c r="AB138" i="1" s="1"/>
  <c r="S138" i="1" s="1"/>
  <c r="B129" i="1" l="1"/>
  <c r="G129" i="1" s="1"/>
  <c r="A129" i="1" s="1"/>
  <c r="AC129" i="1" s="1"/>
  <c r="H129" i="1"/>
  <c r="I129" i="1"/>
  <c r="N129" i="1"/>
  <c r="X129" i="1"/>
  <c r="Y129" i="1" s="1"/>
  <c r="AE129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30" i="1"/>
  <c r="N131" i="1"/>
  <c r="N132" i="1"/>
  <c r="N133" i="1"/>
  <c r="N134" i="1"/>
  <c r="N135" i="1"/>
  <c r="N136" i="1"/>
  <c r="N137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Z129" i="1" l="1"/>
  <c r="AA129" i="1" s="1"/>
  <c r="AB129" i="1" s="1"/>
  <c r="S129" i="1" s="1"/>
  <c r="P13" i="1" l="1"/>
  <c r="X13" i="1" s="1"/>
  <c r="J13" i="1"/>
  <c r="B10" i="1"/>
  <c r="B11" i="1"/>
  <c r="B12" i="1"/>
  <c r="B13" i="1"/>
  <c r="G10" i="1"/>
  <c r="A10" i="1" s="1"/>
  <c r="AC10" i="1" s="1"/>
  <c r="G11" i="1"/>
  <c r="A11" i="1" s="1"/>
  <c r="AC11" i="1" s="1"/>
  <c r="G12" i="1"/>
  <c r="A12" i="1" s="1"/>
  <c r="AC12" i="1" s="1"/>
  <c r="G13" i="1"/>
  <c r="A13" i="1" s="1"/>
  <c r="AC13" i="1" s="1"/>
  <c r="H10" i="1"/>
  <c r="H11" i="1"/>
  <c r="H12" i="1"/>
  <c r="H13" i="1"/>
  <c r="I10" i="1"/>
  <c r="I11" i="1"/>
  <c r="I12" i="1"/>
  <c r="I13" i="1"/>
  <c r="X10" i="1"/>
  <c r="AB10" i="1" s="1"/>
  <c r="S10" i="1" s="1"/>
  <c r="X11" i="1"/>
  <c r="X12" i="1"/>
  <c r="Y10" i="1"/>
  <c r="Y11" i="1"/>
  <c r="Y12" i="1"/>
  <c r="AA12" i="1" s="1"/>
  <c r="AB12" i="1" s="1"/>
  <c r="S12" i="1" s="1"/>
  <c r="Z10" i="1"/>
  <c r="Z11" i="1"/>
  <c r="AA11" i="1" s="1"/>
  <c r="AB11" i="1" s="1"/>
  <c r="S11" i="1" s="1"/>
  <c r="Z12" i="1"/>
  <c r="AA10" i="1"/>
  <c r="AE10" i="1"/>
  <c r="AE11" i="1"/>
  <c r="AE12" i="1"/>
  <c r="Y13" i="1" l="1"/>
  <c r="Z13" i="1"/>
  <c r="AE13" i="1"/>
  <c r="B90" i="1"/>
  <c r="G90" i="1" s="1"/>
  <c r="A90" i="1" s="1"/>
  <c r="AC90" i="1" s="1"/>
  <c r="H90" i="1"/>
  <c r="I90" i="1"/>
  <c r="X90" i="1"/>
  <c r="Y90" i="1" s="1"/>
  <c r="AE90" i="1"/>
  <c r="AA13" i="1" l="1"/>
  <c r="AB13" i="1" s="1"/>
  <c r="S13" i="1" s="1"/>
  <c r="Z90" i="1"/>
  <c r="AA90" i="1" s="1"/>
  <c r="AB90" i="1" s="1"/>
  <c r="S90" i="1" s="1"/>
  <c r="AE64" i="1" l="1"/>
  <c r="AE63" i="1"/>
  <c r="AE62" i="1"/>
  <c r="AE61" i="1"/>
  <c r="AE60" i="1"/>
  <c r="AE59" i="1"/>
  <c r="AE58" i="1"/>
  <c r="AB64" i="1"/>
  <c r="S64" i="1" s="1"/>
  <c r="AB60" i="1"/>
  <c r="S60" i="1" s="1"/>
  <c r="AB58" i="1"/>
  <c r="S58" i="1" s="1"/>
  <c r="AA64" i="1"/>
  <c r="AA60" i="1"/>
  <c r="AA58" i="1"/>
  <c r="X64" i="1"/>
  <c r="Y64" i="1" s="1"/>
  <c r="X63" i="1"/>
  <c r="Z63" i="1" s="1"/>
  <c r="X62" i="1"/>
  <c r="Y62" i="1" s="1"/>
  <c r="X61" i="1"/>
  <c r="Z61" i="1" s="1"/>
  <c r="X60" i="1"/>
  <c r="Y60" i="1" s="1"/>
  <c r="X59" i="1"/>
  <c r="Z59" i="1" s="1"/>
  <c r="X58" i="1"/>
  <c r="Z58" i="1" s="1"/>
  <c r="V64" i="1"/>
  <c r="W64" i="1" s="1"/>
  <c r="V60" i="1"/>
  <c r="W60" i="1" s="1"/>
  <c r="V58" i="1"/>
  <c r="W58" i="1" s="1"/>
  <c r="I64" i="1"/>
  <c r="I63" i="1"/>
  <c r="I62" i="1"/>
  <c r="I60" i="1"/>
  <c r="I58" i="1"/>
  <c r="H64" i="1"/>
  <c r="H63" i="1"/>
  <c r="H62" i="1"/>
  <c r="H61" i="1"/>
  <c r="H60" i="1"/>
  <c r="H59" i="1"/>
  <c r="H58" i="1"/>
  <c r="B64" i="1"/>
  <c r="G64" i="1" s="1"/>
  <c r="A64" i="1" s="1"/>
  <c r="AC64" i="1" s="1"/>
  <c r="B63" i="1"/>
  <c r="G63" i="1" s="1"/>
  <c r="A63" i="1" s="1"/>
  <c r="AC63" i="1" s="1"/>
  <c r="B62" i="1"/>
  <c r="G62" i="1" s="1"/>
  <c r="A62" i="1" s="1"/>
  <c r="AC62" i="1" s="1"/>
  <c r="B60" i="1"/>
  <c r="G60" i="1" s="1"/>
  <c r="A60" i="1" s="1"/>
  <c r="AC60" i="1" s="1"/>
  <c r="B58" i="1"/>
  <c r="G58" i="1" s="1"/>
  <c r="A58" i="1" s="1"/>
  <c r="AC58" i="1" s="1"/>
  <c r="A67" i="1"/>
  <c r="AC67" i="1" s="1"/>
  <c r="B67" i="1"/>
  <c r="I67" i="1"/>
  <c r="V67" i="1"/>
  <c r="W67" i="1" s="1"/>
  <c r="X67" i="1"/>
  <c r="Y67" i="1" s="1"/>
  <c r="AA67" i="1"/>
  <c r="AB67" i="1"/>
  <c r="S67" i="1" s="1"/>
  <c r="AE67" i="1"/>
  <c r="E20" i="3"/>
  <c r="Y58" i="1" l="1"/>
  <c r="Y61" i="1"/>
  <c r="AA61" i="1" s="1"/>
  <c r="AB61" i="1" s="1"/>
  <c r="S61" i="1" s="1"/>
  <c r="Y59" i="1"/>
  <c r="AA59" i="1" s="1"/>
  <c r="AB59" i="1" s="1"/>
  <c r="S59" i="1" s="1"/>
  <c r="Y63" i="1"/>
  <c r="AA63" i="1" s="1"/>
  <c r="AB63" i="1" s="1"/>
  <c r="S63" i="1" s="1"/>
  <c r="Z60" i="1"/>
  <c r="Z62" i="1"/>
  <c r="AA62" i="1" s="1"/>
  <c r="AB62" i="1" s="1"/>
  <c r="S62" i="1" s="1"/>
  <c r="Z64" i="1"/>
  <c r="Z67" i="1"/>
  <c r="B14" i="1" l="1"/>
  <c r="G14" i="1" s="1"/>
  <c r="A14" i="1" s="1"/>
  <c r="AC14" i="1" s="1"/>
  <c r="H14" i="1"/>
  <c r="I14" i="1"/>
  <c r="X14" i="1"/>
  <c r="Y14" i="1" s="1"/>
  <c r="AA14" i="1"/>
  <c r="AB14" i="1"/>
  <c r="S14" i="1" s="1"/>
  <c r="AE14" i="1"/>
  <c r="Z14" i="1" l="1"/>
  <c r="H45" i="1"/>
  <c r="B6" i="1" l="1"/>
  <c r="G6" i="1" s="1"/>
  <c r="A6" i="1" s="1"/>
  <c r="AC6" i="1" s="1"/>
  <c r="H6" i="1"/>
  <c r="I6" i="1"/>
  <c r="V6" i="1"/>
  <c r="W6" i="1" s="1"/>
  <c r="X6" i="1"/>
  <c r="Y6" i="1" s="1"/>
  <c r="AA6" i="1"/>
  <c r="AB6" i="1"/>
  <c r="S6" i="1" s="1"/>
  <c r="AE6" i="1"/>
  <c r="Z6" i="1" l="1"/>
  <c r="B41" i="1"/>
  <c r="G41" i="1" s="1"/>
  <c r="A41" i="1" s="1"/>
  <c r="AC41" i="1" s="1"/>
  <c r="H40" i="1"/>
  <c r="H41" i="1"/>
  <c r="I40" i="1"/>
  <c r="I41" i="1"/>
  <c r="X40" i="1"/>
  <c r="Y40" i="1" s="1"/>
  <c r="X41" i="1"/>
  <c r="Y41" i="1" s="1"/>
  <c r="Z40" i="1"/>
  <c r="AE40" i="1"/>
  <c r="AE41" i="1"/>
  <c r="AA40" i="1" l="1"/>
  <c r="AB40" i="1" s="1"/>
  <c r="S40" i="1" s="1"/>
  <c r="Z41" i="1"/>
  <c r="AA41" i="1" s="1"/>
  <c r="AB41" i="1" s="1"/>
  <c r="S41" i="1" s="1"/>
  <c r="I3" i="1"/>
  <c r="I5" i="1"/>
  <c r="I8" i="1"/>
  <c r="I16" i="1"/>
  <c r="I17" i="1"/>
  <c r="I19" i="1"/>
  <c r="I20" i="1"/>
  <c r="I21" i="1"/>
  <c r="I22" i="1"/>
  <c r="I24" i="1"/>
  <c r="I25" i="1"/>
  <c r="I26" i="1"/>
  <c r="I28" i="1"/>
  <c r="I29" i="1"/>
  <c r="I30" i="1"/>
  <c r="I31" i="1"/>
  <c r="I32" i="1"/>
  <c r="I33" i="1"/>
  <c r="I34" i="1"/>
  <c r="I35" i="1"/>
  <c r="I36" i="1"/>
  <c r="I37" i="1"/>
  <c r="I38" i="1"/>
  <c r="I39" i="1"/>
  <c r="I42" i="1"/>
  <c r="I44" i="1"/>
  <c r="I46" i="1"/>
  <c r="I47" i="1"/>
  <c r="I48" i="1"/>
  <c r="I49" i="1"/>
  <c r="I50" i="1"/>
  <c r="I52" i="1"/>
  <c r="I54" i="1"/>
  <c r="I55" i="1"/>
  <c r="I56" i="1"/>
  <c r="I66" i="1"/>
  <c r="I68" i="1"/>
  <c r="I69" i="1"/>
  <c r="I70" i="1"/>
  <c r="I71" i="1"/>
  <c r="I72" i="1"/>
  <c r="I73" i="1"/>
  <c r="I74" i="1"/>
  <c r="I75" i="1"/>
  <c r="I76" i="1"/>
  <c r="I77" i="1"/>
  <c r="I79" i="1"/>
  <c r="I81" i="1"/>
  <c r="I82" i="1"/>
  <c r="I83" i="1"/>
  <c r="I84" i="1"/>
  <c r="I85" i="1"/>
  <c r="I87" i="1"/>
  <c r="I88" i="1"/>
  <c r="I89" i="1"/>
  <c r="I91" i="1"/>
  <c r="I92" i="1"/>
  <c r="I93" i="1"/>
  <c r="I94" i="1"/>
  <c r="I95" i="1"/>
  <c r="I96" i="1"/>
  <c r="I97" i="1"/>
  <c r="I98" i="1"/>
  <c r="I100" i="1"/>
  <c r="I102" i="1"/>
  <c r="I103" i="1"/>
  <c r="I105" i="1"/>
  <c r="I106" i="1"/>
  <c r="I107" i="1"/>
  <c r="I108" i="1"/>
  <c r="I109" i="1"/>
  <c r="I111" i="1"/>
  <c r="I113" i="1"/>
  <c r="I114" i="1"/>
  <c r="I115" i="1"/>
  <c r="I117" i="1"/>
  <c r="I118" i="1"/>
  <c r="I120" i="1"/>
  <c r="I121" i="1"/>
  <c r="I122" i="1"/>
  <c r="I124" i="1"/>
  <c r="I125" i="1"/>
  <c r="I126" i="1"/>
  <c r="I127" i="1"/>
  <c r="I128" i="1"/>
  <c r="I130" i="1"/>
  <c r="I131" i="1"/>
  <c r="I132" i="1"/>
  <c r="I133" i="1"/>
  <c r="I135" i="1"/>
  <c r="I137" i="1"/>
  <c r="I141" i="1"/>
  <c r="I142" i="1"/>
  <c r="I144" i="1"/>
  <c r="I145" i="1"/>
  <c r="I146" i="1"/>
  <c r="I147" i="1"/>
  <c r="I148" i="1"/>
  <c r="I150" i="1"/>
  <c r="I151" i="1"/>
  <c r="I153" i="1"/>
  <c r="I155" i="1"/>
  <c r="I157" i="1"/>
  <c r="I158" i="1"/>
  <c r="I159" i="1"/>
  <c r="I160" i="1"/>
  <c r="I162" i="1"/>
  <c r="I164" i="1"/>
  <c r="I165" i="1"/>
  <c r="I167" i="1"/>
  <c r="I168" i="1"/>
  <c r="I170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A1" i="1" l="1"/>
  <c r="AA226" i="1"/>
  <c r="AA225" i="1"/>
  <c r="AA224" i="1"/>
  <c r="AA223" i="1"/>
  <c r="AA222" i="1"/>
  <c r="AA221" i="1"/>
  <c r="AA220" i="1"/>
  <c r="AA219" i="1"/>
  <c r="AA218" i="1"/>
  <c r="AA217" i="1"/>
  <c r="AA216" i="1"/>
  <c r="AA215" i="1"/>
  <c r="AA214" i="1"/>
  <c r="AA213" i="1"/>
  <c r="AA212" i="1"/>
  <c r="AA211" i="1"/>
  <c r="AA210" i="1"/>
  <c r="AA209" i="1"/>
  <c r="AA208" i="1"/>
  <c r="AA207" i="1"/>
  <c r="AA206" i="1"/>
  <c r="AA205" i="1"/>
  <c r="AA204" i="1"/>
  <c r="AA203" i="1"/>
  <c r="AA202" i="1"/>
  <c r="AA201" i="1"/>
  <c r="AA200" i="1"/>
  <c r="AA199" i="1"/>
  <c r="AA198" i="1"/>
  <c r="AA197" i="1"/>
  <c r="AA196" i="1"/>
  <c r="AA195" i="1"/>
  <c r="AA194" i="1"/>
  <c r="AA193" i="1"/>
  <c r="AA192" i="1"/>
  <c r="AA191" i="1"/>
  <c r="AA190" i="1"/>
  <c r="AA189" i="1"/>
  <c r="AA188" i="1"/>
  <c r="AA187" i="1"/>
  <c r="AA186" i="1"/>
  <c r="AA185" i="1"/>
  <c r="AA184" i="1"/>
  <c r="AA183" i="1"/>
  <c r="AA182" i="1"/>
  <c r="AA181" i="1"/>
  <c r="AA180" i="1"/>
  <c r="AA168" i="1"/>
  <c r="AA142" i="1"/>
  <c r="AA111" i="1"/>
  <c r="AA85" i="1"/>
  <c r="E19" i="3" l="1"/>
  <c r="E18" i="3"/>
  <c r="E17" i="3"/>
  <c r="I53" i="1" s="1"/>
  <c r="E16" i="3"/>
  <c r="E15" i="3"/>
  <c r="E14" i="3"/>
  <c r="I169" i="1" s="1"/>
  <c r="E13" i="3"/>
  <c r="I154" i="1" s="1"/>
  <c r="E12" i="3"/>
  <c r="I65" i="1" s="1"/>
  <c r="E11" i="3"/>
  <c r="E10" i="3"/>
  <c r="E9" i="3"/>
  <c r="E8" i="3"/>
  <c r="E7" i="3"/>
  <c r="E6" i="3"/>
  <c r="E5" i="3"/>
  <c r="I45" i="1" s="1"/>
  <c r="E4" i="3"/>
  <c r="I23" i="1" s="1"/>
  <c r="E3" i="3"/>
  <c r="D79" i="2"/>
  <c r="J69" i="2"/>
  <c r="J107" i="2" s="1"/>
  <c r="D41" i="2"/>
  <c r="C1" i="2"/>
  <c r="AE226" i="1"/>
  <c r="AB226" i="1"/>
  <c r="S226" i="1" s="1"/>
  <c r="X226" i="1"/>
  <c r="V226" i="1"/>
  <c r="W226" i="1" s="1"/>
  <c r="H226" i="1"/>
  <c r="B226" i="1"/>
  <c r="G226" i="1" s="1"/>
  <c r="A226" i="1" s="1"/>
  <c r="AC226" i="1" s="1"/>
  <c r="AE225" i="1"/>
  <c r="AB225" i="1"/>
  <c r="S225" i="1" s="1"/>
  <c r="X225" i="1"/>
  <c r="V225" i="1"/>
  <c r="W225" i="1" s="1"/>
  <c r="H225" i="1"/>
  <c r="B225" i="1"/>
  <c r="G225" i="1" s="1"/>
  <c r="A225" i="1" s="1"/>
  <c r="AC225" i="1" s="1"/>
  <c r="AE224" i="1"/>
  <c r="AB224" i="1"/>
  <c r="S224" i="1" s="1"/>
  <c r="X224" i="1"/>
  <c r="V224" i="1"/>
  <c r="W224" i="1" s="1"/>
  <c r="H224" i="1"/>
  <c r="B224" i="1"/>
  <c r="G224" i="1" s="1"/>
  <c r="A224" i="1" s="1"/>
  <c r="AC224" i="1" s="1"/>
  <c r="AE223" i="1"/>
  <c r="AB223" i="1"/>
  <c r="S223" i="1" s="1"/>
  <c r="X223" i="1"/>
  <c r="V223" i="1"/>
  <c r="W223" i="1" s="1"/>
  <c r="H223" i="1"/>
  <c r="B223" i="1"/>
  <c r="G223" i="1" s="1"/>
  <c r="A223" i="1" s="1"/>
  <c r="AC223" i="1" s="1"/>
  <c r="AE222" i="1"/>
  <c r="AB222" i="1"/>
  <c r="S222" i="1" s="1"/>
  <c r="X222" i="1"/>
  <c r="V222" i="1"/>
  <c r="W222" i="1" s="1"/>
  <c r="H222" i="1"/>
  <c r="B222" i="1"/>
  <c r="G222" i="1" s="1"/>
  <c r="A222" i="1" s="1"/>
  <c r="AC222" i="1" s="1"/>
  <c r="AE221" i="1"/>
  <c r="AB221" i="1"/>
  <c r="S221" i="1" s="1"/>
  <c r="X221" i="1"/>
  <c r="V221" i="1"/>
  <c r="W221" i="1" s="1"/>
  <c r="H221" i="1"/>
  <c r="B221" i="1"/>
  <c r="G221" i="1" s="1"/>
  <c r="A221" i="1" s="1"/>
  <c r="AC221" i="1" s="1"/>
  <c r="AE220" i="1"/>
  <c r="AB220" i="1"/>
  <c r="S220" i="1" s="1"/>
  <c r="X220" i="1"/>
  <c r="V220" i="1"/>
  <c r="W220" i="1" s="1"/>
  <c r="H220" i="1"/>
  <c r="B220" i="1"/>
  <c r="G220" i="1" s="1"/>
  <c r="A220" i="1" s="1"/>
  <c r="AC220" i="1" s="1"/>
  <c r="AE219" i="1"/>
  <c r="AB219" i="1"/>
  <c r="S219" i="1" s="1"/>
  <c r="X219" i="1"/>
  <c r="V219" i="1"/>
  <c r="W219" i="1" s="1"/>
  <c r="H219" i="1"/>
  <c r="B219" i="1"/>
  <c r="G219" i="1" s="1"/>
  <c r="A219" i="1" s="1"/>
  <c r="AC219" i="1" s="1"/>
  <c r="AE218" i="1"/>
  <c r="AB218" i="1"/>
  <c r="S218" i="1" s="1"/>
  <c r="X218" i="1"/>
  <c r="V218" i="1"/>
  <c r="W218" i="1" s="1"/>
  <c r="H218" i="1"/>
  <c r="B218" i="1"/>
  <c r="G218" i="1" s="1"/>
  <c r="A218" i="1" s="1"/>
  <c r="AC218" i="1" s="1"/>
  <c r="AE217" i="1"/>
  <c r="AB217" i="1"/>
  <c r="S217" i="1" s="1"/>
  <c r="X217" i="1"/>
  <c r="V217" i="1"/>
  <c r="W217" i="1" s="1"/>
  <c r="H217" i="1"/>
  <c r="B217" i="1"/>
  <c r="G217" i="1" s="1"/>
  <c r="A217" i="1" s="1"/>
  <c r="AC217" i="1" s="1"/>
  <c r="AE216" i="1"/>
  <c r="AB216" i="1"/>
  <c r="S216" i="1" s="1"/>
  <c r="X216" i="1"/>
  <c r="V216" i="1"/>
  <c r="W216" i="1" s="1"/>
  <c r="H216" i="1"/>
  <c r="B216" i="1"/>
  <c r="G216" i="1" s="1"/>
  <c r="A216" i="1" s="1"/>
  <c r="AC216" i="1" s="1"/>
  <c r="AE215" i="1"/>
  <c r="AB215" i="1"/>
  <c r="S215" i="1" s="1"/>
  <c r="X215" i="1"/>
  <c r="V215" i="1"/>
  <c r="W215" i="1" s="1"/>
  <c r="H215" i="1"/>
  <c r="B215" i="1"/>
  <c r="G215" i="1" s="1"/>
  <c r="A215" i="1" s="1"/>
  <c r="AC215" i="1" s="1"/>
  <c r="AE214" i="1"/>
  <c r="AB214" i="1"/>
  <c r="S214" i="1" s="1"/>
  <c r="X214" i="1"/>
  <c r="V214" i="1"/>
  <c r="W214" i="1" s="1"/>
  <c r="H214" i="1"/>
  <c r="B214" i="1"/>
  <c r="G214" i="1" s="1"/>
  <c r="A214" i="1" s="1"/>
  <c r="AC214" i="1" s="1"/>
  <c r="AE213" i="1"/>
  <c r="AB213" i="1"/>
  <c r="S213" i="1" s="1"/>
  <c r="X213" i="1"/>
  <c r="V213" i="1"/>
  <c r="W213" i="1" s="1"/>
  <c r="H213" i="1"/>
  <c r="B213" i="1"/>
  <c r="G213" i="1" s="1"/>
  <c r="A213" i="1" s="1"/>
  <c r="AC213" i="1" s="1"/>
  <c r="AE212" i="1"/>
  <c r="AB212" i="1"/>
  <c r="S212" i="1" s="1"/>
  <c r="X212" i="1"/>
  <c r="V212" i="1"/>
  <c r="W212" i="1" s="1"/>
  <c r="H212" i="1"/>
  <c r="B212" i="1"/>
  <c r="G212" i="1" s="1"/>
  <c r="A212" i="1" s="1"/>
  <c r="AC212" i="1" s="1"/>
  <c r="AE211" i="1"/>
  <c r="AB211" i="1"/>
  <c r="S211" i="1" s="1"/>
  <c r="X211" i="1"/>
  <c r="V211" i="1"/>
  <c r="W211" i="1" s="1"/>
  <c r="H211" i="1"/>
  <c r="B211" i="1"/>
  <c r="G211" i="1" s="1"/>
  <c r="A211" i="1" s="1"/>
  <c r="AC211" i="1" s="1"/>
  <c r="AE210" i="1"/>
  <c r="AB210" i="1"/>
  <c r="S210" i="1" s="1"/>
  <c r="X210" i="1"/>
  <c r="V210" i="1"/>
  <c r="W210" i="1" s="1"/>
  <c r="H210" i="1"/>
  <c r="B210" i="1"/>
  <c r="G210" i="1" s="1"/>
  <c r="A210" i="1" s="1"/>
  <c r="AC210" i="1" s="1"/>
  <c r="AE209" i="1"/>
  <c r="AB209" i="1"/>
  <c r="S209" i="1" s="1"/>
  <c r="X209" i="1"/>
  <c r="V209" i="1"/>
  <c r="W209" i="1" s="1"/>
  <c r="H209" i="1"/>
  <c r="B209" i="1"/>
  <c r="G209" i="1" s="1"/>
  <c r="A209" i="1" s="1"/>
  <c r="AC209" i="1" s="1"/>
  <c r="AE208" i="1"/>
  <c r="AB208" i="1"/>
  <c r="S208" i="1" s="1"/>
  <c r="X208" i="1"/>
  <c r="V208" i="1"/>
  <c r="W208" i="1" s="1"/>
  <c r="H208" i="1"/>
  <c r="B208" i="1"/>
  <c r="G208" i="1" s="1"/>
  <c r="A208" i="1" s="1"/>
  <c r="AC208" i="1" s="1"/>
  <c r="AE207" i="1"/>
  <c r="AB207" i="1"/>
  <c r="S207" i="1" s="1"/>
  <c r="X207" i="1"/>
  <c r="V207" i="1"/>
  <c r="W207" i="1" s="1"/>
  <c r="H207" i="1"/>
  <c r="B207" i="1"/>
  <c r="G207" i="1" s="1"/>
  <c r="A207" i="1" s="1"/>
  <c r="AC207" i="1" s="1"/>
  <c r="AE206" i="1"/>
  <c r="AB206" i="1"/>
  <c r="S206" i="1" s="1"/>
  <c r="X206" i="1"/>
  <c r="V206" i="1"/>
  <c r="W206" i="1" s="1"/>
  <c r="H206" i="1"/>
  <c r="B206" i="1"/>
  <c r="G206" i="1" s="1"/>
  <c r="A206" i="1" s="1"/>
  <c r="AC206" i="1" s="1"/>
  <c r="AE205" i="1"/>
  <c r="AB205" i="1"/>
  <c r="S205" i="1" s="1"/>
  <c r="X205" i="1"/>
  <c r="V205" i="1"/>
  <c r="W205" i="1" s="1"/>
  <c r="H205" i="1"/>
  <c r="B205" i="1"/>
  <c r="G205" i="1" s="1"/>
  <c r="A205" i="1" s="1"/>
  <c r="AC205" i="1" s="1"/>
  <c r="AE204" i="1"/>
  <c r="AB204" i="1"/>
  <c r="S204" i="1" s="1"/>
  <c r="X204" i="1"/>
  <c r="V204" i="1"/>
  <c r="W204" i="1" s="1"/>
  <c r="H204" i="1"/>
  <c r="B204" i="1"/>
  <c r="G204" i="1" s="1"/>
  <c r="A204" i="1" s="1"/>
  <c r="AC204" i="1" s="1"/>
  <c r="AE203" i="1"/>
  <c r="AB203" i="1"/>
  <c r="S203" i="1" s="1"/>
  <c r="X203" i="1"/>
  <c r="V203" i="1"/>
  <c r="W203" i="1" s="1"/>
  <c r="H203" i="1"/>
  <c r="B203" i="1"/>
  <c r="G203" i="1" s="1"/>
  <c r="A203" i="1" s="1"/>
  <c r="AC203" i="1" s="1"/>
  <c r="AE202" i="1"/>
  <c r="AB202" i="1"/>
  <c r="S202" i="1" s="1"/>
  <c r="X202" i="1"/>
  <c r="V202" i="1"/>
  <c r="W202" i="1" s="1"/>
  <c r="H202" i="1"/>
  <c r="B202" i="1"/>
  <c r="G202" i="1" s="1"/>
  <c r="A202" i="1" s="1"/>
  <c r="AC202" i="1" s="1"/>
  <c r="AE201" i="1"/>
  <c r="AB201" i="1"/>
  <c r="S201" i="1" s="1"/>
  <c r="X201" i="1"/>
  <c r="V201" i="1"/>
  <c r="W201" i="1" s="1"/>
  <c r="H201" i="1"/>
  <c r="B201" i="1"/>
  <c r="G201" i="1" s="1"/>
  <c r="A201" i="1" s="1"/>
  <c r="AC201" i="1" s="1"/>
  <c r="AE200" i="1"/>
  <c r="AB200" i="1"/>
  <c r="S200" i="1" s="1"/>
  <c r="X200" i="1"/>
  <c r="V200" i="1"/>
  <c r="W200" i="1" s="1"/>
  <c r="H200" i="1"/>
  <c r="B200" i="1"/>
  <c r="G200" i="1" s="1"/>
  <c r="A200" i="1" s="1"/>
  <c r="AC200" i="1" s="1"/>
  <c r="AE199" i="1"/>
  <c r="AB199" i="1"/>
  <c r="S199" i="1" s="1"/>
  <c r="X199" i="1"/>
  <c r="V199" i="1"/>
  <c r="W199" i="1" s="1"/>
  <c r="H199" i="1"/>
  <c r="B199" i="1"/>
  <c r="G199" i="1" s="1"/>
  <c r="A199" i="1" s="1"/>
  <c r="AC199" i="1" s="1"/>
  <c r="AE198" i="1"/>
  <c r="AB198" i="1"/>
  <c r="S198" i="1" s="1"/>
  <c r="X198" i="1"/>
  <c r="V198" i="1"/>
  <c r="W198" i="1" s="1"/>
  <c r="H198" i="1"/>
  <c r="B198" i="1"/>
  <c r="G198" i="1" s="1"/>
  <c r="A198" i="1" s="1"/>
  <c r="AC198" i="1" s="1"/>
  <c r="AE197" i="1"/>
  <c r="AB197" i="1"/>
  <c r="S197" i="1" s="1"/>
  <c r="X197" i="1"/>
  <c r="V197" i="1"/>
  <c r="W197" i="1" s="1"/>
  <c r="H197" i="1"/>
  <c r="B197" i="1"/>
  <c r="G197" i="1" s="1"/>
  <c r="A197" i="1" s="1"/>
  <c r="AC197" i="1" s="1"/>
  <c r="AE196" i="1"/>
  <c r="AB196" i="1"/>
  <c r="S196" i="1" s="1"/>
  <c r="X196" i="1"/>
  <c r="V196" i="1"/>
  <c r="W196" i="1" s="1"/>
  <c r="H196" i="1"/>
  <c r="B196" i="1"/>
  <c r="G196" i="1" s="1"/>
  <c r="A196" i="1" s="1"/>
  <c r="AC196" i="1" s="1"/>
  <c r="AE195" i="1"/>
  <c r="AB195" i="1"/>
  <c r="S195" i="1" s="1"/>
  <c r="X195" i="1"/>
  <c r="V195" i="1"/>
  <c r="W195" i="1" s="1"/>
  <c r="H195" i="1"/>
  <c r="B195" i="1"/>
  <c r="G195" i="1" s="1"/>
  <c r="A195" i="1" s="1"/>
  <c r="AC195" i="1" s="1"/>
  <c r="AE194" i="1"/>
  <c r="AB194" i="1"/>
  <c r="S194" i="1" s="1"/>
  <c r="X194" i="1"/>
  <c r="V194" i="1"/>
  <c r="W194" i="1" s="1"/>
  <c r="H194" i="1"/>
  <c r="B194" i="1"/>
  <c r="G194" i="1" s="1"/>
  <c r="A194" i="1" s="1"/>
  <c r="AC194" i="1" s="1"/>
  <c r="AE193" i="1"/>
  <c r="AB193" i="1"/>
  <c r="S193" i="1" s="1"/>
  <c r="X193" i="1"/>
  <c r="V193" i="1"/>
  <c r="W193" i="1" s="1"/>
  <c r="H193" i="1"/>
  <c r="B193" i="1"/>
  <c r="G193" i="1" s="1"/>
  <c r="A193" i="1" s="1"/>
  <c r="AC193" i="1" s="1"/>
  <c r="AE192" i="1"/>
  <c r="AB192" i="1"/>
  <c r="S192" i="1" s="1"/>
  <c r="X192" i="1"/>
  <c r="V192" i="1"/>
  <c r="W192" i="1" s="1"/>
  <c r="H192" i="1"/>
  <c r="B192" i="1"/>
  <c r="G192" i="1" s="1"/>
  <c r="A192" i="1" s="1"/>
  <c r="AC192" i="1" s="1"/>
  <c r="AE191" i="1"/>
  <c r="AB191" i="1"/>
  <c r="S191" i="1" s="1"/>
  <c r="X191" i="1"/>
  <c r="V191" i="1"/>
  <c r="W191" i="1" s="1"/>
  <c r="H191" i="1"/>
  <c r="B191" i="1"/>
  <c r="G191" i="1" s="1"/>
  <c r="A191" i="1" s="1"/>
  <c r="AC191" i="1" s="1"/>
  <c r="AE190" i="1"/>
  <c r="AB190" i="1"/>
  <c r="S190" i="1" s="1"/>
  <c r="X190" i="1"/>
  <c r="V190" i="1"/>
  <c r="W190" i="1" s="1"/>
  <c r="H190" i="1"/>
  <c r="B190" i="1"/>
  <c r="G190" i="1" s="1"/>
  <c r="A190" i="1" s="1"/>
  <c r="AC190" i="1" s="1"/>
  <c r="AE189" i="1"/>
  <c r="AB189" i="1"/>
  <c r="S189" i="1" s="1"/>
  <c r="X189" i="1"/>
  <c r="V189" i="1"/>
  <c r="W189" i="1" s="1"/>
  <c r="H189" i="1"/>
  <c r="B189" i="1"/>
  <c r="G189" i="1" s="1"/>
  <c r="A189" i="1" s="1"/>
  <c r="AC189" i="1" s="1"/>
  <c r="AE188" i="1"/>
  <c r="AB188" i="1"/>
  <c r="S188" i="1" s="1"/>
  <c r="X188" i="1"/>
  <c r="V188" i="1"/>
  <c r="W188" i="1" s="1"/>
  <c r="H188" i="1"/>
  <c r="B188" i="1"/>
  <c r="G188" i="1" s="1"/>
  <c r="A188" i="1" s="1"/>
  <c r="AC188" i="1" s="1"/>
  <c r="AE187" i="1"/>
  <c r="AB187" i="1"/>
  <c r="S187" i="1" s="1"/>
  <c r="X187" i="1"/>
  <c r="V187" i="1"/>
  <c r="W187" i="1" s="1"/>
  <c r="H187" i="1"/>
  <c r="B187" i="1"/>
  <c r="G187" i="1" s="1"/>
  <c r="A187" i="1" s="1"/>
  <c r="AC187" i="1" s="1"/>
  <c r="AE186" i="1"/>
  <c r="AB186" i="1"/>
  <c r="S186" i="1" s="1"/>
  <c r="X186" i="1"/>
  <c r="V186" i="1"/>
  <c r="W186" i="1" s="1"/>
  <c r="H186" i="1"/>
  <c r="B186" i="1"/>
  <c r="G186" i="1" s="1"/>
  <c r="A186" i="1" s="1"/>
  <c r="AC186" i="1" s="1"/>
  <c r="AE185" i="1"/>
  <c r="AB185" i="1"/>
  <c r="S185" i="1" s="1"/>
  <c r="X185" i="1"/>
  <c r="V185" i="1"/>
  <c r="W185" i="1" s="1"/>
  <c r="H185" i="1"/>
  <c r="B185" i="1"/>
  <c r="G185" i="1" s="1"/>
  <c r="A185" i="1" s="1"/>
  <c r="AC185" i="1" s="1"/>
  <c r="AE184" i="1"/>
  <c r="AB184" i="1"/>
  <c r="S184" i="1" s="1"/>
  <c r="X184" i="1"/>
  <c r="V184" i="1"/>
  <c r="W184" i="1" s="1"/>
  <c r="H184" i="1"/>
  <c r="B184" i="1"/>
  <c r="G184" i="1" s="1"/>
  <c r="A184" i="1" s="1"/>
  <c r="AC184" i="1" s="1"/>
  <c r="AE183" i="1"/>
  <c r="AB183" i="1"/>
  <c r="S183" i="1" s="1"/>
  <c r="X183" i="1"/>
  <c r="V183" i="1"/>
  <c r="W183" i="1" s="1"/>
  <c r="H183" i="1"/>
  <c r="B183" i="1"/>
  <c r="G183" i="1" s="1"/>
  <c r="A183" i="1" s="1"/>
  <c r="AE182" i="1"/>
  <c r="AB182" i="1"/>
  <c r="S182" i="1" s="1"/>
  <c r="X182" i="1"/>
  <c r="V182" i="1"/>
  <c r="W182" i="1" s="1"/>
  <c r="H182" i="1"/>
  <c r="B182" i="1"/>
  <c r="G182" i="1" s="1"/>
  <c r="A182" i="1" s="1"/>
  <c r="AC182" i="1" s="1"/>
  <c r="AE181" i="1"/>
  <c r="AB181" i="1"/>
  <c r="S181" i="1" s="1"/>
  <c r="X181" i="1"/>
  <c r="V181" i="1"/>
  <c r="W181" i="1" s="1"/>
  <c r="H181" i="1"/>
  <c r="B181" i="1"/>
  <c r="G181" i="1" s="1"/>
  <c r="A181" i="1" s="1"/>
  <c r="AE180" i="1"/>
  <c r="AB180" i="1"/>
  <c r="S180" i="1" s="1"/>
  <c r="X180" i="1"/>
  <c r="V180" i="1"/>
  <c r="W180" i="1" s="1"/>
  <c r="H180" i="1"/>
  <c r="B180" i="1"/>
  <c r="G180" i="1" s="1"/>
  <c r="A180" i="1" s="1"/>
  <c r="AC180" i="1" s="1"/>
  <c r="AE179" i="1"/>
  <c r="X179" i="1"/>
  <c r="H179" i="1"/>
  <c r="B179" i="1"/>
  <c r="G179" i="1" s="1"/>
  <c r="A179" i="1" s="1"/>
  <c r="AC179" i="1" s="1"/>
  <c r="AE178" i="1"/>
  <c r="X178" i="1"/>
  <c r="H178" i="1"/>
  <c r="B178" i="1"/>
  <c r="G178" i="1" s="1"/>
  <c r="A178" i="1" s="1"/>
  <c r="AE177" i="1"/>
  <c r="X177" i="1"/>
  <c r="H177" i="1"/>
  <c r="B177" i="1"/>
  <c r="G177" i="1" s="1"/>
  <c r="A177" i="1" s="1"/>
  <c r="AC177" i="1" s="1"/>
  <c r="AE176" i="1"/>
  <c r="X176" i="1"/>
  <c r="H176" i="1"/>
  <c r="B176" i="1"/>
  <c r="G176" i="1" s="1"/>
  <c r="A176" i="1" s="1"/>
  <c r="AE175" i="1"/>
  <c r="X175" i="1"/>
  <c r="H175" i="1"/>
  <c r="B175" i="1"/>
  <c r="G175" i="1" s="1"/>
  <c r="A175" i="1" s="1"/>
  <c r="AE174" i="1"/>
  <c r="X174" i="1"/>
  <c r="V174" i="1"/>
  <c r="H174" i="1"/>
  <c r="B174" i="1"/>
  <c r="G174" i="1" s="1"/>
  <c r="A174" i="1" s="1"/>
  <c r="AE173" i="1"/>
  <c r="X173" i="1"/>
  <c r="H173" i="1"/>
  <c r="B173" i="1"/>
  <c r="G173" i="1" s="1"/>
  <c r="A173" i="1" s="1"/>
  <c r="AC173" i="1" s="1"/>
  <c r="AE172" i="1"/>
  <c r="X172" i="1"/>
  <c r="H172" i="1"/>
  <c r="B172" i="1"/>
  <c r="G172" i="1" s="1"/>
  <c r="A172" i="1" s="1"/>
  <c r="AE171" i="1"/>
  <c r="X171" i="1"/>
  <c r="V171" i="1"/>
  <c r="H171" i="1"/>
  <c r="B171" i="1"/>
  <c r="G171" i="1" s="1"/>
  <c r="A171" i="1" s="1"/>
  <c r="AE170" i="1"/>
  <c r="X170" i="1"/>
  <c r="H170" i="1"/>
  <c r="B170" i="1"/>
  <c r="G170" i="1" s="1"/>
  <c r="A170" i="1" s="1"/>
  <c r="AC170" i="1" s="1"/>
  <c r="AE169" i="1"/>
  <c r="X169" i="1"/>
  <c r="H169" i="1"/>
  <c r="AE168" i="1"/>
  <c r="AB168" i="1"/>
  <c r="S168" i="1" s="1"/>
  <c r="X168" i="1"/>
  <c r="V168" i="1"/>
  <c r="W168" i="1" s="1"/>
  <c r="H168" i="1"/>
  <c r="B168" i="1"/>
  <c r="G168" i="1" s="1"/>
  <c r="A168" i="1" s="1"/>
  <c r="AC168" i="1" s="1"/>
  <c r="AE167" i="1"/>
  <c r="X167" i="1"/>
  <c r="H167" i="1"/>
  <c r="AE166" i="1"/>
  <c r="X166" i="1"/>
  <c r="V166" i="1"/>
  <c r="H166" i="1"/>
  <c r="B166" i="1"/>
  <c r="G166" i="1" s="1"/>
  <c r="A166" i="1" s="1"/>
  <c r="AE165" i="1"/>
  <c r="X165" i="1"/>
  <c r="H165" i="1"/>
  <c r="B165" i="1"/>
  <c r="G165" i="1" s="1"/>
  <c r="A165" i="1" s="1"/>
  <c r="AC165" i="1" s="1"/>
  <c r="AE164" i="1"/>
  <c r="X164" i="1"/>
  <c r="H164" i="1"/>
  <c r="B164" i="1"/>
  <c r="G164" i="1" s="1"/>
  <c r="A164" i="1" s="1"/>
  <c r="AC164" i="1" s="1"/>
  <c r="AE163" i="1"/>
  <c r="X163" i="1"/>
  <c r="H163" i="1"/>
  <c r="B163" i="1"/>
  <c r="G163" i="1" s="1"/>
  <c r="A163" i="1" s="1"/>
  <c r="AE162" i="1"/>
  <c r="X162" i="1"/>
  <c r="H162" i="1"/>
  <c r="AE161" i="1"/>
  <c r="X161" i="1"/>
  <c r="V161" i="1"/>
  <c r="H161" i="1"/>
  <c r="B161" i="1"/>
  <c r="G161" i="1" s="1"/>
  <c r="A161" i="1" s="1"/>
  <c r="AE160" i="1"/>
  <c r="X160" i="1"/>
  <c r="H160" i="1"/>
  <c r="AE159" i="1"/>
  <c r="X159" i="1"/>
  <c r="H159" i="1"/>
  <c r="B159" i="1"/>
  <c r="G159" i="1" s="1"/>
  <c r="A159" i="1" s="1"/>
  <c r="AC159" i="1" s="1"/>
  <c r="AE158" i="1"/>
  <c r="X158" i="1"/>
  <c r="H158" i="1"/>
  <c r="AE157" i="1"/>
  <c r="X157" i="1"/>
  <c r="H157" i="1"/>
  <c r="B157" i="1"/>
  <c r="G157" i="1" s="1"/>
  <c r="A157" i="1" s="1"/>
  <c r="AC157" i="1" s="1"/>
  <c r="AE156" i="1"/>
  <c r="X156" i="1"/>
  <c r="H156" i="1"/>
  <c r="B156" i="1"/>
  <c r="G156" i="1" s="1"/>
  <c r="A156" i="1" s="1"/>
  <c r="AE155" i="1"/>
  <c r="X155" i="1"/>
  <c r="H155" i="1"/>
  <c r="B155" i="1"/>
  <c r="G155" i="1" s="1"/>
  <c r="A155" i="1" s="1"/>
  <c r="AC155" i="1" s="1"/>
  <c r="AE154" i="1"/>
  <c r="X154" i="1"/>
  <c r="H154" i="1"/>
  <c r="B154" i="1"/>
  <c r="G154" i="1" s="1"/>
  <c r="A154" i="1" s="1"/>
  <c r="AE153" i="1"/>
  <c r="X153" i="1"/>
  <c r="H153" i="1"/>
  <c r="AE152" i="1"/>
  <c r="X152" i="1"/>
  <c r="H152" i="1"/>
  <c r="AE151" i="1"/>
  <c r="X151" i="1"/>
  <c r="H151" i="1"/>
  <c r="B151" i="1"/>
  <c r="G151" i="1" s="1"/>
  <c r="A151" i="1" s="1"/>
  <c r="AC151" i="1" s="1"/>
  <c r="AE150" i="1"/>
  <c r="X150" i="1"/>
  <c r="H150" i="1"/>
  <c r="B150" i="1"/>
  <c r="G150" i="1" s="1"/>
  <c r="A150" i="1" s="1"/>
  <c r="AC150" i="1" s="1"/>
  <c r="AE149" i="1"/>
  <c r="X149" i="1"/>
  <c r="H149" i="1"/>
  <c r="AE148" i="1"/>
  <c r="X148" i="1"/>
  <c r="H148" i="1"/>
  <c r="B148" i="1"/>
  <c r="G148" i="1" s="1"/>
  <c r="A148" i="1" s="1"/>
  <c r="AC148" i="1" s="1"/>
  <c r="AE147" i="1"/>
  <c r="X147" i="1"/>
  <c r="H147" i="1"/>
  <c r="AE146" i="1"/>
  <c r="X146" i="1"/>
  <c r="H146" i="1"/>
  <c r="B146" i="1"/>
  <c r="G146" i="1" s="1"/>
  <c r="A146" i="1" s="1"/>
  <c r="AC146" i="1" s="1"/>
  <c r="AE145" i="1"/>
  <c r="X145" i="1"/>
  <c r="H145" i="1"/>
  <c r="AE144" i="1"/>
  <c r="X144" i="1"/>
  <c r="H144" i="1"/>
  <c r="B144" i="1"/>
  <c r="G144" i="1" s="1"/>
  <c r="A144" i="1" s="1"/>
  <c r="AC144" i="1" s="1"/>
  <c r="AE143" i="1"/>
  <c r="X143" i="1"/>
  <c r="H143" i="1"/>
  <c r="AE142" i="1"/>
  <c r="AB142" i="1"/>
  <c r="S142" i="1" s="1"/>
  <c r="X142" i="1"/>
  <c r="V142" i="1"/>
  <c r="W142" i="1" s="1"/>
  <c r="H142" i="1"/>
  <c r="B142" i="1"/>
  <c r="G142" i="1" s="1"/>
  <c r="A142" i="1" s="1"/>
  <c r="AC142" i="1" s="1"/>
  <c r="AE141" i="1"/>
  <c r="X141" i="1"/>
  <c r="H141" i="1"/>
  <c r="B141" i="1"/>
  <c r="G141" i="1" s="1"/>
  <c r="A141" i="1" s="1"/>
  <c r="AC141" i="1" s="1"/>
  <c r="AE140" i="1"/>
  <c r="X140" i="1"/>
  <c r="H140" i="1"/>
  <c r="AE137" i="1"/>
  <c r="X137" i="1"/>
  <c r="H137" i="1"/>
  <c r="B137" i="1"/>
  <c r="G137" i="1" s="1"/>
  <c r="A137" i="1" s="1"/>
  <c r="AC137" i="1" s="1"/>
  <c r="AE136" i="1"/>
  <c r="X136" i="1"/>
  <c r="H136" i="1"/>
  <c r="AE135" i="1"/>
  <c r="X135" i="1"/>
  <c r="H135" i="1"/>
  <c r="B135" i="1"/>
  <c r="G135" i="1" s="1"/>
  <c r="A135" i="1" s="1"/>
  <c r="AC135" i="1" s="1"/>
  <c r="AE134" i="1"/>
  <c r="X134" i="1"/>
  <c r="H134" i="1"/>
  <c r="AE133" i="1"/>
  <c r="X133" i="1"/>
  <c r="H133" i="1"/>
  <c r="B133" i="1"/>
  <c r="G133" i="1" s="1"/>
  <c r="A133" i="1" s="1"/>
  <c r="AC133" i="1" s="1"/>
  <c r="AE132" i="1"/>
  <c r="X132" i="1"/>
  <c r="H132" i="1"/>
  <c r="B132" i="1"/>
  <c r="G132" i="1" s="1"/>
  <c r="A132" i="1" s="1"/>
  <c r="AC132" i="1" s="1"/>
  <c r="AE131" i="1"/>
  <c r="X131" i="1"/>
  <c r="H131" i="1"/>
  <c r="B131" i="1"/>
  <c r="G131" i="1" s="1"/>
  <c r="A131" i="1" s="1"/>
  <c r="AC131" i="1" s="1"/>
  <c r="AE130" i="1"/>
  <c r="X130" i="1"/>
  <c r="H130" i="1"/>
  <c r="B130" i="1"/>
  <c r="G130" i="1" s="1"/>
  <c r="A130" i="1" s="1"/>
  <c r="AC130" i="1" s="1"/>
  <c r="AE128" i="1"/>
  <c r="X128" i="1"/>
  <c r="H128" i="1"/>
  <c r="B128" i="1"/>
  <c r="G128" i="1" s="1"/>
  <c r="A128" i="1" s="1"/>
  <c r="AC128" i="1" s="1"/>
  <c r="AE127" i="1"/>
  <c r="X127" i="1"/>
  <c r="H127" i="1"/>
  <c r="B127" i="1"/>
  <c r="G127" i="1" s="1"/>
  <c r="A127" i="1" s="1"/>
  <c r="AC127" i="1" s="1"/>
  <c r="AE126" i="1"/>
  <c r="X126" i="1"/>
  <c r="H126" i="1"/>
  <c r="AE125" i="1"/>
  <c r="X125" i="1"/>
  <c r="H125" i="1"/>
  <c r="B125" i="1"/>
  <c r="G125" i="1" s="1"/>
  <c r="A125" i="1" s="1"/>
  <c r="AC125" i="1" s="1"/>
  <c r="AE124" i="1"/>
  <c r="X124" i="1"/>
  <c r="H124" i="1"/>
  <c r="B124" i="1"/>
  <c r="G124" i="1" s="1"/>
  <c r="A124" i="1" s="1"/>
  <c r="AC124" i="1" s="1"/>
  <c r="AE123" i="1"/>
  <c r="X123" i="1"/>
  <c r="H123" i="1"/>
  <c r="AE122" i="1"/>
  <c r="X122" i="1"/>
  <c r="H122" i="1"/>
  <c r="B122" i="1"/>
  <c r="G122" i="1" s="1"/>
  <c r="A122" i="1" s="1"/>
  <c r="AC122" i="1" s="1"/>
  <c r="AE121" i="1"/>
  <c r="X121" i="1"/>
  <c r="H121" i="1"/>
  <c r="AE120" i="1"/>
  <c r="X120" i="1"/>
  <c r="H120" i="1"/>
  <c r="B120" i="1"/>
  <c r="G120" i="1" s="1"/>
  <c r="A120" i="1" s="1"/>
  <c r="AC120" i="1" s="1"/>
  <c r="AE119" i="1"/>
  <c r="X119" i="1"/>
  <c r="H119" i="1"/>
  <c r="AE118" i="1"/>
  <c r="X118" i="1"/>
  <c r="H118" i="1"/>
  <c r="B118" i="1"/>
  <c r="G118" i="1" s="1"/>
  <c r="A118" i="1" s="1"/>
  <c r="AC118" i="1" s="1"/>
  <c r="AE117" i="1"/>
  <c r="X117" i="1"/>
  <c r="H117" i="1"/>
  <c r="B117" i="1"/>
  <c r="G117" i="1" s="1"/>
  <c r="A117" i="1" s="1"/>
  <c r="AC117" i="1" s="1"/>
  <c r="AE116" i="1"/>
  <c r="X116" i="1"/>
  <c r="H116" i="1"/>
  <c r="AE115" i="1"/>
  <c r="X115" i="1"/>
  <c r="H115" i="1"/>
  <c r="AE114" i="1"/>
  <c r="X114" i="1"/>
  <c r="H114" i="1"/>
  <c r="B114" i="1"/>
  <c r="G114" i="1" s="1"/>
  <c r="A114" i="1" s="1"/>
  <c r="AC114" i="1" s="1"/>
  <c r="AE113" i="1"/>
  <c r="X113" i="1"/>
  <c r="H113" i="1"/>
  <c r="B113" i="1"/>
  <c r="G113" i="1" s="1"/>
  <c r="A113" i="1" s="1"/>
  <c r="AC113" i="1" s="1"/>
  <c r="AE112" i="1"/>
  <c r="X112" i="1"/>
  <c r="H112" i="1"/>
  <c r="AE111" i="1"/>
  <c r="AB111" i="1"/>
  <c r="S111" i="1" s="1"/>
  <c r="X111" i="1"/>
  <c r="V111" i="1"/>
  <c r="W111" i="1" s="1"/>
  <c r="H111" i="1"/>
  <c r="B111" i="1"/>
  <c r="G111" i="1" s="1"/>
  <c r="A111" i="1" s="1"/>
  <c r="AC111" i="1" s="1"/>
  <c r="AE110" i="1"/>
  <c r="X110" i="1"/>
  <c r="H110" i="1"/>
  <c r="AE109" i="1"/>
  <c r="X109" i="1"/>
  <c r="H109" i="1"/>
  <c r="B109" i="1"/>
  <c r="G109" i="1" s="1"/>
  <c r="A109" i="1" s="1"/>
  <c r="AC109" i="1" s="1"/>
  <c r="AE108" i="1"/>
  <c r="X108" i="1"/>
  <c r="H108" i="1"/>
  <c r="AE107" i="1"/>
  <c r="X107" i="1"/>
  <c r="H107" i="1"/>
  <c r="B107" i="1"/>
  <c r="G107" i="1" s="1"/>
  <c r="A107" i="1" s="1"/>
  <c r="AC107" i="1" s="1"/>
  <c r="AE106" i="1"/>
  <c r="X106" i="1"/>
  <c r="H106" i="1"/>
  <c r="B106" i="1"/>
  <c r="G106" i="1" s="1"/>
  <c r="A106" i="1" s="1"/>
  <c r="AC106" i="1" s="1"/>
  <c r="AE105" i="1"/>
  <c r="X105" i="1"/>
  <c r="H105" i="1"/>
  <c r="B105" i="1"/>
  <c r="G105" i="1" s="1"/>
  <c r="A105" i="1" s="1"/>
  <c r="AC105" i="1" s="1"/>
  <c r="AE104" i="1"/>
  <c r="X104" i="1"/>
  <c r="H104" i="1"/>
  <c r="AE103" i="1"/>
  <c r="X103" i="1"/>
  <c r="H103" i="1"/>
  <c r="B103" i="1"/>
  <c r="G103" i="1" s="1"/>
  <c r="A103" i="1" s="1"/>
  <c r="AC103" i="1" s="1"/>
  <c r="AE102" i="1"/>
  <c r="X102" i="1"/>
  <c r="H102" i="1"/>
  <c r="B102" i="1"/>
  <c r="G102" i="1" s="1"/>
  <c r="A102" i="1" s="1"/>
  <c r="AC102" i="1" s="1"/>
  <c r="AE101" i="1"/>
  <c r="X101" i="1"/>
  <c r="H101" i="1"/>
  <c r="AE100" i="1"/>
  <c r="X100" i="1"/>
  <c r="H100" i="1"/>
  <c r="B100" i="1"/>
  <c r="G100" i="1" s="1"/>
  <c r="A100" i="1" s="1"/>
  <c r="AC100" i="1" s="1"/>
  <c r="AE99" i="1"/>
  <c r="X99" i="1"/>
  <c r="H99" i="1"/>
  <c r="AE98" i="1"/>
  <c r="X98" i="1"/>
  <c r="H98" i="1"/>
  <c r="B98" i="1"/>
  <c r="G98" i="1" s="1"/>
  <c r="A98" i="1" s="1"/>
  <c r="AC98" i="1" s="1"/>
  <c r="AE97" i="1"/>
  <c r="X97" i="1"/>
  <c r="H97" i="1"/>
  <c r="AE96" i="1"/>
  <c r="X96" i="1"/>
  <c r="H96" i="1"/>
  <c r="B96" i="1"/>
  <c r="G96" i="1" s="1"/>
  <c r="A96" i="1" s="1"/>
  <c r="AC96" i="1" s="1"/>
  <c r="AE95" i="1"/>
  <c r="X95" i="1"/>
  <c r="H95" i="1"/>
  <c r="AE94" i="1"/>
  <c r="X94" i="1"/>
  <c r="H94" i="1"/>
  <c r="B94" i="1"/>
  <c r="G94" i="1" s="1"/>
  <c r="A94" i="1" s="1"/>
  <c r="AC94" i="1" s="1"/>
  <c r="AE93" i="1"/>
  <c r="X93" i="1"/>
  <c r="H93" i="1"/>
  <c r="B93" i="1"/>
  <c r="G93" i="1" s="1"/>
  <c r="A93" i="1" s="1"/>
  <c r="AC93" i="1" s="1"/>
  <c r="AE92" i="1"/>
  <c r="X92" i="1"/>
  <c r="H92" i="1"/>
  <c r="B92" i="1"/>
  <c r="G92" i="1" s="1"/>
  <c r="A92" i="1" s="1"/>
  <c r="AC92" i="1" s="1"/>
  <c r="AE91" i="1"/>
  <c r="H91" i="1"/>
  <c r="B91" i="1"/>
  <c r="G91" i="1" s="1"/>
  <c r="A91" i="1" s="1"/>
  <c r="AC91" i="1" s="1"/>
  <c r="AE89" i="1"/>
  <c r="X89" i="1"/>
  <c r="H89" i="1"/>
  <c r="B89" i="1"/>
  <c r="G89" i="1" s="1"/>
  <c r="A89" i="1" s="1"/>
  <c r="AC89" i="1" s="1"/>
  <c r="AE88" i="1"/>
  <c r="X88" i="1"/>
  <c r="H88" i="1"/>
  <c r="AE87" i="1"/>
  <c r="X87" i="1"/>
  <c r="H87" i="1"/>
  <c r="B87" i="1"/>
  <c r="G87" i="1" s="1"/>
  <c r="A87" i="1" s="1"/>
  <c r="AC87" i="1" s="1"/>
  <c r="AE86" i="1"/>
  <c r="X86" i="1"/>
  <c r="H86" i="1"/>
  <c r="AE85" i="1"/>
  <c r="AB85" i="1"/>
  <c r="S85" i="1" s="1"/>
  <c r="X85" i="1"/>
  <c r="V85" i="1"/>
  <c r="W85" i="1" s="1"/>
  <c r="H85" i="1"/>
  <c r="B85" i="1"/>
  <c r="G85" i="1" s="1"/>
  <c r="A85" i="1" s="1"/>
  <c r="AC85" i="1" s="1"/>
  <c r="AE84" i="1"/>
  <c r="X84" i="1"/>
  <c r="H84" i="1"/>
  <c r="B84" i="1"/>
  <c r="G84" i="1" s="1"/>
  <c r="A84" i="1" s="1"/>
  <c r="AC84" i="1" s="1"/>
  <c r="AE83" i="1"/>
  <c r="X83" i="1"/>
  <c r="H83" i="1"/>
  <c r="AE82" i="1"/>
  <c r="X82" i="1"/>
  <c r="H82" i="1"/>
  <c r="B82" i="1"/>
  <c r="G82" i="1" s="1"/>
  <c r="A82" i="1" s="1"/>
  <c r="AC82" i="1" s="1"/>
  <c r="AE81" i="1"/>
  <c r="X81" i="1"/>
  <c r="H81" i="1"/>
  <c r="AE80" i="1"/>
  <c r="X80" i="1"/>
  <c r="H80" i="1"/>
  <c r="AE79" i="1"/>
  <c r="X79" i="1"/>
  <c r="H79" i="1"/>
  <c r="B79" i="1"/>
  <c r="G79" i="1" s="1"/>
  <c r="A79" i="1" s="1"/>
  <c r="AC79" i="1" s="1"/>
  <c r="AE78" i="1"/>
  <c r="X78" i="1"/>
  <c r="H78" i="1"/>
  <c r="AE77" i="1"/>
  <c r="X77" i="1"/>
  <c r="H77" i="1"/>
  <c r="B77" i="1"/>
  <c r="G77" i="1" s="1"/>
  <c r="A77" i="1" s="1"/>
  <c r="AC77" i="1" s="1"/>
  <c r="AE76" i="1"/>
  <c r="X76" i="1"/>
  <c r="H76" i="1"/>
  <c r="B76" i="1"/>
  <c r="G76" i="1" s="1"/>
  <c r="A76" i="1" s="1"/>
  <c r="AC76" i="1" s="1"/>
  <c r="AE75" i="1"/>
  <c r="X75" i="1"/>
  <c r="H75" i="1"/>
  <c r="AE74" i="1"/>
  <c r="X74" i="1"/>
  <c r="H74" i="1"/>
  <c r="B74" i="1"/>
  <c r="G74" i="1" s="1"/>
  <c r="A74" i="1" s="1"/>
  <c r="AC74" i="1" s="1"/>
  <c r="AE73" i="1"/>
  <c r="X73" i="1"/>
  <c r="H73" i="1"/>
  <c r="AE72" i="1"/>
  <c r="X72" i="1"/>
  <c r="H72" i="1"/>
  <c r="B72" i="1"/>
  <c r="G72" i="1" s="1"/>
  <c r="A72" i="1" s="1"/>
  <c r="AC72" i="1" s="1"/>
  <c r="AE71" i="1"/>
  <c r="X71" i="1"/>
  <c r="H71" i="1"/>
  <c r="B71" i="1"/>
  <c r="G71" i="1" s="1"/>
  <c r="A71" i="1" s="1"/>
  <c r="AC71" i="1" s="1"/>
  <c r="AE70" i="1"/>
  <c r="X70" i="1"/>
  <c r="H70" i="1"/>
  <c r="B70" i="1"/>
  <c r="G70" i="1" s="1"/>
  <c r="A70" i="1" s="1"/>
  <c r="AC70" i="1" s="1"/>
  <c r="AE69" i="1"/>
  <c r="X69" i="1"/>
  <c r="H69" i="1"/>
  <c r="B69" i="1"/>
  <c r="G69" i="1" s="1"/>
  <c r="A69" i="1" s="1"/>
  <c r="AC69" i="1" s="1"/>
  <c r="AE68" i="1"/>
  <c r="X68" i="1"/>
  <c r="H68" i="1"/>
  <c r="AE66" i="1"/>
  <c r="X66" i="1"/>
  <c r="H66" i="1"/>
  <c r="B66" i="1"/>
  <c r="G66" i="1" s="1"/>
  <c r="A66" i="1" s="1"/>
  <c r="AC66" i="1" s="1"/>
  <c r="AE65" i="1"/>
  <c r="X65" i="1"/>
  <c r="H65" i="1"/>
  <c r="AE57" i="1"/>
  <c r="X57" i="1"/>
  <c r="H57" i="1"/>
  <c r="AE56" i="1"/>
  <c r="X56" i="1"/>
  <c r="H56" i="1"/>
  <c r="AE55" i="1"/>
  <c r="X55" i="1"/>
  <c r="H55" i="1"/>
  <c r="AE54" i="1"/>
  <c r="X54" i="1"/>
  <c r="H54" i="1"/>
  <c r="AE53" i="1"/>
  <c r="X53" i="1"/>
  <c r="H53" i="1"/>
  <c r="AE52" i="1"/>
  <c r="X52" i="1"/>
  <c r="H52" i="1"/>
  <c r="AE51" i="1"/>
  <c r="X51" i="1"/>
  <c r="H51" i="1"/>
  <c r="AE50" i="1"/>
  <c r="X50" i="1"/>
  <c r="H50" i="1"/>
  <c r="AE49" i="1"/>
  <c r="X49" i="1"/>
  <c r="H49" i="1"/>
  <c r="AE48" i="1"/>
  <c r="X48" i="1"/>
  <c r="H48" i="1"/>
  <c r="AE47" i="1"/>
  <c r="X47" i="1"/>
  <c r="H47" i="1"/>
  <c r="AE46" i="1"/>
  <c r="X46" i="1"/>
  <c r="H46" i="1"/>
  <c r="AE45" i="1"/>
  <c r="X45" i="1"/>
  <c r="AE44" i="1"/>
  <c r="X44" i="1"/>
  <c r="H44" i="1"/>
  <c r="AE43" i="1"/>
  <c r="X43" i="1"/>
  <c r="H43" i="1"/>
  <c r="AE42" i="1"/>
  <c r="X42" i="1"/>
  <c r="H42" i="1"/>
  <c r="AE39" i="1"/>
  <c r="X39" i="1"/>
  <c r="H39" i="1"/>
  <c r="AE38" i="1"/>
  <c r="X38" i="1"/>
  <c r="H38" i="1"/>
  <c r="AE37" i="1"/>
  <c r="X37" i="1"/>
  <c r="H37" i="1"/>
  <c r="B37" i="1"/>
  <c r="G37" i="1" s="1"/>
  <c r="A37" i="1" s="1"/>
  <c r="AE36" i="1"/>
  <c r="X36" i="1"/>
  <c r="H36" i="1"/>
  <c r="AE35" i="1"/>
  <c r="X35" i="1"/>
  <c r="H35" i="1"/>
  <c r="B35" i="1"/>
  <c r="G35" i="1" s="1"/>
  <c r="A35" i="1" s="1"/>
  <c r="AC35" i="1" s="1"/>
  <c r="AE34" i="1"/>
  <c r="X34" i="1"/>
  <c r="H34" i="1"/>
  <c r="AE33" i="1"/>
  <c r="X33" i="1"/>
  <c r="H33" i="1"/>
  <c r="B33" i="1"/>
  <c r="G33" i="1" s="1"/>
  <c r="A33" i="1" s="1"/>
  <c r="AC33" i="1" s="1"/>
  <c r="AE32" i="1"/>
  <c r="X32" i="1"/>
  <c r="H32" i="1"/>
  <c r="AE31" i="1"/>
  <c r="X31" i="1"/>
  <c r="H31" i="1"/>
  <c r="B31" i="1"/>
  <c r="G31" i="1" s="1"/>
  <c r="A31" i="1" s="1"/>
  <c r="AC31" i="1" s="1"/>
  <c r="AE30" i="1"/>
  <c r="X30" i="1"/>
  <c r="H30" i="1"/>
  <c r="B30" i="1"/>
  <c r="G30" i="1" s="1"/>
  <c r="A30" i="1" s="1"/>
  <c r="AC30" i="1" s="1"/>
  <c r="AE29" i="1"/>
  <c r="X29" i="1"/>
  <c r="H29" i="1"/>
  <c r="AE28" i="1"/>
  <c r="X28" i="1"/>
  <c r="H28" i="1"/>
  <c r="AE27" i="1"/>
  <c r="X27" i="1"/>
  <c r="H27" i="1"/>
  <c r="AE26" i="1"/>
  <c r="X26" i="1"/>
  <c r="H26" i="1"/>
  <c r="AE25" i="1"/>
  <c r="X25" i="1"/>
  <c r="H25" i="1"/>
  <c r="AE24" i="1"/>
  <c r="X24" i="1"/>
  <c r="H24" i="1"/>
  <c r="AE23" i="1"/>
  <c r="X23" i="1"/>
  <c r="H23" i="1"/>
  <c r="AE22" i="1"/>
  <c r="X22" i="1"/>
  <c r="H22" i="1"/>
  <c r="AE21" i="1"/>
  <c r="X21" i="1"/>
  <c r="H21" i="1"/>
  <c r="B21" i="1"/>
  <c r="G21" i="1" s="1"/>
  <c r="A21" i="1" s="1"/>
  <c r="AC21" i="1" s="1"/>
  <c r="AE20" i="1"/>
  <c r="X20" i="1"/>
  <c r="H20" i="1"/>
  <c r="AE19" i="1"/>
  <c r="X19" i="1"/>
  <c r="H19" i="1"/>
  <c r="AE18" i="1"/>
  <c r="X18" i="1"/>
  <c r="H18" i="1"/>
  <c r="AE17" i="1"/>
  <c r="X17" i="1"/>
  <c r="H17" i="1"/>
  <c r="AE16" i="1"/>
  <c r="X16" i="1"/>
  <c r="H16" i="1"/>
  <c r="AE15" i="1"/>
  <c r="X15" i="1"/>
  <c r="H15" i="1"/>
  <c r="AE9" i="1"/>
  <c r="X9" i="1"/>
  <c r="H9" i="1"/>
  <c r="AE8" i="1"/>
  <c r="X8" i="1"/>
  <c r="H8" i="1"/>
  <c r="B8" i="1"/>
  <c r="G8" i="1" s="1"/>
  <c r="A8" i="1" s="1"/>
  <c r="AC8" i="1" s="1"/>
  <c r="AE7" i="1"/>
  <c r="X7" i="1"/>
  <c r="H7" i="1"/>
  <c r="AE5" i="1"/>
  <c r="X5" i="1"/>
  <c r="H5" i="1"/>
  <c r="AE4" i="1"/>
  <c r="X4" i="1"/>
  <c r="H4" i="1"/>
  <c r="AE3" i="1"/>
  <c r="X3" i="1"/>
  <c r="H3" i="1"/>
  <c r="B3" i="1"/>
  <c r="V175" i="1"/>
  <c r="V173" i="1"/>
  <c r="V176" i="1"/>
  <c r="V172" i="1"/>
  <c r="I51" i="1" l="1"/>
  <c r="I9" i="1"/>
  <c r="I134" i="1"/>
  <c r="I59" i="1"/>
  <c r="I161" i="1"/>
  <c r="I80" i="1"/>
  <c r="I99" i="1"/>
  <c r="I123" i="1"/>
  <c r="I140" i="1"/>
  <c r="I166" i="1"/>
  <c r="I143" i="1"/>
  <c r="I119" i="1"/>
  <c r="I61" i="1"/>
  <c r="I104" i="1"/>
  <c r="I110" i="1"/>
  <c r="I112" i="1"/>
  <c r="I171" i="1"/>
  <c r="I86" i="1"/>
  <c r="I136" i="1"/>
  <c r="I116" i="1"/>
  <c r="I149" i="1"/>
  <c r="I163" i="1"/>
  <c r="I78" i="1"/>
  <c r="I101" i="1"/>
  <c r="I152" i="1"/>
  <c r="I156" i="1"/>
  <c r="I43" i="1"/>
  <c r="I7" i="1"/>
  <c r="I27" i="1"/>
  <c r="I18" i="1"/>
  <c r="I15" i="1"/>
  <c r="I57" i="1"/>
  <c r="I4" i="1"/>
  <c r="B4" i="1"/>
  <c r="G4" i="1" s="1"/>
  <c r="A4" i="1" s="1"/>
  <c r="V4" i="1" s="1"/>
  <c r="G3" i="1"/>
  <c r="A3" i="1" s="1"/>
  <c r="B38" i="1"/>
  <c r="Y3" i="1"/>
  <c r="Z3" i="1"/>
  <c r="Z4" i="1"/>
  <c r="Y4" i="1"/>
  <c r="Z7" i="1"/>
  <c r="Y7" i="1"/>
  <c r="Z19" i="1"/>
  <c r="Y19" i="1"/>
  <c r="Y26" i="1"/>
  <c r="Z29" i="1"/>
  <c r="Y29" i="1"/>
  <c r="Z33" i="1"/>
  <c r="Y33" i="1"/>
  <c r="Y36" i="1"/>
  <c r="Z36" i="1"/>
  <c r="Z39" i="1"/>
  <c r="Y39" i="1"/>
  <c r="Z43" i="1"/>
  <c r="Y43" i="1"/>
  <c r="Z44" i="1"/>
  <c r="Y44" i="1"/>
  <c r="Z47" i="1"/>
  <c r="Y47" i="1"/>
  <c r="Z50" i="1"/>
  <c r="Y50" i="1"/>
  <c r="AA50" i="1" s="1"/>
  <c r="Z52" i="1"/>
  <c r="Y52" i="1"/>
  <c r="Z54" i="1"/>
  <c r="Y54" i="1"/>
  <c r="Z56" i="1"/>
  <c r="Y56" i="1"/>
  <c r="AA56" i="1" s="1"/>
  <c r="Z68" i="1"/>
  <c r="Y68" i="1"/>
  <c r="Y70" i="1"/>
  <c r="Z70" i="1"/>
  <c r="Z73" i="1"/>
  <c r="Y73" i="1"/>
  <c r="Y74" i="1"/>
  <c r="Z74" i="1"/>
  <c r="Z76" i="1"/>
  <c r="Y76" i="1"/>
  <c r="Y78" i="1"/>
  <c r="Z78" i="1"/>
  <c r="Z81" i="1"/>
  <c r="Y81" i="1"/>
  <c r="Y82" i="1"/>
  <c r="Z82" i="1"/>
  <c r="Z85" i="1"/>
  <c r="Y85" i="1"/>
  <c r="Z88" i="1"/>
  <c r="Y88" i="1"/>
  <c r="Z92" i="1"/>
  <c r="Y92" i="1"/>
  <c r="Y95" i="1"/>
  <c r="Z95" i="1"/>
  <c r="Z96" i="1"/>
  <c r="Y96" i="1"/>
  <c r="Z98" i="1"/>
  <c r="Y98" i="1"/>
  <c r="AA98" i="1" s="1"/>
  <c r="Z100" i="1"/>
  <c r="Y100" i="1"/>
  <c r="AA100" i="1" s="1"/>
  <c r="Z102" i="1"/>
  <c r="Y102" i="1"/>
  <c r="Z104" i="1"/>
  <c r="Y104" i="1"/>
  <c r="Z106" i="1"/>
  <c r="Y106" i="1"/>
  <c r="Y107" i="1"/>
  <c r="Z107" i="1"/>
  <c r="Z109" i="1"/>
  <c r="Y109" i="1"/>
  <c r="AA109" i="1" s="1"/>
  <c r="Z112" i="1"/>
  <c r="Y112" i="1"/>
  <c r="Y115" i="1"/>
  <c r="Z115" i="1"/>
  <c r="Z117" i="1"/>
  <c r="Y117" i="1"/>
  <c r="Y119" i="1"/>
  <c r="Z119" i="1"/>
  <c r="Z120" i="1"/>
  <c r="Y120" i="1"/>
  <c r="AA120" i="1" s="1"/>
  <c r="AB120" i="1" s="1"/>
  <c r="S120" i="1" s="1"/>
  <c r="Z122" i="1"/>
  <c r="Y122" i="1"/>
  <c r="AA122" i="1" s="1"/>
  <c r="Z124" i="1"/>
  <c r="Y124" i="1"/>
  <c r="Z125" i="1"/>
  <c r="Y125" i="1"/>
  <c r="Y127" i="1"/>
  <c r="Z127" i="1"/>
  <c r="Z130" i="1"/>
  <c r="Y130" i="1"/>
  <c r="Z132" i="1"/>
  <c r="Y132" i="1"/>
  <c r="Z134" i="1"/>
  <c r="Y134" i="1"/>
  <c r="Z136" i="1"/>
  <c r="Y136" i="1"/>
  <c r="Z140" i="1"/>
  <c r="Y140" i="1"/>
  <c r="Y143" i="1"/>
  <c r="Z143" i="1"/>
  <c r="Z144" i="1"/>
  <c r="Y144" i="1"/>
  <c r="AA144" i="1" s="1"/>
  <c r="AB144" i="1" s="1"/>
  <c r="S144" i="1" s="1"/>
  <c r="Y147" i="1"/>
  <c r="Z147" i="1"/>
  <c r="Z149" i="1"/>
  <c r="Y149" i="1"/>
  <c r="Y151" i="1"/>
  <c r="Z151" i="1"/>
  <c r="Z152" i="1"/>
  <c r="Y152" i="1"/>
  <c r="Z154" i="1"/>
  <c r="Y154" i="1"/>
  <c r="Z156" i="1"/>
  <c r="Y156" i="1"/>
  <c r="AA156" i="1" s="1"/>
  <c r="Z157" i="1"/>
  <c r="Y157" i="1"/>
  <c r="AA157" i="1" s="1"/>
  <c r="AB157" i="1" s="1"/>
  <c r="S157" i="1" s="1"/>
  <c r="Z160" i="1"/>
  <c r="Y160" i="1"/>
  <c r="AA160" i="1" s="1"/>
  <c r="Z161" i="1"/>
  <c r="Y161" i="1"/>
  <c r="Y163" i="1"/>
  <c r="Z163" i="1"/>
  <c r="AA163" i="1" s="1"/>
  <c r="Y165" i="1"/>
  <c r="Z166" i="1"/>
  <c r="Y166" i="1"/>
  <c r="AA166" i="1" s="1"/>
  <c r="AB166" i="1" s="1"/>
  <c r="S166" i="1" s="1"/>
  <c r="Z9" i="1"/>
  <c r="Y9" i="1"/>
  <c r="Y16" i="1"/>
  <c r="Z16" i="1"/>
  <c r="Y22" i="1"/>
  <c r="Z25" i="1"/>
  <c r="Y25" i="1"/>
  <c r="Y32" i="1"/>
  <c r="Z32" i="1"/>
  <c r="Z5" i="1"/>
  <c r="Y5" i="1"/>
  <c r="Y8" i="1"/>
  <c r="Z8" i="1"/>
  <c r="Z15" i="1"/>
  <c r="Y15" i="1"/>
  <c r="Z17" i="1"/>
  <c r="Y17" i="1"/>
  <c r="Z18" i="1"/>
  <c r="Y18" i="1"/>
  <c r="Y20" i="1"/>
  <c r="Z20" i="1" s="1"/>
  <c r="Z21" i="1"/>
  <c r="Y21" i="1"/>
  <c r="Z23" i="1"/>
  <c r="Y23" i="1"/>
  <c r="Y24" i="1"/>
  <c r="Z24" i="1"/>
  <c r="Z27" i="1"/>
  <c r="Y27" i="1"/>
  <c r="Y28" i="1"/>
  <c r="Z28" i="1"/>
  <c r="Z30" i="1"/>
  <c r="Y30" i="1"/>
  <c r="Z31" i="1"/>
  <c r="Y31" i="1"/>
  <c r="Z34" i="1"/>
  <c r="Y34" i="1"/>
  <c r="Z35" i="1"/>
  <c r="Y35" i="1"/>
  <c r="Z37" i="1"/>
  <c r="Y37" i="1"/>
  <c r="Z38" i="1"/>
  <c r="Y38" i="1"/>
  <c r="Z42" i="1"/>
  <c r="Y42" i="1"/>
  <c r="Y45" i="1"/>
  <c r="Z45" i="1"/>
  <c r="Z46" i="1"/>
  <c r="Y46" i="1"/>
  <c r="Z48" i="1"/>
  <c r="Y48" i="1"/>
  <c r="Y49" i="1"/>
  <c r="Z49" i="1"/>
  <c r="Z51" i="1"/>
  <c r="Y51" i="1"/>
  <c r="Y53" i="1"/>
  <c r="Z53" i="1"/>
  <c r="Z55" i="1"/>
  <c r="Y55" i="1"/>
  <c r="Y57" i="1"/>
  <c r="Z57" i="1"/>
  <c r="Z65" i="1"/>
  <c r="Y65" i="1"/>
  <c r="Z66" i="1"/>
  <c r="Y66" i="1"/>
  <c r="Z69" i="1"/>
  <c r="Y69" i="1"/>
  <c r="Z71" i="1"/>
  <c r="Y71" i="1"/>
  <c r="Z72" i="1"/>
  <c r="Y72" i="1"/>
  <c r="Z75" i="1"/>
  <c r="Y75" i="1"/>
  <c r="Z77" i="1"/>
  <c r="Y77" i="1"/>
  <c r="AA77" i="1" s="1"/>
  <c r="Z79" i="1"/>
  <c r="Y79" i="1"/>
  <c r="AA79" i="1" s="1"/>
  <c r="Z80" i="1"/>
  <c r="Y80" i="1"/>
  <c r="Z83" i="1"/>
  <c r="Y83" i="1"/>
  <c r="Z84" i="1"/>
  <c r="Y84" i="1"/>
  <c r="Y86" i="1"/>
  <c r="Z86" i="1"/>
  <c r="Z87" i="1"/>
  <c r="Y87" i="1"/>
  <c r="Z89" i="1"/>
  <c r="Y89" i="1"/>
  <c r="Z93" i="1"/>
  <c r="Y93" i="1"/>
  <c r="Z94" i="1"/>
  <c r="Y94" i="1"/>
  <c r="Z97" i="1"/>
  <c r="Y97" i="1"/>
  <c r="Y99" i="1"/>
  <c r="Z99" i="1"/>
  <c r="Z101" i="1"/>
  <c r="Y101" i="1"/>
  <c r="Y103" i="1"/>
  <c r="Z103" i="1"/>
  <c r="Z105" i="1"/>
  <c r="Y105" i="1"/>
  <c r="Z108" i="1"/>
  <c r="Y108" i="1"/>
  <c r="Z110" i="1"/>
  <c r="Y110" i="1"/>
  <c r="Y111" i="1"/>
  <c r="Z111" i="1"/>
  <c r="Z113" i="1"/>
  <c r="Y113" i="1"/>
  <c r="Z114" i="1"/>
  <c r="Y114" i="1"/>
  <c r="Z116" i="1"/>
  <c r="Y116" i="1"/>
  <c r="Z118" i="1"/>
  <c r="Y118" i="1"/>
  <c r="AA118" i="1" s="1"/>
  <c r="Z121" i="1"/>
  <c r="Y121" i="1"/>
  <c r="Y123" i="1"/>
  <c r="Z123" i="1"/>
  <c r="Z126" i="1"/>
  <c r="Y126" i="1"/>
  <c r="Z131" i="1"/>
  <c r="Y131" i="1"/>
  <c r="Y133" i="1"/>
  <c r="Z133" i="1"/>
  <c r="Z135" i="1"/>
  <c r="Y135" i="1"/>
  <c r="AA135" i="1" s="1"/>
  <c r="Y137" i="1"/>
  <c r="Z137" i="1"/>
  <c r="Z141" i="1"/>
  <c r="Y141" i="1"/>
  <c r="Z142" i="1"/>
  <c r="Y142" i="1"/>
  <c r="Z145" i="1"/>
  <c r="Y145" i="1"/>
  <c r="Z146" i="1"/>
  <c r="Y146" i="1"/>
  <c r="Z148" i="1"/>
  <c r="Y148" i="1"/>
  <c r="AA148" i="1" s="1"/>
  <c r="Z150" i="1"/>
  <c r="Y150" i="1"/>
  <c r="Z153" i="1"/>
  <c r="Y153" i="1"/>
  <c r="AA153" i="1" s="1"/>
  <c r="Y155" i="1"/>
  <c r="Z155" i="1"/>
  <c r="Z158" i="1"/>
  <c r="Y158" i="1"/>
  <c r="Y159" i="1"/>
  <c r="Z159" i="1"/>
  <c r="Y162" i="1"/>
  <c r="Y164" i="1"/>
  <c r="Y167" i="1"/>
  <c r="Z167" i="1"/>
  <c r="Z168" i="1"/>
  <c r="Y168" i="1"/>
  <c r="Z128" i="1"/>
  <c r="Y128" i="1"/>
  <c r="Y170" i="1"/>
  <c r="Z170" i="1"/>
  <c r="Y171" i="1"/>
  <c r="Z171" i="1"/>
  <c r="Z173" i="1"/>
  <c r="Y173" i="1"/>
  <c r="Z175" i="1"/>
  <c r="Y175" i="1"/>
  <c r="AA175" i="1" s="1"/>
  <c r="AB175" i="1" s="1"/>
  <c r="S175" i="1" s="1"/>
  <c r="Y177" i="1"/>
  <c r="Z177" i="1"/>
  <c r="Z179" i="1"/>
  <c r="Y179" i="1"/>
  <c r="AA179" i="1" s="1"/>
  <c r="AB179" i="1" s="1"/>
  <c r="S179" i="1" s="1"/>
  <c r="Z181" i="1"/>
  <c r="Y181" i="1"/>
  <c r="Y183" i="1"/>
  <c r="Z183" i="1"/>
  <c r="Z185" i="1"/>
  <c r="Y185" i="1"/>
  <c r="Z187" i="1"/>
  <c r="Y187" i="1"/>
  <c r="Y189" i="1"/>
  <c r="Z189" i="1"/>
  <c r="Z191" i="1"/>
  <c r="Y191" i="1"/>
  <c r="Y193" i="1"/>
  <c r="Z193" i="1"/>
  <c r="Z195" i="1"/>
  <c r="Y195" i="1"/>
  <c r="Z197" i="1"/>
  <c r="Y197" i="1"/>
  <c r="Y199" i="1"/>
  <c r="Z199" i="1"/>
  <c r="Z201" i="1"/>
  <c r="Y201" i="1"/>
  <c r="Y203" i="1"/>
  <c r="Z203" i="1"/>
  <c r="Z205" i="1"/>
  <c r="Y205" i="1"/>
  <c r="Z207" i="1"/>
  <c r="Y207" i="1"/>
  <c r="Y209" i="1"/>
  <c r="Z209" i="1"/>
  <c r="Z211" i="1"/>
  <c r="Y211" i="1"/>
  <c r="Z213" i="1"/>
  <c r="Y213" i="1"/>
  <c r="Y215" i="1"/>
  <c r="Z215" i="1"/>
  <c r="Z217" i="1"/>
  <c r="Y217" i="1"/>
  <c r="Y219" i="1"/>
  <c r="Z219" i="1"/>
  <c r="Z221" i="1"/>
  <c r="Y221" i="1"/>
  <c r="Y223" i="1"/>
  <c r="Z223" i="1"/>
  <c r="Z225" i="1"/>
  <c r="Y225" i="1"/>
  <c r="Z169" i="1"/>
  <c r="Y169" i="1"/>
  <c r="AA169" i="1" s="1"/>
  <c r="Y172" i="1"/>
  <c r="Z172" i="1"/>
  <c r="Y174" i="1"/>
  <c r="Z174" i="1"/>
  <c r="Y176" i="1"/>
  <c r="Z176" i="1"/>
  <c r="Y178" i="1"/>
  <c r="Z178" i="1"/>
  <c r="Y180" i="1"/>
  <c r="Z180" i="1"/>
  <c r="Y182" i="1"/>
  <c r="Z182" i="1"/>
  <c r="Y184" i="1"/>
  <c r="Z184" i="1"/>
  <c r="Z186" i="1"/>
  <c r="Y186" i="1"/>
  <c r="Y188" i="1"/>
  <c r="Z188" i="1"/>
  <c r="Y190" i="1"/>
  <c r="Z190" i="1"/>
  <c r="Y192" i="1"/>
  <c r="Z192" i="1"/>
  <c r="Y194" i="1"/>
  <c r="Z194" i="1"/>
  <c r="Y196" i="1"/>
  <c r="Z196" i="1"/>
  <c r="Y198" i="1"/>
  <c r="Z198" i="1"/>
  <c r="Y200" i="1"/>
  <c r="Z200" i="1"/>
  <c r="Y202" i="1"/>
  <c r="Z202" i="1"/>
  <c r="Y204" i="1"/>
  <c r="Z204" i="1"/>
  <c r="Y206" i="1"/>
  <c r="Z206" i="1"/>
  <c r="Y208" i="1"/>
  <c r="Z208" i="1"/>
  <c r="Y210" i="1"/>
  <c r="Z210" i="1"/>
  <c r="Y212" i="1"/>
  <c r="Z212" i="1"/>
  <c r="Y214" i="1"/>
  <c r="Z214" i="1"/>
  <c r="Y216" i="1"/>
  <c r="Z216" i="1"/>
  <c r="Y218" i="1"/>
  <c r="Z218" i="1"/>
  <c r="Z220" i="1"/>
  <c r="Y220" i="1"/>
  <c r="Y222" i="1"/>
  <c r="Z222" i="1"/>
  <c r="Y224" i="1"/>
  <c r="Z224" i="1"/>
  <c r="Y226" i="1"/>
  <c r="Z226" i="1"/>
  <c r="B5" i="1"/>
  <c r="AB50" i="1"/>
  <c r="S50" i="1" s="1"/>
  <c r="AB56" i="1"/>
  <c r="S56" i="1" s="1"/>
  <c r="AB77" i="1"/>
  <c r="S77" i="1" s="1"/>
  <c r="AB79" i="1"/>
  <c r="S79" i="1" s="1"/>
  <c r="AB98" i="1"/>
  <c r="S98" i="1" s="1"/>
  <c r="C68" i="5"/>
  <c r="I68" i="5" s="1"/>
  <c r="C66" i="5"/>
  <c r="I66" i="5" s="1"/>
  <c r="C64" i="5"/>
  <c r="I64" i="5" s="1"/>
  <c r="C62" i="5"/>
  <c r="I62" i="5" s="1"/>
  <c r="C60" i="5"/>
  <c r="I60" i="5" s="1"/>
  <c r="C57" i="5"/>
  <c r="I57" i="5" s="1"/>
  <c r="C55" i="5"/>
  <c r="I55" i="5" s="1"/>
  <c r="C53" i="5"/>
  <c r="I53" i="5" s="1"/>
  <c r="C51" i="5"/>
  <c r="I51" i="5" s="1"/>
  <c r="C48" i="5"/>
  <c r="I48" i="5" s="1"/>
  <c r="C45" i="5"/>
  <c r="I45" i="5" s="1"/>
  <c r="C42" i="5"/>
  <c r="I42" i="5" s="1"/>
  <c r="C40" i="5"/>
  <c r="I40" i="5" s="1"/>
  <c r="C38" i="5"/>
  <c r="I38" i="5" s="1"/>
  <c r="C36" i="5"/>
  <c r="I36" i="5" s="1"/>
  <c r="C30" i="5"/>
  <c r="I30" i="5" s="1"/>
  <c r="C28" i="5"/>
  <c r="I28" i="5" s="1"/>
  <c r="C26" i="5"/>
  <c r="I26" i="5" s="1"/>
  <c r="C24" i="5"/>
  <c r="I24" i="5" s="1"/>
  <c r="C22" i="5"/>
  <c r="I22" i="5" s="1"/>
  <c r="C19" i="5"/>
  <c r="I19" i="5" s="1"/>
  <c r="C17" i="5"/>
  <c r="I17" i="5" s="1"/>
  <c r="C15" i="5"/>
  <c r="I15" i="5" s="1"/>
  <c r="C13" i="5"/>
  <c r="I13" i="5" s="1"/>
  <c r="C10" i="5"/>
  <c r="I10" i="5" s="1"/>
  <c r="C8" i="5"/>
  <c r="I8" i="5" s="1"/>
  <c r="C4" i="5"/>
  <c r="I4" i="5" s="1"/>
  <c r="C69" i="5"/>
  <c r="I69" i="5" s="1"/>
  <c r="C67" i="5"/>
  <c r="I67" i="5" s="1"/>
  <c r="C65" i="5"/>
  <c r="I65" i="5" s="1"/>
  <c r="C63" i="5"/>
  <c r="I63" i="5" s="1"/>
  <c r="C61" i="5"/>
  <c r="I61" i="5" s="1"/>
  <c r="C59" i="5"/>
  <c r="I59" i="5" s="1"/>
  <c r="C56" i="5"/>
  <c r="I56" i="5" s="1"/>
  <c r="C54" i="5"/>
  <c r="I54" i="5" s="1"/>
  <c r="C52" i="5"/>
  <c r="I52" i="5" s="1"/>
  <c r="C49" i="5"/>
  <c r="I49" i="5" s="1"/>
  <c r="C46" i="5"/>
  <c r="I46" i="5" s="1"/>
  <c r="C44" i="5"/>
  <c r="I44" i="5" s="1"/>
  <c r="C41" i="5"/>
  <c r="I41" i="5" s="1"/>
  <c r="C39" i="5"/>
  <c r="I39" i="5" s="1"/>
  <c r="C37" i="5"/>
  <c r="I37" i="5" s="1"/>
  <c r="C31" i="5"/>
  <c r="I31" i="5" s="1"/>
  <c r="C29" i="5"/>
  <c r="I29" i="5" s="1"/>
  <c r="C27" i="5"/>
  <c r="I27" i="5" s="1"/>
  <c r="C25" i="5"/>
  <c r="I25" i="5" s="1"/>
  <c r="C23" i="5"/>
  <c r="I23" i="5" s="1"/>
  <c r="C20" i="5"/>
  <c r="I20" i="5" s="1"/>
  <c r="C18" i="5"/>
  <c r="I18" i="5" s="1"/>
  <c r="C16" i="5"/>
  <c r="I16" i="5" s="1"/>
  <c r="C14" i="5"/>
  <c r="I14" i="5" s="1"/>
  <c r="C11" i="5"/>
  <c r="I11" i="5" s="1"/>
  <c r="C9" i="5"/>
  <c r="I9" i="5" s="1"/>
  <c r="C5" i="5"/>
  <c r="I5" i="5" s="1"/>
  <c r="C3" i="5"/>
  <c r="I3" i="5" s="1"/>
  <c r="X91" i="1"/>
  <c r="AB100" i="1"/>
  <c r="S100" i="1" s="1"/>
  <c r="AB109" i="1"/>
  <c r="S109" i="1" s="1"/>
  <c r="C58" i="5"/>
  <c r="I58" i="5" s="1"/>
  <c r="AB148" i="1"/>
  <c r="S148" i="1" s="1"/>
  <c r="AB156" i="1"/>
  <c r="S156" i="1" s="1"/>
  <c r="AB169" i="1"/>
  <c r="S169" i="1" s="1"/>
  <c r="AB163" i="1"/>
  <c r="S163" i="1" s="1"/>
  <c r="AB160" i="1"/>
  <c r="S160" i="1" s="1"/>
  <c r="AB153" i="1"/>
  <c r="S153" i="1" s="1"/>
  <c r="C7" i="5"/>
  <c r="I7" i="5" s="1"/>
  <c r="C21" i="5"/>
  <c r="I21" i="5" s="1"/>
  <c r="C6" i="5"/>
  <c r="I6" i="5" s="1"/>
  <c r="C12" i="5"/>
  <c r="I12" i="5" s="1"/>
  <c r="C47" i="5"/>
  <c r="I47" i="5" s="1"/>
  <c r="AB135" i="1"/>
  <c r="S135" i="1" s="1"/>
  <c r="C50" i="5"/>
  <c r="I50" i="5" s="1"/>
  <c r="AB118" i="1"/>
  <c r="S118" i="1" s="1"/>
  <c r="C33" i="5"/>
  <c r="I33" i="5" s="1"/>
  <c r="C35" i="5"/>
  <c r="I35" i="5" s="1"/>
  <c r="C43" i="5"/>
  <c r="I43" i="5" s="1"/>
  <c r="C32" i="5"/>
  <c r="I32" i="5" s="1"/>
  <c r="C34" i="5"/>
  <c r="I34" i="5" s="1"/>
  <c r="AB122" i="1"/>
  <c r="S122" i="1" s="1"/>
  <c r="F51" i="5"/>
  <c r="C2" i="5"/>
  <c r="F3" i="5"/>
  <c r="H3" i="5"/>
  <c r="F5" i="5"/>
  <c r="H5" i="5"/>
  <c r="F7" i="5"/>
  <c r="H7" i="5"/>
  <c r="F9" i="5"/>
  <c r="H9" i="5"/>
  <c r="F11" i="5"/>
  <c r="H11" i="5"/>
  <c r="F13" i="5"/>
  <c r="H13" i="5"/>
  <c r="F15" i="5"/>
  <c r="H15" i="5"/>
  <c r="F17" i="5"/>
  <c r="H17" i="5"/>
  <c r="F19" i="5"/>
  <c r="H19" i="5"/>
  <c r="F21" i="5"/>
  <c r="H21" i="5"/>
  <c r="F23" i="5"/>
  <c r="H23" i="5"/>
  <c r="F25" i="5"/>
  <c r="H25" i="5"/>
  <c r="F27" i="5"/>
  <c r="H27" i="5"/>
  <c r="F29" i="5"/>
  <c r="H29" i="5"/>
  <c r="F31" i="5"/>
  <c r="H31" i="5"/>
  <c r="F33" i="5"/>
  <c r="H33" i="5"/>
  <c r="F35" i="5"/>
  <c r="H35" i="5"/>
  <c r="F37" i="5"/>
  <c r="H37" i="5"/>
  <c r="F39" i="5"/>
  <c r="H39" i="5"/>
  <c r="F41" i="5"/>
  <c r="H41" i="5"/>
  <c r="F43" i="5"/>
  <c r="H43" i="5"/>
  <c r="F45" i="5"/>
  <c r="H45" i="5"/>
  <c r="F47" i="5"/>
  <c r="H47" i="5"/>
  <c r="F49" i="5"/>
  <c r="H49" i="5"/>
  <c r="C139" i="5"/>
  <c r="H138" i="5"/>
  <c r="F138" i="5"/>
  <c r="C137" i="5"/>
  <c r="H136" i="5"/>
  <c r="F136" i="5"/>
  <c r="C135" i="5"/>
  <c r="H134" i="5"/>
  <c r="F134" i="5"/>
  <c r="C133" i="5"/>
  <c r="H132" i="5"/>
  <c r="F132" i="5"/>
  <c r="C131" i="5"/>
  <c r="H130" i="5"/>
  <c r="F130" i="5"/>
  <c r="C129" i="5"/>
  <c r="H128" i="5"/>
  <c r="F128" i="5"/>
  <c r="C127" i="5"/>
  <c r="H126" i="5"/>
  <c r="F126" i="5"/>
  <c r="C125" i="5"/>
  <c r="H139" i="5"/>
  <c r="F139" i="5"/>
  <c r="C138" i="5"/>
  <c r="H137" i="5"/>
  <c r="F137" i="5"/>
  <c r="C136" i="5"/>
  <c r="H135" i="5"/>
  <c r="F135" i="5"/>
  <c r="H133" i="5"/>
  <c r="C132" i="5"/>
  <c r="F131" i="5"/>
  <c r="H129" i="5"/>
  <c r="C128" i="5"/>
  <c r="F127" i="5"/>
  <c r="H125" i="5"/>
  <c r="H124" i="5"/>
  <c r="F124" i="5"/>
  <c r="C123" i="5"/>
  <c r="H122" i="5"/>
  <c r="F122" i="5"/>
  <c r="C121" i="5"/>
  <c r="H120" i="5"/>
  <c r="F120" i="5"/>
  <c r="C119" i="5"/>
  <c r="H118" i="5"/>
  <c r="F118" i="5"/>
  <c r="C117" i="5"/>
  <c r="H116" i="5"/>
  <c r="F116" i="5"/>
  <c r="C115" i="5"/>
  <c r="H114" i="5"/>
  <c r="F114" i="5"/>
  <c r="C113" i="5"/>
  <c r="H112" i="5"/>
  <c r="C134" i="5"/>
  <c r="F133" i="5"/>
  <c r="H131" i="5"/>
  <c r="C130" i="5"/>
  <c r="F129" i="5"/>
  <c r="H127" i="5"/>
  <c r="C126" i="5"/>
  <c r="F125" i="5"/>
  <c r="C124" i="5"/>
  <c r="H123" i="5"/>
  <c r="F123" i="5"/>
  <c r="C122" i="5"/>
  <c r="H121" i="5"/>
  <c r="F121" i="5"/>
  <c r="C120" i="5"/>
  <c r="H119" i="5"/>
  <c r="F119" i="5"/>
  <c r="C118" i="5"/>
  <c r="H117" i="5"/>
  <c r="F117" i="5"/>
  <c r="C116" i="5"/>
  <c r="H115" i="5"/>
  <c r="F115" i="5"/>
  <c r="C114" i="5"/>
  <c r="F113" i="5"/>
  <c r="F112" i="5"/>
  <c r="C111" i="5"/>
  <c r="H110" i="5"/>
  <c r="F110" i="5"/>
  <c r="C109" i="5"/>
  <c r="H108" i="5"/>
  <c r="F108" i="5"/>
  <c r="C107" i="5"/>
  <c r="H106" i="5"/>
  <c r="F106" i="5"/>
  <c r="C105" i="5"/>
  <c r="H104" i="5"/>
  <c r="F104" i="5"/>
  <c r="C103" i="5"/>
  <c r="H102" i="5"/>
  <c r="F102" i="5"/>
  <c r="C101" i="5"/>
  <c r="H100" i="5"/>
  <c r="F100" i="5"/>
  <c r="C99" i="5"/>
  <c r="H98" i="5"/>
  <c r="F98" i="5"/>
  <c r="C97" i="5"/>
  <c r="H96" i="5"/>
  <c r="F96" i="5"/>
  <c r="C95" i="5"/>
  <c r="H94" i="5"/>
  <c r="F94" i="5"/>
  <c r="C93" i="5"/>
  <c r="H92" i="5"/>
  <c r="F92" i="5"/>
  <c r="C91" i="5"/>
  <c r="H90" i="5"/>
  <c r="F90" i="5"/>
  <c r="C89" i="5"/>
  <c r="H88" i="5"/>
  <c r="F88" i="5"/>
  <c r="C87" i="5"/>
  <c r="H86" i="5"/>
  <c r="F86" i="5"/>
  <c r="C85" i="5"/>
  <c r="H84" i="5"/>
  <c r="F84" i="5"/>
  <c r="C83" i="5"/>
  <c r="H113" i="5"/>
  <c r="C112" i="5"/>
  <c r="H111" i="5"/>
  <c r="F111" i="5"/>
  <c r="C110" i="5"/>
  <c r="H109" i="5"/>
  <c r="F109" i="5"/>
  <c r="C108" i="5"/>
  <c r="H107" i="5"/>
  <c r="F107" i="5"/>
  <c r="C106" i="5"/>
  <c r="H105" i="5"/>
  <c r="F105" i="5"/>
  <c r="C104" i="5"/>
  <c r="H103" i="5"/>
  <c r="F103" i="5"/>
  <c r="C102" i="5"/>
  <c r="H101" i="5"/>
  <c r="F101" i="5"/>
  <c r="C100" i="5"/>
  <c r="H99" i="5"/>
  <c r="F99" i="5"/>
  <c r="C98" i="5"/>
  <c r="H97" i="5"/>
  <c r="F97" i="5"/>
  <c r="C96" i="5"/>
  <c r="H95" i="5"/>
  <c r="F95" i="5"/>
  <c r="C94" i="5"/>
  <c r="H93" i="5"/>
  <c r="F93" i="5"/>
  <c r="C92" i="5"/>
  <c r="H91" i="5"/>
  <c r="F91" i="5"/>
  <c r="C90" i="5"/>
  <c r="H89" i="5"/>
  <c r="F89" i="5"/>
  <c r="C88" i="5"/>
  <c r="H87" i="5"/>
  <c r="F87" i="5"/>
  <c r="C86" i="5"/>
  <c r="H85" i="5"/>
  <c r="F85" i="5"/>
  <c r="C84" i="5"/>
  <c r="F83" i="5"/>
  <c r="C82" i="5"/>
  <c r="H81" i="5"/>
  <c r="F81" i="5"/>
  <c r="C80" i="5"/>
  <c r="H79" i="5"/>
  <c r="F79" i="5"/>
  <c r="C78" i="5"/>
  <c r="H77" i="5"/>
  <c r="F77" i="5"/>
  <c r="C76" i="5"/>
  <c r="H75" i="5"/>
  <c r="F75" i="5"/>
  <c r="C74" i="5"/>
  <c r="H73" i="5"/>
  <c r="F73" i="5"/>
  <c r="C72" i="5"/>
  <c r="H71" i="5"/>
  <c r="F71" i="5"/>
  <c r="C70" i="5"/>
  <c r="H69" i="5"/>
  <c r="F69" i="5"/>
  <c r="H67" i="5"/>
  <c r="F67" i="5"/>
  <c r="H65" i="5"/>
  <c r="F65" i="5"/>
  <c r="H63" i="5"/>
  <c r="F63" i="5"/>
  <c r="H61" i="5"/>
  <c r="F61" i="5"/>
  <c r="H59" i="5"/>
  <c r="F59" i="5"/>
  <c r="H57" i="5"/>
  <c r="F57" i="5"/>
  <c r="H55" i="5"/>
  <c r="F55" i="5"/>
  <c r="H53" i="5"/>
  <c r="F53" i="5"/>
  <c r="H83" i="5"/>
  <c r="H82" i="5"/>
  <c r="F82" i="5"/>
  <c r="C81" i="5"/>
  <c r="H80" i="5"/>
  <c r="F80" i="5"/>
  <c r="C79" i="5"/>
  <c r="H78" i="5"/>
  <c r="F78" i="5"/>
  <c r="C77" i="5"/>
  <c r="H76" i="5"/>
  <c r="F76" i="5"/>
  <c r="C75" i="5"/>
  <c r="H74" i="5"/>
  <c r="F74" i="5"/>
  <c r="C73" i="5"/>
  <c r="H72" i="5"/>
  <c r="F72" i="5"/>
  <c r="C71" i="5"/>
  <c r="H70" i="5"/>
  <c r="F70" i="5"/>
  <c r="H68" i="5"/>
  <c r="F68" i="5"/>
  <c r="H66" i="5"/>
  <c r="F66" i="5"/>
  <c r="H64" i="5"/>
  <c r="F64" i="5"/>
  <c r="H62" i="5"/>
  <c r="F62" i="5"/>
  <c r="H60" i="5"/>
  <c r="F60" i="5"/>
  <c r="H58" i="5"/>
  <c r="F58" i="5"/>
  <c r="H56" i="5"/>
  <c r="F56" i="5"/>
  <c r="H54" i="5"/>
  <c r="F54" i="5"/>
  <c r="H52" i="5"/>
  <c r="F52" i="5"/>
  <c r="F2" i="5"/>
  <c r="H2" i="5"/>
  <c r="F4" i="5"/>
  <c r="H4" i="5"/>
  <c r="F6" i="5"/>
  <c r="H6" i="5"/>
  <c r="F8" i="5"/>
  <c r="H8" i="5"/>
  <c r="F10" i="5"/>
  <c r="H10" i="5"/>
  <c r="F12" i="5"/>
  <c r="H12" i="5"/>
  <c r="F14" i="5"/>
  <c r="H14" i="5"/>
  <c r="F16" i="5"/>
  <c r="H16" i="5"/>
  <c r="F18" i="5"/>
  <c r="H18" i="5"/>
  <c r="F20" i="5"/>
  <c r="H20" i="5"/>
  <c r="F22" i="5"/>
  <c r="H22" i="5"/>
  <c r="F24" i="5"/>
  <c r="H24" i="5"/>
  <c r="F26" i="5"/>
  <c r="H26" i="5"/>
  <c r="F28" i="5"/>
  <c r="H28" i="5"/>
  <c r="F30" i="5"/>
  <c r="H30" i="5"/>
  <c r="F32" i="5"/>
  <c r="H32" i="5"/>
  <c r="F34" i="5"/>
  <c r="H34" i="5"/>
  <c r="F36" i="5"/>
  <c r="H36" i="5"/>
  <c r="F38" i="5"/>
  <c r="H38" i="5"/>
  <c r="F40" i="5"/>
  <c r="H40" i="5"/>
  <c r="F42" i="5"/>
  <c r="H42" i="5"/>
  <c r="F44" i="5"/>
  <c r="H44" i="5"/>
  <c r="F46" i="5"/>
  <c r="H46" i="5"/>
  <c r="F48" i="5"/>
  <c r="H48" i="5"/>
  <c r="F50" i="5"/>
  <c r="H50" i="5"/>
  <c r="H51" i="5"/>
  <c r="V177" i="1"/>
  <c r="V3" i="1"/>
  <c r="G55" i="5" l="1"/>
  <c r="K55" i="5" s="1"/>
  <c r="G51" i="5"/>
  <c r="K51" i="5" s="1"/>
  <c r="AA174" i="1"/>
  <c r="AB174" i="1" s="1"/>
  <c r="S174" i="1" s="1"/>
  <c r="AA171" i="1"/>
  <c r="AB171" i="1" s="1"/>
  <c r="S171" i="1" s="1"/>
  <c r="AA161" i="1"/>
  <c r="AB161" i="1" s="1"/>
  <c r="S161" i="1" s="1"/>
  <c r="AA159" i="1"/>
  <c r="AB159" i="1" s="1"/>
  <c r="S159" i="1" s="1"/>
  <c r="AA158" i="1"/>
  <c r="AB158" i="1" s="1"/>
  <c r="S158" i="1" s="1"/>
  <c r="AA154" i="1"/>
  <c r="AB154" i="1" s="1"/>
  <c r="S154" i="1" s="1"/>
  <c r="AA152" i="1"/>
  <c r="AB152" i="1" s="1"/>
  <c r="S152" i="1" s="1"/>
  <c r="AA136" i="1"/>
  <c r="AB136" i="1" s="1"/>
  <c r="S136" i="1" s="1"/>
  <c r="AA150" i="1"/>
  <c r="AB150" i="1" s="1"/>
  <c r="S150" i="1" s="1"/>
  <c r="AA141" i="1"/>
  <c r="AB141" i="1" s="1"/>
  <c r="S141" i="1" s="1"/>
  <c r="AA149" i="1"/>
  <c r="AB149" i="1" s="1"/>
  <c r="S149" i="1" s="1"/>
  <c r="AA147" i="1"/>
  <c r="AB147" i="1" s="1"/>
  <c r="S147" i="1" s="1"/>
  <c r="AA146" i="1"/>
  <c r="AB146" i="1" s="1"/>
  <c r="S146" i="1" s="1"/>
  <c r="AA145" i="1"/>
  <c r="AB145" i="1" s="1"/>
  <c r="S145" i="1" s="1"/>
  <c r="AA140" i="1"/>
  <c r="AB140" i="1" s="1"/>
  <c r="S140" i="1" s="1"/>
  <c r="AA134" i="1"/>
  <c r="AB134" i="1" s="1"/>
  <c r="S134" i="1" s="1"/>
  <c r="AA131" i="1"/>
  <c r="AB131" i="1" s="1"/>
  <c r="S131" i="1" s="1"/>
  <c r="AA126" i="1"/>
  <c r="AB126" i="1" s="1"/>
  <c r="S126" i="1" s="1"/>
  <c r="AA116" i="1"/>
  <c r="AB116" i="1" s="1"/>
  <c r="S116" i="1" s="1"/>
  <c r="AA114" i="1"/>
  <c r="AB114" i="1" s="1"/>
  <c r="S114" i="1" s="1"/>
  <c r="AA113" i="1"/>
  <c r="AB113" i="1" s="1"/>
  <c r="S113" i="1" s="1"/>
  <c r="AA110" i="1"/>
  <c r="AB110" i="1" s="1"/>
  <c r="S110" i="1" s="1"/>
  <c r="AA107" i="1"/>
  <c r="AB107" i="1" s="1"/>
  <c r="S107" i="1" s="1"/>
  <c r="AA82" i="1"/>
  <c r="AB82" i="1" s="1"/>
  <c r="S82" i="1" s="1"/>
  <c r="AA132" i="1"/>
  <c r="AB132" i="1" s="1"/>
  <c r="S132" i="1" s="1"/>
  <c r="AA125" i="1"/>
  <c r="AB125" i="1" s="1"/>
  <c r="S125" i="1" s="1"/>
  <c r="AA124" i="1"/>
  <c r="AB124" i="1" s="1"/>
  <c r="S124" i="1" s="1"/>
  <c r="AA130" i="1"/>
  <c r="AB130" i="1" s="1"/>
  <c r="S130" i="1" s="1"/>
  <c r="AA121" i="1"/>
  <c r="AB121" i="1" s="1"/>
  <c r="S121" i="1" s="1"/>
  <c r="AA117" i="1"/>
  <c r="AB117" i="1" s="1"/>
  <c r="S117" i="1" s="1"/>
  <c r="AA108" i="1"/>
  <c r="AB108" i="1" s="1"/>
  <c r="S108" i="1" s="1"/>
  <c r="AA105" i="1"/>
  <c r="AB105" i="1" s="1"/>
  <c r="S105" i="1" s="1"/>
  <c r="AA101" i="1"/>
  <c r="AB101" i="1" s="1"/>
  <c r="S101" i="1" s="1"/>
  <c r="AA106" i="1"/>
  <c r="AB106" i="1" s="1"/>
  <c r="S106" i="1" s="1"/>
  <c r="AA104" i="1"/>
  <c r="AB104" i="1" s="1"/>
  <c r="S104" i="1" s="1"/>
  <c r="AA102" i="1"/>
  <c r="AB102" i="1" s="1"/>
  <c r="S102" i="1" s="1"/>
  <c r="AA96" i="1"/>
  <c r="AB96" i="1" s="1"/>
  <c r="S96" i="1" s="1"/>
  <c r="AA92" i="1"/>
  <c r="AB92" i="1" s="1"/>
  <c r="S92" i="1" s="1"/>
  <c r="AA97" i="1"/>
  <c r="AB97" i="1" s="1"/>
  <c r="S97" i="1" s="1"/>
  <c r="AA89" i="1"/>
  <c r="AB89" i="1" s="1"/>
  <c r="S89" i="1" s="1"/>
  <c r="AA87" i="1"/>
  <c r="AB87" i="1" s="1"/>
  <c r="S87" i="1" s="1"/>
  <c r="AA84" i="1"/>
  <c r="AB84" i="1" s="1"/>
  <c r="S84" i="1" s="1"/>
  <c r="AA80" i="1"/>
  <c r="AB80" i="1" s="1"/>
  <c r="S80" i="1" s="1"/>
  <c r="AA94" i="1"/>
  <c r="AB94" i="1" s="1"/>
  <c r="S94" i="1" s="1"/>
  <c r="AA93" i="1"/>
  <c r="AB93" i="1" s="1"/>
  <c r="S93" i="1" s="1"/>
  <c r="AA88" i="1"/>
  <c r="AB88" i="1" s="1"/>
  <c r="S88" i="1" s="1"/>
  <c r="AA81" i="1"/>
  <c r="AB81" i="1" s="1"/>
  <c r="S81" i="1" s="1"/>
  <c r="AA72" i="1"/>
  <c r="AB72" i="1" s="1"/>
  <c r="S72" i="1" s="1"/>
  <c r="AA71" i="1"/>
  <c r="AB71" i="1" s="1"/>
  <c r="S71" i="1" s="1"/>
  <c r="AA69" i="1"/>
  <c r="AB69" i="1" s="1"/>
  <c r="S69" i="1" s="1"/>
  <c r="AA65" i="1"/>
  <c r="AB65" i="1" s="1"/>
  <c r="S65" i="1" s="1"/>
  <c r="AA28" i="1"/>
  <c r="AB28" i="1" s="1"/>
  <c r="S28" i="1" s="1"/>
  <c r="AA74" i="1"/>
  <c r="AB74" i="1" s="1"/>
  <c r="S74" i="1" s="1"/>
  <c r="AA76" i="1"/>
  <c r="AB76" i="1" s="1"/>
  <c r="S76" i="1" s="1"/>
  <c r="AA73" i="1"/>
  <c r="AB73" i="1" s="1"/>
  <c r="S73" i="1" s="1"/>
  <c r="AA68" i="1"/>
  <c r="AB68" i="1" s="1"/>
  <c r="S68" i="1" s="1"/>
  <c r="AA66" i="1"/>
  <c r="AB66" i="1" s="1"/>
  <c r="S66" i="1" s="1"/>
  <c r="G5" i="5"/>
  <c r="K5" i="5" s="1"/>
  <c r="J5" i="5" s="1"/>
  <c r="L5" i="5" s="1"/>
  <c r="M5" i="5" s="1"/>
  <c r="E54" i="5"/>
  <c r="D54" i="5" s="1"/>
  <c r="E23" i="5"/>
  <c r="D23" i="5" s="1"/>
  <c r="AA55" i="1"/>
  <c r="AB55" i="1" s="1"/>
  <c r="S55" i="1" s="1"/>
  <c r="AA23" i="1"/>
  <c r="AB23" i="1" s="1"/>
  <c r="S23" i="1" s="1"/>
  <c r="AA39" i="1"/>
  <c r="AB39" i="1" s="1"/>
  <c r="S39" i="1" s="1"/>
  <c r="AA54" i="1"/>
  <c r="AB54" i="1" s="1"/>
  <c r="S54" i="1" s="1"/>
  <c r="AA35" i="1"/>
  <c r="AB35" i="1" s="1"/>
  <c r="S35" i="1" s="1"/>
  <c r="AA27" i="1"/>
  <c r="AB27" i="1" s="1"/>
  <c r="S27" i="1" s="1"/>
  <c r="E64" i="5"/>
  <c r="D64" i="5" s="1"/>
  <c r="E63" i="5"/>
  <c r="D63" i="5" s="1"/>
  <c r="E45" i="5"/>
  <c r="D45" i="5" s="1"/>
  <c r="E68" i="5"/>
  <c r="D68" i="5" s="1"/>
  <c r="E60" i="5"/>
  <c r="D60" i="5" s="1"/>
  <c r="E67" i="5"/>
  <c r="D67" i="5" s="1"/>
  <c r="G59" i="5"/>
  <c r="K59" i="5" s="1"/>
  <c r="J59" i="5" s="1"/>
  <c r="G49" i="5"/>
  <c r="K49" i="5" s="1"/>
  <c r="L49" i="5" s="1"/>
  <c r="M49" i="5" s="1"/>
  <c r="G39" i="5"/>
  <c r="K39" i="5" s="1"/>
  <c r="L39" i="5" s="1"/>
  <c r="M39" i="5" s="1"/>
  <c r="B7" i="1"/>
  <c r="G7" i="1" s="1"/>
  <c r="A7" i="1" s="1"/>
  <c r="V7" i="1" s="1"/>
  <c r="G56" i="5"/>
  <c r="K56" i="5" s="1"/>
  <c r="J56" i="5" s="1"/>
  <c r="G61" i="5"/>
  <c r="K61" i="5" s="1"/>
  <c r="J61" i="5" s="1"/>
  <c r="E47" i="5"/>
  <c r="D47" i="5" s="1"/>
  <c r="E41" i="5"/>
  <c r="D41" i="5" s="1"/>
  <c r="AA4" i="1"/>
  <c r="AB4" i="1" s="1"/>
  <c r="S4" i="1" s="1"/>
  <c r="G13" i="5"/>
  <c r="K13" i="5" s="1"/>
  <c r="L13" i="5" s="1"/>
  <c r="M13" i="5" s="1"/>
  <c r="G7" i="5"/>
  <c r="K7" i="5" s="1"/>
  <c r="J7" i="5" s="1"/>
  <c r="L7" i="5" s="1"/>
  <c r="M7" i="5" s="1"/>
  <c r="AA51" i="1"/>
  <c r="AB51" i="1" s="1"/>
  <c r="S51" i="1" s="1"/>
  <c r="G31" i="5"/>
  <c r="K31" i="5" s="1"/>
  <c r="L31" i="5" s="1"/>
  <c r="M31" i="5" s="1"/>
  <c r="G68" i="5"/>
  <c r="K68" i="5" s="1"/>
  <c r="J68" i="5" s="1"/>
  <c r="G64" i="5"/>
  <c r="K64" i="5" s="1"/>
  <c r="J64" i="5" s="1"/>
  <c r="G60" i="5"/>
  <c r="K60" i="5" s="1"/>
  <c r="L60" i="5" s="1"/>
  <c r="M60" i="5" s="1"/>
  <c r="G58" i="5"/>
  <c r="K58" i="5" s="1"/>
  <c r="J58" i="5" s="1"/>
  <c r="G54" i="5"/>
  <c r="K54" i="5" s="1"/>
  <c r="L54" i="5" s="1"/>
  <c r="M54" i="5" s="1"/>
  <c r="G67" i="5"/>
  <c r="K67" i="5" s="1"/>
  <c r="G63" i="5"/>
  <c r="K63" i="5" s="1"/>
  <c r="L63" i="5" s="1"/>
  <c r="M63" i="5" s="1"/>
  <c r="E59" i="5"/>
  <c r="D59" i="5" s="1"/>
  <c r="E55" i="5"/>
  <c r="D55" i="5" s="1"/>
  <c r="E51" i="5"/>
  <c r="D51" i="5" s="1"/>
  <c r="E49" i="5"/>
  <c r="D49" i="5" s="1"/>
  <c r="G45" i="5"/>
  <c r="K45" i="5" s="1"/>
  <c r="L45" i="5" s="1"/>
  <c r="M45" i="5" s="1"/>
  <c r="E39" i="5"/>
  <c r="D39" i="5" s="1"/>
  <c r="G27" i="5"/>
  <c r="K27" i="5" s="1"/>
  <c r="L27" i="5" s="1"/>
  <c r="M27" i="5" s="1"/>
  <c r="E31" i="5"/>
  <c r="D31" i="5" s="1"/>
  <c r="E27" i="5"/>
  <c r="D27" i="5" s="1"/>
  <c r="AA9" i="1"/>
  <c r="AB9" i="1" s="1"/>
  <c r="S9" i="1" s="1"/>
  <c r="G5" i="1"/>
  <c r="A5" i="1" s="1"/>
  <c r="AA21" i="1"/>
  <c r="AB21" i="1" s="1"/>
  <c r="S21" i="1" s="1"/>
  <c r="AA5" i="1"/>
  <c r="AB5" i="1" s="1"/>
  <c r="S5" i="1" s="1"/>
  <c r="AA49" i="1"/>
  <c r="AB49" i="1" s="1"/>
  <c r="S49" i="1" s="1"/>
  <c r="AA48" i="1"/>
  <c r="AB48" i="1" s="1"/>
  <c r="S48" i="1" s="1"/>
  <c r="AA46" i="1"/>
  <c r="AB46" i="1" s="1"/>
  <c r="S46" i="1" s="1"/>
  <c r="AA42" i="1"/>
  <c r="AB42" i="1" s="1"/>
  <c r="S42" i="1" s="1"/>
  <c r="AA47" i="1"/>
  <c r="AB47" i="1" s="1"/>
  <c r="S47" i="1" s="1"/>
  <c r="AA44" i="1"/>
  <c r="AB44" i="1" s="1"/>
  <c r="S44" i="1" s="1"/>
  <c r="AA43" i="1"/>
  <c r="AB43" i="1" s="1"/>
  <c r="S43" i="1" s="1"/>
  <c r="G38" i="1"/>
  <c r="A38" i="1" s="1"/>
  <c r="E19" i="5"/>
  <c r="D19" i="5" s="1"/>
  <c r="G3" i="5"/>
  <c r="K3" i="5" s="1"/>
  <c r="L3" i="5" s="1"/>
  <c r="M3" i="5" s="1"/>
  <c r="AA38" i="1"/>
  <c r="AB38" i="1" s="1"/>
  <c r="S38" i="1" s="1"/>
  <c r="AA37" i="1"/>
  <c r="AB37" i="1" s="1"/>
  <c r="S37" i="1" s="1"/>
  <c r="G23" i="5"/>
  <c r="K23" i="5" s="1"/>
  <c r="J23" i="5" s="1"/>
  <c r="G19" i="5"/>
  <c r="K19" i="5" s="1"/>
  <c r="J19" i="5" s="1"/>
  <c r="AA34" i="1"/>
  <c r="AB34" i="1" s="1"/>
  <c r="S34" i="1" s="1"/>
  <c r="AA31" i="1"/>
  <c r="AB31" i="1" s="1"/>
  <c r="S31" i="1" s="1"/>
  <c r="AA30" i="1"/>
  <c r="AB30" i="1" s="1"/>
  <c r="S30" i="1" s="1"/>
  <c r="AA33" i="1"/>
  <c r="AB33" i="1" s="1"/>
  <c r="S33" i="1" s="1"/>
  <c r="AA29" i="1"/>
  <c r="AB29" i="1" s="1"/>
  <c r="S29" i="1" s="1"/>
  <c r="G66" i="5"/>
  <c r="K66" i="5" s="1"/>
  <c r="L66" i="5" s="1"/>
  <c r="M66" i="5" s="1"/>
  <c r="E58" i="5"/>
  <c r="D58" i="5" s="1"/>
  <c r="G69" i="5"/>
  <c r="K69" i="5" s="1"/>
  <c r="J69" i="5" s="1"/>
  <c r="G53" i="5"/>
  <c r="K53" i="5" s="1"/>
  <c r="E43" i="5"/>
  <c r="D43" i="5" s="1"/>
  <c r="E33" i="5"/>
  <c r="D33" i="5" s="1"/>
  <c r="E25" i="5"/>
  <c r="D25" i="5" s="1"/>
  <c r="Z26" i="1"/>
  <c r="AA26" i="1" s="1"/>
  <c r="AB26" i="1" s="1"/>
  <c r="S26" i="1" s="1"/>
  <c r="E15" i="5"/>
  <c r="D15" i="5" s="1"/>
  <c r="G9" i="5"/>
  <c r="K9" i="5" s="1"/>
  <c r="J9" i="5" s="1"/>
  <c r="L9" i="5" s="1"/>
  <c r="M9" i="5" s="1"/>
  <c r="G15" i="5"/>
  <c r="K15" i="5" s="1"/>
  <c r="J15" i="5" s="1"/>
  <c r="E9" i="5"/>
  <c r="D9" i="5" s="1"/>
  <c r="AA24" i="1"/>
  <c r="AB24" i="1" s="1"/>
  <c r="S24" i="1" s="1"/>
  <c r="G42" i="5"/>
  <c r="K42" i="5" s="1"/>
  <c r="L42" i="5" s="1"/>
  <c r="M42" i="5" s="1"/>
  <c r="Z22" i="1"/>
  <c r="AA22" i="1" s="1"/>
  <c r="AB22" i="1" s="1"/>
  <c r="S22" i="1" s="1"/>
  <c r="AA18" i="1"/>
  <c r="AB18" i="1" s="1"/>
  <c r="S18" i="1" s="1"/>
  <c r="AA17" i="1"/>
  <c r="AB17" i="1" s="1"/>
  <c r="S17" i="1" s="1"/>
  <c r="AA15" i="1"/>
  <c r="AB15" i="1" s="1"/>
  <c r="S15" i="1" s="1"/>
  <c r="AA7" i="1"/>
  <c r="AB7" i="1" s="1"/>
  <c r="S7" i="1" s="1"/>
  <c r="G62" i="5"/>
  <c r="K62" i="5" s="1"/>
  <c r="J62" i="5" s="1"/>
  <c r="G52" i="5"/>
  <c r="K52" i="5" s="1"/>
  <c r="J52" i="5" s="1"/>
  <c r="G65" i="5"/>
  <c r="K65" i="5" s="1"/>
  <c r="J65" i="5" s="1"/>
  <c r="G57" i="5"/>
  <c r="K57" i="5" s="1"/>
  <c r="J57" i="5" s="1"/>
  <c r="G47" i="5"/>
  <c r="K47" i="5" s="1"/>
  <c r="L47" i="5" s="1"/>
  <c r="M47" i="5" s="1"/>
  <c r="E37" i="5"/>
  <c r="D37" i="5" s="1"/>
  <c r="E29" i="5"/>
  <c r="D29" i="5" s="1"/>
  <c r="G17" i="5"/>
  <c r="K17" i="5" s="1"/>
  <c r="J17" i="5" s="1"/>
  <c r="G11" i="5"/>
  <c r="K11" i="5" s="1"/>
  <c r="J11" i="5" s="1"/>
  <c r="L11" i="5" s="1"/>
  <c r="M11" i="5" s="1"/>
  <c r="E7" i="5"/>
  <c r="D7" i="5" s="1"/>
  <c r="E4" i="5"/>
  <c r="D4" i="5" s="1"/>
  <c r="E3" i="5"/>
  <c r="D3" i="5" s="1"/>
  <c r="Y91" i="1"/>
  <c r="Z91" i="1"/>
  <c r="AA172" i="1"/>
  <c r="AB172" i="1" s="1"/>
  <c r="S172" i="1" s="1"/>
  <c r="AA167" i="1"/>
  <c r="AB167" i="1" s="1"/>
  <c r="S167" i="1" s="1"/>
  <c r="Z164" i="1"/>
  <c r="AA164" i="1" s="1"/>
  <c r="AB164" i="1" s="1"/>
  <c r="S164" i="1" s="1"/>
  <c r="Z162" i="1"/>
  <c r="AA162" i="1" s="1"/>
  <c r="AB162" i="1" s="1"/>
  <c r="S162" i="1" s="1"/>
  <c r="AA155" i="1"/>
  <c r="AB155" i="1" s="1"/>
  <c r="S155" i="1" s="1"/>
  <c r="AA137" i="1"/>
  <c r="AB137" i="1" s="1"/>
  <c r="S137" i="1" s="1"/>
  <c r="AA133" i="1"/>
  <c r="AB133" i="1" s="1"/>
  <c r="S133" i="1" s="1"/>
  <c r="AA123" i="1"/>
  <c r="AB123" i="1" s="1"/>
  <c r="S123" i="1" s="1"/>
  <c r="AA103" i="1"/>
  <c r="AB103" i="1" s="1"/>
  <c r="S103" i="1" s="1"/>
  <c r="AA99" i="1"/>
  <c r="AB99" i="1" s="1"/>
  <c r="S99" i="1" s="1"/>
  <c r="AA86" i="1"/>
  <c r="AB86" i="1" s="1"/>
  <c r="S86" i="1" s="1"/>
  <c r="AA83" i="1"/>
  <c r="AB83" i="1" s="1"/>
  <c r="S83" i="1" s="1"/>
  <c r="AA75" i="1"/>
  <c r="AB75" i="1" s="1"/>
  <c r="S75" i="1" s="1"/>
  <c r="AA57" i="1"/>
  <c r="AB57" i="1" s="1"/>
  <c r="S57" i="1" s="1"/>
  <c r="AA53" i="1"/>
  <c r="AB53" i="1" s="1"/>
  <c r="S53" i="1" s="1"/>
  <c r="AA45" i="1"/>
  <c r="AB45" i="1" s="1"/>
  <c r="S45" i="1" s="1"/>
  <c r="AA20" i="1"/>
  <c r="AB20" i="1" s="1"/>
  <c r="S20" i="1" s="1"/>
  <c r="AA8" i="1"/>
  <c r="AB8" i="1" s="1"/>
  <c r="S8" i="1" s="1"/>
  <c r="AA32" i="1"/>
  <c r="AB32" i="1" s="1"/>
  <c r="S32" i="1" s="1"/>
  <c r="AA25" i="1"/>
  <c r="AB25" i="1" s="1"/>
  <c r="S25" i="1" s="1"/>
  <c r="AA16" i="1"/>
  <c r="AB16" i="1" s="1"/>
  <c r="S16" i="1" s="1"/>
  <c r="Z165" i="1"/>
  <c r="AA165" i="1" s="1"/>
  <c r="AB165" i="1" s="1"/>
  <c r="S165" i="1" s="1"/>
  <c r="AA151" i="1"/>
  <c r="AB151" i="1" s="1"/>
  <c r="S151" i="1" s="1"/>
  <c r="AA143" i="1"/>
  <c r="AB143" i="1" s="1"/>
  <c r="S143" i="1" s="1"/>
  <c r="AA127" i="1"/>
  <c r="AB127" i="1" s="1"/>
  <c r="S127" i="1" s="1"/>
  <c r="AA119" i="1"/>
  <c r="AB119" i="1" s="1"/>
  <c r="S119" i="1" s="1"/>
  <c r="AA115" i="1"/>
  <c r="AB115" i="1" s="1"/>
  <c r="S115" i="1" s="1"/>
  <c r="AA112" i="1"/>
  <c r="AB112" i="1" s="1"/>
  <c r="S112" i="1" s="1"/>
  <c r="AA95" i="1"/>
  <c r="AB95" i="1" s="1"/>
  <c r="S95" i="1" s="1"/>
  <c r="AA78" i="1"/>
  <c r="AB78" i="1" s="1"/>
  <c r="S78" i="1" s="1"/>
  <c r="AA70" i="1"/>
  <c r="AB70" i="1" s="1"/>
  <c r="S70" i="1" s="1"/>
  <c r="AA52" i="1"/>
  <c r="AB52" i="1" s="1"/>
  <c r="S52" i="1" s="1"/>
  <c r="AA36" i="1"/>
  <c r="AB36" i="1" s="1"/>
  <c r="S36" i="1" s="1"/>
  <c r="AA19" i="1"/>
  <c r="AB19" i="1" s="1"/>
  <c r="S19" i="1" s="1"/>
  <c r="AA3" i="1"/>
  <c r="AB3" i="1" s="1"/>
  <c r="S3" i="1" s="1"/>
  <c r="E66" i="5"/>
  <c r="D66" i="5" s="1"/>
  <c r="E62" i="5"/>
  <c r="D62" i="5" s="1"/>
  <c r="E56" i="5"/>
  <c r="D56" i="5" s="1"/>
  <c r="E52" i="5"/>
  <c r="D52" i="5" s="1"/>
  <c r="E69" i="5"/>
  <c r="D69" i="5" s="1"/>
  <c r="E65" i="5"/>
  <c r="D65" i="5" s="1"/>
  <c r="E61" i="5"/>
  <c r="D61" i="5" s="1"/>
  <c r="E57" i="5"/>
  <c r="D57" i="5" s="1"/>
  <c r="E53" i="5"/>
  <c r="D53" i="5" s="1"/>
  <c r="G41" i="5"/>
  <c r="K41" i="5" s="1"/>
  <c r="L41" i="5" s="1"/>
  <c r="M41" i="5" s="1"/>
  <c r="G37" i="5"/>
  <c r="K37" i="5" s="1"/>
  <c r="L37" i="5" s="1"/>
  <c r="M37" i="5" s="1"/>
  <c r="G35" i="5"/>
  <c r="K35" i="5" s="1"/>
  <c r="L35" i="5" s="1"/>
  <c r="M35" i="5" s="1"/>
  <c r="G29" i="5"/>
  <c r="K29" i="5" s="1"/>
  <c r="L29" i="5" s="1"/>
  <c r="M29" i="5" s="1"/>
  <c r="G25" i="5"/>
  <c r="K25" i="5" s="1"/>
  <c r="J25" i="5" s="1"/>
  <c r="E21" i="5"/>
  <c r="D21" i="5" s="1"/>
  <c r="E17" i="5"/>
  <c r="D17" i="5" s="1"/>
  <c r="E13" i="5"/>
  <c r="D13" i="5" s="1"/>
  <c r="E11" i="5"/>
  <c r="D11" i="5" s="1"/>
  <c r="E5" i="5"/>
  <c r="D5" i="5" s="1"/>
  <c r="E20" i="5"/>
  <c r="D20" i="5" s="1"/>
  <c r="AA178" i="1"/>
  <c r="AB178" i="1" s="1"/>
  <c r="S178" i="1" s="1"/>
  <c r="AA176" i="1"/>
  <c r="AB176" i="1" s="1"/>
  <c r="S176" i="1" s="1"/>
  <c r="AA177" i="1"/>
  <c r="AB177" i="1" s="1"/>
  <c r="S177" i="1" s="1"/>
  <c r="AA128" i="1"/>
  <c r="AB128" i="1" s="1"/>
  <c r="S128" i="1" s="1"/>
  <c r="G48" i="5"/>
  <c r="K48" i="5" s="1"/>
  <c r="L48" i="5" s="1"/>
  <c r="M48" i="5" s="1"/>
  <c r="E34" i="5"/>
  <c r="D34" i="5" s="1"/>
  <c r="AA173" i="1"/>
  <c r="AB173" i="1" s="1"/>
  <c r="S173" i="1" s="1"/>
  <c r="E44" i="5"/>
  <c r="D44" i="5" s="1"/>
  <c r="G40" i="5"/>
  <c r="K40" i="5" s="1"/>
  <c r="L40" i="5" s="1"/>
  <c r="M40" i="5" s="1"/>
  <c r="E24" i="5"/>
  <c r="D24" i="5" s="1"/>
  <c r="G18" i="5"/>
  <c r="K18" i="5" s="1"/>
  <c r="J18" i="5" s="1"/>
  <c r="G36" i="5"/>
  <c r="K36" i="5" s="1"/>
  <c r="J36" i="5" s="1"/>
  <c r="E28" i="5"/>
  <c r="D28" i="5" s="1"/>
  <c r="E12" i="5"/>
  <c r="D12" i="5" s="1"/>
  <c r="G44" i="5"/>
  <c r="K44" i="5" s="1"/>
  <c r="L44" i="5" s="1"/>
  <c r="M44" i="5" s="1"/>
  <c r="E40" i="5"/>
  <c r="D40" i="5" s="1"/>
  <c r="E36" i="5"/>
  <c r="D36" i="5" s="1"/>
  <c r="G28" i="5"/>
  <c r="K28" i="5" s="1"/>
  <c r="L28" i="5" s="1"/>
  <c r="M28" i="5" s="1"/>
  <c r="G24" i="5"/>
  <c r="K24" i="5" s="1"/>
  <c r="J24" i="5" s="1"/>
  <c r="G14" i="5"/>
  <c r="K14" i="5" s="1"/>
  <c r="J14" i="5" s="1"/>
  <c r="E10" i="5"/>
  <c r="D10" i="5" s="1"/>
  <c r="E18" i="5"/>
  <c r="D18" i="5" s="1"/>
  <c r="E14" i="5"/>
  <c r="D14" i="5" s="1"/>
  <c r="G10" i="5"/>
  <c r="K10" i="5" s="1"/>
  <c r="J10" i="5" s="1"/>
  <c r="L10" i="5" s="1"/>
  <c r="M10" i="5" s="1"/>
  <c r="G4" i="5"/>
  <c r="K4" i="5" s="1"/>
  <c r="J4" i="5" s="1"/>
  <c r="L4" i="5" s="1"/>
  <c r="M4" i="5" s="1"/>
  <c r="AA170" i="1"/>
  <c r="AB170" i="1" s="1"/>
  <c r="S170" i="1" s="1"/>
  <c r="G46" i="5"/>
  <c r="K46" i="5" s="1"/>
  <c r="L46" i="5" s="1"/>
  <c r="M46" i="5" s="1"/>
  <c r="G38" i="5"/>
  <c r="K38" i="5" s="1"/>
  <c r="J38" i="5" s="1"/>
  <c r="E26" i="5"/>
  <c r="D26" i="5" s="1"/>
  <c r="E30" i="5"/>
  <c r="D30" i="5" s="1"/>
  <c r="E22" i="5"/>
  <c r="D22" i="5" s="1"/>
  <c r="E16" i="5"/>
  <c r="D16" i="5" s="1"/>
  <c r="G8" i="5"/>
  <c r="K8" i="5" s="1"/>
  <c r="J8" i="5" s="1"/>
  <c r="L8" i="5" s="1"/>
  <c r="M8" i="5" s="1"/>
  <c r="E48" i="5"/>
  <c r="D48" i="5" s="1"/>
  <c r="E46" i="5"/>
  <c r="D46" i="5" s="1"/>
  <c r="E42" i="5"/>
  <c r="D42" i="5" s="1"/>
  <c r="E38" i="5"/>
  <c r="D38" i="5" s="1"/>
  <c r="G30" i="5"/>
  <c r="K30" i="5" s="1"/>
  <c r="L30" i="5" s="1"/>
  <c r="M30" i="5" s="1"/>
  <c r="G26" i="5"/>
  <c r="K26" i="5" s="1"/>
  <c r="J26" i="5" s="1"/>
  <c r="G22" i="5"/>
  <c r="K22" i="5" s="1"/>
  <c r="J22" i="5" s="1"/>
  <c r="G20" i="5"/>
  <c r="K20" i="5" s="1"/>
  <c r="J20" i="5" s="1"/>
  <c r="G16" i="5"/>
  <c r="K16" i="5" s="1"/>
  <c r="L16" i="5" s="1"/>
  <c r="M16" i="5" s="1"/>
  <c r="E8" i="5"/>
  <c r="D8" i="5" s="1"/>
  <c r="B16" i="1"/>
  <c r="E35" i="5"/>
  <c r="D35" i="5" s="1"/>
  <c r="G21" i="5"/>
  <c r="K21" i="5" s="1"/>
  <c r="J21" i="5" s="1"/>
  <c r="E50" i="5"/>
  <c r="D50" i="5" s="1"/>
  <c r="G6" i="5"/>
  <c r="K6" i="5" s="1"/>
  <c r="J6" i="5" s="1"/>
  <c r="L6" i="5" s="1"/>
  <c r="M6" i="5" s="1"/>
  <c r="E6" i="5"/>
  <c r="D6" i="5" s="1"/>
  <c r="E32" i="5"/>
  <c r="D32" i="5" s="1"/>
  <c r="G12" i="5"/>
  <c r="K12" i="5" s="1"/>
  <c r="L12" i="5" s="1"/>
  <c r="M12" i="5" s="1"/>
  <c r="G43" i="5"/>
  <c r="K43" i="5" s="1"/>
  <c r="L43" i="5" s="1"/>
  <c r="M43" i="5" s="1"/>
  <c r="G33" i="5"/>
  <c r="K33" i="5" s="1"/>
  <c r="L33" i="5" s="1"/>
  <c r="M33" i="5" s="1"/>
  <c r="G50" i="5"/>
  <c r="K50" i="5" s="1"/>
  <c r="J50" i="5" s="1"/>
  <c r="G34" i="5"/>
  <c r="K34" i="5" s="1"/>
  <c r="J34" i="5" s="1"/>
  <c r="G32" i="5"/>
  <c r="K32" i="5" s="1"/>
  <c r="J32" i="5" s="1"/>
  <c r="I73" i="5"/>
  <c r="G73" i="5"/>
  <c r="K73" i="5" s="1"/>
  <c r="E73" i="5"/>
  <c r="D73" i="5" s="1"/>
  <c r="I77" i="5"/>
  <c r="G77" i="5"/>
  <c r="K77" i="5" s="1"/>
  <c r="E77" i="5"/>
  <c r="D77" i="5" s="1"/>
  <c r="I81" i="5"/>
  <c r="G81" i="5"/>
  <c r="K81" i="5" s="1"/>
  <c r="E81" i="5"/>
  <c r="D81" i="5" s="1"/>
  <c r="I70" i="5"/>
  <c r="G70" i="5"/>
  <c r="K70" i="5" s="1"/>
  <c r="E70" i="5"/>
  <c r="D70" i="5" s="1"/>
  <c r="I74" i="5"/>
  <c r="G74" i="5"/>
  <c r="K74" i="5" s="1"/>
  <c r="E74" i="5"/>
  <c r="D74" i="5" s="1"/>
  <c r="I78" i="5"/>
  <c r="G78" i="5"/>
  <c r="K78" i="5" s="1"/>
  <c r="E78" i="5"/>
  <c r="D78" i="5" s="1"/>
  <c r="I82" i="5"/>
  <c r="G82" i="5"/>
  <c r="K82" i="5" s="1"/>
  <c r="E82" i="5"/>
  <c r="D82" i="5" s="1"/>
  <c r="G84" i="5"/>
  <c r="K84" i="5" s="1"/>
  <c r="I84" i="5"/>
  <c r="E84" i="5"/>
  <c r="D84" i="5" s="1"/>
  <c r="I88" i="5"/>
  <c r="G88" i="5"/>
  <c r="K88" i="5" s="1"/>
  <c r="E88" i="5"/>
  <c r="D88" i="5" s="1"/>
  <c r="I92" i="5"/>
  <c r="G92" i="5"/>
  <c r="K92" i="5" s="1"/>
  <c r="E92" i="5"/>
  <c r="D92" i="5" s="1"/>
  <c r="I96" i="5"/>
  <c r="G96" i="5"/>
  <c r="K96" i="5" s="1"/>
  <c r="E96" i="5"/>
  <c r="D96" i="5" s="1"/>
  <c r="I100" i="5"/>
  <c r="G100" i="5"/>
  <c r="K100" i="5" s="1"/>
  <c r="E100" i="5"/>
  <c r="D100" i="5" s="1"/>
  <c r="I104" i="5"/>
  <c r="G104" i="5"/>
  <c r="K104" i="5" s="1"/>
  <c r="E104" i="5"/>
  <c r="D104" i="5" s="1"/>
  <c r="I108" i="5"/>
  <c r="G108" i="5"/>
  <c r="K108" i="5" s="1"/>
  <c r="E108" i="5"/>
  <c r="D108" i="5" s="1"/>
  <c r="I112" i="5"/>
  <c r="G112" i="5"/>
  <c r="K112" i="5" s="1"/>
  <c r="E112" i="5"/>
  <c r="D112" i="5" s="1"/>
  <c r="I83" i="5"/>
  <c r="G83" i="5"/>
  <c r="K83" i="5" s="1"/>
  <c r="E83" i="5"/>
  <c r="D83" i="5" s="1"/>
  <c r="I87" i="5"/>
  <c r="G87" i="5"/>
  <c r="K87" i="5" s="1"/>
  <c r="E87" i="5"/>
  <c r="D87" i="5" s="1"/>
  <c r="I91" i="5"/>
  <c r="G91" i="5"/>
  <c r="K91" i="5" s="1"/>
  <c r="E91" i="5"/>
  <c r="D91" i="5" s="1"/>
  <c r="I95" i="5"/>
  <c r="G95" i="5"/>
  <c r="K95" i="5" s="1"/>
  <c r="E95" i="5"/>
  <c r="D95" i="5" s="1"/>
  <c r="I99" i="5"/>
  <c r="G99" i="5"/>
  <c r="K99" i="5" s="1"/>
  <c r="E99" i="5"/>
  <c r="D99" i="5" s="1"/>
  <c r="I103" i="5"/>
  <c r="G103" i="5"/>
  <c r="K103" i="5" s="1"/>
  <c r="E103" i="5"/>
  <c r="D103" i="5" s="1"/>
  <c r="I107" i="5"/>
  <c r="G107" i="5"/>
  <c r="K107" i="5" s="1"/>
  <c r="E107" i="5"/>
  <c r="D107" i="5" s="1"/>
  <c r="I111" i="5"/>
  <c r="G111" i="5"/>
  <c r="K111" i="5" s="1"/>
  <c r="E111" i="5"/>
  <c r="D111" i="5" s="1"/>
  <c r="I116" i="5"/>
  <c r="G116" i="5"/>
  <c r="K116" i="5" s="1"/>
  <c r="E116" i="5"/>
  <c r="D116" i="5" s="1"/>
  <c r="I120" i="5"/>
  <c r="G120" i="5"/>
  <c r="K120" i="5" s="1"/>
  <c r="E120" i="5"/>
  <c r="D120" i="5" s="1"/>
  <c r="I124" i="5"/>
  <c r="G124" i="5"/>
  <c r="K124" i="5" s="1"/>
  <c r="E124" i="5"/>
  <c r="D124" i="5" s="1"/>
  <c r="I126" i="5"/>
  <c r="E126" i="5"/>
  <c r="D126" i="5" s="1"/>
  <c r="G126" i="5"/>
  <c r="K126" i="5" s="1"/>
  <c r="I134" i="5"/>
  <c r="E134" i="5"/>
  <c r="D134" i="5" s="1"/>
  <c r="G134" i="5"/>
  <c r="K134" i="5" s="1"/>
  <c r="I113" i="5"/>
  <c r="G113" i="5"/>
  <c r="K113" i="5" s="1"/>
  <c r="E113" i="5"/>
  <c r="D113" i="5" s="1"/>
  <c r="I117" i="5"/>
  <c r="G117" i="5"/>
  <c r="K117" i="5" s="1"/>
  <c r="E117" i="5"/>
  <c r="D117" i="5" s="1"/>
  <c r="I121" i="5"/>
  <c r="G121" i="5"/>
  <c r="K121" i="5" s="1"/>
  <c r="E121" i="5"/>
  <c r="D121" i="5" s="1"/>
  <c r="G128" i="5"/>
  <c r="K128" i="5" s="1"/>
  <c r="I128" i="5"/>
  <c r="E128" i="5"/>
  <c r="D128" i="5" s="1"/>
  <c r="I138" i="5"/>
  <c r="G138" i="5"/>
  <c r="K138" i="5" s="1"/>
  <c r="E138" i="5"/>
  <c r="D138" i="5" s="1"/>
  <c r="I127" i="5"/>
  <c r="G127" i="5"/>
  <c r="K127" i="5" s="1"/>
  <c r="E127" i="5"/>
  <c r="D127" i="5" s="1"/>
  <c r="I131" i="5"/>
  <c r="G131" i="5"/>
  <c r="K131" i="5" s="1"/>
  <c r="E131" i="5"/>
  <c r="D131" i="5" s="1"/>
  <c r="I135" i="5"/>
  <c r="G135" i="5"/>
  <c r="K135" i="5" s="1"/>
  <c r="E135" i="5"/>
  <c r="D135" i="5" s="1"/>
  <c r="I139" i="5"/>
  <c r="G139" i="5"/>
  <c r="K139" i="5" s="1"/>
  <c r="E139" i="5"/>
  <c r="D139" i="5" s="1"/>
  <c r="L55" i="5"/>
  <c r="M55" i="5" s="1"/>
  <c r="J55" i="5"/>
  <c r="L51" i="5"/>
  <c r="M51" i="5" s="1"/>
  <c r="J51" i="5"/>
  <c r="I71" i="5"/>
  <c r="G71" i="5"/>
  <c r="K71" i="5" s="1"/>
  <c r="E71" i="5"/>
  <c r="D71" i="5" s="1"/>
  <c r="I75" i="5"/>
  <c r="G75" i="5"/>
  <c r="K75" i="5" s="1"/>
  <c r="E75" i="5"/>
  <c r="D75" i="5" s="1"/>
  <c r="I79" i="5"/>
  <c r="G79" i="5"/>
  <c r="K79" i="5" s="1"/>
  <c r="E79" i="5"/>
  <c r="D79" i="5" s="1"/>
  <c r="I72" i="5"/>
  <c r="G72" i="5"/>
  <c r="K72" i="5" s="1"/>
  <c r="E72" i="5"/>
  <c r="D72" i="5" s="1"/>
  <c r="I76" i="5"/>
  <c r="G76" i="5"/>
  <c r="K76" i="5" s="1"/>
  <c r="E76" i="5"/>
  <c r="D76" i="5" s="1"/>
  <c r="I80" i="5"/>
  <c r="G80" i="5"/>
  <c r="K80" i="5" s="1"/>
  <c r="E80" i="5"/>
  <c r="D80" i="5" s="1"/>
  <c r="I86" i="5"/>
  <c r="G86" i="5"/>
  <c r="K86" i="5" s="1"/>
  <c r="E86" i="5"/>
  <c r="D86" i="5" s="1"/>
  <c r="I90" i="5"/>
  <c r="G90" i="5"/>
  <c r="K90" i="5" s="1"/>
  <c r="E90" i="5"/>
  <c r="D90" i="5" s="1"/>
  <c r="I94" i="5"/>
  <c r="G94" i="5"/>
  <c r="K94" i="5" s="1"/>
  <c r="E94" i="5"/>
  <c r="D94" i="5" s="1"/>
  <c r="I98" i="5"/>
  <c r="G98" i="5"/>
  <c r="K98" i="5" s="1"/>
  <c r="E98" i="5"/>
  <c r="D98" i="5" s="1"/>
  <c r="I102" i="5"/>
  <c r="G102" i="5"/>
  <c r="K102" i="5" s="1"/>
  <c r="E102" i="5"/>
  <c r="D102" i="5" s="1"/>
  <c r="I106" i="5"/>
  <c r="G106" i="5"/>
  <c r="K106" i="5" s="1"/>
  <c r="E106" i="5"/>
  <c r="D106" i="5" s="1"/>
  <c r="I110" i="5"/>
  <c r="G110" i="5"/>
  <c r="K110" i="5" s="1"/>
  <c r="E110" i="5"/>
  <c r="D110" i="5" s="1"/>
  <c r="I85" i="5"/>
  <c r="G85" i="5"/>
  <c r="K85" i="5" s="1"/>
  <c r="E85" i="5"/>
  <c r="D85" i="5" s="1"/>
  <c r="I89" i="5"/>
  <c r="G89" i="5"/>
  <c r="K89" i="5" s="1"/>
  <c r="E89" i="5"/>
  <c r="D89" i="5" s="1"/>
  <c r="I93" i="5"/>
  <c r="G93" i="5"/>
  <c r="K93" i="5" s="1"/>
  <c r="E93" i="5"/>
  <c r="D93" i="5" s="1"/>
  <c r="I97" i="5"/>
  <c r="G97" i="5"/>
  <c r="K97" i="5" s="1"/>
  <c r="E97" i="5"/>
  <c r="D97" i="5" s="1"/>
  <c r="I101" i="5"/>
  <c r="G101" i="5"/>
  <c r="K101" i="5" s="1"/>
  <c r="E101" i="5"/>
  <c r="D101" i="5" s="1"/>
  <c r="I105" i="5"/>
  <c r="G105" i="5"/>
  <c r="K105" i="5" s="1"/>
  <c r="E105" i="5"/>
  <c r="D105" i="5" s="1"/>
  <c r="I109" i="5"/>
  <c r="G109" i="5"/>
  <c r="K109" i="5" s="1"/>
  <c r="E109" i="5"/>
  <c r="D109" i="5" s="1"/>
  <c r="I114" i="5"/>
  <c r="G114" i="5"/>
  <c r="K114" i="5" s="1"/>
  <c r="E114" i="5"/>
  <c r="D114" i="5" s="1"/>
  <c r="I118" i="5"/>
  <c r="G118" i="5"/>
  <c r="K118" i="5" s="1"/>
  <c r="E118" i="5"/>
  <c r="D118" i="5" s="1"/>
  <c r="I122" i="5"/>
  <c r="G122" i="5"/>
  <c r="K122" i="5" s="1"/>
  <c r="E122" i="5"/>
  <c r="D122" i="5" s="1"/>
  <c r="I130" i="5"/>
  <c r="E130" i="5"/>
  <c r="D130" i="5" s="1"/>
  <c r="G130" i="5"/>
  <c r="K130" i="5" s="1"/>
  <c r="I115" i="5"/>
  <c r="G115" i="5"/>
  <c r="K115" i="5" s="1"/>
  <c r="E115" i="5"/>
  <c r="D115" i="5" s="1"/>
  <c r="I119" i="5"/>
  <c r="G119" i="5"/>
  <c r="K119" i="5" s="1"/>
  <c r="E119" i="5"/>
  <c r="D119" i="5" s="1"/>
  <c r="I123" i="5"/>
  <c r="G123" i="5"/>
  <c r="K123" i="5" s="1"/>
  <c r="E123" i="5"/>
  <c r="D123" i="5" s="1"/>
  <c r="G132" i="5"/>
  <c r="K132" i="5" s="1"/>
  <c r="I132" i="5"/>
  <c r="E132" i="5"/>
  <c r="D132" i="5" s="1"/>
  <c r="I136" i="5"/>
  <c r="G136" i="5"/>
  <c r="K136" i="5" s="1"/>
  <c r="E136" i="5"/>
  <c r="D136" i="5" s="1"/>
  <c r="I125" i="5"/>
  <c r="G125" i="5"/>
  <c r="K125" i="5" s="1"/>
  <c r="E125" i="5"/>
  <c r="D125" i="5" s="1"/>
  <c r="I129" i="5"/>
  <c r="G129" i="5"/>
  <c r="K129" i="5" s="1"/>
  <c r="E129" i="5"/>
  <c r="D129" i="5" s="1"/>
  <c r="I133" i="5"/>
  <c r="G133" i="5"/>
  <c r="K133" i="5" s="1"/>
  <c r="E133" i="5"/>
  <c r="D133" i="5" s="1"/>
  <c r="I137" i="5"/>
  <c r="G137" i="5"/>
  <c r="K137" i="5" s="1"/>
  <c r="E137" i="5"/>
  <c r="D137" i="5" s="1"/>
  <c r="I2" i="5"/>
  <c r="G2" i="5"/>
  <c r="K2" i="5" s="1"/>
  <c r="E2" i="5"/>
  <c r="D2" i="5" s="1"/>
  <c r="V178" i="1"/>
  <c r="V179" i="1"/>
  <c r="V5" i="1"/>
  <c r="L64" i="5" l="1"/>
  <c r="M64" i="5" s="1"/>
  <c r="J53" i="5"/>
  <c r="L53" i="5" s="1"/>
  <c r="M53" i="5" s="1"/>
  <c r="B9" i="1"/>
  <c r="J45" i="5"/>
  <c r="L58" i="5"/>
  <c r="M58" i="5" s="1"/>
  <c r="J49" i="5"/>
  <c r="L61" i="5"/>
  <c r="M61" i="5" s="1"/>
  <c r="J60" i="5"/>
  <c r="L68" i="5"/>
  <c r="M68" i="5" s="1"/>
  <c r="J39" i="5"/>
  <c r="L59" i="5"/>
  <c r="M59" i="5" s="1"/>
  <c r="J67" i="5"/>
  <c r="L67" i="5" s="1"/>
  <c r="M67" i="5" s="1"/>
  <c r="J27" i="5"/>
  <c r="L56" i="5"/>
  <c r="M56" i="5" s="1"/>
  <c r="B15" i="1"/>
  <c r="G15" i="1" s="1"/>
  <c r="A15" i="1" s="1"/>
  <c r="J13" i="5"/>
  <c r="J28" i="5"/>
  <c r="J63" i="5"/>
  <c r="J54" i="5"/>
  <c r="J42" i="5"/>
  <c r="L62" i="5"/>
  <c r="M62" i="5" s="1"/>
  <c r="J31" i="5"/>
  <c r="L23" i="5"/>
  <c r="M23" i="5" s="1"/>
  <c r="J3" i="5"/>
  <c r="B17" i="1"/>
  <c r="G17" i="1" s="1"/>
  <c r="A17" i="1" s="1"/>
  <c r="J48" i="5"/>
  <c r="J44" i="5"/>
  <c r="J47" i="5"/>
  <c r="L65" i="5"/>
  <c r="M65" i="5" s="1"/>
  <c r="L19" i="5"/>
  <c r="M19" i="5" s="1"/>
  <c r="L69" i="5"/>
  <c r="M69" i="5" s="1"/>
  <c r="J66" i="5"/>
  <c r="L15" i="5"/>
  <c r="M15" i="5" s="1"/>
  <c r="L57" i="5"/>
  <c r="M57" i="5" s="1"/>
  <c r="L22" i="5"/>
  <c r="M22" i="5" s="1"/>
  <c r="J16" i="5"/>
  <c r="J33" i="5"/>
  <c r="L18" i="5"/>
  <c r="M18" i="5" s="1"/>
  <c r="L24" i="5"/>
  <c r="M24" i="5" s="1"/>
  <c r="J40" i="5"/>
  <c r="J46" i="5"/>
  <c r="J29" i="5"/>
  <c r="J37" i="5"/>
  <c r="L36" i="5"/>
  <c r="M36" i="5" s="1"/>
  <c r="J30" i="5"/>
  <c r="L38" i="5"/>
  <c r="M38" i="5" s="1"/>
  <c r="L17" i="5"/>
  <c r="M17" i="5" s="1"/>
  <c r="J41" i="5"/>
  <c r="L52" i="5"/>
  <c r="M52" i="5" s="1"/>
  <c r="L14" i="5"/>
  <c r="M14" i="5" s="1"/>
  <c r="L25" i="5"/>
  <c r="M25" i="5" s="1"/>
  <c r="J35" i="5"/>
  <c r="L20" i="5"/>
  <c r="M20" i="5" s="1"/>
  <c r="L26" i="5"/>
  <c r="M26" i="5" s="1"/>
  <c r="L21" i="5"/>
  <c r="M21" i="5" s="1"/>
  <c r="AA91" i="1"/>
  <c r="AB91" i="1" s="1"/>
  <c r="S91" i="1" s="1"/>
  <c r="J12" i="5"/>
  <c r="G16" i="1"/>
  <c r="A16" i="1" s="1"/>
  <c r="L32" i="5"/>
  <c r="M32" i="5" s="1"/>
  <c r="L34" i="5"/>
  <c r="M34" i="5" s="1"/>
  <c r="L50" i="5"/>
  <c r="M50" i="5" s="1"/>
  <c r="J43" i="5"/>
  <c r="L137" i="5"/>
  <c r="M137" i="5" s="1"/>
  <c r="J137" i="5"/>
  <c r="L129" i="5"/>
  <c r="M129" i="5" s="1"/>
  <c r="J129" i="5"/>
  <c r="L136" i="5"/>
  <c r="M136" i="5" s="1"/>
  <c r="J136" i="5"/>
  <c r="L132" i="5"/>
  <c r="M132" i="5" s="1"/>
  <c r="J132" i="5"/>
  <c r="L123" i="5"/>
  <c r="M123" i="5" s="1"/>
  <c r="J123" i="5"/>
  <c r="L115" i="5"/>
  <c r="M115" i="5" s="1"/>
  <c r="J115" i="5"/>
  <c r="L130" i="5"/>
  <c r="M130" i="5" s="1"/>
  <c r="J130" i="5"/>
  <c r="L122" i="5"/>
  <c r="M122" i="5" s="1"/>
  <c r="J122" i="5"/>
  <c r="L114" i="5"/>
  <c r="M114" i="5" s="1"/>
  <c r="J114" i="5"/>
  <c r="L105" i="5"/>
  <c r="M105" i="5" s="1"/>
  <c r="J105" i="5"/>
  <c r="L97" i="5"/>
  <c r="M97" i="5" s="1"/>
  <c r="J97" i="5"/>
  <c r="L89" i="5"/>
  <c r="M89" i="5" s="1"/>
  <c r="J89" i="5"/>
  <c r="L110" i="5"/>
  <c r="M110" i="5" s="1"/>
  <c r="J110" i="5"/>
  <c r="L102" i="5"/>
  <c r="M102" i="5" s="1"/>
  <c r="J102" i="5"/>
  <c r="L94" i="5"/>
  <c r="M94" i="5" s="1"/>
  <c r="J94" i="5"/>
  <c r="L86" i="5"/>
  <c r="M86" i="5" s="1"/>
  <c r="J86" i="5"/>
  <c r="L76" i="5"/>
  <c r="M76" i="5" s="1"/>
  <c r="J76" i="5"/>
  <c r="L79" i="5"/>
  <c r="M79" i="5" s="1"/>
  <c r="J79" i="5"/>
  <c r="L71" i="5"/>
  <c r="M71" i="5" s="1"/>
  <c r="J71" i="5"/>
  <c r="L139" i="5"/>
  <c r="M139" i="5" s="1"/>
  <c r="J139" i="5"/>
  <c r="J131" i="5"/>
  <c r="L131" i="5"/>
  <c r="M131" i="5" s="1"/>
  <c r="L138" i="5"/>
  <c r="M138" i="5" s="1"/>
  <c r="J138" i="5"/>
  <c r="L128" i="5"/>
  <c r="M128" i="5" s="1"/>
  <c r="J128" i="5"/>
  <c r="L121" i="5"/>
  <c r="M121" i="5" s="1"/>
  <c r="J121" i="5"/>
  <c r="J113" i="5"/>
  <c r="L113" i="5"/>
  <c r="M113" i="5" s="1"/>
  <c r="L134" i="5"/>
  <c r="M134" i="5" s="1"/>
  <c r="J134" i="5"/>
  <c r="L120" i="5"/>
  <c r="M120" i="5" s="1"/>
  <c r="J120" i="5"/>
  <c r="L111" i="5"/>
  <c r="M111" i="5" s="1"/>
  <c r="J111" i="5"/>
  <c r="L103" i="5"/>
  <c r="M103" i="5" s="1"/>
  <c r="J103" i="5"/>
  <c r="L95" i="5"/>
  <c r="M95" i="5" s="1"/>
  <c r="J95" i="5"/>
  <c r="L87" i="5"/>
  <c r="M87" i="5" s="1"/>
  <c r="J87" i="5"/>
  <c r="L112" i="5"/>
  <c r="M112" i="5" s="1"/>
  <c r="J112" i="5"/>
  <c r="L104" i="5"/>
  <c r="M104" i="5" s="1"/>
  <c r="J104" i="5"/>
  <c r="L96" i="5"/>
  <c r="M96" i="5" s="1"/>
  <c r="J96" i="5"/>
  <c r="L88" i="5"/>
  <c r="M88" i="5" s="1"/>
  <c r="J88" i="5"/>
  <c r="L84" i="5"/>
  <c r="M84" i="5" s="1"/>
  <c r="J84" i="5"/>
  <c r="J82" i="5"/>
  <c r="L82" i="5" s="1"/>
  <c r="M82" i="5" s="1"/>
  <c r="J74" i="5"/>
  <c r="L74" i="5" s="1"/>
  <c r="M74" i="5" s="1"/>
  <c r="J81" i="5"/>
  <c r="L81" i="5" s="1"/>
  <c r="M81" i="5" s="1"/>
  <c r="L73" i="5"/>
  <c r="M73" i="5" s="1"/>
  <c r="J73" i="5"/>
  <c r="L2" i="5"/>
  <c r="M2" i="5" s="1"/>
  <c r="J2" i="5"/>
  <c r="L133" i="5"/>
  <c r="M133" i="5" s="1"/>
  <c r="J133" i="5"/>
  <c r="L125" i="5"/>
  <c r="M125" i="5" s="1"/>
  <c r="J125" i="5"/>
  <c r="L119" i="5"/>
  <c r="M119" i="5" s="1"/>
  <c r="J119" i="5"/>
  <c r="L118" i="5"/>
  <c r="M118" i="5" s="1"/>
  <c r="J118" i="5"/>
  <c r="L109" i="5"/>
  <c r="M109" i="5" s="1"/>
  <c r="J109" i="5"/>
  <c r="L101" i="5"/>
  <c r="M101" i="5" s="1"/>
  <c r="J101" i="5"/>
  <c r="L93" i="5"/>
  <c r="M93" i="5" s="1"/>
  <c r="J93" i="5"/>
  <c r="L85" i="5"/>
  <c r="M85" i="5" s="1"/>
  <c r="J85" i="5"/>
  <c r="L106" i="5"/>
  <c r="M106" i="5" s="1"/>
  <c r="J106" i="5"/>
  <c r="L98" i="5"/>
  <c r="M98" i="5" s="1"/>
  <c r="J98" i="5"/>
  <c r="L90" i="5"/>
  <c r="M90" i="5" s="1"/>
  <c r="J90" i="5"/>
  <c r="J80" i="5"/>
  <c r="L80" i="5" s="1"/>
  <c r="M80" i="5" s="1"/>
  <c r="L72" i="5"/>
  <c r="M72" i="5" s="1"/>
  <c r="J72" i="5"/>
  <c r="L75" i="5"/>
  <c r="M75" i="5" s="1"/>
  <c r="J75" i="5"/>
  <c r="L135" i="5"/>
  <c r="M135" i="5" s="1"/>
  <c r="J135" i="5"/>
  <c r="J127" i="5"/>
  <c r="L127" i="5"/>
  <c r="M127" i="5" s="1"/>
  <c r="L117" i="5"/>
  <c r="M117" i="5" s="1"/>
  <c r="J117" i="5"/>
  <c r="L126" i="5"/>
  <c r="M126" i="5" s="1"/>
  <c r="J126" i="5"/>
  <c r="L124" i="5"/>
  <c r="M124" i="5" s="1"/>
  <c r="J124" i="5"/>
  <c r="L116" i="5"/>
  <c r="M116" i="5" s="1"/>
  <c r="J116" i="5"/>
  <c r="L107" i="5"/>
  <c r="M107" i="5" s="1"/>
  <c r="J107" i="5"/>
  <c r="L99" i="5"/>
  <c r="M99" i="5" s="1"/>
  <c r="J99" i="5"/>
  <c r="L91" i="5"/>
  <c r="M91" i="5" s="1"/>
  <c r="J91" i="5"/>
  <c r="J83" i="5"/>
  <c r="L83" i="5" s="1"/>
  <c r="M83" i="5" s="1"/>
  <c r="L108" i="5"/>
  <c r="M108" i="5" s="1"/>
  <c r="J108" i="5"/>
  <c r="L100" i="5"/>
  <c r="M100" i="5" s="1"/>
  <c r="J100" i="5"/>
  <c r="L92" i="5"/>
  <c r="M92" i="5" s="1"/>
  <c r="J92" i="5"/>
  <c r="J78" i="5"/>
  <c r="L78" i="5" s="1"/>
  <c r="M78" i="5" s="1"/>
  <c r="J70" i="5"/>
  <c r="L70" i="5" s="1"/>
  <c r="M70" i="5" s="1"/>
  <c r="J77" i="5"/>
  <c r="L77" i="5" s="1"/>
  <c r="M77" i="5" s="1"/>
  <c r="V8" i="1"/>
  <c r="V14" i="1"/>
  <c r="G9" i="1" l="1"/>
  <c r="A9" i="1" s="1"/>
  <c r="V9" i="1" s="1"/>
  <c r="B18" i="1"/>
  <c r="B20" i="1"/>
  <c r="G20" i="1" s="1"/>
  <c r="A20" i="1" s="1"/>
  <c r="B22" i="1"/>
  <c r="B24" i="1" s="1"/>
  <c r="G24" i="1" s="1"/>
  <c r="A24" i="1" s="1"/>
  <c r="B25" i="1"/>
  <c r="G25" i="1" s="1"/>
  <c r="A25" i="1" s="1"/>
  <c r="V17" i="1"/>
  <c r="V10" i="1"/>
  <c r="V11" i="1"/>
  <c r="G18" i="1" l="1"/>
  <c r="A18" i="1" s="1"/>
  <c r="V18" i="1" s="1"/>
  <c r="B19" i="1"/>
  <c r="B26" i="1"/>
  <c r="G26" i="1" s="1"/>
  <c r="A26" i="1" s="1"/>
  <c r="G22" i="1"/>
  <c r="A22" i="1" s="1"/>
  <c r="V26" i="1"/>
  <c r="V15" i="1"/>
  <c r="V12" i="1"/>
  <c r="V16" i="1"/>
  <c r="G19" i="1" l="1"/>
  <c r="A19" i="1" s="1"/>
  <c r="B23" i="1"/>
  <c r="B28" i="1"/>
  <c r="G28" i="1" s="1"/>
  <c r="A28" i="1" s="1"/>
  <c r="B29" i="1"/>
  <c r="V22" i="1"/>
  <c r="V19" i="1"/>
  <c r="V13" i="1"/>
  <c r="G23" i="1" l="1"/>
  <c r="A23" i="1" s="1"/>
  <c r="V23" i="1" s="1"/>
  <c r="B27" i="1"/>
  <c r="G27" i="1" s="1"/>
  <c r="A27" i="1" s="1"/>
  <c r="V27" i="1" s="1"/>
  <c r="G29" i="1"/>
  <c r="A29" i="1" s="1"/>
  <c r="B32" i="1"/>
  <c r="V20" i="1"/>
  <c r="V28" i="1"/>
  <c r="V24" i="1"/>
  <c r="V21" i="1"/>
  <c r="G32" i="1" l="1"/>
  <c r="A32" i="1" s="1"/>
  <c r="B34" i="1"/>
  <c r="V25" i="1"/>
  <c r="V29" i="1"/>
  <c r="G34" i="1" l="1"/>
  <c r="A34" i="1" s="1"/>
  <c r="B36" i="1"/>
  <c r="V30" i="1"/>
  <c r="V31" i="1"/>
  <c r="G36" i="1" l="1"/>
  <c r="A36" i="1" s="1"/>
  <c r="B39" i="1"/>
  <c r="B40" i="1" s="1"/>
  <c r="G40" i="1" s="1"/>
  <c r="A40" i="1" s="1"/>
  <c r="V32" i="1"/>
  <c r="V33" i="1"/>
  <c r="G39" i="1" l="1"/>
  <c r="A39" i="1" s="1"/>
  <c r="B42" i="1"/>
  <c r="V34" i="1"/>
  <c r="V35" i="1"/>
  <c r="B43" i="1" l="1"/>
  <c r="G43" i="1" s="1"/>
  <c r="A43" i="1" s="1"/>
  <c r="G42" i="1"/>
  <c r="A42" i="1" s="1"/>
  <c r="V36" i="1"/>
  <c r="V37" i="1"/>
  <c r="B45" i="1" l="1"/>
  <c r="G45" i="1" s="1"/>
  <c r="A45" i="1" s="1"/>
  <c r="B44" i="1"/>
  <c r="G44" i="1" s="1"/>
  <c r="A44" i="1" s="1"/>
  <c r="V42" i="1"/>
  <c r="V43" i="1"/>
  <c r="V38" i="1"/>
  <c r="V39" i="1"/>
  <c r="B46" i="1" l="1"/>
  <c r="G46" i="1" s="1"/>
  <c r="A46" i="1" s="1"/>
  <c r="B47" i="1"/>
  <c r="G47" i="1" s="1"/>
  <c r="A47" i="1" s="1"/>
  <c r="B48" i="1"/>
  <c r="G48" i="1" s="1"/>
  <c r="A48" i="1" s="1"/>
  <c r="V44" i="1"/>
  <c r="V40" i="1"/>
  <c r="V41" i="1"/>
  <c r="B49" i="1" l="1"/>
  <c r="V45" i="1"/>
  <c r="G49" i="1" l="1"/>
  <c r="A49" i="1" s="1"/>
  <c r="B50" i="1"/>
  <c r="V50" i="1"/>
  <c r="V46" i="1"/>
  <c r="B51" i="1" l="1"/>
  <c r="G50" i="1"/>
  <c r="A50" i="1" s="1"/>
  <c r="B52" i="1"/>
  <c r="G52" i="1" s="1"/>
  <c r="A52" i="1" s="1"/>
  <c r="V52" i="1"/>
  <c r="V47" i="1"/>
  <c r="G51" i="1" l="1"/>
  <c r="A51" i="1" s="1"/>
  <c r="V51" i="1" s="1"/>
  <c r="B53" i="1"/>
  <c r="B73" i="1"/>
  <c r="V48" i="1"/>
  <c r="G53" i="1" l="1"/>
  <c r="A53" i="1" s="1"/>
  <c r="V53" i="1" s="1"/>
  <c r="B54" i="1"/>
  <c r="G73" i="1"/>
  <c r="A73" i="1" s="1"/>
  <c r="B75" i="1"/>
  <c r="V49" i="1"/>
  <c r="V56" i="1" l="1"/>
  <c r="G54" i="1"/>
  <c r="A54" i="1" s="1"/>
  <c r="B55" i="1"/>
  <c r="G75" i="1"/>
  <c r="A75" i="1" s="1"/>
  <c r="B81" i="1"/>
  <c r="V54" i="1"/>
  <c r="G55" i="1" l="1"/>
  <c r="A55" i="1" s="1"/>
  <c r="B56" i="1"/>
  <c r="G81" i="1"/>
  <c r="A81" i="1" s="1"/>
  <c r="B83" i="1"/>
  <c r="V55" i="1"/>
  <c r="G56" i="1" l="1"/>
  <c r="A56" i="1" s="1"/>
  <c r="B57" i="1"/>
  <c r="B59" i="1" s="1"/>
  <c r="G83" i="1"/>
  <c r="A83" i="1" s="1"/>
  <c r="V77" i="1"/>
  <c r="G59" i="1" l="1"/>
  <c r="A59" i="1" s="1"/>
  <c r="V59" i="1" s="1"/>
  <c r="B61" i="1"/>
  <c r="G57" i="1"/>
  <c r="A57" i="1" s="1"/>
  <c r="V57" i="1" s="1"/>
  <c r="B65" i="1"/>
  <c r="B88" i="1"/>
  <c r="G61" i="1" l="1"/>
  <c r="A61" i="1" s="1"/>
  <c r="V61" i="1" s="1"/>
  <c r="G65" i="1"/>
  <c r="A65" i="1" s="1"/>
  <c r="V65" i="1" s="1"/>
  <c r="V79" i="1"/>
  <c r="G88" i="1"/>
  <c r="A88" i="1" s="1"/>
  <c r="B95" i="1"/>
  <c r="V62" i="1"/>
  <c r="V66" i="1"/>
  <c r="G95" i="1" l="1"/>
  <c r="A95" i="1" s="1"/>
  <c r="B97" i="1"/>
  <c r="V63" i="1"/>
  <c r="B68" i="1" l="1"/>
  <c r="G97" i="1"/>
  <c r="A97" i="1" s="1"/>
  <c r="B108" i="1"/>
  <c r="B78" i="1" l="1"/>
  <c r="G68" i="1"/>
  <c r="A68" i="1" s="1"/>
  <c r="V68" i="1" s="1"/>
  <c r="G108" i="1"/>
  <c r="A108" i="1" s="1"/>
  <c r="V98" i="1"/>
  <c r="V69" i="1"/>
  <c r="G78" i="1" l="1"/>
  <c r="A78" i="1" s="1"/>
  <c r="V78" i="1" s="1"/>
  <c r="B80" i="1"/>
  <c r="B115" i="1"/>
  <c r="V109" i="1"/>
  <c r="V70" i="1"/>
  <c r="G80" i="1" l="1"/>
  <c r="A80" i="1" s="1"/>
  <c r="V80" i="1" s="1"/>
  <c r="B86" i="1"/>
  <c r="G115" i="1"/>
  <c r="A115" i="1" s="1"/>
  <c r="B121" i="1"/>
  <c r="V100" i="1"/>
  <c r="V81" i="1"/>
  <c r="V71" i="1"/>
  <c r="G86" i="1" l="1"/>
  <c r="A86" i="1" s="1"/>
  <c r="V86" i="1" s="1"/>
  <c r="B99" i="1"/>
  <c r="G121" i="1"/>
  <c r="A121" i="1" s="1"/>
  <c r="B126" i="1"/>
  <c r="V115" i="1"/>
  <c r="V87" i="1"/>
  <c r="V82" i="1"/>
  <c r="V72" i="1"/>
  <c r="G99" i="1" l="1"/>
  <c r="A99" i="1" s="1"/>
  <c r="V99" i="1" s="1"/>
  <c r="B101" i="1"/>
  <c r="V103" i="1"/>
  <c r="G126" i="1"/>
  <c r="A126" i="1" s="1"/>
  <c r="V122" i="1"/>
  <c r="V73" i="1"/>
  <c r="V83" i="1"/>
  <c r="V88" i="1"/>
  <c r="G101" i="1" l="1"/>
  <c r="A101" i="1" s="1"/>
  <c r="V101" i="1" s="1"/>
  <c r="B104" i="1"/>
  <c r="B145" i="1"/>
  <c r="V118" i="1"/>
  <c r="V84" i="1"/>
  <c r="V74" i="1"/>
  <c r="V89" i="1"/>
  <c r="V102" i="1"/>
  <c r="G104" i="1" l="1"/>
  <c r="A104" i="1" s="1"/>
  <c r="V104" i="1" s="1"/>
  <c r="B110" i="1"/>
  <c r="G110" i="1" s="1"/>
  <c r="A110" i="1" s="1"/>
  <c r="V110" i="1" s="1"/>
  <c r="G145" i="1"/>
  <c r="A145" i="1" s="1"/>
  <c r="B147" i="1"/>
  <c r="V90" i="1"/>
  <c r="V75" i="1"/>
  <c r="V105" i="1"/>
  <c r="B112" i="1" l="1"/>
  <c r="G112" i="1"/>
  <c r="A112" i="1" s="1"/>
  <c r="V112" i="1" s="1"/>
  <c r="G147" i="1"/>
  <c r="A147" i="1" s="1"/>
  <c r="B153" i="1"/>
  <c r="V106" i="1"/>
  <c r="V91" i="1"/>
  <c r="V113" i="1"/>
  <c r="V107" i="1"/>
  <c r="V76" i="1"/>
  <c r="B116" i="1" l="1"/>
  <c r="G116" i="1" s="1"/>
  <c r="A116" i="1" s="1"/>
  <c r="V116" i="1" s="1"/>
  <c r="B119" i="1"/>
  <c r="G153" i="1"/>
  <c r="A153" i="1" s="1"/>
  <c r="B158" i="1"/>
  <c r="V148" i="1"/>
  <c r="V114" i="1"/>
  <c r="V92" i="1"/>
  <c r="V117" i="1"/>
  <c r="V108" i="1"/>
  <c r="G119" i="1" l="1"/>
  <c r="A119" i="1" s="1"/>
  <c r="V119" i="1" s="1"/>
  <c r="B123" i="1"/>
  <c r="V133" i="1"/>
  <c r="G158" i="1"/>
  <c r="A158" i="1" s="1"/>
  <c r="B160" i="1"/>
  <c r="V153" i="1"/>
  <c r="V154" i="1"/>
  <c r="V135" i="1"/>
  <c r="V120" i="1"/>
  <c r="V93" i="1"/>
  <c r="G123" i="1" l="1"/>
  <c r="A123" i="1" s="1"/>
  <c r="V123" i="1" s="1"/>
  <c r="B134" i="1"/>
  <c r="G160" i="1"/>
  <c r="A160" i="1" s="1"/>
  <c r="B162" i="1"/>
  <c r="V155" i="1"/>
  <c r="V121" i="1"/>
  <c r="V124" i="1"/>
  <c r="V94" i="1"/>
  <c r="G134" i="1" l="1"/>
  <c r="A134" i="1" s="1"/>
  <c r="V134" i="1" s="1"/>
  <c r="B136" i="1"/>
  <c r="G162" i="1"/>
  <c r="A162" i="1" s="1"/>
  <c r="B167" i="1"/>
  <c r="V160" i="1"/>
  <c r="V151" i="1"/>
  <c r="V156" i="1"/>
  <c r="V95" i="1"/>
  <c r="V157" i="1"/>
  <c r="V125" i="1"/>
  <c r="G136" i="1" l="1"/>
  <c r="A136" i="1" s="1"/>
  <c r="V136" i="1" s="1"/>
  <c r="B140" i="1"/>
  <c r="G167" i="1"/>
  <c r="A167" i="1" s="1"/>
  <c r="B169" i="1"/>
  <c r="G169" i="1" s="1"/>
  <c r="A169" i="1" s="1"/>
  <c r="V162" i="1"/>
  <c r="V163" i="1"/>
  <c r="V158" i="1"/>
  <c r="V159" i="1"/>
  <c r="V137" i="1"/>
  <c r="V96" i="1"/>
  <c r="V126" i="1"/>
  <c r="G140" i="1" l="1"/>
  <c r="A140" i="1" s="1"/>
  <c r="V140" i="1" s="1"/>
  <c r="B143" i="1"/>
  <c r="V169" i="1"/>
  <c r="V170" i="1"/>
  <c r="V127" i="1"/>
  <c r="V138" i="1"/>
  <c r="V128" i="1"/>
  <c r="V97" i="1"/>
  <c r="V167" i="1"/>
  <c r="V164" i="1"/>
  <c r="V141" i="1"/>
  <c r="G143" i="1" l="1"/>
  <c r="A143" i="1" s="1"/>
  <c r="B149" i="1"/>
  <c r="V165" i="1"/>
  <c r="V129" i="1"/>
  <c r="G149" i="1" l="1"/>
  <c r="A149" i="1" s="1"/>
  <c r="V149" i="1" s="1"/>
  <c r="B152" i="1"/>
  <c r="G152" i="1" s="1"/>
  <c r="A152" i="1" s="1"/>
  <c r="V152" i="1" s="1"/>
  <c r="V143" i="1"/>
  <c r="A1" i="2"/>
  <c r="W14" i="1"/>
  <c r="AC40" i="1"/>
  <c r="W44" i="1"/>
  <c r="AC37" i="1"/>
  <c r="AC38" i="1"/>
  <c r="AC55" i="1"/>
  <c r="AC49" i="1"/>
  <c r="AC44" i="1"/>
  <c r="AC46" i="1"/>
  <c r="AC56" i="1"/>
  <c r="AC54" i="1"/>
  <c r="AC52" i="1"/>
  <c r="AC48" i="1"/>
  <c r="AC28" i="1"/>
  <c r="W26" i="1"/>
  <c r="AC26" i="1"/>
  <c r="AC24" i="1"/>
  <c r="AC20" i="1"/>
  <c r="AC17" i="1"/>
  <c r="W175" i="1"/>
  <c r="W177" i="1"/>
  <c r="W173" i="1"/>
  <c r="AC172" i="1"/>
  <c r="W162" i="1"/>
  <c r="AC153" i="1"/>
  <c r="AC145" i="1"/>
  <c r="W17" i="1"/>
  <c r="W8" i="1"/>
  <c r="AC19" i="1"/>
  <c r="AC32" i="1"/>
  <c r="AC25" i="1"/>
  <c r="AC16" i="1"/>
  <c r="AC22" i="1"/>
  <c r="AC34" i="1"/>
  <c r="AC36" i="1"/>
  <c r="AC47" i="1"/>
  <c r="W56" i="1"/>
  <c r="W79" i="1"/>
  <c r="W77" i="1"/>
  <c r="AC88" i="1"/>
  <c r="AC97" i="1"/>
  <c r="W100" i="1"/>
  <c r="W103" i="1"/>
  <c r="AC108" i="1"/>
  <c r="AC115" i="1"/>
  <c r="W118" i="1"/>
  <c r="AC121" i="1"/>
  <c r="W122" i="1"/>
  <c r="AC126" i="1"/>
  <c r="W135" i="1"/>
  <c r="AC162" i="1"/>
  <c r="W160" i="1"/>
  <c r="W151" i="1"/>
  <c r="W165" i="1"/>
  <c r="AC175" i="1"/>
  <c r="W170" i="1"/>
  <c r="W148" i="1"/>
  <c r="W153" i="1"/>
  <c r="AC167" i="1"/>
  <c r="AC160" i="1"/>
  <c r="AC5" i="1"/>
  <c r="AC29" i="1"/>
  <c r="W22" i="1"/>
  <c r="W3" i="1"/>
  <c r="AC3" i="1"/>
  <c r="AC42" i="1"/>
  <c r="AC39" i="1"/>
  <c r="W42" i="1"/>
  <c r="W50" i="1"/>
  <c r="AC50" i="1"/>
  <c r="W52" i="1"/>
  <c r="AC73" i="1"/>
  <c r="AC81" i="1"/>
  <c r="AC75" i="1"/>
  <c r="AC83" i="1"/>
  <c r="AC95" i="1"/>
  <c r="W98" i="1"/>
  <c r="W109" i="1"/>
  <c r="W115" i="1"/>
  <c r="AC147" i="1"/>
  <c r="AC158" i="1"/>
  <c r="W133" i="1"/>
  <c r="W155" i="1"/>
  <c r="V130" i="1"/>
  <c r="V144" i="1"/>
  <c r="V150" i="1"/>
  <c r="V131" i="1"/>
  <c r="D1" i="4" l="1"/>
  <c r="E3" i="2"/>
  <c r="E41" i="2" s="1"/>
  <c r="E79" i="2" s="1"/>
  <c r="E1" i="2"/>
  <c r="D7" i="2"/>
  <c r="D45" i="2" s="1"/>
  <c r="D83" i="2" s="1"/>
  <c r="D5" i="2"/>
  <c r="D43" i="2" s="1"/>
  <c r="D81" i="2" s="1"/>
  <c r="C47" i="4"/>
  <c r="C52" i="4"/>
  <c r="C51" i="4"/>
  <c r="C41" i="4"/>
  <c r="C33" i="4"/>
  <c r="C38" i="4"/>
  <c r="C36" i="4"/>
  <c r="C30" i="4"/>
  <c r="C26" i="4"/>
  <c r="C22" i="4"/>
  <c r="C18" i="4"/>
  <c r="C11" i="4"/>
  <c r="C6" i="4"/>
  <c r="C16" i="4"/>
  <c r="C54" i="4"/>
  <c r="C55" i="4"/>
  <c r="C39" i="4"/>
  <c r="C49" i="4"/>
  <c r="C34" i="4"/>
  <c r="C40" i="4"/>
  <c r="C29" i="4"/>
  <c r="C25" i="4"/>
  <c r="C21" i="4"/>
  <c r="C13" i="4"/>
  <c r="C7" i="4"/>
  <c r="C3" i="4"/>
  <c r="C10" i="4"/>
  <c r="C19" i="4"/>
  <c r="C48" i="4"/>
  <c r="C45" i="4"/>
  <c r="C37" i="4"/>
  <c r="C46" i="4"/>
  <c r="C53" i="4"/>
  <c r="C32" i="4"/>
  <c r="C28" i="4"/>
  <c r="C24" i="4"/>
  <c r="C20" i="4"/>
  <c r="C15" i="4"/>
  <c r="C8" i="4"/>
  <c r="C4" i="4"/>
  <c r="C12" i="4"/>
  <c r="C50" i="4"/>
  <c r="C43" i="4"/>
  <c r="C35" i="4"/>
  <c r="C42" i="4"/>
  <c r="C44" i="4"/>
  <c r="C31" i="4"/>
  <c r="C27" i="4"/>
  <c r="C23" i="4"/>
  <c r="C17" i="4"/>
  <c r="C9" i="4"/>
  <c r="C5" i="4"/>
  <c r="C14" i="4"/>
  <c r="V132" i="1"/>
  <c r="V145" i="1"/>
  <c r="E5" i="4" l="1"/>
  <c r="F5" i="4"/>
  <c r="P5" i="4" s="1"/>
  <c r="D5" i="4"/>
  <c r="N5" i="4"/>
  <c r="G5" i="4"/>
  <c r="M5" i="4"/>
  <c r="D17" i="4"/>
  <c r="N17" i="4"/>
  <c r="E17" i="4"/>
  <c r="G17" i="4"/>
  <c r="F17" i="4"/>
  <c r="P17" i="4" s="1"/>
  <c r="M17" i="4"/>
  <c r="F27" i="4"/>
  <c r="P27" i="4" s="1"/>
  <c r="G27" i="4"/>
  <c r="D27" i="4"/>
  <c r="M27" i="4"/>
  <c r="N27" i="4"/>
  <c r="E27" i="4"/>
  <c r="N44" i="4"/>
  <c r="E44" i="4"/>
  <c r="G44" i="4"/>
  <c r="F44" i="4"/>
  <c r="P44" i="4" s="1"/>
  <c r="D44" i="4"/>
  <c r="M44" i="4"/>
  <c r="M35" i="4"/>
  <c r="F35" i="4"/>
  <c r="P35" i="4" s="1"/>
  <c r="D35" i="4"/>
  <c r="E35" i="4"/>
  <c r="N35" i="4"/>
  <c r="G35" i="4"/>
  <c r="M50" i="4"/>
  <c r="E50" i="4"/>
  <c r="F50" i="4"/>
  <c r="P50" i="4" s="1"/>
  <c r="H50" i="4"/>
  <c r="K50" i="4"/>
  <c r="D50" i="4"/>
  <c r="N50" i="4"/>
  <c r="I50" i="4"/>
  <c r="G50" i="4"/>
  <c r="J50" i="4"/>
  <c r="L50" i="4" s="1"/>
  <c r="G4" i="4"/>
  <c r="M4" i="4"/>
  <c r="N4" i="4"/>
  <c r="F4" i="4"/>
  <c r="P4" i="4" s="1"/>
  <c r="D4" i="4"/>
  <c r="E4" i="4"/>
  <c r="D15" i="4"/>
  <c r="N15" i="4"/>
  <c r="E15" i="4"/>
  <c r="F15" i="4"/>
  <c r="P15" i="4" s="1"/>
  <c r="M15" i="4"/>
  <c r="G15" i="4"/>
  <c r="N24" i="4"/>
  <c r="M24" i="4"/>
  <c r="D24" i="4"/>
  <c r="G24" i="4"/>
  <c r="E24" i="4"/>
  <c r="F24" i="4"/>
  <c r="P24" i="4" s="1"/>
  <c r="D32" i="4"/>
  <c r="F32" i="4"/>
  <c r="P32" i="4" s="1"/>
  <c r="M32" i="4"/>
  <c r="E32" i="4"/>
  <c r="N32" i="4"/>
  <c r="G32" i="4"/>
  <c r="G46" i="4"/>
  <c r="F46" i="4"/>
  <c r="P46" i="4" s="1"/>
  <c r="D46" i="4"/>
  <c r="N46" i="4"/>
  <c r="E46" i="4"/>
  <c r="M46" i="4"/>
  <c r="D45" i="4"/>
  <c r="G45" i="4"/>
  <c r="M45" i="4"/>
  <c r="N45" i="4"/>
  <c r="F45" i="4"/>
  <c r="P45" i="4" s="1"/>
  <c r="E45" i="4"/>
  <c r="D19" i="4"/>
  <c r="F19" i="4"/>
  <c r="P19" i="4" s="1"/>
  <c r="G19" i="4"/>
  <c r="E19" i="4"/>
  <c r="N19" i="4"/>
  <c r="M19" i="4"/>
  <c r="G3" i="4"/>
  <c r="M3" i="4"/>
  <c r="N3" i="4"/>
  <c r="E3" i="4"/>
  <c r="F3" i="4"/>
  <c r="P3" i="4" s="1"/>
  <c r="D3" i="4"/>
  <c r="D13" i="4"/>
  <c r="N13" i="4"/>
  <c r="E13" i="4"/>
  <c r="G13" i="4"/>
  <c r="F13" i="4"/>
  <c r="P13" i="4" s="1"/>
  <c r="M13" i="4"/>
  <c r="N25" i="4"/>
  <c r="M25" i="4"/>
  <c r="E25" i="4"/>
  <c r="F25" i="4"/>
  <c r="P25" i="4" s="1"/>
  <c r="D25" i="4"/>
  <c r="G25" i="4"/>
  <c r="D40" i="4"/>
  <c r="M40" i="4"/>
  <c r="F40" i="4"/>
  <c r="P40" i="4" s="1"/>
  <c r="N40" i="4"/>
  <c r="G40" i="4"/>
  <c r="E40" i="4"/>
  <c r="N49" i="4"/>
  <c r="D49" i="4"/>
  <c r="K49" i="4"/>
  <c r="M49" i="4"/>
  <c r="F49" i="4"/>
  <c r="P49" i="4" s="1"/>
  <c r="H49" i="4"/>
  <c r="J49" i="4"/>
  <c r="L49" i="4" s="1"/>
  <c r="G49" i="4"/>
  <c r="I49" i="4"/>
  <c r="E49" i="4"/>
  <c r="H55" i="4"/>
  <c r="G55" i="4"/>
  <c r="J55" i="4"/>
  <c r="L55" i="4" s="1"/>
  <c r="M55" i="4"/>
  <c r="K55" i="4"/>
  <c r="D55" i="4"/>
  <c r="F55" i="4"/>
  <c r="P55" i="4" s="1"/>
  <c r="N55" i="4"/>
  <c r="E55" i="4"/>
  <c r="I55" i="4"/>
  <c r="D16" i="4"/>
  <c r="N16" i="4"/>
  <c r="M16" i="4"/>
  <c r="G16" i="4"/>
  <c r="F16" i="4"/>
  <c r="P16" i="4" s="1"/>
  <c r="E16" i="4"/>
  <c r="D11" i="4"/>
  <c r="F11" i="4"/>
  <c r="P11" i="4" s="1"/>
  <c r="G11" i="4"/>
  <c r="M11" i="4"/>
  <c r="E11" i="4"/>
  <c r="N11" i="4"/>
  <c r="F22" i="4"/>
  <c r="P22" i="4" s="1"/>
  <c r="G22" i="4"/>
  <c r="D22" i="4"/>
  <c r="N22" i="4"/>
  <c r="E22" i="4"/>
  <c r="M22" i="4"/>
  <c r="M30" i="4"/>
  <c r="E30" i="4"/>
  <c r="G30" i="4"/>
  <c r="D30" i="4"/>
  <c r="F30" i="4"/>
  <c r="P30" i="4" s="1"/>
  <c r="N30" i="4"/>
  <c r="D38" i="4"/>
  <c r="F38" i="4"/>
  <c r="P38" i="4" s="1"/>
  <c r="G38" i="4"/>
  <c r="M38" i="4"/>
  <c r="N38" i="4"/>
  <c r="E38" i="4"/>
  <c r="M41" i="4"/>
  <c r="N41" i="4"/>
  <c r="D41" i="4"/>
  <c r="G41" i="4"/>
  <c r="E41" i="4"/>
  <c r="F41" i="4"/>
  <c r="P41" i="4" s="1"/>
  <c r="I52" i="4"/>
  <c r="J52" i="4"/>
  <c r="L52" i="4" s="1"/>
  <c r="G52" i="4"/>
  <c r="K52" i="4"/>
  <c r="D52" i="4"/>
  <c r="M52" i="4"/>
  <c r="H52" i="4"/>
  <c r="N52" i="4"/>
  <c r="E52" i="4"/>
  <c r="F52" i="4"/>
  <c r="P52" i="4" s="1"/>
  <c r="H6" i="2"/>
  <c r="H44" i="2" s="1"/>
  <c r="H82" i="2" s="1"/>
  <c r="H3" i="2"/>
  <c r="H41" i="2" s="1"/>
  <c r="H79" i="2" s="1"/>
  <c r="H5" i="2"/>
  <c r="H43" i="2" s="1"/>
  <c r="H81" i="2" s="1"/>
  <c r="D14" i="4"/>
  <c r="N14" i="4"/>
  <c r="M14" i="4"/>
  <c r="G14" i="4"/>
  <c r="F14" i="4"/>
  <c r="P14" i="4" s="1"/>
  <c r="E14" i="4"/>
  <c r="N9" i="4"/>
  <c r="M9" i="4"/>
  <c r="D9" i="4"/>
  <c r="F9" i="4"/>
  <c r="P9" i="4" s="1"/>
  <c r="E9" i="4"/>
  <c r="G9" i="4"/>
  <c r="F23" i="4"/>
  <c r="P23" i="4" s="1"/>
  <c r="G23" i="4"/>
  <c r="E23" i="4"/>
  <c r="N23" i="4"/>
  <c r="D23" i="4"/>
  <c r="M23" i="4"/>
  <c r="M31" i="4"/>
  <c r="E31" i="4"/>
  <c r="F31" i="4"/>
  <c r="P31" i="4" s="1"/>
  <c r="D31" i="4"/>
  <c r="G31" i="4"/>
  <c r="N31" i="4"/>
  <c r="D42" i="4"/>
  <c r="F42" i="4"/>
  <c r="P42" i="4" s="1"/>
  <c r="G42" i="4"/>
  <c r="M42" i="4"/>
  <c r="N42" i="4"/>
  <c r="E42" i="4"/>
  <c r="E43" i="4"/>
  <c r="G43" i="4"/>
  <c r="D43" i="4"/>
  <c r="M43" i="4"/>
  <c r="N43" i="4"/>
  <c r="F43" i="4"/>
  <c r="P43" i="4" s="1"/>
  <c r="D12" i="4"/>
  <c r="F12" i="4"/>
  <c r="P12" i="4" s="1"/>
  <c r="G12" i="4"/>
  <c r="E12" i="4"/>
  <c r="N12" i="4"/>
  <c r="M12" i="4"/>
  <c r="N8" i="4"/>
  <c r="M8" i="4"/>
  <c r="G8" i="4"/>
  <c r="E8" i="4"/>
  <c r="D8" i="4"/>
  <c r="F8" i="4"/>
  <c r="P8" i="4" s="1"/>
  <c r="D20" i="4"/>
  <c r="F20" i="4"/>
  <c r="P20" i="4" s="1"/>
  <c r="G20" i="4"/>
  <c r="E20" i="4"/>
  <c r="M20" i="4"/>
  <c r="N20" i="4"/>
  <c r="D28" i="4"/>
  <c r="N28" i="4"/>
  <c r="F28" i="4"/>
  <c r="P28" i="4" s="1"/>
  <c r="M28" i="4"/>
  <c r="G28" i="4"/>
  <c r="E28" i="4"/>
  <c r="H53" i="4"/>
  <c r="I53" i="4"/>
  <c r="J53" i="4"/>
  <c r="L53" i="4" s="1"/>
  <c r="E53" i="4"/>
  <c r="M53" i="4"/>
  <c r="N53" i="4"/>
  <c r="G53" i="4"/>
  <c r="K53" i="4"/>
  <c r="D53" i="4"/>
  <c r="F53" i="4"/>
  <c r="P53" i="4" s="1"/>
  <c r="M37" i="4"/>
  <c r="N37" i="4"/>
  <c r="F37" i="4"/>
  <c r="P37" i="4" s="1"/>
  <c r="E37" i="4"/>
  <c r="D37" i="4"/>
  <c r="G37" i="4"/>
  <c r="M48" i="4"/>
  <c r="E48" i="4"/>
  <c r="D48" i="4"/>
  <c r="N48" i="4"/>
  <c r="G48" i="4"/>
  <c r="J48" i="4"/>
  <c r="L48" i="4" s="1"/>
  <c r="H48" i="4"/>
  <c r="I48" i="4"/>
  <c r="K48" i="4"/>
  <c r="F48" i="4"/>
  <c r="P48" i="4" s="1"/>
  <c r="N10" i="4"/>
  <c r="M10" i="4"/>
  <c r="E10" i="4"/>
  <c r="F10" i="4"/>
  <c r="P10" i="4" s="1"/>
  <c r="D10" i="4"/>
  <c r="G10" i="4"/>
  <c r="G7" i="4"/>
  <c r="D7" i="4"/>
  <c r="N7" i="4"/>
  <c r="F7" i="4"/>
  <c r="P7" i="4" s="1"/>
  <c r="M7" i="4"/>
  <c r="E7" i="4"/>
  <c r="D21" i="4"/>
  <c r="F21" i="4"/>
  <c r="P21" i="4" s="1"/>
  <c r="G21" i="4"/>
  <c r="E21" i="4"/>
  <c r="N21" i="4"/>
  <c r="M21" i="4"/>
  <c r="D29" i="4"/>
  <c r="N29" i="4"/>
  <c r="F29" i="4"/>
  <c r="P29" i="4" s="1"/>
  <c r="E29" i="4"/>
  <c r="M29" i="4"/>
  <c r="G29" i="4"/>
  <c r="N34" i="4"/>
  <c r="M34" i="4"/>
  <c r="F34" i="4"/>
  <c r="P34" i="4" s="1"/>
  <c r="G34" i="4"/>
  <c r="D34" i="4"/>
  <c r="E34" i="4"/>
  <c r="M39" i="4"/>
  <c r="F39" i="4"/>
  <c r="P39" i="4" s="1"/>
  <c r="D39" i="4"/>
  <c r="G39" i="4"/>
  <c r="E39" i="4"/>
  <c r="N39" i="4"/>
  <c r="I54" i="4"/>
  <c r="D54" i="4"/>
  <c r="K54" i="4"/>
  <c r="J54" i="4"/>
  <c r="L54" i="4" s="1"/>
  <c r="N54" i="4"/>
  <c r="M54" i="4"/>
  <c r="F54" i="4"/>
  <c r="P54" i="4" s="1"/>
  <c r="G54" i="4"/>
  <c r="E54" i="4"/>
  <c r="H54" i="4"/>
  <c r="F6" i="4"/>
  <c r="P6" i="4" s="1"/>
  <c r="E6" i="4"/>
  <c r="M6" i="4"/>
  <c r="G6" i="4"/>
  <c r="D6" i="4"/>
  <c r="N6" i="4"/>
  <c r="D18" i="4"/>
  <c r="N18" i="4"/>
  <c r="M18" i="4"/>
  <c r="G18" i="4"/>
  <c r="F18" i="4"/>
  <c r="P18" i="4" s="1"/>
  <c r="E18" i="4"/>
  <c r="F26" i="4"/>
  <c r="P26" i="4" s="1"/>
  <c r="G26" i="4"/>
  <c r="D26" i="4"/>
  <c r="M26" i="4"/>
  <c r="N26" i="4"/>
  <c r="E26" i="4"/>
  <c r="N36" i="4"/>
  <c r="E36" i="4"/>
  <c r="G36" i="4"/>
  <c r="F36" i="4"/>
  <c r="P36" i="4" s="1"/>
  <c r="D36" i="4"/>
  <c r="M36" i="4"/>
  <c r="M33" i="4"/>
  <c r="N33" i="4"/>
  <c r="F33" i="4"/>
  <c r="P33" i="4" s="1"/>
  <c r="E33" i="4"/>
  <c r="D33" i="4"/>
  <c r="G33" i="4"/>
  <c r="H51" i="4"/>
  <c r="G51" i="4"/>
  <c r="F51" i="4"/>
  <c r="P51" i="4" s="1"/>
  <c r="I51" i="4"/>
  <c r="M51" i="4"/>
  <c r="D51" i="4"/>
  <c r="K51" i="4"/>
  <c r="N51" i="4"/>
  <c r="E51" i="4"/>
  <c r="J51" i="4"/>
  <c r="L51" i="4" s="1"/>
  <c r="M47" i="4"/>
  <c r="F47" i="4"/>
  <c r="P47" i="4" s="1"/>
  <c r="G47" i="4"/>
  <c r="E47" i="4"/>
  <c r="N47" i="4"/>
  <c r="D47" i="4"/>
  <c r="V146" i="1"/>
  <c r="J37" i="2" l="1"/>
  <c r="J75" i="2" s="1"/>
  <c r="J113" i="2" s="1"/>
  <c r="J38" i="2"/>
  <c r="R51" i="4"/>
  <c r="T51" i="4"/>
  <c r="Q51" i="4"/>
  <c r="S51" i="4"/>
  <c r="U51" i="4"/>
  <c r="U33" i="4"/>
  <c r="S33" i="4"/>
  <c r="Q33" i="4"/>
  <c r="R33" i="4"/>
  <c r="R36" i="4"/>
  <c r="U36" i="4"/>
  <c r="S36" i="4"/>
  <c r="Q36" i="4"/>
  <c r="U34" i="4"/>
  <c r="S34" i="4"/>
  <c r="R34" i="4"/>
  <c r="Q34" i="4"/>
  <c r="R29" i="4"/>
  <c r="U29" i="4"/>
  <c r="S29" i="4"/>
  <c r="Q29" i="4"/>
  <c r="R53" i="4"/>
  <c r="S53" i="4"/>
  <c r="U53" i="4"/>
  <c r="T53" i="4"/>
  <c r="Q53" i="4"/>
  <c r="R20" i="4"/>
  <c r="S20" i="4"/>
  <c r="Q20" i="4"/>
  <c r="U20" i="4"/>
  <c r="R8" i="4"/>
  <c r="U8" i="4"/>
  <c r="S8" i="4"/>
  <c r="Q8" i="4"/>
  <c r="R12" i="4"/>
  <c r="U12" i="4"/>
  <c r="S12" i="4"/>
  <c r="Q12" i="4"/>
  <c r="R42" i="4"/>
  <c r="Q42" i="4"/>
  <c r="U42" i="4"/>
  <c r="S42" i="4"/>
  <c r="R9" i="4"/>
  <c r="U9" i="4"/>
  <c r="S9" i="4"/>
  <c r="Q9" i="4"/>
  <c r="R30" i="4"/>
  <c r="U30" i="4"/>
  <c r="S30" i="4"/>
  <c r="Q30" i="4"/>
  <c r="R22" i="4"/>
  <c r="S22" i="4"/>
  <c r="Q22" i="4"/>
  <c r="U22" i="4"/>
  <c r="R16" i="4"/>
  <c r="S16" i="4"/>
  <c r="Q16" i="4"/>
  <c r="U16" i="4"/>
  <c r="T55" i="4"/>
  <c r="Q55" i="4"/>
  <c r="S55" i="4"/>
  <c r="U55" i="4"/>
  <c r="R55" i="4"/>
  <c r="R49" i="4"/>
  <c r="T49" i="4"/>
  <c r="Q49" i="4"/>
  <c r="U49" i="4"/>
  <c r="S49" i="4"/>
  <c r="R25" i="4"/>
  <c r="S25" i="4"/>
  <c r="Q25" i="4"/>
  <c r="U25" i="4"/>
  <c r="R19" i="4"/>
  <c r="U19" i="4"/>
  <c r="S19" i="4"/>
  <c r="Q19" i="4"/>
  <c r="Q45" i="4"/>
  <c r="S45" i="4"/>
  <c r="R45" i="4"/>
  <c r="U45" i="4"/>
  <c r="U46" i="4"/>
  <c r="S46" i="4"/>
  <c r="R46" i="4"/>
  <c r="Q46" i="4"/>
  <c r="R32" i="4"/>
  <c r="U32" i="4"/>
  <c r="S32" i="4"/>
  <c r="Q32" i="4"/>
  <c r="R24" i="4"/>
  <c r="U24" i="4"/>
  <c r="S24" i="4"/>
  <c r="Q24" i="4"/>
  <c r="R15" i="4"/>
  <c r="U15" i="4"/>
  <c r="S15" i="4"/>
  <c r="Q15" i="4"/>
  <c r="R4" i="4"/>
  <c r="S4" i="4"/>
  <c r="Q4" i="4"/>
  <c r="U4" i="4"/>
  <c r="R44" i="4"/>
  <c r="U44" i="4"/>
  <c r="S44" i="4"/>
  <c r="Q44" i="4"/>
  <c r="R5" i="4"/>
  <c r="U5" i="4"/>
  <c r="S5" i="4"/>
  <c r="Q5" i="4"/>
  <c r="Q47" i="4"/>
  <c r="R47" i="4"/>
  <c r="S47" i="4"/>
  <c r="U47" i="4"/>
  <c r="R26" i="4"/>
  <c r="U26" i="4"/>
  <c r="S26" i="4"/>
  <c r="Q26" i="4"/>
  <c r="R18" i="4"/>
  <c r="U18" i="4"/>
  <c r="S18" i="4"/>
  <c r="Q18" i="4"/>
  <c r="R6" i="4"/>
  <c r="S6" i="4"/>
  <c r="Q6" i="4"/>
  <c r="U6" i="4"/>
  <c r="R54" i="4"/>
  <c r="Q54" i="4"/>
  <c r="T54" i="4"/>
  <c r="U54" i="4"/>
  <c r="S54" i="4"/>
  <c r="R39" i="4"/>
  <c r="Q39" i="4"/>
  <c r="U39" i="4"/>
  <c r="S39" i="4"/>
  <c r="R21" i="4"/>
  <c r="U21" i="4"/>
  <c r="Q21" i="4"/>
  <c r="S21" i="4"/>
  <c r="R7" i="4"/>
  <c r="U7" i="4"/>
  <c r="S7" i="4"/>
  <c r="Q7" i="4"/>
  <c r="R10" i="4"/>
  <c r="S10" i="4"/>
  <c r="Q10" i="4"/>
  <c r="U10" i="4"/>
  <c r="R48" i="4"/>
  <c r="Q48" i="4"/>
  <c r="T48" i="4"/>
  <c r="U48" i="4"/>
  <c r="S48" i="4"/>
  <c r="R37" i="4"/>
  <c r="S37" i="4"/>
  <c r="U37" i="4"/>
  <c r="Q37" i="4"/>
  <c r="U28" i="4"/>
  <c r="S28" i="4"/>
  <c r="R28" i="4"/>
  <c r="Q28" i="4"/>
  <c r="R43" i="4"/>
  <c r="S43" i="4"/>
  <c r="U43" i="4"/>
  <c r="Q43" i="4"/>
  <c r="S31" i="4"/>
  <c r="Q31" i="4"/>
  <c r="R31" i="4"/>
  <c r="U31" i="4"/>
  <c r="R23" i="4"/>
  <c r="U23" i="4"/>
  <c r="Q23" i="4"/>
  <c r="S23" i="4"/>
  <c r="R14" i="4"/>
  <c r="U14" i="4"/>
  <c r="S14" i="4"/>
  <c r="Q14" i="4"/>
  <c r="U52" i="4"/>
  <c r="S52" i="4"/>
  <c r="R52" i="4"/>
  <c r="Q52" i="4"/>
  <c r="T52" i="4"/>
  <c r="S41" i="4"/>
  <c r="U41" i="4"/>
  <c r="R41" i="4"/>
  <c r="Q41" i="4"/>
  <c r="U38" i="4"/>
  <c r="S38" i="4"/>
  <c r="Q38" i="4"/>
  <c r="R38" i="4"/>
  <c r="R11" i="4"/>
  <c r="S11" i="4"/>
  <c r="Q11" i="4"/>
  <c r="U11" i="4"/>
  <c r="R40" i="4"/>
  <c r="Q40" i="4"/>
  <c r="U40" i="4"/>
  <c r="S40" i="4"/>
  <c r="R13" i="4"/>
  <c r="S13" i="4"/>
  <c r="Q13" i="4"/>
  <c r="U13" i="4"/>
  <c r="R3" i="4"/>
  <c r="U3" i="4"/>
  <c r="S3" i="4"/>
  <c r="Q3" i="4"/>
  <c r="U50" i="4"/>
  <c r="S50" i="4"/>
  <c r="R50" i="4"/>
  <c r="Q50" i="4"/>
  <c r="T50" i="4"/>
  <c r="R35" i="4"/>
  <c r="Q35" i="4"/>
  <c r="S35" i="4"/>
  <c r="U35" i="4"/>
  <c r="R27" i="4"/>
  <c r="S27" i="4"/>
  <c r="U27" i="4"/>
  <c r="Q27" i="4"/>
  <c r="R17" i="4"/>
  <c r="S17" i="4"/>
  <c r="Q17" i="4"/>
  <c r="U17" i="4"/>
  <c r="V147" i="1"/>
  <c r="AC183" i="1" l="1"/>
  <c r="H47" i="4"/>
  <c r="I47" i="4"/>
  <c r="J47" i="4"/>
  <c r="AC181" i="1"/>
  <c r="I46" i="4"/>
  <c r="J46" i="4"/>
  <c r="H46" i="4"/>
  <c r="W179" i="1"/>
  <c r="W178" i="1"/>
  <c r="AC178" i="1"/>
  <c r="J45" i="4"/>
  <c r="H45" i="4"/>
  <c r="I45" i="4"/>
  <c r="W176" i="1"/>
  <c r="AC176" i="1"/>
  <c r="I44" i="4"/>
  <c r="H44" i="4"/>
  <c r="J44" i="4"/>
  <c r="W174" i="1"/>
  <c r="AC174" i="1"/>
  <c r="H43" i="4"/>
  <c r="I43" i="4"/>
  <c r="J43" i="4"/>
  <c r="W171" i="1"/>
  <c r="W172" i="1"/>
  <c r="AC171" i="1"/>
  <c r="H42" i="4"/>
  <c r="I42" i="4"/>
  <c r="J42" i="4"/>
  <c r="W169" i="1"/>
  <c r="AC169" i="1"/>
  <c r="I41" i="4"/>
  <c r="H41" i="4"/>
  <c r="J41" i="4"/>
  <c r="W166" i="1"/>
  <c r="W167" i="1"/>
  <c r="AC166" i="1"/>
  <c r="H40" i="4"/>
  <c r="J40" i="4"/>
  <c r="I40" i="4"/>
  <c r="W164" i="1"/>
  <c r="W163" i="1"/>
  <c r="AC163" i="1"/>
  <c r="J39" i="4"/>
  <c r="H39" i="4"/>
  <c r="I39" i="4"/>
  <c r="W161" i="1"/>
  <c r="AC161" i="1"/>
  <c r="I38" i="4"/>
  <c r="J38" i="4"/>
  <c r="H38" i="4"/>
  <c r="W159" i="1"/>
  <c r="W157" i="1"/>
  <c r="W156" i="1"/>
  <c r="W158" i="1"/>
  <c r="AC156" i="1"/>
  <c r="J37" i="4"/>
  <c r="I37" i="4"/>
  <c r="H37" i="4"/>
  <c r="W154" i="1"/>
  <c r="AC154" i="1"/>
  <c r="I36" i="4"/>
  <c r="J36" i="4"/>
  <c r="H36" i="4"/>
  <c r="W152" i="1"/>
  <c r="AC152" i="1"/>
  <c r="J35" i="4"/>
  <c r="H35" i="4"/>
  <c r="I35" i="4"/>
  <c r="W147" i="1"/>
  <c r="W149" i="1"/>
  <c r="I34" i="4"/>
  <c r="W146" i="1"/>
  <c r="J33" i="4"/>
  <c r="AC140" i="1"/>
  <c r="AC136" i="1"/>
  <c r="W132" i="1"/>
  <c r="AC104" i="1"/>
  <c r="AC59" i="1"/>
  <c r="W40" i="1"/>
  <c r="W32" i="1"/>
  <c r="W89" i="1"/>
  <c r="W25" i="1"/>
  <c r="W76" i="1"/>
  <c r="W134" i="1"/>
  <c r="H23" i="4"/>
  <c r="I15" i="4"/>
  <c r="AC119" i="1"/>
  <c r="W82" i="1"/>
  <c r="AC57" i="1"/>
  <c r="W31" i="1"/>
  <c r="W34" i="1"/>
  <c r="W86" i="1"/>
  <c r="W30" i="1"/>
  <c r="W102" i="1"/>
  <c r="I5" i="4"/>
  <c r="H12" i="4"/>
  <c r="J28" i="4"/>
  <c r="W11" i="1"/>
  <c r="W59" i="1"/>
  <c r="W4" i="1"/>
  <c r="W19" i="1"/>
  <c r="W93" i="1"/>
  <c r="W7" i="1"/>
  <c r="W81" i="1"/>
  <c r="W124" i="1"/>
  <c r="H17" i="4"/>
  <c r="I8" i="4"/>
  <c r="AC123" i="1"/>
  <c r="W96" i="1"/>
  <c r="W66" i="1"/>
  <c r="AC51" i="1"/>
  <c r="W137" i="1"/>
  <c r="H34" i="4"/>
  <c r="W145" i="1"/>
  <c r="AC143" i="1"/>
  <c r="W141" i="1"/>
  <c r="J32" i="4"/>
  <c r="I31" i="4"/>
  <c r="W13" i="1"/>
  <c r="W62" i="1"/>
  <c r="AC9" i="1"/>
  <c r="AC27" i="1"/>
  <c r="W78" i="1"/>
  <c r="W131" i="1"/>
  <c r="W70" i="1"/>
  <c r="W116" i="1"/>
  <c r="H9" i="4"/>
  <c r="H8" i="4"/>
  <c r="W129" i="1"/>
  <c r="W90" i="1"/>
  <c r="W74" i="1"/>
  <c r="W46" i="1"/>
  <c r="W20" i="1"/>
  <c r="W71" i="1"/>
  <c r="W16" i="1"/>
  <c r="AC86" i="1"/>
  <c r="W128" i="1"/>
  <c r="I27" i="4"/>
  <c r="I24" i="4"/>
  <c r="AC110" i="1"/>
  <c r="AC80" i="1"/>
  <c r="AC18" i="1"/>
  <c r="W33" i="1"/>
  <c r="W68" i="1"/>
  <c r="W112" i="1"/>
  <c r="W54" i="1"/>
  <c r="AC112" i="1"/>
  <c r="J5" i="4"/>
  <c r="H4" i="4"/>
  <c r="W9" i="1"/>
  <c r="AC78" i="1"/>
  <c r="W21" i="1"/>
  <c r="W48" i="1"/>
  <c r="W130" i="1"/>
  <c r="W69" i="1"/>
  <c r="W123" i="1"/>
  <c r="J17" i="4"/>
  <c r="W136" i="1"/>
  <c r="J34" i="4"/>
  <c r="W144" i="1"/>
  <c r="H33" i="4"/>
  <c r="W140" i="1"/>
  <c r="I32" i="4"/>
  <c r="J31" i="4"/>
  <c r="AC116" i="1"/>
  <c r="W84" i="1"/>
  <c r="W35" i="1"/>
  <c r="W38" i="1"/>
  <c r="W51" i="1"/>
  <c r="W108" i="1"/>
  <c r="W65" i="1"/>
  <c r="W101" i="1"/>
  <c r="H5" i="4"/>
  <c r="J12" i="4"/>
  <c r="J24" i="4"/>
  <c r="W107" i="1"/>
  <c r="AC61" i="1"/>
  <c r="AC7" i="1"/>
  <c r="W18" i="1"/>
  <c r="W53" i="1"/>
  <c r="W121" i="1"/>
  <c r="W75" i="1"/>
  <c r="W117" i="1"/>
  <c r="I17" i="4"/>
  <c r="J15" i="4"/>
  <c r="W120" i="1"/>
  <c r="W87" i="1"/>
  <c r="AC65" i="1"/>
  <c r="AC43" i="1"/>
  <c r="W57" i="1"/>
  <c r="W99" i="1"/>
  <c r="AC45" i="1"/>
  <c r="W105" i="1"/>
  <c r="I14" i="4"/>
  <c r="I12" i="4"/>
  <c r="H20" i="4"/>
  <c r="W10" i="1"/>
  <c r="W63" i="1"/>
  <c r="AC15" i="1"/>
  <c r="W138" i="1"/>
  <c r="W150" i="1"/>
  <c r="AC149" i="1"/>
  <c r="W143" i="1"/>
  <c r="I33" i="4"/>
  <c r="H32" i="4"/>
  <c r="H31" i="4"/>
  <c r="W125" i="1"/>
  <c r="W94" i="1"/>
  <c r="AC68" i="1"/>
  <c r="AC53" i="1"/>
  <c r="W47" i="1"/>
  <c r="W97" i="1"/>
  <c r="W37" i="1"/>
  <c r="W92" i="1"/>
  <c r="H14" i="4"/>
  <c r="J27" i="4"/>
  <c r="J20" i="4"/>
  <c r="W12" i="1"/>
  <c r="W61" i="1"/>
  <c r="AC23" i="1"/>
  <c r="W24" i="1"/>
  <c r="W45" i="1"/>
  <c r="W119" i="1"/>
  <c r="W55" i="1"/>
  <c r="W113" i="1"/>
  <c r="I9" i="4"/>
  <c r="I4" i="4"/>
  <c r="AC134" i="1"/>
  <c r="AC99" i="1"/>
  <c r="W72" i="1"/>
  <c r="W49" i="1"/>
  <c r="W43" i="1"/>
  <c r="W88" i="1"/>
  <c r="W29" i="1"/>
  <c r="W95" i="1"/>
  <c r="W126" i="1"/>
  <c r="J23" i="4"/>
  <c r="H15" i="4"/>
  <c r="AC101" i="1"/>
  <c r="AC4" i="1"/>
  <c r="W5" i="1"/>
  <c r="W83" i="1"/>
  <c r="W27" i="1"/>
  <c r="J14" i="4"/>
  <c r="J8" i="4"/>
  <c r="H19" i="4"/>
  <c r="J21" i="4"/>
  <c r="J18" i="4"/>
  <c r="J19" i="4"/>
  <c r="I21" i="4"/>
  <c r="H11" i="4"/>
  <c r="I10" i="4"/>
  <c r="I29" i="4"/>
  <c r="H26" i="4"/>
  <c r="J3" i="4"/>
  <c r="H29" i="4"/>
  <c r="W114" i="1"/>
  <c r="W41" i="1"/>
  <c r="W15" i="1"/>
  <c r="W73" i="1"/>
  <c r="W23" i="1"/>
  <c r="W91" i="1"/>
  <c r="W127" i="1"/>
  <c r="I23" i="4"/>
  <c r="I20" i="4"/>
  <c r="I19" i="4"/>
  <c r="H25" i="4"/>
  <c r="H22" i="4"/>
  <c r="H10" i="4"/>
  <c r="J25" i="4"/>
  <c r="I18" i="4"/>
  <c r="I3" i="4"/>
  <c r="H16" i="4"/>
  <c r="J30" i="4"/>
  <c r="J7" i="4"/>
  <c r="I16" i="4"/>
  <c r="J26" i="4"/>
  <c r="W106" i="1"/>
  <c r="H27" i="4"/>
  <c r="H24" i="4"/>
  <c r="H3" i="4"/>
  <c r="J16" i="4"/>
  <c r="H30" i="4"/>
  <c r="H7" i="4"/>
  <c r="J29" i="4"/>
  <c r="I22" i="4"/>
  <c r="J13" i="4"/>
  <c r="I11" i="4"/>
  <c r="I28" i="4"/>
  <c r="H13" i="4"/>
  <c r="I6" i="4"/>
  <c r="W80" i="1"/>
  <c r="W28" i="1"/>
  <c r="W39" i="1"/>
  <c r="W104" i="1"/>
  <c r="W36" i="1"/>
  <c r="W110" i="1"/>
  <c r="J9" i="4"/>
  <c r="J4" i="4"/>
  <c r="H28" i="4"/>
  <c r="I7" i="4"/>
  <c r="H6" i="4"/>
  <c r="I26" i="4"/>
  <c r="I13" i="4"/>
  <c r="J6" i="4"/>
  <c r="I30" i="4"/>
  <c r="I25" i="4"/>
  <c r="J22" i="4"/>
  <c r="J10" i="4"/>
  <c r="H21" i="4"/>
  <c r="J11" i="4"/>
  <c r="H18" i="4"/>
  <c r="L47" i="4" l="1"/>
  <c r="T47" i="4" s="1"/>
  <c r="K47" i="4"/>
  <c r="L46" i="4"/>
  <c r="T46" i="4" s="1"/>
  <c r="K46" i="4"/>
  <c r="L45" i="4"/>
  <c r="T45" i="4" s="1"/>
  <c r="K45" i="4"/>
  <c r="L44" i="4"/>
  <c r="T44" i="4" s="1"/>
  <c r="K44" i="4"/>
  <c r="L43" i="4"/>
  <c r="T43" i="4" s="1"/>
  <c r="K43" i="4"/>
  <c r="L42" i="4"/>
  <c r="T42" i="4" s="1"/>
  <c r="K42" i="4"/>
  <c r="L41" i="4"/>
  <c r="T41" i="4" s="1"/>
  <c r="K41" i="4"/>
  <c r="L40" i="4"/>
  <c r="T40" i="4" s="1"/>
  <c r="K40" i="4"/>
  <c r="L39" i="4"/>
  <c r="T39" i="4" s="1"/>
  <c r="K39" i="4"/>
  <c r="L38" i="4"/>
  <c r="T38" i="4" s="1"/>
  <c r="K38" i="4"/>
  <c r="L37" i="4"/>
  <c r="T37" i="4" s="1"/>
  <c r="K37" i="4"/>
  <c r="L36" i="4"/>
  <c r="T36" i="4" s="1"/>
  <c r="K36" i="4"/>
  <c r="G1" i="2"/>
  <c r="L35" i="4"/>
  <c r="T35" i="4" s="1"/>
  <c r="K35" i="4"/>
  <c r="L9" i="4"/>
  <c r="T9" i="4" s="1"/>
  <c r="K9" i="4"/>
  <c r="K16" i="4"/>
  <c r="L16" i="4"/>
  <c r="T16" i="4" s="1"/>
  <c r="L30" i="4"/>
  <c r="T30" i="4" s="1"/>
  <c r="K30" i="4"/>
  <c r="I56" i="4"/>
  <c r="L25" i="4"/>
  <c r="T25" i="4" s="1"/>
  <c r="K25" i="4"/>
  <c r="K18" i="4"/>
  <c r="L18" i="4"/>
  <c r="T18" i="4" s="1"/>
  <c r="L14" i="4"/>
  <c r="T14" i="4" s="1"/>
  <c r="K14" i="4"/>
  <c r="L27" i="4"/>
  <c r="T27" i="4" s="1"/>
  <c r="K27" i="4"/>
  <c r="K12" i="4"/>
  <c r="L12" i="4"/>
  <c r="T12" i="4" s="1"/>
  <c r="L31" i="4"/>
  <c r="T31" i="4" s="1"/>
  <c r="K31" i="4"/>
  <c r="L5" i="4"/>
  <c r="T5" i="4" s="1"/>
  <c r="K5" i="4"/>
  <c r="K22" i="4"/>
  <c r="L22" i="4"/>
  <c r="T22" i="4" s="1"/>
  <c r="L11" i="4"/>
  <c r="T11" i="4" s="1"/>
  <c r="K11" i="4"/>
  <c r="L10" i="4"/>
  <c r="T10" i="4" s="1"/>
  <c r="K10" i="4"/>
  <c r="L6" i="4"/>
  <c r="T6" i="4" s="1"/>
  <c r="K6" i="4"/>
  <c r="L4" i="4"/>
  <c r="T4" i="4" s="1"/>
  <c r="K4" i="4"/>
  <c r="K13" i="4"/>
  <c r="L13" i="4"/>
  <c r="T13" i="4" s="1"/>
  <c r="K29" i="4"/>
  <c r="L29" i="4"/>
  <c r="T29" i="4" s="1"/>
  <c r="H56" i="4"/>
  <c r="L26" i="4"/>
  <c r="T26" i="4" s="1"/>
  <c r="K26" i="4"/>
  <c r="L7" i="4"/>
  <c r="T7" i="4" s="1"/>
  <c r="K7" i="4"/>
  <c r="K3" i="4"/>
  <c r="J56" i="4"/>
  <c r="L3" i="4"/>
  <c r="K19" i="4"/>
  <c r="L19" i="4"/>
  <c r="T19" i="4" s="1"/>
  <c r="K21" i="4"/>
  <c r="L21" i="4"/>
  <c r="T21" i="4" s="1"/>
  <c r="L8" i="4"/>
  <c r="T8" i="4" s="1"/>
  <c r="K8" i="4"/>
  <c r="L23" i="4"/>
  <c r="T23" i="4" s="1"/>
  <c r="K23" i="4"/>
  <c r="L20" i="4"/>
  <c r="T20" i="4" s="1"/>
  <c r="K20" i="4"/>
  <c r="K15" i="4"/>
  <c r="L15" i="4"/>
  <c r="T15" i="4" s="1"/>
  <c r="L24" i="4"/>
  <c r="T24" i="4" s="1"/>
  <c r="K24" i="4"/>
  <c r="K34" i="4"/>
  <c r="L34" i="4"/>
  <c r="J29" i="2"/>
  <c r="L17" i="4"/>
  <c r="T17" i="4" s="1"/>
  <c r="K17" i="4"/>
  <c r="L32" i="4"/>
  <c r="T32" i="4" s="1"/>
  <c r="K32" i="4"/>
  <c r="L28" i="4"/>
  <c r="T28" i="4" s="1"/>
  <c r="K28" i="4"/>
  <c r="L33" i="4"/>
  <c r="T33" i="4" s="1"/>
  <c r="K33" i="4"/>
  <c r="E15" i="2" l="1"/>
  <c r="E53" i="2" s="1"/>
  <c r="E91" i="2" s="1"/>
  <c r="E20" i="2"/>
  <c r="E58" i="2" s="1"/>
  <c r="E96" i="2" s="1"/>
  <c r="D23" i="2"/>
  <c r="D61" i="2" s="1"/>
  <c r="D99" i="2" s="1"/>
  <c r="K25" i="2"/>
  <c r="K63" i="2" s="1"/>
  <c r="K101" i="2" s="1"/>
  <c r="B20" i="2"/>
  <c r="B58" i="2" s="1"/>
  <c r="B96" i="2" s="1"/>
  <c r="D19" i="2"/>
  <c r="D57" i="2" s="1"/>
  <c r="D95" i="2" s="1"/>
  <c r="I11" i="2"/>
  <c r="I49" i="2" s="1"/>
  <c r="I87" i="2" s="1"/>
  <c r="B23" i="2"/>
  <c r="B61" i="2" s="1"/>
  <c r="B99" i="2" s="1"/>
  <c r="K21" i="2"/>
  <c r="K59" i="2" s="1"/>
  <c r="K97" i="2" s="1"/>
  <c r="I23" i="2"/>
  <c r="I61" i="2" s="1"/>
  <c r="I99" i="2" s="1"/>
  <c r="D13" i="2"/>
  <c r="D51" i="2" s="1"/>
  <c r="D89" i="2" s="1"/>
  <c r="I21" i="2"/>
  <c r="I59" i="2" s="1"/>
  <c r="I97" i="2" s="1"/>
  <c r="B13" i="2"/>
  <c r="B51" i="2" s="1"/>
  <c r="B89" i="2" s="1"/>
  <c r="B18" i="2"/>
  <c r="B56" i="2" s="1"/>
  <c r="B94" i="2" s="1"/>
  <c r="K11" i="2"/>
  <c r="K49" i="2" s="1"/>
  <c r="K87" i="2" s="1"/>
  <c r="E18" i="2"/>
  <c r="E56" i="2" s="1"/>
  <c r="E94" i="2" s="1"/>
  <c r="I24" i="2"/>
  <c r="I62" i="2" s="1"/>
  <c r="I100" i="2" s="1"/>
  <c r="H17" i="2"/>
  <c r="H55" i="2" s="1"/>
  <c r="H93" i="2" s="1"/>
  <c r="B19" i="2"/>
  <c r="B57" i="2" s="1"/>
  <c r="B95" i="2" s="1"/>
  <c r="B17" i="2"/>
  <c r="B55" i="2" s="1"/>
  <c r="B93" i="2" s="1"/>
  <c r="H13" i="2"/>
  <c r="H51" i="2" s="1"/>
  <c r="H89" i="2" s="1"/>
  <c r="C14" i="2"/>
  <c r="C52" i="2" s="1"/>
  <c r="C90" i="2" s="1"/>
  <c r="B14" i="2"/>
  <c r="B52" i="2" s="1"/>
  <c r="B90" i="2" s="1"/>
  <c r="C15" i="2"/>
  <c r="C53" i="2" s="1"/>
  <c r="C91" i="2" s="1"/>
  <c r="I20" i="2"/>
  <c r="I58" i="2" s="1"/>
  <c r="I96" i="2" s="1"/>
  <c r="K14" i="2"/>
  <c r="K52" i="2" s="1"/>
  <c r="K90" i="2" s="1"/>
  <c r="J18" i="2"/>
  <c r="J56" i="2" s="1"/>
  <c r="J94" i="2" s="1"/>
  <c r="B25" i="2"/>
  <c r="B63" i="2" s="1"/>
  <c r="B101" i="2" s="1"/>
  <c r="B22" i="2"/>
  <c r="B60" i="2" s="1"/>
  <c r="B98" i="2" s="1"/>
  <c r="C22" i="2"/>
  <c r="C60" i="2" s="1"/>
  <c r="C98" i="2" s="1"/>
  <c r="E11" i="2"/>
  <c r="E49" i="2" s="1"/>
  <c r="E87" i="2" s="1"/>
  <c r="I14" i="2"/>
  <c r="I52" i="2" s="1"/>
  <c r="I90" i="2" s="1"/>
  <c r="I16" i="2"/>
  <c r="I54" i="2" s="1"/>
  <c r="I92" i="2" s="1"/>
  <c r="J25" i="2"/>
  <c r="J63" i="2" s="1"/>
  <c r="J101" i="2" s="1"/>
  <c r="C24" i="2"/>
  <c r="C62" i="2" s="1"/>
  <c r="C100" i="2" s="1"/>
  <c r="H19" i="2"/>
  <c r="H57" i="2" s="1"/>
  <c r="H95" i="2" s="1"/>
  <c r="B12" i="2"/>
  <c r="B50" i="2" s="1"/>
  <c r="B88" i="2" s="1"/>
  <c r="C16" i="2"/>
  <c r="C54" i="2" s="1"/>
  <c r="C92" i="2" s="1"/>
  <c r="B15" i="2"/>
  <c r="B53" i="2" s="1"/>
  <c r="B91" i="2" s="1"/>
  <c r="J12" i="2"/>
  <c r="J50" i="2" s="1"/>
  <c r="J88" i="2" s="1"/>
  <c r="D15" i="2"/>
  <c r="D53" i="2" s="1"/>
  <c r="D91" i="2" s="1"/>
  <c r="I17" i="2"/>
  <c r="I55" i="2" s="1"/>
  <c r="I93" i="2" s="1"/>
  <c r="K16" i="2"/>
  <c r="K54" i="2" s="1"/>
  <c r="K92" i="2" s="1"/>
  <c r="C18" i="2"/>
  <c r="C56" i="2" s="1"/>
  <c r="C94" i="2" s="1"/>
  <c r="H11" i="2"/>
  <c r="H49" i="2" s="1"/>
  <c r="H87" i="2" s="1"/>
  <c r="E14" i="2"/>
  <c r="E52" i="2" s="1"/>
  <c r="E90" i="2" s="1"/>
  <c r="I26" i="2"/>
  <c r="I64" i="2" s="1"/>
  <c r="I102" i="2" s="1"/>
  <c r="J16" i="2"/>
  <c r="J54" i="2" s="1"/>
  <c r="J92" i="2" s="1"/>
  <c r="D12" i="2"/>
  <c r="D50" i="2" s="1"/>
  <c r="D88" i="2" s="1"/>
  <c r="J15" i="2"/>
  <c r="J53" i="2" s="1"/>
  <c r="J91" i="2" s="1"/>
  <c r="B11" i="2"/>
  <c r="B49" i="2" s="1"/>
  <c r="B87" i="2" s="1"/>
  <c r="I18" i="2"/>
  <c r="I56" i="2" s="1"/>
  <c r="I94" i="2" s="1"/>
  <c r="C26" i="2"/>
  <c r="C64" i="2" s="1"/>
  <c r="C102" i="2" s="1"/>
  <c r="K23" i="2"/>
  <c r="K61" i="2" s="1"/>
  <c r="K99" i="2" s="1"/>
  <c r="K26" i="2"/>
  <c r="K64" i="2" s="1"/>
  <c r="K102" i="2" s="1"/>
  <c r="H26" i="2"/>
  <c r="H64" i="2" s="1"/>
  <c r="H102" i="2" s="1"/>
  <c r="J26" i="2"/>
  <c r="J64" i="2" s="1"/>
  <c r="J102" i="2" s="1"/>
  <c r="D14" i="2"/>
  <c r="D52" i="2" s="1"/>
  <c r="D90" i="2" s="1"/>
  <c r="I19" i="2"/>
  <c r="I57" i="2" s="1"/>
  <c r="I95" i="2" s="1"/>
  <c r="H24" i="2"/>
  <c r="H62" i="2" s="1"/>
  <c r="H100" i="2" s="1"/>
  <c r="B26" i="2"/>
  <c r="B64" i="2" s="1"/>
  <c r="B102" i="2" s="1"/>
  <c r="H15" i="2"/>
  <c r="H53" i="2" s="1"/>
  <c r="H91" i="2" s="1"/>
  <c r="K17" i="2"/>
  <c r="K55" i="2" s="1"/>
  <c r="K93" i="2" s="1"/>
  <c r="D25" i="2"/>
  <c r="D63" i="2" s="1"/>
  <c r="D101" i="2" s="1"/>
  <c r="B21" i="2"/>
  <c r="B59" i="2" s="1"/>
  <c r="B97" i="2" s="1"/>
  <c r="H20" i="2"/>
  <c r="H58" i="2" s="1"/>
  <c r="H96" i="2" s="1"/>
  <c r="B24" i="2"/>
  <c r="B62" i="2" s="1"/>
  <c r="B100" i="2" s="1"/>
  <c r="K20" i="2"/>
  <c r="K58" i="2" s="1"/>
  <c r="K96" i="2" s="1"/>
  <c r="D17" i="2"/>
  <c r="D55" i="2" s="1"/>
  <c r="D93" i="2" s="1"/>
  <c r="J24" i="2"/>
  <c r="J62" i="2" s="1"/>
  <c r="J100" i="2" s="1"/>
  <c r="J14" i="2"/>
  <c r="J52" i="2" s="1"/>
  <c r="J90" i="2" s="1"/>
  <c r="E23" i="2"/>
  <c r="E61" i="2" s="1"/>
  <c r="E99" i="2" s="1"/>
  <c r="C23" i="2"/>
  <c r="C61" i="2" s="1"/>
  <c r="C99" i="2" s="1"/>
  <c r="D20" i="2"/>
  <c r="D58" i="2" s="1"/>
  <c r="D96" i="2" s="1"/>
  <c r="H18" i="2"/>
  <c r="H56" i="2" s="1"/>
  <c r="H94" i="2" s="1"/>
  <c r="H23" i="2"/>
  <c r="H61" i="2" s="1"/>
  <c r="H99" i="2" s="1"/>
  <c r="C21" i="2"/>
  <c r="C59" i="2" s="1"/>
  <c r="C97" i="2" s="1"/>
  <c r="E25" i="2"/>
  <c r="E63" i="2" s="1"/>
  <c r="E101" i="2" s="1"/>
  <c r="J11" i="2"/>
  <c r="J49" i="2" s="1"/>
  <c r="J87" i="2" s="1"/>
  <c r="I25" i="2"/>
  <c r="I63" i="2" s="1"/>
  <c r="I101" i="2" s="1"/>
  <c r="E22" i="2"/>
  <c r="E60" i="2" s="1"/>
  <c r="E98" i="2" s="1"/>
  <c r="J22" i="2"/>
  <c r="J60" i="2" s="1"/>
  <c r="J98" i="2" s="1"/>
  <c r="C12" i="2"/>
  <c r="C50" i="2" s="1"/>
  <c r="C88" i="2" s="1"/>
  <c r="H16" i="2"/>
  <c r="H54" i="2" s="1"/>
  <c r="H92" i="2" s="1"/>
  <c r="D16" i="2"/>
  <c r="D54" i="2" s="1"/>
  <c r="D92" i="2" s="1"/>
  <c r="E19" i="2"/>
  <c r="E57" i="2" s="1"/>
  <c r="E95" i="2" s="1"/>
  <c r="C19" i="2"/>
  <c r="C57" i="2" s="1"/>
  <c r="C95" i="2" s="1"/>
  <c r="J21" i="2"/>
  <c r="J59" i="2" s="1"/>
  <c r="J97" i="2" s="1"/>
  <c r="H14" i="2"/>
  <c r="H52" i="2" s="1"/>
  <c r="H90" i="2" s="1"/>
  <c r="K13" i="2"/>
  <c r="K51" i="2" s="1"/>
  <c r="K89" i="2" s="1"/>
  <c r="E16" i="2"/>
  <c r="E54" i="2" s="1"/>
  <c r="E92" i="2" s="1"/>
  <c r="E12" i="2"/>
  <c r="E50" i="2" s="1"/>
  <c r="E88" i="2" s="1"/>
  <c r="K24" i="2"/>
  <c r="K62" i="2" s="1"/>
  <c r="K100" i="2" s="1"/>
  <c r="K15" i="2"/>
  <c r="K53" i="2" s="1"/>
  <c r="K91" i="2" s="1"/>
  <c r="D24" i="2"/>
  <c r="D62" i="2" s="1"/>
  <c r="D100" i="2" s="1"/>
  <c r="B16" i="2"/>
  <c r="B54" i="2" s="1"/>
  <c r="B92" i="2" s="1"/>
  <c r="K22" i="2"/>
  <c r="K60" i="2" s="1"/>
  <c r="K98" i="2" s="1"/>
  <c r="J20" i="2"/>
  <c r="J58" i="2" s="1"/>
  <c r="J96" i="2" s="1"/>
  <c r="K18" i="2"/>
  <c r="K56" i="2" s="1"/>
  <c r="K94" i="2" s="1"/>
  <c r="J17" i="2"/>
  <c r="J55" i="2" s="1"/>
  <c r="J93" i="2" s="1"/>
  <c r="H21" i="2"/>
  <c r="H59" i="2" s="1"/>
  <c r="H97" i="2" s="1"/>
  <c r="D18" i="2"/>
  <c r="D56" i="2" s="1"/>
  <c r="D94" i="2" s="1"/>
  <c r="C20" i="2"/>
  <c r="C58" i="2" s="1"/>
  <c r="C96" i="2" s="1"/>
  <c r="H22" i="2"/>
  <c r="H60" i="2" s="1"/>
  <c r="H98" i="2" s="1"/>
  <c r="K19" i="2"/>
  <c r="K57" i="2" s="1"/>
  <c r="K95" i="2" s="1"/>
  <c r="E26" i="2"/>
  <c r="E64" i="2" s="1"/>
  <c r="E102" i="2" s="1"/>
  <c r="I13" i="2"/>
  <c r="I51" i="2" s="1"/>
  <c r="I89" i="2" s="1"/>
  <c r="E17" i="2"/>
  <c r="E55" i="2" s="1"/>
  <c r="E93" i="2" s="1"/>
  <c r="K12" i="2"/>
  <c r="K50" i="2" s="1"/>
  <c r="K88" i="2" s="1"/>
  <c r="J23" i="2"/>
  <c r="J61" i="2" s="1"/>
  <c r="J99" i="2" s="1"/>
  <c r="I12" i="2"/>
  <c r="I50" i="2" s="1"/>
  <c r="I88" i="2" s="1"/>
  <c r="D22" i="2"/>
  <c r="D60" i="2" s="1"/>
  <c r="D98" i="2" s="1"/>
  <c r="J19" i="2"/>
  <c r="J57" i="2" s="1"/>
  <c r="J95" i="2" s="1"/>
  <c r="I15" i="2"/>
  <c r="I53" i="2" s="1"/>
  <c r="I91" i="2" s="1"/>
  <c r="E24" i="2"/>
  <c r="E62" i="2" s="1"/>
  <c r="E100" i="2" s="1"/>
  <c r="H25" i="2"/>
  <c r="H63" i="2" s="1"/>
  <c r="H101" i="2" s="1"/>
  <c r="D26" i="2"/>
  <c r="D64" i="2" s="1"/>
  <c r="D102" i="2" s="1"/>
  <c r="C13" i="2"/>
  <c r="C51" i="2" s="1"/>
  <c r="C89" i="2" s="1"/>
  <c r="E13" i="2"/>
  <c r="E51" i="2" s="1"/>
  <c r="E89" i="2" s="1"/>
  <c r="J13" i="2"/>
  <c r="J51" i="2" s="1"/>
  <c r="J89" i="2" s="1"/>
  <c r="H12" i="2"/>
  <c r="H50" i="2" s="1"/>
  <c r="H88" i="2" s="1"/>
  <c r="C25" i="2"/>
  <c r="C63" i="2" s="1"/>
  <c r="C101" i="2" s="1"/>
  <c r="I22" i="2"/>
  <c r="I60" i="2" s="1"/>
  <c r="I98" i="2" s="1"/>
  <c r="E21" i="2"/>
  <c r="E59" i="2" s="1"/>
  <c r="E97" i="2" s="1"/>
  <c r="C11" i="2"/>
  <c r="C49" i="2" s="1"/>
  <c r="C87" i="2" s="1"/>
  <c r="D21" i="2"/>
  <c r="D59" i="2" s="1"/>
  <c r="D97" i="2" s="1"/>
  <c r="D11" i="2"/>
  <c r="D49" i="2" s="1"/>
  <c r="D87" i="2" s="1"/>
  <c r="C17" i="2"/>
  <c r="C55" i="2" s="1"/>
  <c r="C93" i="2" s="1"/>
  <c r="J33" i="2"/>
  <c r="J71" i="2" s="1"/>
  <c r="J109" i="2" s="1"/>
  <c r="T34" i="4"/>
  <c r="K35" i="2"/>
  <c r="K73" i="2" s="1"/>
  <c r="K111" i="2" s="1"/>
  <c r="K31" i="2"/>
  <c r="K69" i="2" s="1"/>
  <c r="K107" i="2" s="1"/>
  <c r="J67" i="2"/>
  <c r="J105" i="2" s="1"/>
  <c r="T3" i="4"/>
  <c r="L56" i="4"/>
  <c r="X2" i="4"/>
  <c r="X4" i="4" s="1"/>
  <c r="X3" i="4"/>
  <c r="K56" i="4"/>
</calcChain>
</file>

<file path=xl/sharedStrings.xml><?xml version="1.0" encoding="utf-8"?>
<sst xmlns="http://schemas.openxmlformats.org/spreadsheetml/2006/main" count="885" uniqueCount="489">
  <si>
    <t>Column1</t>
  </si>
  <si>
    <t>No. Invoice :</t>
  </si>
  <si>
    <t>Tgl Invoice :</t>
  </si>
  <si>
    <t>Kode Sales :</t>
  </si>
  <si>
    <t>Toko</t>
  </si>
  <si>
    <t>Qty</t>
  </si>
  <si>
    <t>Unit</t>
  </si>
  <si>
    <t>C</t>
  </si>
  <si>
    <t>Item Description</t>
  </si>
  <si>
    <t>Unit Price</t>
  </si>
  <si>
    <t>Disc 1</t>
  </si>
  <si>
    <t>Disc 2</t>
  </si>
  <si>
    <t>pembuat nota :</t>
  </si>
  <si>
    <t>edited :</t>
  </si>
  <si>
    <t>//</t>
  </si>
  <si>
    <t>AM</t>
  </si>
  <si>
    <t xml:space="preserve">Kepada Yth :  </t>
  </si>
  <si>
    <t>CV TRINITY CENTRAAL</t>
  </si>
  <si>
    <t>INVOICE</t>
  </si>
  <si>
    <t>PURWOKERTO</t>
  </si>
  <si>
    <t>Amount</t>
  </si>
  <si>
    <t>Sub Total :</t>
  </si>
  <si>
    <t>Discount :</t>
  </si>
  <si>
    <t>Diterima Oleh :</t>
  </si>
  <si>
    <t>Hormat Kami,</t>
  </si>
  <si>
    <t>PPN 11% :</t>
  </si>
  <si>
    <t>Total Invoice :</t>
  </si>
  <si>
    <t>Tgl. :</t>
  </si>
  <si>
    <t>CV DWI JAYA</t>
  </si>
  <si>
    <t>YOGYAKARTA</t>
  </si>
  <si>
    <t>h_No. Invoice :</t>
  </si>
  <si>
    <t>h_Kode Sales :_1</t>
  </si>
  <si>
    <t>h_Kode Sales :_2</t>
  </si>
  <si>
    <t>a</t>
  </si>
  <si>
    <t>listToko</t>
  </si>
  <si>
    <t>b</t>
  </si>
  <si>
    <t>c</t>
  </si>
  <si>
    <t>d</t>
  </si>
  <si>
    <t>h_toko</t>
  </si>
  <si>
    <t>e</t>
  </si>
  <si>
    <t>h_id</t>
  </si>
  <si>
    <t>DWIJAYA</t>
  </si>
  <si>
    <t>CENTRAAL</t>
  </si>
  <si>
    <t xml:space="preserve">OFFSET : </t>
  </si>
  <si>
    <t>kToko :</t>
  </si>
  <si>
    <t>h_jumlahbarang</t>
  </si>
  <si>
    <t>jumlahBarang :</t>
  </si>
  <si>
    <t>h_hargasebelumdiskon</t>
  </si>
  <si>
    <t>h_diskon</t>
  </si>
  <si>
    <t>h_hargasetelahdiskon</t>
  </si>
  <si>
    <t>Sub Total</t>
  </si>
  <si>
    <t>Total</t>
  </si>
  <si>
    <t>PPN 11%</t>
  </si>
  <si>
    <t>Total Invoice</t>
  </si>
  <si>
    <t>Row Labels</t>
  </si>
  <si>
    <t>Grand Total</t>
  </si>
  <si>
    <t>jNota :</t>
  </si>
  <si>
    <t>Diskon</t>
  </si>
  <si>
    <t>pembuat nota</t>
  </si>
  <si>
    <t>edited</t>
  </si>
  <si>
    <t>PELITAJAYA</t>
  </si>
  <si>
    <t>(ANUGERAH SEJAHTERA)</t>
  </si>
  <si>
    <t>CV PELITA JAYA</t>
  </si>
  <si>
    <t>SINARBHAKTI</t>
  </si>
  <si>
    <t>SINAR BHAKTI</t>
  </si>
  <si>
    <t>(REJO AGUNG)</t>
  </si>
  <si>
    <t>JOMBANG</t>
  </si>
  <si>
    <t>LILY JULIAWATI</t>
  </si>
  <si>
    <t>CV UTAMA PUTRA</t>
  </si>
  <si>
    <t>TULUNG AGUNG</t>
  </si>
  <si>
    <t>RAINBOW</t>
  </si>
  <si>
    <t>CV RAINBOW NUSANTARA</t>
  </si>
  <si>
    <t>SIDOARJO</t>
  </si>
  <si>
    <t>BENDAN</t>
  </si>
  <si>
    <t>HARNOYO</t>
  </si>
  <si>
    <t>(BENDAN)</t>
  </si>
  <si>
    <t>PEKALONGAN</t>
  </si>
  <si>
    <t>SEARCH :</t>
  </si>
  <si>
    <t>NIRMALA</t>
  </si>
  <si>
    <t>CV SINAR CAHAYA NIRMALA</t>
  </si>
  <si>
    <t>BREBES</t>
  </si>
  <si>
    <t>CV SUPER FANCY NUSANTARA</t>
  </si>
  <si>
    <t>KARANGJATI</t>
  </si>
  <si>
    <t>GANESHA</t>
  </si>
  <si>
    <t>CV GANESHA</t>
  </si>
  <si>
    <t>WONOSOBO</t>
  </si>
  <si>
    <t>cek_ppn</t>
  </si>
  <si>
    <t>h_Item Description</t>
  </si>
  <si>
    <t>ANUGERAH</t>
  </si>
  <si>
    <t>KETERANGAN</t>
  </si>
  <si>
    <t>FANCY</t>
  </si>
  <si>
    <t>ARMADA</t>
  </si>
  <si>
    <t>SANTOSO BUDIONO</t>
  </si>
  <si>
    <t>(  ARMADA  )</t>
  </si>
  <si>
    <t>CV  WISUDA</t>
  </si>
  <si>
    <t>WISUDA</t>
  </si>
  <si>
    <t>UTAMA</t>
  </si>
  <si>
    <t>REJOAGUNG</t>
  </si>
  <si>
    <t>LANCAR</t>
  </si>
  <si>
    <t>( LANCAR )</t>
  </si>
  <si>
    <t>MALANG</t>
  </si>
  <si>
    <t>TIARA</t>
  </si>
  <si>
    <t>SOLO</t>
  </si>
  <si>
    <t>CV TIARA</t>
  </si>
  <si>
    <t>//NOTA</t>
  </si>
  <si>
    <t>NAMA</t>
  </si>
  <si>
    <t>H_A1</t>
  </si>
  <si>
    <t>QTY</t>
  </si>
  <si>
    <t>UNIT</t>
  </si>
  <si>
    <t>//DB</t>
  </si>
  <si>
    <t>a1</t>
  </si>
  <si>
    <t>a2</t>
  </si>
  <si>
    <t>b1</t>
  </si>
  <si>
    <t>b2</t>
  </si>
  <si>
    <t>c1</t>
  </si>
  <si>
    <t>;</t>
  </si>
  <si>
    <t>SOEYANTO LOPULUSI</t>
  </si>
  <si>
    <t>RENI</t>
  </si>
  <si>
    <t>(JATI MULYO)</t>
  </si>
  <si>
    <t>KEBUMEN</t>
  </si>
  <si>
    <t>NO INVOICE</t>
  </si>
  <si>
    <t>TGL INVOICE</t>
  </si>
  <si>
    <t>KODE SALES</t>
  </si>
  <si>
    <t>TOTAL INVOICE</t>
  </si>
  <si>
    <t>PEMBUAT NOTA</t>
  </si>
  <si>
    <t>`</t>
  </si>
  <si>
    <t>c2</t>
  </si>
  <si>
    <t>h_disc 1</t>
  </si>
  <si>
    <t>h_disc 2</t>
  </si>
  <si>
    <t>g</t>
  </si>
  <si>
    <t>4061</t>
  </si>
  <si>
    <t>rejoagung</t>
  </si>
  <si>
    <t>LSN</t>
  </si>
  <si>
    <t>TIPJKCT507</t>
  </si>
  <si>
    <t>CORRECTION TAPE JOYKO CT-507</t>
  </si>
  <si>
    <t>CUTKENL500</t>
  </si>
  <si>
    <t>CUTTER 18 MM KENKO L-500 (BESAR)</t>
  </si>
  <si>
    <t>RISMA / CONDRO</t>
  </si>
  <si>
    <t>CORRECTION TAPE JOYKO CT-507LSN55200</t>
  </si>
  <si>
    <t>CUTTER 18 MM KENKO L-500 (BESAR)LSN147600</t>
  </si>
  <si>
    <t>ko</t>
  </si>
  <si>
    <t>4064</t>
  </si>
  <si>
    <t>anugerah</t>
  </si>
  <si>
    <t>PCS</t>
  </si>
  <si>
    <t>STAKENHL100KUNING</t>
  </si>
  <si>
    <t>HIGHLIGHTER / STABILO KENKO HL-100 KUNING</t>
  </si>
  <si>
    <t>NOVI / CONDRO</t>
  </si>
  <si>
    <t>HIGHLIGHTER / STABILO KENKO HL-100 KUNINGPCS3050</t>
  </si>
  <si>
    <t>4072</t>
  </si>
  <si>
    <t>TIPKENCT905</t>
  </si>
  <si>
    <t>CORRECTION TAPE KENKO CT-905 (12M x 5MM)</t>
  </si>
  <si>
    <t>CORRECTION TAPE KENKO CT-905 (12M x 5MM)LSN62400</t>
  </si>
  <si>
    <t>4040</t>
  </si>
  <si>
    <t>LS</t>
  </si>
  <si>
    <t>GEL PEN KENKO HI-TECH-H 0.28 MM HITAM</t>
  </si>
  <si>
    <t>GEL PEN KENKO HI-TECH-H 0.28 MM BIRU</t>
  </si>
  <si>
    <t>NOVI / YO</t>
  </si>
  <si>
    <t>4042</t>
  </si>
  <si>
    <t>nirmala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</si>
  <si>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</si>
  <si>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</si>
  <si>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</si>
  <si>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</si>
  <si>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</si>
  <si>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CORRECTION FLUID KENKO KE-01LS54300</t>
  </si>
  <si>
    <t>CRAYON / OIL PASTEL JOYKO OP-12S PP CASE SEA WORLDPC11900</t>
  </si>
  <si>
    <t>CRAYON / OIL PASTEL JOYKO OP-18S PP CASE SEA WORLDPC23000</t>
  </si>
  <si>
    <t>CRAYON / OIL PASTEL JOYKO OP-24S PP CASE SEA WORLDPC29600</t>
  </si>
  <si>
    <t>GEL PEN KENKO HI-TECH-H 0.28 MM BIRULS39000</t>
  </si>
  <si>
    <t>GEL PEN KENKO HI-TECH-H 0.28 MM HITAMLS39000</t>
  </si>
  <si>
    <t>4063</t>
  </si>
  <si>
    <t>dwijaya</t>
  </si>
  <si>
    <t>PENKENK1HITAM</t>
  </si>
  <si>
    <t>ISIKENBESAR</t>
  </si>
  <si>
    <t>PUNKEN40XL</t>
  </si>
  <si>
    <t>GEL PEN KENKO K-1 HITAM</t>
  </si>
  <si>
    <t>ISI CUTTER 18 MM KENKO L-150 (BESAR)</t>
  </si>
  <si>
    <t>PUNCH KENKO NO. 40XL</t>
  </si>
  <si>
    <t>GEL PEN KENKO K-1 HITAMLSN39600</t>
  </si>
  <si>
    <t>ISI CUTTER 18 MM KENKO L-150 (BESAR)LSN64800</t>
  </si>
  <si>
    <t>PUNCH KENKO NO. 40XLLSN384000</t>
  </si>
  <si>
    <t>KO</t>
  </si>
  <si>
    <t>4076</t>
  </si>
  <si>
    <t>STAVANHL520</t>
  </si>
  <si>
    <t>PWKEN12WPANJANG</t>
  </si>
  <si>
    <t>TIPKENKE823</t>
  </si>
  <si>
    <t>GUNKENSC838N</t>
  </si>
  <si>
    <t>TIPKENKE826</t>
  </si>
  <si>
    <t>BKKASKWARTO</t>
  </si>
  <si>
    <t>BKKASFOLIO</t>
  </si>
  <si>
    <t>CUTVANV750</t>
  </si>
  <si>
    <t>PAK</t>
  </si>
  <si>
    <t>ASAJKB23</t>
  </si>
  <si>
    <t>STATF610</t>
  </si>
  <si>
    <t>PC35138-21</t>
  </si>
  <si>
    <t>PC0022</t>
  </si>
  <si>
    <t>penkenhitech028funcolor</t>
  </si>
  <si>
    <t>PENJKjk100</t>
  </si>
  <si>
    <t>PENCIL CASE / TEMPAT PENSIL MAGNET B-35138-21</t>
  </si>
  <si>
    <t>PENCIL CASE / TEMPAT PENSIL 0022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</si>
  <si>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</si>
  <si>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</si>
  <si>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</si>
  <si>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</si>
  <si>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</si>
  <si>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</si>
  <si>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</si>
  <si>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</si>
  <si>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</si>
  <si>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</si>
  <si>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ASAHAN JOYKO B-23 (isi 12 pc) TONG 1 LOBANG</t>
  </si>
  <si>
    <t>HIGHLIGHTER / STABILLO TIZO TF-610 (isi 54 pc)</t>
  </si>
  <si>
    <t>ASAHAN JOYKO B-23 (isi 12 pc) TONG 1 LOBANGPAK22200</t>
  </si>
  <si>
    <t>BUKU KAS (FOLIO)PCS18500</t>
  </si>
  <si>
    <t>BUKU KAS KWARTOPCS9500</t>
  </si>
  <si>
    <t>CORRECTION FLUID KENKO KE-823MLSN57000</t>
  </si>
  <si>
    <t>CORRECTION FLUID KENKO KE-826MLSN60300</t>
  </si>
  <si>
    <t>CUTTER VANCO V-750 (BESAR)LSN90000</t>
  </si>
  <si>
    <t>GEL PEN JOYKO JK-100 KING JELLERLSN20400</t>
  </si>
  <si>
    <t>GEL PEN KENKO HI-TECH-H 0.28 MM FUN COLORLSN39000</t>
  </si>
  <si>
    <t>GUNTING KENKO SC-838NLSN79800</t>
  </si>
  <si>
    <t>HIGHLIGHTER / STABILLO TIZO TF-610 (isi 54 pc)PAK121500</t>
  </si>
  <si>
    <t>HIGHLIGHTER / STABILLO VANCO HL-520LSN25000</t>
  </si>
  <si>
    <t>PENCIL CASE / TEMPAT PENSIL 0022LSN250000</t>
  </si>
  <si>
    <t>PENCIL CASE / TEMPAT PENSIL MAGNET B-35138-21LSN360000</t>
  </si>
  <si>
    <t>PENSIL WARNA KENKO CP-12F CLASSIC (PANJANG)LSN124200</t>
  </si>
  <si>
    <t>4050</t>
  </si>
  <si>
    <t>4054</t>
  </si>
  <si>
    <t>GRS</t>
  </si>
  <si>
    <t>CLIJK107</t>
  </si>
  <si>
    <t>CLIJK260</t>
  </si>
  <si>
    <t>PENKENEASYGEL</t>
  </si>
  <si>
    <t>BINDER CLIP JOYKO 107</t>
  </si>
  <si>
    <t>BINDER CLIP JOYKO 260</t>
  </si>
  <si>
    <t>GEL PEN KENKO EASY GEL HITAM</t>
  </si>
  <si>
    <t>BINDER CLIP JOYKO 107GRS31200</t>
  </si>
  <si>
    <t>BINDER CLIP JOYKO 260GRS177000</t>
  </si>
  <si>
    <t>GEL PEN KENKO EASY GEL HITAMLSN26100</t>
  </si>
  <si>
    <t>4068</t>
  </si>
  <si>
    <t>TIPKENCT634</t>
  </si>
  <si>
    <t>CORRECTION TAPE KENKO CT-634 (8M x 5MM)</t>
  </si>
  <si>
    <t>CORRECTION TAPE KENKO CT-634 (8M x 5MM)LSN54000</t>
  </si>
  <si>
    <t>G</t>
  </si>
  <si>
    <t>4170</t>
  </si>
  <si>
    <t>BOX</t>
  </si>
  <si>
    <t>STIJK20HITAM</t>
  </si>
  <si>
    <t>STIP / PENGHAPUS JOYKO ER-B20BL HITAM</t>
  </si>
  <si>
    <t>STIP / PENGHAPUS JOYKO ER-B20BL HITAMBOX34100</t>
  </si>
  <si>
    <t>4173</t>
  </si>
  <si>
    <t>centraal</t>
  </si>
  <si>
    <t>KTSTKWARTOPUTIH</t>
  </si>
  <si>
    <t>KTSTFOLIOPUTIH</t>
  </si>
  <si>
    <t>KARTU STOCK KWARTO PUTIH</t>
  </si>
  <si>
    <t>KARTU STOCK FOLIO PUTIH</t>
  </si>
  <si>
    <t>KARTU STOCK FOLIO PUTIHPAK37500</t>
  </si>
  <si>
    <t>KARTU STOCK KWARTO PUTIHPAK19000</t>
  </si>
  <si>
    <t>1016</t>
  </si>
  <si>
    <t>ateka</t>
  </si>
  <si>
    <t>CV PULAU ATEKA NUSANTARA</t>
  </si>
  <si>
    <t>SURABAYA</t>
  </si>
  <si>
    <t>JANKENC2011</t>
  </si>
  <si>
    <t>STAKENN38</t>
  </si>
  <si>
    <t>STAKEND4</t>
  </si>
  <si>
    <t>STAKENS68</t>
  </si>
  <si>
    <t>STAKEND3</t>
  </si>
  <si>
    <t>PENKENSTP300SG</t>
  </si>
  <si>
    <t>DESKEN8312</t>
  </si>
  <si>
    <t>PINKENPN30BUTEK</t>
  </si>
  <si>
    <t>PWKEN12WPENDEK</t>
  </si>
  <si>
    <t>STAND PEN SPIRAL KENKO STP-300SG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</si>
  <si>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</si>
  <si>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</si>
  <si>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</si>
  <si>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</si>
  <si>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</si>
  <si>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</si>
  <si>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</si>
  <si>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</si>
  <si>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</si>
  <si>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STAND PEN SPIRAL KENKO STP-300SGPCS4100</t>
  </si>
  <si>
    <t>SET</t>
  </si>
  <si>
    <t>1045</t>
  </si>
  <si>
    <t>STIJK20PUTIH</t>
  </si>
  <si>
    <t>STIP / PENGHAPUS JOYKO 526-B20 PUTIH</t>
  </si>
  <si>
    <t>DATE STAMP KENKO D-3 (Cap Tanggal 5 Mm)PCS6450</t>
  </si>
  <si>
    <t>DATE STAMP KENKO D-4 (Cap Tanggal 4 Mm)PCS6200</t>
  </si>
  <si>
    <t>DESK SET KENKO K-8312 ORGANIZERPCS29000</t>
  </si>
  <si>
    <t>JANGKA (COMPASS SET) KENKO C-2011SET21000</t>
  </si>
  <si>
    <t>PENSIL WARNA KENKO CP-12HALF CLASSIC (PENDEK)SET6600</t>
  </si>
  <si>
    <t>PUSH PIN KENKO PN-30 TRANSPARANPCS2750</t>
  </si>
  <si>
    <t>STAMP PLATE DATER KENKO S-68 (Cap Lunas)PCS8300</t>
  </si>
  <si>
    <t>STAMP PLATE NUMBER KENKO N-38 (Cap Nomer)PCS7000</t>
  </si>
  <si>
    <t>STIP / PENGHAPUS JOYKO 526-B20 PUTIHPAK34100</t>
  </si>
  <si>
    <t>4176</t>
  </si>
  <si>
    <t>4086</t>
  </si>
  <si>
    <t>CUTTER 9 MM KENKO A-300 (KECIL)</t>
  </si>
  <si>
    <t>CORRECTION FLUID KENKO KE-108</t>
  </si>
  <si>
    <t>LENA / YO</t>
  </si>
  <si>
    <t>CORRECTION FLUID KENKO KE-108LSN47100</t>
  </si>
  <si>
    <t>CUTTER 9 MM KENKO A-300 (KECIL)LSN57000</t>
  </si>
  <si>
    <t>4100</t>
  </si>
  <si>
    <t>TIPKENKE01</t>
  </si>
  <si>
    <t>STIJK40PUTIH</t>
  </si>
  <si>
    <t>CUTKENA300A</t>
  </si>
  <si>
    <t>GEL PEN KENKO EASY GEL</t>
  </si>
  <si>
    <t>STIP / PENGHAPUS JOYKO 526-B40P PUTIH</t>
  </si>
  <si>
    <t>CORRECTION FLUID KENKO KE-01LSN54300</t>
  </si>
  <si>
    <t>GEL PEN KENKO EASY GELLSN26100</t>
  </si>
  <si>
    <t>STIP / PENGHAPUS JOYKO 526-B40P PUTIHPAK28300</t>
  </si>
  <si>
    <t>4093</t>
  </si>
  <si>
    <t>PENJKGP237</t>
  </si>
  <si>
    <t>PCJK0719FANCY</t>
  </si>
  <si>
    <t>BNA5CAM</t>
  </si>
  <si>
    <t>BNA5FANCY</t>
  </si>
  <si>
    <t>TIPKENKE108</t>
  </si>
  <si>
    <t>CALJKCC38</t>
  </si>
  <si>
    <t>CALJKDTC1313CH</t>
  </si>
  <si>
    <t>CALJKCC41</t>
  </si>
  <si>
    <t>STIJK40HITAM</t>
  </si>
  <si>
    <t>PENCIL CASE JOYKO PC-0719</t>
  </si>
  <si>
    <t>BINDER NOTE JOYKO A5 (CAMPUS)</t>
  </si>
  <si>
    <t>BINDER NOTE JOYKO A5 (FANCY)</t>
  </si>
  <si>
    <t>CALCULATOR JOYKO CC-38</t>
  </si>
  <si>
    <t>CALCULATOR JOYKO DTC-1313CH</t>
  </si>
  <si>
    <t>CALCULATOR JOYKO CC-41</t>
  </si>
  <si>
    <t>STIP / PENGHAPUS JOYKO 526-B40BL HITAM</t>
  </si>
  <si>
    <t>GEL PEN JOYKO GP-237 X-TECH</t>
  </si>
  <si>
    <t>BINDER NOTE JOYKO A5 (CAMPUS)PCS15800</t>
  </si>
  <si>
    <t>CALCULATOR JOYKO CC-38PCS27500</t>
  </si>
  <si>
    <t>CALCULATOR JOYKO CC-41PCS74000</t>
  </si>
  <si>
    <t>CALCULATOR JOYKO DTC-1313CHPCS40000</t>
  </si>
  <si>
    <t>GEL PEN JOYKO GP-237 X-TECHLSN43200</t>
  </si>
  <si>
    <t>PENCIL CASE JOYKO PC-0719PCS4800</t>
  </si>
  <si>
    <t>STIP / PENGHAPUS JOYKO 526-B40BL HITAMPAK28300</t>
  </si>
  <si>
    <t>BNB5CAMPUS</t>
  </si>
  <si>
    <t>BINDER NOTE JOYKO B5 (CAMPUS)</t>
  </si>
  <si>
    <t>4184</t>
  </si>
  <si>
    <t>STAKENHD10</t>
  </si>
  <si>
    <t>STAPLER KENKO HD-10</t>
  </si>
  <si>
    <t>BINDER NOTE JOYKO A5 (FANCY)PCS15800</t>
  </si>
  <si>
    <t>BINDER NOTE JOYKO B5 (CAMPUS)PCS20700</t>
  </si>
  <si>
    <t>STAPLER KENKO HD-10LSN93000</t>
  </si>
  <si>
    <t>1048</t>
  </si>
  <si>
    <t>PENJKP88</t>
  </si>
  <si>
    <t>TIPJKCT522</t>
  </si>
  <si>
    <t>PENSIL JOYKO 2B P-88</t>
  </si>
  <si>
    <t>CORRECTION TAPE JOYKO CT-522</t>
  </si>
  <si>
    <t>CORRECTION TAPE JOYKO CT-522LSN57600</t>
  </si>
  <si>
    <t>PENSIL JOYKO 2B P-88GRS104400</t>
  </si>
  <si>
    <t>4205</t>
  </si>
  <si>
    <t>GUNJKSC828</t>
  </si>
  <si>
    <t>GUNJKSC838</t>
  </si>
  <si>
    <t>GUNJKSC848</t>
  </si>
  <si>
    <t>GUNTING JOYKO SC-828</t>
  </si>
  <si>
    <t>GUNTING JOYKO SC-838</t>
  </si>
  <si>
    <t>GUNTING JOYKO SC-848</t>
  </si>
  <si>
    <t>GUNTING JOYKO SC-828PCS4350</t>
  </si>
  <si>
    <t>GUNTING JOYKO SC-838PCS6500</t>
  </si>
  <si>
    <t>GUNTING JOYKO SC-848PCS9750</t>
  </si>
  <si>
    <t>4302</t>
  </si>
  <si>
    <t>wisuda</t>
  </si>
  <si>
    <t>CLIJK105</t>
  </si>
  <si>
    <t>CLIJK155</t>
  </si>
  <si>
    <t>LABKEN1LINEPUTIH</t>
  </si>
  <si>
    <t>PUNKEN30</t>
  </si>
  <si>
    <t>BINDER CLIP JOYKO 105</t>
  </si>
  <si>
    <t>BINDER CLIP JOYKO 155</t>
  </si>
  <si>
    <t>LABEL HARGA KENKO 6001-2R (1 LINE) isi 10 rol</t>
  </si>
  <si>
    <t>PUNCH KENKO NO. 30</t>
  </si>
  <si>
    <t>BINDER CLIP JOYKO 105GRS27600</t>
  </si>
  <si>
    <t>BINDER CLIP JOYKO 155GRS67800</t>
  </si>
  <si>
    <t>LABEL HARGA KENKO 6001-2R (1 LINE) isi 10 rolPAK21000</t>
  </si>
  <si>
    <t>PUNCH KENKO NO. 30PCS13000</t>
  </si>
  <si>
    <t>4209</t>
  </si>
  <si>
    <t>TIPJKCT522PTL</t>
  </si>
  <si>
    <t>CORRECTION TAPE JOYKO CT-522 PTL</t>
  </si>
  <si>
    <t>CORRECTION TAPE JOYKO CT-522 PTLLSN57600</t>
  </si>
  <si>
    <t>4210</t>
  </si>
  <si>
    <t>TIPJKCFS225</t>
  </si>
  <si>
    <t>PCJK0719MIX</t>
  </si>
  <si>
    <t>CORRECTION FLUID JOYKO CF-S225</t>
  </si>
  <si>
    <t>PENCIL CASE KENKO PC-0719</t>
  </si>
  <si>
    <t>CORRECTION FLUID JOYKO CF-S225LSN34200</t>
  </si>
  <si>
    <t>PENCIL CASE KENKO PC-0719PCS4800</t>
  </si>
  <si>
    <t>1269</t>
  </si>
  <si>
    <t>PWJK12WPANJANG</t>
  </si>
  <si>
    <t>PENSIL WARNA JOYKO CP-12PB (PANJANG)</t>
  </si>
  <si>
    <t>PENSIL WARNA JOYKO CP-12PB (PANJANG)PCS10600</t>
  </si>
  <si>
    <t>4217</t>
  </si>
  <si>
    <t>OPJK36W</t>
  </si>
  <si>
    <t>CRAYON / OIL PASTEL JOYKO OP-36S PP CASE SEA WORLD</t>
  </si>
  <si>
    <t>CRAYON / OIL PASTEL JOYKO OP-36S PP CASE SEA WORLDPCS41500</t>
  </si>
  <si>
    <t>PENSIL WARNA KENKO CP-12HALF CLASSIC (PENDEK)LSN79200</t>
  </si>
  <si>
    <t>STIP / PENGHAPUS JOYKO ER-B20BL HITAMPAK34100</t>
  </si>
  <si>
    <t>4223</t>
  </si>
  <si>
    <t>CLIKEN3100</t>
  </si>
  <si>
    <t>LEMKEN8GR</t>
  </si>
  <si>
    <t xml:space="preserve">BOX </t>
  </si>
  <si>
    <t>LEMKEN15GR</t>
  </si>
  <si>
    <t>CLIKEN3</t>
  </si>
  <si>
    <t>CLIKEN1</t>
  </si>
  <si>
    <t>STIKEN20PUTIH</t>
  </si>
  <si>
    <t>STIKEN40PUTIH</t>
  </si>
  <si>
    <t>PAPER CLIP WARNA KENKO 3100</t>
  </si>
  <si>
    <t>LEM STICK KENKO 8 GR (KECIL) isi 30 pc</t>
  </si>
  <si>
    <t>LEM STICK KENKO 15 GR (TANGGUNG) isi 20 pc</t>
  </si>
  <si>
    <t>PAPER TRIGONAL CLIP KENKO NO. 1</t>
  </si>
  <si>
    <t>PAPER TRIGONAL CLIP KENKO NO. 3</t>
  </si>
  <si>
    <t>STIP / PENGHAPUS KENKO ERW-20SQ PUTIH</t>
  </si>
  <si>
    <t>STIP / PENGHAPUS KENKO ERW-40SQ PUTIH</t>
  </si>
  <si>
    <t>LEM STICK KENKO 15 GR (TANGGUNG) isi 20 pcBOX 72000</t>
  </si>
  <si>
    <t>LEM STICK KENKO 8 GR (KECIL) isi 30 pcBOX66000</t>
  </si>
  <si>
    <t>PAPER CLIP WARNA KENKO 3100LSN41400</t>
  </si>
  <si>
    <t>PAPER TRIGONAL CLIP KENKO NO. 1PAK17000</t>
  </si>
  <si>
    <t>PAPER TRIGONAL CLIP KENKO NO. 3PAK16000</t>
  </si>
  <si>
    <t>PUSH PIN KENKO PN-30 TRANSPARANLSN33000</t>
  </si>
  <si>
    <t>STIP / PENGHAPUS KENKO ERW-20SQ PUTIHPAK30000</t>
  </si>
  <si>
    <t>STIP / PENGHAPUS KENKO ERW-40SQ PUTIHPAK27500</t>
  </si>
  <si>
    <t>CLIKEN5</t>
  </si>
  <si>
    <t>PAPER JUMBO CLIP KENKO NO. 5</t>
  </si>
  <si>
    <t>PAPER JUMBO CLIP KENKO NO. 5PAK43000</t>
  </si>
  <si>
    <t>4224</t>
  </si>
  <si>
    <t>4238</t>
  </si>
  <si>
    <t>JANJKMS25</t>
  </si>
  <si>
    <t>JANJKMS55</t>
  </si>
  <si>
    <t>JANGKA (MATH SET) JOYKO MS-25</t>
  </si>
  <si>
    <t>JANGKA (MATH SET) JOYKO MS-55</t>
  </si>
  <si>
    <t>JANGKA (MATH SET) JOYKO MS-25LSN89400</t>
  </si>
  <si>
    <t>JANGKA (MATH SET) JOYKO MS-55LSN89400</t>
  </si>
  <si>
    <t>4236</t>
  </si>
  <si>
    <t>tipkenke107</t>
  </si>
  <si>
    <t>lemken8gr</t>
  </si>
  <si>
    <t>lemkenlg35</t>
  </si>
  <si>
    <t>llkena550</t>
  </si>
  <si>
    <t>CORRECTION FLUID KENKO KE-107M</t>
  </si>
  <si>
    <t>LEM CAIR 35 ML KENKO LG-35</t>
  </si>
  <si>
    <t>LOOSE LEAF KENKO A5-LL 50-2070</t>
  </si>
  <si>
    <t>LLKENA5100</t>
  </si>
  <si>
    <t>LOOSE LEAF KENKO A5-LL 100-2070</t>
  </si>
  <si>
    <t>4253</t>
  </si>
  <si>
    <t>CORRECTION FLUID KENKO KE-107MLSN55800</t>
  </si>
  <si>
    <t>LEM CAIR 35 ML KENKO LG-35LSN19800</t>
  </si>
  <si>
    <t>LOOSE LEAF KENKO A5-LL 100-2070PAK8350</t>
  </si>
  <si>
    <t>LOOSE LEAF KENKO A5-LL 50-2070PAK4400</t>
  </si>
  <si>
    <t>4235</t>
  </si>
  <si>
    <t>PENCIL CASE JOYKO PC-0719AC-36A/F (Animal Calender)</t>
  </si>
  <si>
    <t>PENCIL CASE JOYKO PC-0719TV-33A/F (TRAVEL)</t>
  </si>
  <si>
    <t>PENCIL CASE JOYKO PC-0719GZ-34A/F (GOZZY)</t>
  </si>
  <si>
    <t>PENCIL CASE JOYKO PC-0719AC-36A/F (Animal Calender)PC4800</t>
  </si>
  <si>
    <t>PENCIL CASE JOYKO PC-0719GZ-34A/F (GOZZY)PC4800</t>
  </si>
  <si>
    <t>PENCIL CASE JOYKO PC-0719TV-33A/F (TRAVEL)PC4800</t>
  </si>
  <si>
    <t>4258</t>
  </si>
  <si>
    <t>4036</t>
  </si>
  <si>
    <t>PENKENKE303</t>
  </si>
  <si>
    <t>GEL PEN KENKO KE-303 T-GEL TRIANGULAR</t>
  </si>
  <si>
    <t>GEL PEN KENKO KE-303 T-GEL TRIANGULARLSN21600</t>
  </si>
  <si>
    <t>4263</t>
  </si>
  <si>
    <t>ISIJKPL11</t>
  </si>
  <si>
    <t>LABJK1LINEPUTIH</t>
  </si>
  <si>
    <t>LABEL HARGA JOYKO LB-2RL (1 LINE PUTIH)</t>
  </si>
  <si>
    <t>ISI PENSIL 2B 2.0 MM JOYKO PL-11</t>
  </si>
  <si>
    <t>LABEL HARGA JOYKO LB-2RL (1 LINE PUTIH)PCS2050</t>
  </si>
  <si>
    <t>GEL INK TIANJIAO TZ-501</t>
  </si>
  <si>
    <t>pentz501</t>
  </si>
  <si>
    <t>4401</t>
  </si>
  <si>
    <t>GEL INK TIANJIAO TZ-501LSN28500</t>
  </si>
  <si>
    <t>ISI PENSIL 2B 2.0 MM JOYKO PL-11LSN37200</t>
  </si>
  <si>
    <t>1273</t>
  </si>
  <si>
    <t>PENKENHITECH028HITAM</t>
  </si>
  <si>
    <t>GEL PEN KENKO HI-TECH-H 0.28 MM HITAMLSN39000</t>
  </si>
  <si>
    <t>4403</t>
  </si>
  <si>
    <t>4404</t>
  </si>
  <si>
    <t>bendan</t>
  </si>
  <si>
    <t>4332</t>
  </si>
  <si>
    <t>STIP / PENGHAPUS JOYKO 526-B20 PUTIHBOX34100</t>
  </si>
  <si>
    <t>STIP / PENGHAPUS JOYKO 526-B40P PUTIHBOX28300</t>
  </si>
  <si>
    <t>SETIAWAN BUDIONO</t>
  </si>
  <si>
    <t>( PRIMA )</t>
  </si>
  <si>
    <t>4503</t>
  </si>
  <si>
    <t>PRIMA</t>
  </si>
  <si>
    <t>HIGHLIGHTER / STABILLO JOYKO HL-1/2/3/4/5 (Kn/Hj/Br/Pink/Or)</t>
  </si>
  <si>
    <t>HIGHLIGHTER / STABILLO JOYKO HL-1/2/3/4/5 (Kn/Hj/Br/Pink/Or)PCS3700</t>
  </si>
  <si>
    <t>4426</t>
  </si>
  <si>
    <t>LABJKLB3</t>
  </si>
  <si>
    <t>LABEL HARGA JOYKO LB-3 (2 LINE KUNING FLUOR)</t>
  </si>
  <si>
    <t>LABEL HARGA JOYKO LB-3 (2 LINE KUNING FLUOR)PCS4300</t>
  </si>
  <si>
    <t>4429</t>
  </si>
  <si>
    <t>STIP / PENGHAPUS JOYKO 526-B40BL HITAMBOX28300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</si>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</sst>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/mm/yyyy;@"/>
    <numFmt numFmtId="165" formatCode="_-* #,##0.00_-;\-* #,##0.00_-;_-* &quot;-&quot;??_-;_-@_-"/>
    <numFmt numFmtId="166" formatCode="\ "/>
    <numFmt numFmtId="167" formatCode="_-* #,##0_-;\-* #,##0_-;_-* &quot;-&quot;_-;_-@_-"/>
  </numFmts>
  <fonts count="42" x14ac:knownFonts="1">
    <font>
      <sz val="11"/>
      <color theme="1"/>
      <name val="Calibri"/>
      <family val="2"/>
      <scheme val="minor"/>
    </font>
    <font>
      <b/>
      <sz val="10"/>
      <color theme="1"/>
      <name val="Arial Narrow"/>
      <family val="2"/>
    </font>
    <font>
      <sz val="10"/>
      <color theme="1"/>
      <name val="Arial Narrow"/>
      <family val="2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b/>
      <sz val="1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sz val="14"/>
      <name val="Cambria"/>
      <family val="1"/>
    </font>
    <font>
      <sz val="30"/>
      <name val="Arial Rounded MT Bold"/>
      <family val="2"/>
    </font>
    <font>
      <sz val="7"/>
      <name val="Arial Narrow"/>
      <family val="2"/>
    </font>
    <font>
      <b/>
      <sz val="12"/>
      <name val="Arial Narrow"/>
      <family val="2"/>
    </font>
    <font>
      <sz val="9"/>
      <name val="Arial Narrow"/>
      <family val="2"/>
    </font>
    <font>
      <sz val="10"/>
      <color theme="1" tint="0.499984740745262"/>
      <name val="Arial Narrow"/>
      <family val="2"/>
    </font>
    <font>
      <b/>
      <sz val="11"/>
      <color theme="1" tint="0.499984740745262"/>
      <name val="Arial Narrow"/>
      <family val="2"/>
    </font>
    <font>
      <sz val="22"/>
      <color theme="1" tint="0.499984740745262"/>
      <name val="Arial Rounded MT Bold"/>
      <family val="2"/>
    </font>
    <font>
      <sz val="11"/>
      <color theme="1" tint="0.499984740745262"/>
      <name val="Arial Narrow"/>
      <family val="2"/>
    </font>
    <font>
      <sz val="26"/>
      <color theme="1" tint="0.499984740745262"/>
      <name val="Arial Rounded MT Bold"/>
      <family val="2"/>
    </font>
    <font>
      <sz val="9"/>
      <color theme="1" tint="0.499984740745262"/>
      <name val="Arial Narrow"/>
      <family val="2"/>
    </font>
    <font>
      <sz val="8"/>
      <color theme="1" tint="0.499984740745262"/>
      <name val="Arial Narrow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CC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5"/>
      </left>
      <right style="thin">
        <color rgb="FFABABAB"/>
      </right>
      <top style="thin">
        <color indexed="65"/>
      </top>
      <bottom style="thin">
        <color rgb="FFABABAB"/>
      </bottom>
      <diagonal/>
    </border>
  </borders>
  <cellStyleXfs count="2">
    <xf numFmtId="0" fontId="0" fillId="0" borderId="0"/>
    <xf numFmtId="0" fontId="13" fillId="0" borderId="0"/>
  </cellStyleXfs>
  <cellXfs count="375">
    <xf numFmtId="0" fontId="0" fillId="0" borderId="0" xfId="0"/>
    <xf numFmtId="0" fontId="1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3" fillId="0" borderId="0" xfId="0" applyNumberFormat="1" applyFont="1" applyFill="1"/>
    <xf numFmtId="0" fontId="4" fillId="0" borderId="0" xfId="0" applyFont="1" applyFill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2" fillId="0" borderId="0" xfId="0" applyFont="1" applyFill="1"/>
    <xf numFmtId="0" fontId="5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5" fillId="0" borderId="0" xfId="0" applyFont="1" applyFill="1" applyBorder="1" applyAlignment="1">
      <alignment horizontal="left"/>
    </xf>
    <xf numFmtId="0" fontId="5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left"/>
    </xf>
    <xf numFmtId="0" fontId="5" fillId="0" borderId="7" xfId="0" applyFont="1" applyFill="1" applyBorder="1" applyAlignment="1">
      <alignment horizontal="left"/>
    </xf>
    <xf numFmtId="0" fontId="6" fillId="0" borderId="7" xfId="0" applyFont="1" applyFill="1" applyBorder="1" applyAlignment="1"/>
    <xf numFmtId="0" fontId="6" fillId="0" borderId="7" xfId="0" applyFont="1" applyFill="1" applyBorder="1" applyAlignment="1">
      <alignment vertical="top"/>
    </xf>
    <xf numFmtId="0" fontId="6" fillId="0" borderId="2" xfId="0" applyFont="1" applyFill="1" applyBorder="1" applyAlignment="1"/>
    <xf numFmtId="0" fontId="9" fillId="0" borderId="8" xfId="0" applyFont="1" applyFill="1" applyBorder="1" applyAlignment="1"/>
    <xf numFmtId="0" fontId="6" fillId="0" borderId="9" xfId="0" applyFont="1" applyFill="1" applyBorder="1" applyAlignment="1"/>
    <xf numFmtId="0" fontId="1" fillId="0" borderId="0" xfId="0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right"/>
    </xf>
    <xf numFmtId="0" fontId="10" fillId="0" borderId="10" xfId="0" applyFont="1" applyFill="1" applyBorder="1" applyAlignment="1"/>
    <xf numFmtId="10" fontId="4" fillId="0" borderId="0" xfId="0" applyNumberFormat="1" applyFont="1" applyFill="1" applyAlignment="1">
      <alignment horizontal="center"/>
    </xf>
    <xf numFmtId="0" fontId="2" fillId="0" borderId="0" xfId="0" applyNumberFormat="1" applyFont="1" applyFill="1"/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4" xfId="0" applyFont="1" applyFill="1" applyBorder="1" applyAlignment="1">
      <alignment vertical="center"/>
    </xf>
    <xf numFmtId="0" fontId="1" fillId="0" borderId="15" xfId="0" applyFont="1" applyFill="1" applyBorder="1" applyAlignment="1">
      <alignment vertical="center"/>
    </xf>
    <xf numFmtId="0" fontId="1" fillId="0" borderId="13" xfId="0" applyFont="1" applyFill="1" applyBorder="1" applyAlignment="1">
      <alignment vertical="center"/>
    </xf>
    <xf numFmtId="10" fontId="1" fillId="0" borderId="12" xfId="0" applyNumberFormat="1" applyFont="1" applyFill="1" applyBorder="1" applyAlignment="1">
      <alignment horizontal="center" vertical="center"/>
    </xf>
    <xf numFmtId="0" fontId="1" fillId="0" borderId="14" xfId="0" applyNumberFormat="1" applyFont="1" applyFill="1" applyBorder="1" applyAlignment="1">
      <alignment horizontal="center" vertical="center"/>
    </xf>
    <xf numFmtId="0" fontId="2" fillId="0" borderId="7" xfId="0" applyFont="1" applyFill="1" applyBorder="1"/>
    <xf numFmtId="0" fontId="1" fillId="0" borderId="16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7" xfId="0" applyFont="1" applyFill="1" applyBorder="1" applyAlignment="1">
      <alignment horizontal="center"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0" fontId="1" fillId="0" borderId="16" xfId="0" applyNumberFormat="1" applyFont="1" applyFill="1" applyBorder="1" applyAlignment="1">
      <alignment horizontal="center" vertical="center"/>
    </xf>
    <xf numFmtId="0" fontId="1" fillId="0" borderId="7" xfId="0" applyNumberFormat="1" applyFont="1" applyFill="1" applyBorder="1" applyAlignment="1">
      <alignment horizontal="center" vertical="center"/>
    </xf>
    <xf numFmtId="0" fontId="11" fillId="0" borderId="0" xfId="0" applyFont="1" applyFill="1"/>
    <xf numFmtId="0" fontId="2" fillId="0" borderId="20" xfId="0" applyFont="1" applyFill="1" applyBorder="1" applyAlignment="1"/>
    <xf numFmtId="0" fontId="2" fillId="0" borderId="8" xfId="0" applyFont="1" applyFill="1" applyBorder="1" applyAlignment="1">
      <alignment horizontal="center"/>
    </xf>
    <xf numFmtId="0" fontId="12" fillId="0" borderId="0" xfId="0" applyFont="1" applyFill="1" applyBorder="1"/>
    <xf numFmtId="0" fontId="2" fillId="0" borderId="0" xfId="0" applyFont="1" applyFill="1" applyBorder="1" applyAlignment="1"/>
    <xf numFmtId="0" fontId="2" fillId="0" borderId="8" xfId="0" applyFont="1" applyFill="1" applyBorder="1" applyAlignment="1"/>
    <xf numFmtId="165" fontId="2" fillId="0" borderId="20" xfId="0" applyNumberFormat="1" applyFont="1" applyFill="1" applyBorder="1"/>
    <xf numFmtId="10" fontId="4" fillId="0" borderId="20" xfId="0" applyNumberFormat="1" applyFont="1" applyFill="1" applyBorder="1" applyAlignment="1">
      <alignment horizontal="center"/>
    </xf>
    <xf numFmtId="165" fontId="2" fillId="0" borderId="7" xfId="0" applyNumberFormat="1" applyFont="1" applyFill="1" applyBorder="1"/>
    <xf numFmtId="0" fontId="2" fillId="0" borderId="21" xfId="0" applyFont="1" applyFill="1" applyBorder="1" applyAlignment="1"/>
    <xf numFmtId="0" fontId="2" fillId="0" borderId="11" xfId="0" applyFont="1" applyFill="1" applyBorder="1" applyAlignment="1">
      <alignment horizontal="center"/>
    </xf>
    <xf numFmtId="0" fontId="2" fillId="0" borderId="9" xfId="0" applyFont="1" applyFill="1" applyBorder="1" applyAlignment="1"/>
    <xf numFmtId="0" fontId="2" fillId="0" borderId="10" xfId="0" applyFont="1" applyFill="1" applyBorder="1" applyAlignment="1"/>
    <xf numFmtId="0" fontId="2" fillId="0" borderId="11" xfId="0" applyFont="1" applyFill="1" applyBorder="1" applyAlignment="1"/>
    <xf numFmtId="165" fontId="2" fillId="0" borderId="21" xfId="0" applyNumberFormat="1" applyFont="1" applyFill="1" applyBorder="1"/>
    <xf numFmtId="10" fontId="4" fillId="0" borderId="21" xfId="0" applyNumberFormat="1" applyFont="1" applyFill="1" applyBorder="1" applyAlignment="1">
      <alignment horizontal="center"/>
    </xf>
    <xf numFmtId="165" fontId="2" fillId="0" borderId="9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right"/>
    </xf>
    <xf numFmtId="0" fontId="2" fillId="0" borderId="0" xfId="0" applyFont="1" applyFill="1" applyBorder="1"/>
    <xf numFmtId="10" fontId="4" fillId="0" borderId="0" xfId="0" applyNumberFormat="1" applyFont="1" applyFill="1" applyBorder="1"/>
    <xf numFmtId="0" fontId="2" fillId="0" borderId="0" xfId="0" applyFont="1" applyFill="1" applyAlignment="1">
      <alignment horizontal="center"/>
    </xf>
    <xf numFmtId="10" fontId="6" fillId="0" borderId="0" xfId="0" applyNumberFormat="1" applyFont="1" applyFill="1" applyAlignment="1">
      <alignment horizontal="right"/>
    </xf>
    <xf numFmtId="10" fontId="5" fillId="0" borderId="0" xfId="0" applyNumberFormat="1" applyFont="1" applyFill="1" applyAlignment="1">
      <alignment horizontal="right"/>
    </xf>
    <xf numFmtId="10" fontId="14" fillId="0" borderId="1" xfId="0" applyNumberFormat="1" applyFont="1" applyFill="1" applyBorder="1" applyAlignment="1"/>
    <xf numFmtId="165" fontId="6" fillId="0" borderId="2" xfId="0" applyNumberFormat="1" applyFont="1" applyFill="1" applyBorder="1" applyAlignment="1"/>
    <xf numFmtId="0" fontId="6" fillId="0" borderId="7" xfId="0" applyFont="1" applyFill="1" applyBorder="1"/>
    <xf numFmtId="0" fontId="2" fillId="0" borderId="0" xfId="0" applyFont="1" applyFill="1" applyAlignment="1"/>
    <xf numFmtId="0" fontId="15" fillId="0" borderId="7" xfId="0" applyFont="1" applyFill="1" applyBorder="1"/>
    <xf numFmtId="0" fontId="2" fillId="0" borderId="10" xfId="0" applyFont="1" applyFill="1" applyBorder="1" applyAlignment="1">
      <alignment horizontal="center"/>
    </xf>
    <xf numFmtId="0" fontId="2" fillId="0" borderId="10" xfId="0" applyFont="1" applyFill="1" applyBorder="1"/>
    <xf numFmtId="165" fontId="16" fillId="0" borderId="1" xfId="0" applyNumberFormat="1" applyFont="1" applyFill="1" applyBorder="1" applyAlignment="1"/>
    <xf numFmtId="165" fontId="16" fillId="0" borderId="2" xfId="0" applyNumberFormat="1" applyFont="1" applyFill="1" applyBorder="1" applyAlignment="1"/>
    <xf numFmtId="0" fontId="4" fillId="0" borderId="0" xfId="0" applyFont="1" applyFill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left"/>
    </xf>
    <xf numFmtId="0" fontId="17" fillId="0" borderId="0" xfId="0" applyFont="1" applyFill="1"/>
    <xf numFmtId="0" fontId="4" fillId="0" borderId="0" xfId="0" applyFont="1" applyFill="1" applyBorder="1" applyAlignment="1"/>
    <xf numFmtId="0" fontId="18" fillId="0" borderId="0" xfId="0" applyFont="1" applyFill="1" applyAlignment="1">
      <alignment horizontal="right"/>
    </xf>
    <xf numFmtId="0" fontId="19" fillId="0" borderId="0" xfId="0" applyFont="1" applyFill="1" applyBorder="1" applyAlignment="1">
      <alignment horizontal="center"/>
    </xf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43" fontId="0" fillId="0" borderId="0" xfId="0" applyNumberFormat="1"/>
    <xf numFmtId="14" fontId="0" fillId="0" borderId="0" xfId="0" applyNumberFormat="1"/>
    <xf numFmtId="0" fontId="6" fillId="0" borderId="2" xfId="0" quotePrefix="1" applyFont="1" applyFill="1" applyBorder="1" applyAlignment="1">
      <alignment horizontal="left"/>
    </xf>
    <xf numFmtId="0" fontId="0" fillId="0" borderId="0" xfId="0" applyFont="1" applyFill="1" applyBorder="1" applyAlignment="1">
      <alignment horizontal="left" vertical="center"/>
    </xf>
    <xf numFmtId="43" fontId="0" fillId="0" borderId="0" xfId="0" applyNumberFormat="1" applyFont="1" applyFill="1" applyBorder="1" applyAlignment="1">
      <alignment horizontal="left" vertical="center"/>
    </xf>
    <xf numFmtId="1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0" fillId="0" borderId="0" xfId="0" applyNumberFormat="1" applyFont="1" applyFill="1" applyAlignment="1">
      <alignment horizontal="left" vertical="center"/>
    </xf>
    <xf numFmtId="49" fontId="0" fillId="0" borderId="0" xfId="0" applyNumberFormat="1" applyFont="1" applyFill="1" applyBorder="1" applyAlignment="1">
      <alignment horizontal="left" vertical="center"/>
    </xf>
    <xf numFmtId="164" fontId="0" fillId="0" borderId="0" xfId="0" applyNumberFormat="1" applyFont="1" applyFill="1" applyBorder="1" applyAlignment="1">
      <alignment horizontal="left" vertical="center"/>
    </xf>
    <xf numFmtId="164" fontId="2" fillId="0" borderId="0" xfId="0" applyNumberFormat="1" applyFont="1" applyFill="1" applyBorder="1" applyAlignment="1">
      <alignment horizontal="left" vertical="center"/>
    </xf>
    <xf numFmtId="0" fontId="21" fillId="2" borderId="0" xfId="0" applyFont="1" applyFill="1"/>
    <xf numFmtId="0" fontId="20" fillId="2" borderId="0" xfId="0" applyFont="1" applyFill="1"/>
    <xf numFmtId="0" fontId="20" fillId="2" borderId="0" xfId="0" applyFont="1" applyFill="1" applyAlignment="1">
      <alignment horizontal="right"/>
    </xf>
    <xf numFmtId="10" fontId="21" fillId="2" borderId="0" xfId="0" applyNumberFormat="1" applyFont="1" applyFill="1"/>
    <xf numFmtId="0" fontId="0" fillId="2" borderId="0" xfId="0" applyFill="1"/>
    <xf numFmtId="0" fontId="14" fillId="2" borderId="0" xfId="0" applyFont="1" applyFill="1"/>
    <xf numFmtId="0" fontId="22" fillId="2" borderId="1" xfId="0" applyFont="1" applyFill="1" applyBorder="1" applyAlignment="1">
      <alignment horizontal="left" vertical="center"/>
    </xf>
    <xf numFmtId="0" fontId="23" fillId="2" borderId="2" xfId="0" applyFont="1" applyFill="1" applyBorder="1" applyAlignment="1">
      <alignment horizontal="center"/>
    </xf>
    <xf numFmtId="0" fontId="24" fillId="2" borderId="2" xfId="0" quotePrefix="1" applyFont="1" applyFill="1" applyBorder="1" applyAlignment="1">
      <alignment horizontal="left"/>
    </xf>
    <xf numFmtId="0" fontId="24" fillId="2" borderId="3" xfId="0" applyFont="1" applyFill="1" applyBorder="1" applyAlignment="1">
      <alignment horizontal="left"/>
    </xf>
    <xf numFmtId="0" fontId="30" fillId="2" borderId="0" xfId="0" applyFont="1" applyFill="1"/>
    <xf numFmtId="0" fontId="31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23" fillId="2" borderId="0" xfId="0" applyFont="1" applyFill="1" applyBorder="1" applyAlignment="1">
      <alignment horizontal="left"/>
    </xf>
    <xf numFmtId="0" fontId="23" fillId="2" borderId="0" xfId="0" applyFont="1" applyFill="1" applyBorder="1" applyAlignment="1">
      <alignment horizontal="center"/>
    </xf>
    <xf numFmtId="0" fontId="24" fillId="2" borderId="0" xfId="0" applyFont="1" applyFill="1" applyBorder="1" applyAlignment="1">
      <alignment horizontal="right"/>
    </xf>
    <xf numFmtId="0" fontId="24" fillId="2" borderId="0" xfId="0" applyFont="1" applyFill="1" applyBorder="1" applyAlignment="1">
      <alignment horizontal="left"/>
    </xf>
    <xf numFmtId="0" fontId="31" fillId="2" borderId="7" xfId="0" applyFont="1" applyFill="1" applyBorder="1" applyAlignment="1">
      <alignment horizontal="left"/>
    </xf>
    <xf numFmtId="0" fontId="33" fillId="2" borderId="7" xfId="0" applyFont="1" applyFill="1" applyBorder="1" applyAlignment="1"/>
    <xf numFmtId="0" fontId="6" fillId="2" borderId="7" xfId="0" applyFont="1" applyFill="1" applyBorder="1" applyAlignment="1"/>
    <xf numFmtId="0" fontId="6" fillId="2" borderId="7" xfId="0" applyFont="1" applyFill="1" applyBorder="1" applyAlignment="1">
      <alignment vertical="top"/>
    </xf>
    <xf numFmtId="166" fontId="24" fillId="2" borderId="2" xfId="0" applyNumberFormat="1" applyFont="1" applyFill="1" applyBorder="1" applyAlignment="1"/>
    <xf numFmtId="0" fontId="34" fillId="2" borderId="8" xfId="0" applyFont="1" applyFill="1" applyBorder="1" applyAlignment="1"/>
    <xf numFmtId="0" fontId="33" fillId="2" borderId="9" xfId="0" applyFont="1" applyFill="1" applyBorder="1" applyAlignment="1"/>
    <xf numFmtId="0" fontId="22" fillId="2" borderId="0" xfId="0" applyFont="1" applyFill="1" applyAlignment="1">
      <alignment horizontal="left"/>
    </xf>
    <xf numFmtId="0" fontId="22" fillId="2" borderId="0" xfId="0" applyFont="1" applyFill="1" applyAlignment="1">
      <alignment horizontal="center"/>
    </xf>
    <xf numFmtId="0" fontId="12" fillId="2" borderId="0" xfId="0" applyFont="1" applyFill="1" applyAlignment="1">
      <alignment horizontal="right"/>
    </xf>
    <xf numFmtId="0" fontId="12" fillId="2" borderId="0" xfId="0" applyFont="1" applyFill="1"/>
    <xf numFmtId="0" fontId="26" fillId="2" borderId="10" xfId="0" applyFont="1" applyFill="1" applyBorder="1" applyAlignment="1"/>
    <xf numFmtId="10" fontId="14" fillId="2" borderId="0" xfId="0" applyNumberFormat="1" applyFont="1" applyFill="1" applyAlignment="1">
      <alignment horizontal="center"/>
    </xf>
    <xf numFmtId="0" fontId="2" fillId="2" borderId="0" xfId="0" applyFont="1" applyFill="1"/>
    <xf numFmtId="0" fontId="22" fillId="2" borderId="12" xfId="0" applyFont="1" applyFill="1" applyBorder="1" applyAlignment="1">
      <alignment horizontal="center" vertical="center"/>
    </xf>
    <xf numFmtId="0" fontId="22" fillId="2" borderId="13" xfId="0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vertical="center"/>
    </xf>
    <xf numFmtId="0" fontId="22" fillId="2" borderId="15" xfId="0" applyFont="1" applyFill="1" applyBorder="1" applyAlignment="1">
      <alignment vertical="center"/>
    </xf>
    <xf numFmtId="0" fontId="22" fillId="2" borderId="13" xfId="0" applyFont="1" applyFill="1" applyBorder="1" applyAlignment="1">
      <alignment vertical="center"/>
    </xf>
    <xf numFmtId="10" fontId="22" fillId="2" borderId="12" xfId="0" applyNumberFormat="1" applyFont="1" applyFill="1" applyBorder="1" applyAlignment="1">
      <alignment horizontal="center" vertical="center"/>
    </xf>
    <xf numFmtId="0" fontId="22" fillId="2" borderId="14" xfId="0" applyFont="1" applyFill="1" applyBorder="1" applyAlignment="1">
      <alignment horizontal="center" vertical="center"/>
    </xf>
    <xf numFmtId="0" fontId="2" fillId="2" borderId="7" xfId="0" applyFont="1" applyFill="1" applyBorder="1"/>
    <xf numFmtId="0" fontId="22" fillId="2" borderId="16" xfId="0" applyFont="1" applyFill="1" applyBorder="1" applyAlignment="1">
      <alignment horizontal="center" vertical="center"/>
    </xf>
    <xf numFmtId="0" fontId="22" fillId="2" borderId="16" xfId="0" applyFont="1" applyFill="1" applyBorder="1" applyAlignment="1">
      <alignment vertical="center"/>
    </xf>
    <xf numFmtId="0" fontId="22" fillId="2" borderId="17" xfId="0" applyFont="1" applyFill="1" applyBorder="1" applyAlignment="1">
      <alignment horizontal="center" vertical="center"/>
    </xf>
    <xf numFmtId="0" fontId="22" fillId="2" borderId="18" xfId="0" applyFont="1" applyFill="1" applyBorder="1" applyAlignment="1">
      <alignment vertical="center"/>
    </xf>
    <xf numFmtId="0" fontId="22" fillId="2" borderId="19" xfId="0" applyFont="1" applyFill="1" applyBorder="1" applyAlignment="1">
      <alignment vertical="center"/>
    </xf>
    <xf numFmtId="0" fontId="22" fillId="2" borderId="17" xfId="0" applyFont="1" applyFill="1" applyBorder="1" applyAlignment="1">
      <alignment vertical="center"/>
    </xf>
    <xf numFmtId="10" fontId="22" fillId="2" borderId="16" xfId="0" applyNumberFormat="1" applyFont="1" applyFill="1" applyBorder="1" applyAlignment="1">
      <alignment horizontal="center" vertical="center"/>
    </xf>
    <xf numFmtId="0" fontId="22" fillId="2" borderId="7" xfId="0" applyFont="1" applyFill="1" applyBorder="1" applyAlignment="1">
      <alignment horizontal="center" vertical="center"/>
    </xf>
    <xf numFmtId="0" fontId="27" fillId="2" borderId="0" xfId="0" applyFont="1" applyFill="1"/>
    <xf numFmtId="167" fontId="12" fillId="2" borderId="20" xfId="0" applyNumberFormat="1" applyFont="1" applyFill="1" applyBorder="1" applyAlignment="1"/>
    <xf numFmtId="166" fontId="12" fillId="2" borderId="20" xfId="0" applyNumberFormat="1" applyFont="1" applyFill="1" applyBorder="1" applyAlignment="1"/>
    <xf numFmtId="0" fontId="12" fillId="2" borderId="8" xfId="0" applyFont="1" applyFill="1" applyBorder="1" applyAlignment="1">
      <alignment horizontal="center"/>
    </xf>
    <xf numFmtId="166" fontId="12" fillId="2" borderId="0" xfId="0" applyNumberFormat="1" applyFont="1" applyFill="1" applyBorder="1"/>
    <xf numFmtId="0" fontId="12" fillId="2" borderId="0" xfId="0" applyFont="1" applyFill="1" applyBorder="1" applyAlignment="1"/>
    <xf numFmtId="0" fontId="12" fillId="2" borderId="8" xfId="0" applyFont="1" applyFill="1" applyBorder="1" applyAlignment="1"/>
    <xf numFmtId="165" fontId="12" fillId="2" borderId="20" xfId="0" applyNumberFormat="1" applyFont="1" applyFill="1" applyBorder="1"/>
    <xf numFmtId="10" fontId="14" fillId="2" borderId="20" xfId="0" applyNumberFormat="1" applyFont="1" applyFill="1" applyBorder="1" applyAlignment="1">
      <alignment horizontal="center"/>
    </xf>
    <xf numFmtId="165" fontId="12" fillId="2" borderId="7" xfId="0" applyNumberFormat="1" applyFont="1" applyFill="1" applyBorder="1"/>
    <xf numFmtId="0" fontId="12" fillId="2" borderId="21" xfId="0" applyFont="1" applyFill="1" applyBorder="1" applyAlignment="1"/>
    <xf numFmtId="0" fontId="12" fillId="2" borderId="11" xfId="0" applyFont="1" applyFill="1" applyBorder="1" applyAlignment="1">
      <alignment horizontal="center"/>
    </xf>
    <xf numFmtId="0" fontId="12" fillId="2" borderId="9" xfId="0" applyFont="1" applyFill="1" applyBorder="1" applyAlignment="1"/>
    <xf numFmtId="0" fontId="12" fillId="2" borderId="10" xfId="0" applyFont="1" applyFill="1" applyBorder="1" applyAlignment="1"/>
    <xf numFmtId="0" fontId="12" fillId="2" borderId="11" xfId="0" applyFont="1" applyFill="1" applyBorder="1" applyAlignment="1"/>
    <xf numFmtId="165" fontId="12" fillId="2" borderId="21" xfId="0" applyNumberFormat="1" applyFont="1" applyFill="1" applyBorder="1"/>
    <xf numFmtId="10" fontId="14" fillId="2" borderId="21" xfId="0" applyNumberFormat="1" applyFont="1" applyFill="1" applyBorder="1" applyAlignment="1">
      <alignment horizontal="center"/>
    </xf>
    <xf numFmtId="165" fontId="12" fillId="2" borderId="9" xfId="0" applyNumberFormat="1" applyFont="1" applyFill="1" applyBorder="1"/>
    <xf numFmtId="0" fontId="12" fillId="2" borderId="0" xfId="0" applyFont="1" applyFill="1" applyBorder="1" applyAlignment="1">
      <alignment horizontal="center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Border="1"/>
    <xf numFmtId="10" fontId="14" fillId="2" borderId="0" xfId="0" applyNumberFormat="1" applyFont="1" applyFill="1" applyBorder="1"/>
    <xf numFmtId="0" fontId="12" fillId="2" borderId="0" xfId="0" applyFont="1" applyFill="1" applyAlignment="1">
      <alignment horizontal="center"/>
    </xf>
    <xf numFmtId="10" fontId="24" fillId="2" borderId="0" xfId="0" applyNumberFormat="1" applyFont="1" applyFill="1" applyAlignment="1">
      <alignment horizontal="right"/>
    </xf>
    <xf numFmtId="10" fontId="23" fillId="2" borderId="0" xfId="0" applyNumberFormat="1" applyFont="1" applyFill="1" applyAlignment="1">
      <alignment horizontal="right"/>
    </xf>
    <xf numFmtId="10" fontId="14" fillId="2" borderId="1" xfId="0" applyNumberFormat="1" applyFont="1" applyFill="1" applyBorder="1" applyAlignment="1"/>
    <xf numFmtId="165" fontId="24" fillId="2" borderId="2" xfId="0" applyNumberFormat="1" applyFont="1" applyFill="1" applyBorder="1" applyAlignment="1"/>
    <xf numFmtId="0" fontId="6" fillId="2" borderId="7" xfId="0" applyFont="1" applyFill="1" applyBorder="1"/>
    <xf numFmtId="0" fontId="12" fillId="2" borderId="0" xfId="0" applyFont="1" applyFill="1" applyAlignment="1"/>
    <xf numFmtId="0" fontId="15" fillId="2" borderId="7" xfId="0" applyFont="1" applyFill="1" applyBorder="1"/>
    <xf numFmtId="0" fontId="12" fillId="2" borderId="10" xfId="0" applyFont="1" applyFill="1" applyBorder="1" applyAlignment="1">
      <alignment horizontal="center"/>
    </xf>
    <xf numFmtId="0" fontId="12" fillId="2" borderId="10" xfId="0" applyFont="1" applyFill="1" applyBorder="1"/>
    <xf numFmtId="165" fontId="28" fillId="2" borderId="1" xfId="0" applyNumberFormat="1" applyFont="1" applyFill="1" applyBorder="1" applyAlignment="1"/>
    <xf numFmtId="165" fontId="28" fillId="2" borderId="2" xfId="0" applyNumberFormat="1" applyFont="1" applyFill="1" applyBorder="1" applyAlignment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0" fontId="14" fillId="2" borderId="0" xfId="0" applyFont="1" applyFill="1" applyAlignment="1">
      <alignment horizontal="right"/>
    </xf>
    <xf numFmtId="0" fontId="2" fillId="2" borderId="0" xfId="0" applyFont="1" applyFill="1" applyBorder="1"/>
    <xf numFmtId="0" fontId="12" fillId="2" borderId="0" xfId="0" applyFont="1" applyFill="1" applyBorder="1" applyAlignment="1">
      <alignment horizontal="left"/>
    </xf>
    <xf numFmtId="0" fontId="14" fillId="2" borderId="0" xfId="0" applyFont="1" applyFill="1" applyBorder="1" applyAlignment="1"/>
    <xf numFmtId="0" fontId="29" fillId="2" borderId="0" xfId="0" applyFont="1" applyFill="1" applyBorder="1" applyAlignment="1">
      <alignment horizontal="center"/>
    </xf>
    <xf numFmtId="0" fontId="30" fillId="0" borderId="0" xfId="0" applyFont="1" applyFill="1"/>
    <xf numFmtId="10" fontId="36" fillId="0" borderId="0" xfId="0" applyNumberFormat="1" applyFont="1" applyFill="1" applyAlignment="1">
      <alignment horizontal="right"/>
    </xf>
    <xf numFmtId="0" fontId="36" fillId="0" borderId="0" xfId="0" applyFont="1" applyFill="1" applyAlignment="1">
      <alignment horizontal="right"/>
    </xf>
    <xf numFmtId="10" fontId="36" fillId="2" borderId="0" xfId="0" applyNumberFormat="1" applyFont="1" applyFill="1" applyAlignment="1">
      <alignment horizontal="right"/>
    </xf>
    <xf numFmtId="0" fontId="36" fillId="2" borderId="0" xfId="0" applyFont="1" applyFill="1" applyAlignment="1">
      <alignment horizontal="right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41" fontId="0" fillId="0" borderId="0" xfId="0" applyNumberFormat="1"/>
    <xf numFmtId="0" fontId="37" fillId="0" borderId="0" xfId="0" applyNumberFormat="1" applyFont="1" applyFill="1" applyBorder="1" applyAlignment="1">
      <alignment horizontal="left" vertical="center"/>
    </xf>
    <xf numFmtId="0" fontId="37" fillId="0" borderId="0" xfId="0" applyFont="1" applyFill="1" applyBorder="1" applyAlignment="1">
      <alignment horizontal="left" vertical="center"/>
    </xf>
    <xf numFmtId="49" fontId="37" fillId="0" borderId="0" xfId="0" applyNumberFormat="1" applyFont="1" applyFill="1" applyBorder="1" applyAlignment="1">
      <alignment horizontal="left" vertical="center"/>
    </xf>
    <xf numFmtId="43" fontId="37" fillId="0" borderId="0" xfId="0" applyNumberFormat="1" applyFont="1" applyFill="1" applyBorder="1" applyAlignment="1">
      <alignment horizontal="left" vertical="center"/>
    </xf>
    <xf numFmtId="0" fontId="21" fillId="3" borderId="0" xfId="0" applyFont="1" applyFill="1"/>
    <xf numFmtId="0" fontId="20" fillId="3" borderId="0" xfId="0" applyFont="1" applyFill="1"/>
    <xf numFmtId="0" fontId="20" fillId="3" borderId="0" xfId="0" applyFont="1" applyFill="1" applyAlignment="1">
      <alignment horizontal="right"/>
    </xf>
    <xf numFmtId="10" fontId="21" fillId="3" borderId="0" xfId="0" applyNumberFormat="1" applyFont="1" applyFill="1"/>
    <xf numFmtId="0" fontId="0" fillId="3" borderId="0" xfId="0" applyFill="1"/>
    <xf numFmtId="0" fontId="14" fillId="3" borderId="0" xfId="0" applyFont="1" applyFill="1"/>
    <xf numFmtId="0" fontId="22" fillId="3" borderId="1" xfId="0" applyFont="1" applyFill="1" applyBorder="1" applyAlignment="1">
      <alignment horizontal="left" vertical="center"/>
    </xf>
    <xf numFmtId="0" fontId="23" fillId="3" borderId="2" xfId="0" applyFont="1" applyFill="1" applyBorder="1" applyAlignment="1">
      <alignment horizontal="center"/>
    </xf>
    <xf numFmtId="0" fontId="24" fillId="3" borderId="2" xfId="0" quotePrefix="1" applyFont="1" applyFill="1" applyBorder="1" applyAlignment="1">
      <alignment horizontal="left"/>
    </xf>
    <xf numFmtId="0" fontId="24" fillId="3" borderId="3" xfId="0" applyFont="1" applyFill="1" applyBorder="1" applyAlignment="1">
      <alignment horizontal="left"/>
    </xf>
    <xf numFmtId="0" fontId="30" fillId="3" borderId="0" xfId="0" applyFont="1" applyFill="1"/>
    <xf numFmtId="0" fontId="31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23" fillId="3" borderId="0" xfId="0" applyFont="1" applyFill="1" applyBorder="1" applyAlignment="1">
      <alignment horizontal="left"/>
    </xf>
    <xf numFmtId="0" fontId="23" fillId="3" borderId="0" xfId="0" applyFont="1" applyFill="1" applyBorder="1" applyAlignment="1">
      <alignment horizontal="center"/>
    </xf>
    <xf numFmtId="0" fontId="24" fillId="3" borderId="0" xfId="0" applyFont="1" applyFill="1" applyBorder="1" applyAlignment="1">
      <alignment horizontal="right"/>
    </xf>
    <xf numFmtId="0" fontId="24" fillId="3" borderId="0" xfId="0" applyFont="1" applyFill="1" applyBorder="1" applyAlignment="1">
      <alignment horizontal="left"/>
    </xf>
    <xf numFmtId="0" fontId="31" fillId="3" borderId="7" xfId="0" applyFont="1" applyFill="1" applyBorder="1" applyAlignment="1">
      <alignment horizontal="left"/>
    </xf>
    <xf numFmtId="0" fontId="33" fillId="3" borderId="7" xfId="0" applyFont="1" applyFill="1" applyBorder="1" applyAlignment="1"/>
    <xf numFmtId="0" fontId="6" fillId="3" borderId="7" xfId="0" applyFont="1" applyFill="1" applyBorder="1" applyAlignment="1"/>
    <xf numFmtId="0" fontId="6" fillId="3" borderId="7" xfId="0" applyFont="1" applyFill="1" applyBorder="1" applyAlignment="1">
      <alignment vertical="top"/>
    </xf>
    <xf numFmtId="166" fontId="24" fillId="3" borderId="2" xfId="0" applyNumberFormat="1" applyFont="1" applyFill="1" applyBorder="1" applyAlignment="1"/>
    <xf numFmtId="0" fontId="34" fillId="3" borderId="8" xfId="0" applyFont="1" applyFill="1" applyBorder="1" applyAlignment="1"/>
    <xf numFmtId="0" fontId="33" fillId="3" borderId="9" xfId="0" applyFont="1" applyFill="1" applyBorder="1" applyAlignment="1"/>
    <xf numFmtId="0" fontId="22" fillId="3" borderId="0" xfId="0" applyFont="1" applyFill="1" applyAlignment="1">
      <alignment horizontal="left"/>
    </xf>
    <xf numFmtId="0" fontId="22" fillId="3" borderId="0" xfId="0" applyFont="1" applyFill="1" applyAlignment="1">
      <alignment horizontal="center"/>
    </xf>
    <xf numFmtId="0" fontId="12" fillId="3" borderId="0" xfId="0" applyFont="1" applyFill="1" applyAlignment="1">
      <alignment horizontal="right"/>
    </xf>
    <xf numFmtId="0" fontId="12" fillId="3" borderId="0" xfId="0" applyFont="1" applyFill="1"/>
    <xf numFmtId="0" fontId="26" fillId="3" borderId="10" xfId="0" applyFont="1" applyFill="1" applyBorder="1" applyAlignment="1"/>
    <xf numFmtId="10" fontId="14" fillId="3" borderId="0" xfId="0" applyNumberFormat="1" applyFont="1" applyFill="1" applyAlignment="1">
      <alignment horizontal="center"/>
    </xf>
    <xf numFmtId="0" fontId="2" fillId="3" borderId="0" xfId="0" applyFont="1" applyFill="1"/>
    <xf numFmtId="0" fontId="22" fillId="3" borderId="12" xfId="0" applyFont="1" applyFill="1" applyBorder="1" applyAlignment="1">
      <alignment horizontal="center" vertical="center"/>
    </xf>
    <xf numFmtId="0" fontId="22" fillId="3" borderId="13" xfId="0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vertical="center"/>
    </xf>
    <xf numFmtId="0" fontId="22" fillId="3" borderId="15" xfId="0" applyFont="1" applyFill="1" applyBorder="1" applyAlignment="1">
      <alignment vertical="center"/>
    </xf>
    <xf numFmtId="0" fontId="22" fillId="3" borderId="13" xfId="0" applyFont="1" applyFill="1" applyBorder="1" applyAlignment="1">
      <alignment vertical="center"/>
    </xf>
    <xf numFmtId="10" fontId="22" fillId="3" borderId="12" xfId="0" applyNumberFormat="1" applyFont="1" applyFill="1" applyBorder="1" applyAlignment="1">
      <alignment horizontal="center" vertical="center"/>
    </xf>
    <xf numFmtId="0" fontId="22" fillId="3" borderId="14" xfId="0" applyFont="1" applyFill="1" applyBorder="1" applyAlignment="1">
      <alignment horizontal="center" vertical="center"/>
    </xf>
    <xf numFmtId="0" fontId="2" fillId="3" borderId="7" xfId="0" applyFont="1" applyFill="1" applyBorder="1"/>
    <xf numFmtId="0" fontId="22" fillId="3" borderId="16" xfId="0" applyFont="1" applyFill="1" applyBorder="1" applyAlignment="1">
      <alignment horizontal="center" vertical="center"/>
    </xf>
    <xf numFmtId="0" fontId="22" fillId="3" borderId="16" xfId="0" applyFont="1" applyFill="1" applyBorder="1" applyAlignment="1">
      <alignment vertical="center"/>
    </xf>
    <xf numFmtId="0" fontId="22" fillId="3" borderId="17" xfId="0" applyFont="1" applyFill="1" applyBorder="1" applyAlignment="1">
      <alignment horizontal="center" vertical="center"/>
    </xf>
    <xf numFmtId="0" fontId="22" fillId="3" borderId="18" xfId="0" applyFont="1" applyFill="1" applyBorder="1" applyAlignment="1">
      <alignment vertical="center"/>
    </xf>
    <xf numFmtId="0" fontId="22" fillId="3" borderId="19" xfId="0" applyFont="1" applyFill="1" applyBorder="1" applyAlignment="1">
      <alignment vertical="center"/>
    </xf>
    <xf numFmtId="0" fontId="22" fillId="3" borderId="17" xfId="0" applyFont="1" applyFill="1" applyBorder="1" applyAlignment="1">
      <alignment vertical="center"/>
    </xf>
    <xf numFmtId="10" fontId="22" fillId="3" borderId="16" xfId="0" applyNumberFormat="1" applyFont="1" applyFill="1" applyBorder="1" applyAlignment="1">
      <alignment horizontal="center" vertical="center"/>
    </xf>
    <xf numFmtId="0" fontId="22" fillId="3" borderId="7" xfId="0" applyFont="1" applyFill="1" applyBorder="1" applyAlignment="1">
      <alignment horizontal="center" vertical="center"/>
    </xf>
    <xf numFmtId="0" fontId="27" fillId="3" borderId="0" xfId="0" applyFont="1" applyFill="1"/>
    <xf numFmtId="167" fontId="12" fillId="3" borderId="20" xfId="0" applyNumberFormat="1" applyFont="1" applyFill="1" applyBorder="1" applyAlignment="1"/>
    <xf numFmtId="166" fontId="12" fillId="3" borderId="20" xfId="0" applyNumberFormat="1" applyFont="1" applyFill="1" applyBorder="1" applyAlignment="1"/>
    <xf numFmtId="0" fontId="12" fillId="3" borderId="8" xfId="0" applyFont="1" applyFill="1" applyBorder="1" applyAlignment="1">
      <alignment horizontal="center"/>
    </xf>
    <xf numFmtId="166" fontId="12" fillId="3" borderId="0" xfId="0" applyNumberFormat="1" applyFont="1" applyFill="1" applyBorder="1"/>
    <xf numFmtId="0" fontId="12" fillId="3" borderId="0" xfId="0" applyFont="1" applyFill="1" applyBorder="1" applyAlignment="1"/>
    <xf numFmtId="0" fontId="12" fillId="3" borderId="8" xfId="0" applyFont="1" applyFill="1" applyBorder="1" applyAlignment="1"/>
    <xf numFmtId="165" fontId="12" fillId="3" borderId="20" xfId="0" applyNumberFormat="1" applyFont="1" applyFill="1" applyBorder="1"/>
    <xf numFmtId="10" fontId="14" fillId="3" borderId="20" xfId="0" applyNumberFormat="1" applyFont="1" applyFill="1" applyBorder="1" applyAlignment="1">
      <alignment horizontal="center"/>
    </xf>
    <xf numFmtId="165" fontId="12" fillId="3" borderId="7" xfId="0" applyNumberFormat="1" applyFont="1" applyFill="1" applyBorder="1"/>
    <xf numFmtId="0" fontId="12" fillId="3" borderId="21" xfId="0" applyFont="1" applyFill="1" applyBorder="1" applyAlignment="1"/>
    <xf numFmtId="0" fontId="12" fillId="3" borderId="11" xfId="0" applyFont="1" applyFill="1" applyBorder="1" applyAlignment="1">
      <alignment horizontal="center"/>
    </xf>
    <xf numFmtId="0" fontId="12" fillId="3" borderId="9" xfId="0" applyFont="1" applyFill="1" applyBorder="1" applyAlignment="1"/>
    <xf numFmtId="0" fontId="12" fillId="3" borderId="10" xfId="0" applyFont="1" applyFill="1" applyBorder="1" applyAlignment="1"/>
    <xf numFmtId="0" fontId="12" fillId="3" borderId="11" xfId="0" applyFont="1" applyFill="1" applyBorder="1" applyAlignment="1"/>
    <xf numFmtId="165" fontId="12" fillId="3" borderId="21" xfId="0" applyNumberFormat="1" applyFont="1" applyFill="1" applyBorder="1"/>
    <xf numFmtId="10" fontId="14" fillId="3" borderId="21" xfId="0" applyNumberFormat="1" applyFont="1" applyFill="1" applyBorder="1" applyAlignment="1">
      <alignment horizontal="center"/>
    </xf>
    <xf numFmtId="165" fontId="12" fillId="3" borderId="9" xfId="0" applyNumberFormat="1" applyFont="1" applyFill="1" applyBorder="1"/>
    <xf numFmtId="0" fontId="12" fillId="3" borderId="0" xfId="0" applyFont="1" applyFill="1" applyBorder="1" applyAlignment="1">
      <alignment horizontal="center"/>
    </xf>
    <xf numFmtId="0" fontId="12" fillId="3" borderId="0" xfId="0" applyFont="1" applyFill="1" applyBorder="1" applyAlignment="1">
      <alignment horizontal="right"/>
    </xf>
    <xf numFmtId="0" fontId="12" fillId="3" borderId="0" xfId="0" applyFont="1" applyFill="1" applyBorder="1"/>
    <xf numFmtId="10" fontId="14" fillId="3" borderId="0" xfId="0" applyNumberFormat="1" applyFont="1" applyFill="1" applyBorder="1"/>
    <xf numFmtId="0" fontId="12" fillId="3" borderId="0" xfId="0" applyFont="1" applyFill="1" applyAlignment="1">
      <alignment horizontal="center"/>
    </xf>
    <xf numFmtId="10" fontId="24" fillId="3" borderId="0" xfId="0" applyNumberFormat="1" applyFont="1" applyFill="1" applyAlignment="1">
      <alignment horizontal="right"/>
    </xf>
    <xf numFmtId="10" fontId="23" fillId="3" borderId="0" xfId="0" applyNumberFormat="1" applyFont="1" applyFill="1" applyAlignment="1">
      <alignment horizontal="right"/>
    </xf>
    <xf numFmtId="10" fontId="14" fillId="3" borderId="1" xfId="0" applyNumberFormat="1" applyFont="1" applyFill="1" applyBorder="1" applyAlignment="1"/>
    <xf numFmtId="165" fontId="24" fillId="3" borderId="2" xfId="0" applyNumberFormat="1" applyFont="1" applyFill="1" applyBorder="1" applyAlignment="1"/>
    <xf numFmtId="0" fontId="6" fillId="3" borderId="7" xfId="0" applyFont="1" applyFill="1" applyBorder="1"/>
    <xf numFmtId="0" fontId="12" fillId="3" borderId="0" xfId="0" applyFont="1" applyFill="1" applyAlignment="1"/>
    <xf numFmtId="0" fontId="15" fillId="3" borderId="7" xfId="0" applyFont="1" applyFill="1" applyBorder="1"/>
    <xf numFmtId="0" fontId="12" fillId="3" borderId="10" xfId="0" applyFont="1" applyFill="1" applyBorder="1" applyAlignment="1">
      <alignment horizontal="center"/>
    </xf>
    <xf numFmtId="0" fontId="12" fillId="3" borderId="10" xfId="0" applyFont="1" applyFill="1" applyBorder="1"/>
    <xf numFmtId="165" fontId="28" fillId="3" borderId="1" xfId="0" applyNumberFormat="1" applyFont="1" applyFill="1" applyBorder="1" applyAlignment="1"/>
    <xf numFmtId="165" fontId="28" fillId="3" borderId="2" xfId="0" applyNumberFormat="1" applyFont="1" applyFill="1" applyBorder="1" applyAlignment="1"/>
    <xf numFmtId="0" fontId="14" fillId="3" borderId="0" xfId="0" applyFont="1" applyFill="1" applyBorder="1"/>
    <xf numFmtId="0" fontId="14" fillId="3" borderId="0" xfId="0" applyFont="1" applyFill="1" applyBorder="1" applyAlignment="1">
      <alignment horizontal="right"/>
    </xf>
    <xf numFmtId="0" fontId="14" fillId="3" borderId="0" xfId="0" applyFont="1" applyFill="1" applyAlignment="1">
      <alignment horizontal="right"/>
    </xf>
    <xf numFmtId="0" fontId="2" fillId="3" borderId="0" xfId="0" applyFont="1" applyFill="1" applyBorder="1"/>
    <xf numFmtId="0" fontId="12" fillId="3" borderId="0" xfId="0" applyFont="1" applyFill="1" applyBorder="1" applyAlignment="1">
      <alignment horizontal="left"/>
    </xf>
    <xf numFmtId="10" fontId="36" fillId="3" borderId="0" xfId="0" applyNumberFormat="1" applyFont="1" applyFill="1" applyAlignment="1">
      <alignment horizontal="right"/>
    </xf>
    <xf numFmtId="0" fontId="14" fillId="3" borderId="0" xfId="0" applyFont="1" applyFill="1" applyBorder="1" applyAlignment="1"/>
    <xf numFmtId="0" fontId="36" fillId="3" borderId="0" xfId="0" applyFont="1" applyFill="1" applyAlignment="1">
      <alignment horizontal="right"/>
    </xf>
    <xf numFmtId="0" fontId="29" fillId="3" borderId="0" xfId="0" applyFont="1" applyFill="1" applyBorder="1" applyAlignment="1">
      <alignment horizontal="center"/>
    </xf>
    <xf numFmtId="44" fontId="0" fillId="0" borderId="0" xfId="0" applyNumberFormat="1"/>
    <xf numFmtId="0" fontId="38" fillId="0" borderId="0" xfId="0" applyNumberFormat="1" applyFont="1" applyFill="1" applyBorder="1" applyAlignment="1">
      <alignment horizontal="left" vertical="center"/>
    </xf>
    <xf numFmtId="0" fontId="38" fillId="0" borderId="0" xfId="0" applyFont="1" applyFill="1" applyBorder="1" applyAlignment="1">
      <alignment horizontal="left" vertical="center"/>
    </xf>
    <xf numFmtId="49" fontId="38" fillId="0" borderId="0" xfId="0" applyNumberFormat="1" applyFont="1" applyFill="1" applyBorder="1" applyAlignment="1">
      <alignment horizontal="left" vertical="center"/>
    </xf>
    <xf numFmtId="43" fontId="38" fillId="0" borderId="0" xfId="0" applyNumberFormat="1" applyFont="1" applyFill="1" applyBorder="1" applyAlignment="1">
      <alignment horizontal="left" vertical="center"/>
    </xf>
    <xf numFmtId="0" fontId="39" fillId="0" borderId="0" xfId="0" applyNumberFormat="1" applyFont="1" applyFill="1" applyBorder="1" applyAlignment="1">
      <alignment horizontal="left" vertical="center"/>
    </xf>
    <xf numFmtId="0" fontId="39" fillId="0" borderId="0" xfId="0" applyFont="1" applyFill="1" applyBorder="1" applyAlignment="1">
      <alignment horizontal="left" vertical="center"/>
    </xf>
    <xf numFmtId="43" fontId="39" fillId="0" borderId="0" xfId="0" applyNumberFormat="1" applyFont="1" applyFill="1" applyBorder="1" applyAlignment="1">
      <alignment horizontal="left" vertical="center"/>
    </xf>
    <xf numFmtId="0" fontId="0" fillId="0" borderId="24" xfId="0" applyBorder="1"/>
    <xf numFmtId="0" fontId="0" fillId="0" borderId="0" xfId="0" pivotButton="1" applyAlignment="1">
      <alignment horizontal="left"/>
    </xf>
    <xf numFmtId="14" fontId="0" fillId="0" borderId="0" xfId="0" applyNumberFormat="1" applyAlignment="1">
      <alignment horizontal="left"/>
    </xf>
    <xf numFmtId="43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0" fontId="40" fillId="0" borderId="0" xfId="0" applyNumberFormat="1" applyFont="1" applyFill="1" applyBorder="1" applyAlignment="1">
      <alignment horizontal="left" vertical="center"/>
    </xf>
    <xf numFmtId="164" fontId="40" fillId="0" borderId="0" xfId="0" applyNumberFormat="1" applyFont="1" applyFill="1" applyBorder="1" applyAlignment="1">
      <alignment horizontal="left" vertical="center"/>
    </xf>
    <xf numFmtId="0" fontId="40" fillId="0" borderId="0" xfId="0" applyFont="1" applyFill="1" applyBorder="1" applyAlignment="1">
      <alignment horizontal="left" vertical="center"/>
    </xf>
    <xf numFmtId="49" fontId="40" fillId="0" borderId="0" xfId="0" applyNumberFormat="1" applyFont="1" applyFill="1" applyBorder="1" applyAlignment="1">
      <alignment horizontal="left" vertical="center"/>
    </xf>
    <xf numFmtId="0" fontId="40" fillId="0" borderId="0" xfId="0" applyNumberFormat="1" applyFont="1" applyFill="1" applyAlignment="1">
      <alignment horizontal="left" vertical="center"/>
    </xf>
    <xf numFmtId="43" fontId="40" fillId="0" borderId="0" xfId="0" applyNumberFormat="1" applyFont="1" applyFill="1" applyBorder="1" applyAlignment="1">
      <alignment horizontal="left" vertical="center"/>
    </xf>
    <xf numFmtId="10" fontId="40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Border="1" applyAlignment="1">
      <alignment horizontal="left" vertical="center"/>
    </xf>
    <xf numFmtId="164" fontId="41" fillId="0" borderId="0" xfId="0" applyNumberFormat="1" applyFont="1" applyFill="1" applyBorder="1" applyAlignment="1">
      <alignment horizontal="left" vertical="center"/>
    </xf>
    <xf numFmtId="0" fontId="41" fillId="0" borderId="0" xfId="0" applyFont="1" applyFill="1" applyBorder="1" applyAlignment="1">
      <alignment horizontal="left" vertical="center"/>
    </xf>
    <xf numFmtId="49" fontId="41" fillId="0" borderId="0" xfId="0" applyNumberFormat="1" applyFont="1" applyFill="1" applyBorder="1" applyAlignment="1">
      <alignment horizontal="left" vertical="center"/>
    </xf>
    <xf numFmtId="0" fontId="41" fillId="0" borderId="0" xfId="0" applyNumberFormat="1" applyFont="1" applyFill="1" applyAlignment="1">
      <alignment horizontal="left" vertical="center"/>
    </xf>
    <xf numFmtId="43" fontId="41" fillId="0" borderId="0" xfId="0" applyNumberFormat="1" applyFont="1" applyFill="1" applyBorder="1" applyAlignment="1">
      <alignment horizontal="left" vertical="center"/>
    </xf>
    <xf numFmtId="10" fontId="41" fillId="0" borderId="0" xfId="0" applyNumberFormat="1" applyFont="1" applyFill="1" applyBorder="1" applyAlignment="1">
      <alignment horizontal="left" vertical="center"/>
    </xf>
    <xf numFmtId="0" fontId="0" fillId="0" borderId="0" xfId="0" applyAlignment="1">
      <alignment horizontal="right"/>
    </xf>
    <xf numFmtId="0" fontId="35" fillId="0" borderId="22" xfId="0" applyFont="1" applyFill="1" applyBorder="1" applyAlignment="1">
      <alignment horizontal="center"/>
    </xf>
    <xf numFmtId="0" fontId="35" fillId="0" borderId="23" xfId="0" applyFont="1" applyFill="1" applyBorder="1" applyAlignment="1">
      <alignment horizontal="center"/>
    </xf>
    <xf numFmtId="165" fontId="6" fillId="0" borderId="1" xfId="0" applyNumberFormat="1" applyFont="1" applyFill="1" applyBorder="1" applyAlignment="1">
      <alignment horizontal="right"/>
    </xf>
    <xf numFmtId="165" fontId="6" fillId="0" borderId="3" xfId="0" applyNumberFormat="1" applyFont="1" applyFill="1" applyBorder="1" applyAlignment="1">
      <alignment horizontal="right"/>
    </xf>
    <xf numFmtId="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32" fillId="0" borderId="8" xfId="0" applyFont="1" applyFill="1" applyBorder="1" applyAlignment="1">
      <alignment horizontal="center" vertical="center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0" fontId="2" fillId="0" borderId="0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10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6" fontId="25" fillId="3" borderId="5" xfId="0" applyNumberFormat="1" applyFont="1" applyFill="1" applyBorder="1" applyAlignment="1">
      <alignment horizontal="center" vertical="center"/>
    </xf>
    <xf numFmtId="166" fontId="25" fillId="3" borderId="6" xfId="0" applyNumberFormat="1" applyFont="1" applyFill="1" applyBorder="1" applyAlignment="1">
      <alignment horizontal="center" vertical="center"/>
    </xf>
    <xf numFmtId="166" fontId="25" fillId="3" borderId="0" xfId="0" applyNumberFormat="1" applyFont="1" applyFill="1" applyBorder="1" applyAlignment="1">
      <alignment horizontal="center" vertical="center"/>
    </xf>
    <xf numFmtId="166" fontId="25" fillId="3" borderId="8" xfId="0" applyNumberFormat="1" applyFont="1" applyFill="1" applyBorder="1" applyAlignment="1">
      <alignment horizontal="center" vertical="center"/>
    </xf>
    <xf numFmtId="0" fontId="32" fillId="3" borderId="8" xfId="0" applyFont="1" applyFill="1" applyBorder="1" applyAlignment="1">
      <alignment horizontal="center" vertical="center"/>
    </xf>
    <xf numFmtId="164" fontId="24" fillId="3" borderId="2" xfId="0" applyNumberFormat="1" applyFont="1" applyFill="1" applyBorder="1" applyAlignment="1">
      <alignment horizontal="left"/>
    </xf>
    <xf numFmtId="164" fontId="24" fillId="3" borderId="3" xfId="0" applyNumberFormat="1" applyFont="1" applyFill="1" applyBorder="1" applyAlignment="1">
      <alignment horizontal="left"/>
    </xf>
    <xf numFmtId="166" fontId="12" fillId="3" borderId="0" xfId="0" applyNumberFormat="1" applyFont="1" applyFill="1" applyBorder="1" applyAlignment="1">
      <alignment horizontal="center" vertical="center"/>
    </xf>
    <xf numFmtId="166" fontId="12" fillId="3" borderId="8" xfId="0" applyNumberFormat="1" applyFont="1" applyFill="1" applyBorder="1" applyAlignment="1">
      <alignment horizontal="center" vertical="center"/>
    </xf>
    <xf numFmtId="166" fontId="24" fillId="3" borderId="0" xfId="0" applyNumberFormat="1" applyFont="1" applyFill="1" applyBorder="1" applyAlignment="1">
      <alignment horizontal="center" vertical="center"/>
    </xf>
    <xf numFmtId="166" fontId="24" fillId="3" borderId="8" xfId="0" applyNumberFormat="1" applyFont="1" applyFill="1" applyBorder="1" applyAlignment="1">
      <alignment horizontal="center" vertical="center"/>
    </xf>
    <xf numFmtId="166" fontId="24" fillId="3" borderId="10" xfId="0" applyNumberFormat="1" applyFont="1" applyFill="1" applyBorder="1" applyAlignment="1">
      <alignment horizontal="center" vertical="center"/>
    </xf>
    <xf numFmtId="166" fontId="24" fillId="3" borderId="11" xfId="0" applyNumberFormat="1" applyFont="1" applyFill="1" applyBorder="1" applyAlignment="1">
      <alignment horizontal="center" vertical="center"/>
    </xf>
    <xf numFmtId="0" fontId="12" fillId="3" borderId="2" xfId="0" applyFont="1" applyFill="1" applyBorder="1" applyAlignment="1">
      <alignment horizontal="center"/>
    </xf>
    <xf numFmtId="165" fontId="24" fillId="3" borderId="1" xfId="0" applyNumberFormat="1" applyFont="1" applyFill="1" applyBorder="1" applyAlignment="1">
      <alignment horizontal="right"/>
    </xf>
    <xf numFmtId="165" fontId="24" fillId="3" borderId="3" xfId="0" applyNumberFormat="1" applyFont="1" applyFill="1" applyBorder="1" applyAlignment="1">
      <alignment horizontal="right"/>
    </xf>
    <xf numFmtId="4" fontId="12" fillId="3" borderId="2" xfId="0" applyNumberFormat="1" applyFont="1" applyFill="1" applyBorder="1" applyAlignment="1">
      <alignment horizontal="center"/>
    </xf>
    <xf numFmtId="166" fontId="35" fillId="3" borderId="22" xfId="0" applyNumberFormat="1" applyFont="1" applyFill="1" applyBorder="1" applyAlignment="1">
      <alignment horizontal="center"/>
    </xf>
    <xf numFmtId="166" fontId="35" fillId="3" borderId="23" xfId="0" applyNumberFormat="1" applyFont="1" applyFill="1" applyBorder="1" applyAlignment="1">
      <alignment horizontal="center"/>
    </xf>
    <xf numFmtId="166" fontId="25" fillId="2" borderId="5" xfId="0" applyNumberFormat="1" applyFont="1" applyFill="1" applyBorder="1" applyAlignment="1">
      <alignment horizontal="center" vertical="center"/>
    </xf>
    <xf numFmtId="166" fontId="25" fillId="2" borderId="6" xfId="0" applyNumberFormat="1" applyFont="1" applyFill="1" applyBorder="1" applyAlignment="1">
      <alignment horizontal="center" vertical="center"/>
    </xf>
    <xf numFmtId="166" fontId="25" fillId="2" borderId="0" xfId="0" applyNumberFormat="1" applyFont="1" applyFill="1" applyBorder="1" applyAlignment="1">
      <alignment horizontal="center" vertical="center"/>
    </xf>
    <xf numFmtId="166" fontId="25" fillId="2" borderId="8" xfId="0" applyNumberFormat="1" applyFont="1" applyFill="1" applyBorder="1" applyAlignment="1">
      <alignment horizontal="center" vertical="center"/>
    </xf>
    <xf numFmtId="0" fontId="32" fillId="2" borderId="8" xfId="0" applyFont="1" applyFill="1" applyBorder="1" applyAlignment="1">
      <alignment horizontal="center" vertical="center"/>
    </xf>
    <xf numFmtId="164" fontId="24" fillId="2" borderId="2" xfId="0" applyNumberFormat="1" applyFont="1" applyFill="1" applyBorder="1" applyAlignment="1">
      <alignment horizontal="left"/>
    </xf>
    <xf numFmtId="164" fontId="24" fillId="2" borderId="3" xfId="0" applyNumberFormat="1" applyFont="1" applyFill="1" applyBorder="1" applyAlignment="1">
      <alignment horizontal="left"/>
    </xf>
    <xf numFmtId="166" fontId="12" fillId="2" borderId="0" xfId="0" applyNumberFormat="1" applyFont="1" applyFill="1" applyBorder="1" applyAlignment="1">
      <alignment horizontal="center" vertical="center"/>
    </xf>
    <xf numFmtId="166" fontId="12" fillId="2" borderId="8" xfId="0" applyNumberFormat="1" applyFont="1" applyFill="1" applyBorder="1" applyAlignment="1">
      <alignment horizontal="center" vertical="center"/>
    </xf>
    <xf numFmtId="166" fontId="24" fillId="2" borderId="0" xfId="0" applyNumberFormat="1" applyFont="1" applyFill="1" applyBorder="1" applyAlignment="1">
      <alignment horizontal="center" vertical="center"/>
    </xf>
    <xf numFmtId="166" fontId="24" fillId="2" borderId="8" xfId="0" applyNumberFormat="1" applyFont="1" applyFill="1" applyBorder="1" applyAlignment="1">
      <alignment horizontal="center" vertical="center"/>
    </xf>
    <xf numFmtId="166" fontId="24" fillId="2" borderId="10" xfId="0" applyNumberFormat="1" applyFont="1" applyFill="1" applyBorder="1" applyAlignment="1">
      <alignment horizontal="center" vertical="center"/>
    </xf>
    <xf numFmtId="166" fontId="24" fillId="2" borderId="11" xfId="0" applyNumberFormat="1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/>
    </xf>
    <xf numFmtId="165" fontId="24" fillId="2" borderId="1" xfId="0" applyNumberFormat="1" applyFont="1" applyFill="1" applyBorder="1" applyAlignment="1">
      <alignment horizontal="right"/>
    </xf>
    <xf numFmtId="165" fontId="24" fillId="2" borderId="3" xfId="0" applyNumberFormat="1" applyFont="1" applyFill="1" applyBorder="1" applyAlignment="1">
      <alignment horizontal="right"/>
    </xf>
    <xf numFmtId="166" fontId="35" fillId="2" borderId="22" xfId="0" applyNumberFormat="1" applyFont="1" applyFill="1" applyBorder="1" applyAlignment="1">
      <alignment horizontal="center"/>
    </xf>
    <xf numFmtId="166" fontId="35" fillId="2" borderId="23" xfId="0" applyNumberFormat="1" applyFont="1" applyFill="1" applyBorder="1" applyAlignment="1">
      <alignment horizontal="center"/>
    </xf>
    <xf numFmtId="4" fontId="12" fillId="2" borderId="2" xfId="0" applyNumberFormat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109">
    <dxf>
      <alignment horizontal="left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/mm/yyyy;@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 outline="0">
        <left/>
        <right/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3" formatCode="_(* #,##0_);_(* \(#,##0\);_(* &quot;-&quot;_);_(@_)"/>
    </dxf>
    <dxf>
      <numFmt numFmtId="33" formatCode="_(* #,##0_);_(* \(#,##0\);_(* &quot;-&quot;_);_(@_)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alignment horizontal="left" vertical="bottom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alignment horizontal="left" vertical="bottom" textRotation="0" wrapText="0" indent="0" justifyLastLine="0" shrinkToFit="0" readingOrder="0"/>
    </dxf>
    <dxf>
      <alignment horizontal="left" readingOrder="0"/>
    </dxf>
    <dxf>
      <font>
        <color rgb="FF9C0006"/>
      </font>
      <fill>
        <patternFill>
          <bgColor rgb="FFFFC7CE"/>
        </patternFill>
      </fill>
    </dxf>
    <dxf>
      <font>
        <color rgb="FF9C0006"/>
      </font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4" formatCode="0.00%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35" formatCode="_(* #,##0.00_);_(* \(#,##0.00\);_(* &quot;-&quot;??_);_(@_)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164" formatCode="dd/mm/yyyy;@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numFmt numFmtId="0" formatCode="General"/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ont>
        <b val="0"/>
      </font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border diagonalDown="0">
        <left/>
        <top style="double">
          <color auto="1"/>
        </top>
      </border>
    </dxf>
  </dxfs>
  <tableStyles count="1" defaultTableStyle="TableStyleMedium2" defaultPivotStyle="PivotStyleMedium9">
    <tableStyle name="Table Style 1" pivot="0" count="1">
      <tableStyleElement type="totalRow" dxfId="108"/>
    </tableStyle>
  </tableStyles>
  <colors>
    <mruColors>
      <color rgb="FFFFCCCC"/>
      <color rgb="FFFF9966"/>
      <color rgb="FFFF9999"/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643778</xdr:colOff>
      <xdr:row>40</xdr:row>
      <xdr:rowOff>0</xdr:rowOff>
    </xdr:from>
    <xdr:to>
      <xdr:col>7</xdr:col>
      <xdr:colOff>0</xdr:colOff>
      <xdr:row>46</xdr:row>
      <xdr:rowOff>77880</xdr:rowOff>
    </xdr:to>
    <xdr:sp macro="" textlink="">
      <xdr:nvSpPr>
        <xdr:cNvPr id="6" name="TextBox 5"/>
        <xdr:cNvSpPr txBox="1"/>
      </xdr:nvSpPr>
      <xdr:spPr>
        <a:xfrm>
          <a:off x="1797984" y="6062382"/>
          <a:ext cx="2695575" cy="101917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299195</xdr:colOff>
      <xdr:row>66</xdr:row>
      <xdr:rowOff>19052</xdr:rowOff>
    </xdr:from>
    <xdr:to>
      <xdr:col>7</xdr:col>
      <xdr:colOff>309840</xdr:colOff>
      <xdr:row>71</xdr:row>
      <xdr:rowOff>1682</xdr:rowOff>
    </xdr:to>
    <xdr:sp macro="" textlink="">
      <xdr:nvSpPr>
        <xdr:cNvPr id="7" name="Rounded Rectangle 6"/>
        <xdr:cNvSpPr/>
      </xdr:nvSpPr>
      <xdr:spPr>
        <a:xfrm>
          <a:off x="2450724" y="10193993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66</xdr:row>
      <xdr:rowOff>0</xdr:rowOff>
    </xdr:from>
    <xdr:to>
      <xdr:col>5</xdr:col>
      <xdr:colOff>203946</xdr:colOff>
      <xdr:row>70</xdr:row>
      <xdr:rowOff>5043</xdr:rowOff>
    </xdr:to>
    <xdr:sp macro="" textlink="">
      <xdr:nvSpPr>
        <xdr:cNvPr id="8" name="Rectangle 7"/>
        <xdr:cNvSpPr/>
      </xdr:nvSpPr>
      <xdr:spPr>
        <a:xfrm>
          <a:off x="145676" y="10174941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643778</xdr:colOff>
      <xdr:row>78</xdr:row>
      <xdr:rowOff>0</xdr:rowOff>
    </xdr:from>
    <xdr:to>
      <xdr:col>7</xdr:col>
      <xdr:colOff>0</xdr:colOff>
      <xdr:row>84</xdr:row>
      <xdr:rowOff>77880</xdr:rowOff>
    </xdr:to>
    <xdr:sp macro="" textlink="">
      <xdr:nvSpPr>
        <xdr:cNvPr id="12" name="TextBox 11"/>
        <xdr:cNvSpPr txBox="1"/>
      </xdr:nvSpPr>
      <xdr:spPr>
        <a:xfrm>
          <a:off x="1796303" y="6067425"/>
          <a:ext cx="2689972" cy="992280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C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chemeClr val="tx1">
                  <a:alpha val="20000"/>
                </a:schemeClr>
              </a:solidFill>
              <a:effectLst/>
              <a:uLnTx/>
              <a:uFillTx/>
              <a:latin typeface="Stencil" panose="040409050D0802020404" pitchFamily="82" charset="0"/>
            </a:rPr>
            <a:t>OP</a:t>
          </a:r>
          <a:r>
            <a:rPr kumimoji="0" lang="en-US" sz="8000" b="0" i="0" u="none" strike="noStrike" kern="0" cap="none" spc="0" normalizeH="0" baseline="0" noProof="0">
              <a:ln>
                <a:noFill/>
              </a:ln>
              <a:solidFill>
                <a:sysClr val="windowText" lastClr="000000">
                  <a:alpha val="20000"/>
                </a:sysClr>
              </a:solidFill>
              <a:effectLst/>
              <a:uLnTx/>
              <a:uFillTx/>
              <a:latin typeface="Stencil" panose="040409050D0802020404" pitchFamily="82" charset="0"/>
            </a:rPr>
            <a:t>Y</a:t>
          </a:r>
        </a:p>
      </xdr:txBody>
    </xdr:sp>
    <xdr:clientData/>
  </xdr:twoCellAnchor>
  <xdr:twoCellAnchor>
    <xdr:from>
      <xdr:col>5</xdr:col>
      <xdr:colOff>299195</xdr:colOff>
      <xdr:row>104</xdr:row>
      <xdr:rowOff>19052</xdr:rowOff>
    </xdr:from>
    <xdr:to>
      <xdr:col>7</xdr:col>
      <xdr:colOff>309840</xdr:colOff>
      <xdr:row>109</xdr:row>
      <xdr:rowOff>1682</xdr:rowOff>
    </xdr:to>
    <xdr:sp macro="" textlink="">
      <xdr:nvSpPr>
        <xdr:cNvPr id="13" name="Rounded Rectangle 12"/>
        <xdr:cNvSpPr/>
      </xdr:nvSpPr>
      <xdr:spPr>
        <a:xfrm>
          <a:off x="2451845" y="10229852"/>
          <a:ext cx="2344270" cy="725580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104</xdr:row>
      <xdr:rowOff>0</xdr:rowOff>
    </xdr:from>
    <xdr:to>
      <xdr:col>5</xdr:col>
      <xdr:colOff>203946</xdr:colOff>
      <xdr:row>108</xdr:row>
      <xdr:rowOff>5043</xdr:rowOff>
    </xdr:to>
    <xdr:sp macro="" textlink="">
      <xdr:nvSpPr>
        <xdr:cNvPr id="14" name="Rectangle 13"/>
        <xdr:cNvSpPr/>
      </xdr:nvSpPr>
      <xdr:spPr>
        <a:xfrm>
          <a:off x="142875" y="10210800"/>
          <a:ext cx="2213721" cy="538443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152398</xdr:colOff>
      <xdr:row>28</xdr:row>
      <xdr:rowOff>19052</xdr:rowOff>
    </xdr:from>
    <xdr:to>
      <xdr:col>7</xdr:col>
      <xdr:colOff>19048</xdr:colOff>
      <xdr:row>33</xdr:row>
      <xdr:rowOff>9526</xdr:rowOff>
    </xdr:to>
    <xdr:sp macro="" textlink="">
      <xdr:nvSpPr>
        <xdr:cNvPr id="9" name="Rounded Rectangle 8"/>
        <xdr:cNvSpPr/>
      </xdr:nvSpPr>
      <xdr:spPr>
        <a:xfrm>
          <a:off x="2457448" y="4257677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0</xdr:colOff>
      <xdr:row>28</xdr:row>
      <xdr:rowOff>0</xdr:rowOff>
    </xdr:from>
    <xdr:to>
      <xdr:col>5</xdr:col>
      <xdr:colOff>57149</xdr:colOff>
      <xdr:row>32</xdr:row>
      <xdr:rowOff>9526</xdr:rowOff>
    </xdr:to>
    <xdr:sp macro="" textlink="">
      <xdr:nvSpPr>
        <xdr:cNvPr id="10" name="Rectangle 9"/>
        <xdr:cNvSpPr/>
      </xdr:nvSpPr>
      <xdr:spPr>
        <a:xfrm>
          <a:off x="152400" y="4238625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kerja\BANK%20EXP\BARU\DB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5-Hitung%20FP%20Keluar%20Mei%20202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Hp\Desktop\Share\rekap%20pembukuan%202023\Invoice%202023\04-Hitung%20FP%20Keluar%20April%20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Sheet2"/>
      <sheetName val="Sheet3"/>
      <sheetName val="Sheet1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voice"/>
      <sheetName val="Hitung FP Keluar"/>
    </sheetNames>
    <sheetDataSet>
      <sheetData sheetId="0">
        <row r="2">
          <cell r="D2" t="str">
            <v>AM</v>
          </cell>
          <cell r="E2">
            <v>23050001</v>
          </cell>
        </row>
        <row r="4">
          <cell r="D4">
            <v>45049</v>
          </cell>
        </row>
        <row r="6">
          <cell r="D6" t="str">
            <v>G 4061</v>
          </cell>
        </row>
        <row r="8">
          <cell r="D8" t="str">
            <v>C</v>
          </cell>
          <cell r="J8" t="str">
            <v>Disc 2</v>
          </cell>
          <cell r="K8" t="str">
            <v>Amount</v>
          </cell>
        </row>
        <row r="10">
          <cell r="D10">
            <v>1</v>
          </cell>
          <cell r="E10" t="str">
            <v>CORRECTION TAPE JOYKO CT-507</v>
          </cell>
          <cell r="K10">
            <v>2898000</v>
          </cell>
        </row>
        <row r="11">
          <cell r="D11">
            <v>1</v>
          </cell>
          <cell r="E11" t="str">
            <v>CUTTER 18 MM KENKO L-500 (BESAR)</v>
          </cell>
          <cell r="K11">
            <v>2583000</v>
          </cell>
        </row>
        <row r="12">
          <cell r="K12">
            <v>0</v>
          </cell>
        </row>
        <row r="13">
          <cell r="K13">
            <v>0</v>
          </cell>
        </row>
        <row r="14">
          <cell r="K14">
            <v>0</v>
          </cell>
        </row>
        <row r="15">
          <cell r="K15">
            <v>0</v>
          </cell>
        </row>
        <row r="16">
          <cell r="K16">
            <v>0</v>
          </cell>
        </row>
        <row r="17">
          <cell r="K17">
            <v>0</v>
          </cell>
        </row>
        <row r="18">
          <cell r="K18">
            <v>0</v>
          </cell>
        </row>
        <row r="19">
          <cell r="K19">
            <v>0</v>
          </cell>
        </row>
        <row r="20">
          <cell r="K20">
            <v>0</v>
          </cell>
        </row>
        <row r="21">
          <cell r="K21">
            <v>0</v>
          </cell>
        </row>
        <row r="22">
          <cell r="K22">
            <v>0</v>
          </cell>
        </row>
        <row r="23">
          <cell r="K23">
            <v>0</v>
          </cell>
        </row>
        <row r="24">
          <cell r="K24">
            <v>0</v>
          </cell>
        </row>
        <row r="25">
          <cell r="K25">
            <v>0</v>
          </cell>
        </row>
        <row r="28">
          <cell r="J28">
            <v>5481000</v>
          </cell>
        </row>
        <row r="30">
          <cell r="K30">
            <v>0</v>
          </cell>
        </row>
        <row r="32">
          <cell r="E32" t="str">
            <v>Hormat Kami,</v>
          </cell>
          <cell r="J32">
            <v>543162.16216216213</v>
          </cell>
        </row>
        <row r="34">
          <cell r="K34">
            <v>5481000</v>
          </cell>
        </row>
        <row r="36">
          <cell r="J36" t="str">
            <v>RISMA / CONDRO</v>
          </cell>
        </row>
        <row r="40">
          <cell r="D40" t="str">
            <v>AM</v>
          </cell>
          <cell r="E40">
            <v>23050001</v>
          </cell>
        </row>
        <row r="42">
          <cell r="D42">
            <v>45049</v>
          </cell>
        </row>
        <row r="44">
          <cell r="D44" t="str">
            <v>G 4061</v>
          </cell>
        </row>
        <row r="46">
          <cell r="D46" t="str">
            <v>C</v>
          </cell>
          <cell r="J46" t="str">
            <v>Disc 2</v>
          </cell>
          <cell r="K46" t="str">
            <v>Amount</v>
          </cell>
        </row>
        <row r="48">
          <cell r="D48">
            <v>1</v>
          </cell>
          <cell r="E48" t="str">
            <v>CORRECTION TAPE JOYKO CT-507</v>
          </cell>
          <cell r="J48">
            <v>0</v>
          </cell>
          <cell r="K48">
            <v>2898000</v>
          </cell>
        </row>
        <row r="49">
          <cell r="D49">
            <v>1</v>
          </cell>
          <cell r="E49" t="str">
            <v>CUTTER 18 MM KENKO L-500 (BESAR)</v>
          </cell>
          <cell r="J49">
            <v>0</v>
          </cell>
          <cell r="K49">
            <v>2583000</v>
          </cell>
        </row>
        <row r="50">
          <cell r="D50">
            <v>0</v>
          </cell>
          <cell r="E50">
            <v>0</v>
          </cell>
          <cell r="J50">
            <v>0</v>
          </cell>
          <cell r="K50">
            <v>0</v>
          </cell>
        </row>
        <row r="51">
          <cell r="D51">
            <v>0</v>
          </cell>
          <cell r="E51">
            <v>0</v>
          </cell>
          <cell r="J51">
            <v>0</v>
          </cell>
          <cell r="K51">
            <v>0</v>
          </cell>
        </row>
        <row r="52">
          <cell r="D52">
            <v>0</v>
          </cell>
          <cell r="E52">
            <v>0</v>
          </cell>
          <cell r="J52">
            <v>0</v>
          </cell>
          <cell r="K52">
            <v>0</v>
          </cell>
        </row>
        <row r="53">
          <cell r="D53">
            <v>0</v>
          </cell>
          <cell r="E53">
            <v>0</v>
          </cell>
          <cell r="J53">
            <v>0</v>
          </cell>
          <cell r="K53">
            <v>0</v>
          </cell>
        </row>
        <row r="54">
          <cell r="D54">
            <v>0</v>
          </cell>
          <cell r="E54">
            <v>0</v>
          </cell>
          <cell r="J54">
            <v>0</v>
          </cell>
          <cell r="K54">
            <v>0</v>
          </cell>
        </row>
        <row r="55">
          <cell r="D55">
            <v>0</v>
          </cell>
          <cell r="E55">
            <v>0</v>
          </cell>
          <cell r="J55">
            <v>0</v>
          </cell>
          <cell r="K55">
            <v>0</v>
          </cell>
        </row>
        <row r="56">
          <cell r="D56">
            <v>0</v>
          </cell>
          <cell r="E56">
            <v>0</v>
          </cell>
          <cell r="J56">
            <v>0</v>
          </cell>
          <cell r="K56">
            <v>0</v>
          </cell>
        </row>
        <row r="57">
          <cell r="D57">
            <v>0</v>
          </cell>
          <cell r="E57">
            <v>0</v>
          </cell>
          <cell r="J57">
            <v>0</v>
          </cell>
          <cell r="K57">
            <v>0</v>
          </cell>
        </row>
        <row r="58">
          <cell r="D58">
            <v>0</v>
          </cell>
          <cell r="E58">
            <v>0</v>
          </cell>
          <cell r="J58">
            <v>0</v>
          </cell>
          <cell r="K58">
            <v>0</v>
          </cell>
        </row>
        <row r="59">
          <cell r="D59">
            <v>0</v>
          </cell>
          <cell r="E59">
            <v>0</v>
          </cell>
          <cell r="J59">
            <v>0</v>
          </cell>
          <cell r="K59">
            <v>0</v>
          </cell>
        </row>
        <row r="60">
          <cell r="D60">
            <v>0</v>
          </cell>
          <cell r="E60">
            <v>0</v>
          </cell>
          <cell r="J60">
            <v>0</v>
          </cell>
          <cell r="K60">
            <v>0</v>
          </cell>
        </row>
        <row r="61">
          <cell r="D61">
            <v>0</v>
          </cell>
          <cell r="E61">
            <v>0</v>
          </cell>
          <cell r="J61">
            <v>0</v>
          </cell>
          <cell r="K61">
            <v>0</v>
          </cell>
        </row>
        <row r="62">
          <cell r="D62">
            <v>0</v>
          </cell>
          <cell r="E62">
            <v>0</v>
          </cell>
          <cell r="J62">
            <v>0</v>
          </cell>
          <cell r="K62">
            <v>0</v>
          </cell>
        </row>
        <row r="63">
          <cell r="D63">
            <v>0</v>
          </cell>
          <cell r="E63">
            <v>0</v>
          </cell>
          <cell r="J63">
            <v>0</v>
          </cell>
          <cell r="K63">
            <v>0</v>
          </cell>
        </row>
        <row r="66">
          <cell r="J66">
            <v>5481000</v>
          </cell>
        </row>
        <row r="68">
          <cell r="J68">
            <v>0</v>
          </cell>
          <cell r="K68">
            <v>0</v>
          </cell>
        </row>
        <row r="70">
          <cell r="E70" t="str">
            <v>Hormat Kami,</v>
          </cell>
          <cell r="J70">
            <v>543162.16216216213</v>
          </cell>
        </row>
        <row r="72">
          <cell r="K72">
            <v>5481000</v>
          </cell>
        </row>
        <row r="74">
          <cell r="J74" t="str">
            <v>RISMA / CONDRO</v>
          </cell>
        </row>
        <row r="75">
          <cell r="J75">
            <v>0</v>
          </cell>
        </row>
        <row r="78">
          <cell r="D78" t="str">
            <v>AM</v>
          </cell>
          <cell r="E78">
            <v>23050001</v>
          </cell>
        </row>
        <row r="80">
          <cell r="D80">
            <v>45049</v>
          </cell>
        </row>
        <row r="82">
          <cell r="D82" t="str">
            <v>G 4061</v>
          </cell>
        </row>
        <row r="84">
          <cell r="D84" t="str">
            <v>C</v>
          </cell>
          <cell r="J84" t="str">
            <v>Disc 2</v>
          </cell>
          <cell r="K84" t="str">
            <v>Amount</v>
          </cell>
        </row>
        <row r="86">
          <cell r="D86">
            <v>1</v>
          </cell>
          <cell r="E86" t="str">
            <v>CORRECTION TAPE JOYKO CT-507</v>
          </cell>
          <cell r="J86">
            <v>0</v>
          </cell>
          <cell r="K86">
            <v>2898000</v>
          </cell>
        </row>
        <row r="87">
          <cell r="D87">
            <v>1</v>
          </cell>
          <cell r="E87" t="str">
            <v>CUTTER 18 MM KENKO L-500 (BESAR)</v>
          </cell>
          <cell r="J87">
            <v>0</v>
          </cell>
          <cell r="K87">
            <v>2583000</v>
          </cell>
        </row>
        <row r="88">
          <cell r="D88">
            <v>0</v>
          </cell>
          <cell r="E88">
            <v>0</v>
          </cell>
          <cell r="J88">
            <v>0</v>
          </cell>
          <cell r="K88">
            <v>0</v>
          </cell>
        </row>
        <row r="89">
          <cell r="D89">
            <v>0</v>
          </cell>
          <cell r="E89">
            <v>0</v>
          </cell>
          <cell r="J89">
            <v>0</v>
          </cell>
          <cell r="K89">
            <v>0</v>
          </cell>
        </row>
        <row r="90">
          <cell r="D90">
            <v>0</v>
          </cell>
          <cell r="E90">
            <v>0</v>
          </cell>
          <cell r="J90">
            <v>0</v>
          </cell>
          <cell r="K90">
            <v>0</v>
          </cell>
        </row>
        <row r="91">
          <cell r="D91">
            <v>0</v>
          </cell>
          <cell r="E91">
            <v>0</v>
          </cell>
          <cell r="J91">
            <v>0</v>
          </cell>
          <cell r="K91">
            <v>0</v>
          </cell>
        </row>
        <row r="92">
          <cell r="D92">
            <v>0</v>
          </cell>
          <cell r="E92">
            <v>0</v>
          </cell>
          <cell r="J92">
            <v>0</v>
          </cell>
          <cell r="K92">
            <v>0</v>
          </cell>
        </row>
        <row r="93">
          <cell r="D93">
            <v>0</v>
          </cell>
          <cell r="E93">
            <v>0</v>
          </cell>
          <cell r="J93">
            <v>0</v>
          </cell>
          <cell r="K93">
            <v>0</v>
          </cell>
        </row>
        <row r="94">
          <cell r="D94">
            <v>0</v>
          </cell>
          <cell r="E94">
            <v>0</v>
          </cell>
          <cell r="J94">
            <v>0</v>
          </cell>
          <cell r="K94">
            <v>0</v>
          </cell>
        </row>
        <row r="95">
          <cell r="D95">
            <v>0</v>
          </cell>
          <cell r="E95">
            <v>0</v>
          </cell>
          <cell r="J95">
            <v>0</v>
          </cell>
          <cell r="K95">
            <v>0</v>
          </cell>
        </row>
        <row r="96">
          <cell r="D96">
            <v>0</v>
          </cell>
          <cell r="E96">
            <v>0</v>
          </cell>
          <cell r="J96">
            <v>0</v>
          </cell>
          <cell r="K96">
            <v>0</v>
          </cell>
        </row>
        <row r="97">
          <cell r="D97">
            <v>0</v>
          </cell>
          <cell r="E97">
            <v>0</v>
          </cell>
          <cell r="J97">
            <v>0</v>
          </cell>
          <cell r="K97">
            <v>0</v>
          </cell>
        </row>
        <row r="98">
          <cell r="D98">
            <v>0</v>
          </cell>
          <cell r="E98">
            <v>0</v>
          </cell>
          <cell r="J98">
            <v>0</v>
          </cell>
          <cell r="K98">
            <v>0</v>
          </cell>
        </row>
        <row r="99">
          <cell r="D99">
            <v>0</v>
          </cell>
          <cell r="E99">
            <v>0</v>
          </cell>
          <cell r="J99">
            <v>0</v>
          </cell>
          <cell r="K99">
            <v>0</v>
          </cell>
        </row>
        <row r="100">
          <cell r="D100">
            <v>0</v>
          </cell>
          <cell r="E100">
            <v>0</v>
          </cell>
          <cell r="J100">
            <v>0</v>
          </cell>
          <cell r="K100">
            <v>0</v>
          </cell>
        </row>
        <row r="101">
          <cell r="D101">
            <v>0</v>
          </cell>
          <cell r="E101">
            <v>0</v>
          </cell>
          <cell r="J101">
            <v>0</v>
          </cell>
          <cell r="K101">
            <v>0</v>
          </cell>
        </row>
        <row r="104">
          <cell r="J104">
            <v>5481000</v>
          </cell>
        </row>
        <row r="106">
          <cell r="J106">
            <v>0</v>
          </cell>
          <cell r="K106">
            <v>0</v>
          </cell>
        </row>
        <row r="108">
          <cell r="E108" t="str">
            <v>Hormat Kami,</v>
          </cell>
          <cell r="J108">
            <v>543162.16216216213</v>
          </cell>
        </row>
        <row r="110">
          <cell r="K110">
            <v>5481000</v>
          </cell>
        </row>
        <row r="112">
          <cell r="J112" t="str">
            <v>RISMA / CONDRO</v>
          </cell>
        </row>
        <row r="113">
          <cell r="J113">
            <v>0</v>
          </cell>
        </row>
        <row r="116">
          <cell r="D116" t="str">
            <v>AM</v>
          </cell>
          <cell r="E116">
            <v>23050002</v>
          </cell>
        </row>
        <row r="118">
          <cell r="D118">
            <v>45049</v>
          </cell>
        </row>
        <row r="120">
          <cell r="D120" t="str">
            <v>KO 4064</v>
          </cell>
        </row>
        <row r="122">
          <cell r="D122" t="str">
            <v>C</v>
          </cell>
          <cell r="J122" t="str">
            <v>Disc 2</v>
          </cell>
          <cell r="K122" t="str">
            <v>Amount</v>
          </cell>
        </row>
        <row r="124">
          <cell r="D124">
            <v>1</v>
          </cell>
          <cell r="E124" t="str">
            <v>HIGHLIGHTER / STABILO KENKO HL-100 KUNING</v>
          </cell>
          <cell r="K124">
            <v>1266360</v>
          </cell>
        </row>
        <row r="125">
          <cell r="K125">
            <v>0</v>
          </cell>
        </row>
        <row r="126">
          <cell r="K126">
            <v>0</v>
          </cell>
        </row>
        <row r="127">
          <cell r="K127">
            <v>0</v>
          </cell>
        </row>
        <row r="128">
          <cell r="K128">
            <v>0</v>
          </cell>
        </row>
        <row r="129">
          <cell r="K129">
            <v>0</v>
          </cell>
        </row>
        <row r="130">
          <cell r="K130">
            <v>0</v>
          </cell>
        </row>
        <row r="131">
          <cell r="K131">
            <v>0</v>
          </cell>
        </row>
        <row r="132">
          <cell r="K132">
            <v>0</v>
          </cell>
        </row>
        <row r="133">
          <cell r="K133">
            <v>0</v>
          </cell>
        </row>
        <row r="134">
          <cell r="K134">
            <v>0</v>
          </cell>
        </row>
        <row r="135">
          <cell r="K135">
            <v>0</v>
          </cell>
        </row>
        <row r="136">
          <cell r="K136">
            <v>0</v>
          </cell>
        </row>
        <row r="137">
          <cell r="K137">
            <v>0</v>
          </cell>
        </row>
        <row r="138">
          <cell r="K138">
            <v>0</v>
          </cell>
        </row>
        <row r="139">
          <cell r="K139">
            <v>0</v>
          </cell>
        </row>
        <row r="142">
          <cell r="J142">
            <v>1266360</v>
          </cell>
        </row>
        <row r="144">
          <cell r="K144">
            <v>0</v>
          </cell>
        </row>
        <row r="146">
          <cell r="E146" t="str">
            <v>Hormat Kami,</v>
          </cell>
          <cell r="J146">
            <v>125495.13513513513</v>
          </cell>
        </row>
        <row r="148">
          <cell r="K148">
            <v>1266360</v>
          </cell>
        </row>
        <row r="150">
          <cell r="J150" t="str">
            <v>NOVI / CONDRO</v>
          </cell>
        </row>
        <row r="154">
          <cell r="D154" t="str">
            <v>AM</v>
          </cell>
          <cell r="E154">
            <v>23050002</v>
          </cell>
        </row>
        <row r="156">
          <cell r="D156">
            <v>45049</v>
          </cell>
        </row>
        <row r="158">
          <cell r="D158" t="str">
            <v>KO 4064</v>
          </cell>
        </row>
        <row r="160">
          <cell r="D160" t="str">
            <v>C</v>
          </cell>
          <cell r="J160" t="str">
            <v>Disc 2</v>
          </cell>
          <cell r="K160" t="str">
            <v>Amount</v>
          </cell>
        </row>
        <row r="162">
          <cell r="D162">
            <v>1</v>
          </cell>
          <cell r="E162" t="str">
            <v>HIGHLIGHTER / STABILO KENKO HL-100 KUNING</v>
          </cell>
          <cell r="J162">
            <v>0</v>
          </cell>
          <cell r="K162">
            <v>1266360</v>
          </cell>
        </row>
        <row r="163">
          <cell r="D163">
            <v>0</v>
          </cell>
          <cell r="E163">
            <v>0</v>
          </cell>
          <cell r="J163">
            <v>0</v>
          </cell>
          <cell r="K163">
            <v>0</v>
          </cell>
        </row>
        <row r="164">
          <cell r="D164">
            <v>0</v>
          </cell>
          <cell r="E164">
            <v>0</v>
          </cell>
          <cell r="J164">
            <v>0</v>
          </cell>
          <cell r="K164">
            <v>0</v>
          </cell>
        </row>
        <row r="165">
          <cell r="D165">
            <v>0</v>
          </cell>
          <cell r="E165">
            <v>0</v>
          </cell>
          <cell r="J165">
            <v>0</v>
          </cell>
          <cell r="K165">
            <v>0</v>
          </cell>
        </row>
        <row r="166">
          <cell r="D166">
            <v>0</v>
          </cell>
          <cell r="E166">
            <v>0</v>
          </cell>
          <cell r="J166">
            <v>0</v>
          </cell>
          <cell r="K166">
            <v>0</v>
          </cell>
        </row>
        <row r="167">
          <cell r="D167">
            <v>0</v>
          </cell>
          <cell r="E167">
            <v>0</v>
          </cell>
          <cell r="J167">
            <v>0</v>
          </cell>
          <cell r="K167">
            <v>0</v>
          </cell>
        </row>
        <row r="168">
          <cell r="D168">
            <v>0</v>
          </cell>
          <cell r="E168">
            <v>0</v>
          </cell>
          <cell r="J168">
            <v>0</v>
          </cell>
          <cell r="K168">
            <v>0</v>
          </cell>
        </row>
        <row r="169">
          <cell r="D169">
            <v>0</v>
          </cell>
          <cell r="E169">
            <v>0</v>
          </cell>
          <cell r="J169">
            <v>0</v>
          </cell>
          <cell r="K169">
            <v>0</v>
          </cell>
        </row>
        <row r="170">
          <cell r="D170">
            <v>0</v>
          </cell>
          <cell r="E170">
            <v>0</v>
          </cell>
          <cell r="J170">
            <v>0</v>
          </cell>
          <cell r="K170">
            <v>0</v>
          </cell>
        </row>
        <row r="171">
          <cell r="D171">
            <v>0</v>
          </cell>
          <cell r="E171">
            <v>0</v>
          </cell>
          <cell r="J171">
            <v>0</v>
          </cell>
          <cell r="K171">
            <v>0</v>
          </cell>
        </row>
        <row r="172">
          <cell r="D172">
            <v>0</v>
          </cell>
          <cell r="E172">
            <v>0</v>
          </cell>
          <cell r="J172">
            <v>0</v>
          </cell>
          <cell r="K172">
            <v>0</v>
          </cell>
        </row>
        <row r="173">
          <cell r="D173">
            <v>0</v>
          </cell>
          <cell r="E173">
            <v>0</v>
          </cell>
          <cell r="J173">
            <v>0</v>
          </cell>
          <cell r="K173">
            <v>0</v>
          </cell>
        </row>
        <row r="174">
          <cell r="D174">
            <v>0</v>
          </cell>
          <cell r="E174">
            <v>0</v>
          </cell>
          <cell r="J174">
            <v>0</v>
          </cell>
          <cell r="K174">
            <v>0</v>
          </cell>
        </row>
        <row r="175">
          <cell r="D175">
            <v>0</v>
          </cell>
          <cell r="E175">
            <v>0</v>
          </cell>
          <cell r="J175">
            <v>0</v>
          </cell>
          <cell r="K175">
            <v>0</v>
          </cell>
        </row>
        <row r="176">
          <cell r="D176">
            <v>0</v>
          </cell>
          <cell r="E176">
            <v>0</v>
          </cell>
          <cell r="J176">
            <v>0</v>
          </cell>
          <cell r="K176">
            <v>0</v>
          </cell>
        </row>
        <row r="177">
          <cell r="D177">
            <v>0</v>
          </cell>
          <cell r="E177">
            <v>0</v>
          </cell>
          <cell r="J177">
            <v>0</v>
          </cell>
          <cell r="K177">
            <v>0</v>
          </cell>
        </row>
        <row r="180">
          <cell r="J180">
            <v>1266360</v>
          </cell>
        </row>
        <row r="182">
          <cell r="J182">
            <v>0</v>
          </cell>
          <cell r="K182">
            <v>0</v>
          </cell>
        </row>
        <row r="184">
          <cell r="E184" t="str">
            <v>Hormat Kami,</v>
          </cell>
          <cell r="J184">
            <v>125495.13513513513</v>
          </cell>
        </row>
        <row r="186">
          <cell r="K186">
            <v>1266360</v>
          </cell>
        </row>
        <row r="188">
          <cell r="J188" t="str">
            <v>NOVI / CONDRO</v>
          </cell>
        </row>
        <row r="189">
          <cell r="J189">
            <v>0</v>
          </cell>
        </row>
        <row r="192">
          <cell r="D192" t="str">
            <v>AM</v>
          </cell>
          <cell r="E192">
            <v>23050002</v>
          </cell>
        </row>
        <row r="194">
          <cell r="D194">
            <v>45049</v>
          </cell>
        </row>
        <row r="196">
          <cell r="D196" t="str">
            <v>KO 4064</v>
          </cell>
        </row>
        <row r="198">
          <cell r="D198" t="str">
            <v>C</v>
          </cell>
          <cell r="J198" t="str">
            <v>Disc 2</v>
          </cell>
          <cell r="K198" t="str">
            <v>Amount</v>
          </cell>
        </row>
        <row r="200">
          <cell r="D200">
            <v>1</v>
          </cell>
          <cell r="E200" t="str">
            <v>HIGHLIGHTER / STABILO KENKO HL-100 KUNING</v>
          </cell>
          <cell r="J200">
            <v>0</v>
          </cell>
          <cell r="K200">
            <v>1266360</v>
          </cell>
        </row>
        <row r="201">
          <cell r="D201">
            <v>0</v>
          </cell>
          <cell r="E201">
            <v>0</v>
          </cell>
          <cell r="J201">
            <v>0</v>
          </cell>
          <cell r="K201">
            <v>0</v>
          </cell>
        </row>
        <row r="202">
          <cell r="D202">
            <v>0</v>
          </cell>
          <cell r="E202">
            <v>0</v>
          </cell>
          <cell r="J202">
            <v>0</v>
          </cell>
          <cell r="K202">
            <v>0</v>
          </cell>
        </row>
        <row r="203">
          <cell r="D203">
            <v>0</v>
          </cell>
          <cell r="E203">
            <v>0</v>
          </cell>
          <cell r="J203">
            <v>0</v>
          </cell>
          <cell r="K203">
            <v>0</v>
          </cell>
        </row>
        <row r="204">
          <cell r="D204">
            <v>0</v>
          </cell>
          <cell r="E204">
            <v>0</v>
          </cell>
          <cell r="J204">
            <v>0</v>
          </cell>
          <cell r="K204">
            <v>0</v>
          </cell>
        </row>
        <row r="205">
          <cell r="D205">
            <v>0</v>
          </cell>
          <cell r="E205">
            <v>0</v>
          </cell>
          <cell r="J205">
            <v>0</v>
          </cell>
          <cell r="K205">
            <v>0</v>
          </cell>
        </row>
        <row r="206">
          <cell r="D206">
            <v>0</v>
          </cell>
          <cell r="E206">
            <v>0</v>
          </cell>
          <cell r="J206">
            <v>0</v>
          </cell>
          <cell r="K206">
            <v>0</v>
          </cell>
        </row>
        <row r="207">
          <cell r="D207">
            <v>0</v>
          </cell>
          <cell r="E207">
            <v>0</v>
          </cell>
          <cell r="J207">
            <v>0</v>
          </cell>
          <cell r="K207">
            <v>0</v>
          </cell>
        </row>
        <row r="208">
          <cell r="D208">
            <v>0</v>
          </cell>
          <cell r="E208">
            <v>0</v>
          </cell>
          <cell r="J208">
            <v>0</v>
          </cell>
          <cell r="K208">
            <v>0</v>
          </cell>
        </row>
        <row r="209">
          <cell r="D209">
            <v>0</v>
          </cell>
          <cell r="E209">
            <v>0</v>
          </cell>
          <cell r="J209">
            <v>0</v>
          </cell>
          <cell r="K209">
            <v>0</v>
          </cell>
        </row>
        <row r="210">
          <cell r="D210">
            <v>0</v>
          </cell>
          <cell r="E210">
            <v>0</v>
          </cell>
          <cell r="J210">
            <v>0</v>
          </cell>
          <cell r="K210">
            <v>0</v>
          </cell>
        </row>
        <row r="211">
          <cell r="D211">
            <v>0</v>
          </cell>
          <cell r="E211">
            <v>0</v>
          </cell>
          <cell r="J211">
            <v>0</v>
          </cell>
          <cell r="K211">
            <v>0</v>
          </cell>
        </row>
        <row r="212">
          <cell r="D212">
            <v>0</v>
          </cell>
          <cell r="E212">
            <v>0</v>
          </cell>
          <cell r="J212">
            <v>0</v>
          </cell>
          <cell r="K212">
            <v>0</v>
          </cell>
        </row>
        <row r="213">
          <cell r="D213">
            <v>0</v>
          </cell>
          <cell r="E213">
            <v>0</v>
          </cell>
          <cell r="J213">
            <v>0</v>
          </cell>
          <cell r="K213">
            <v>0</v>
          </cell>
        </row>
        <row r="214">
          <cell r="D214">
            <v>0</v>
          </cell>
          <cell r="E214">
            <v>0</v>
          </cell>
          <cell r="J214">
            <v>0</v>
          </cell>
          <cell r="K214">
            <v>0</v>
          </cell>
        </row>
        <row r="215">
          <cell r="D215">
            <v>0</v>
          </cell>
          <cell r="E215">
            <v>0</v>
          </cell>
          <cell r="J215">
            <v>0</v>
          </cell>
          <cell r="K215">
            <v>0</v>
          </cell>
        </row>
        <row r="218">
          <cell r="J218">
            <v>1266360</v>
          </cell>
        </row>
        <row r="220">
          <cell r="J220">
            <v>0</v>
          </cell>
          <cell r="K220">
            <v>0</v>
          </cell>
        </row>
        <row r="222">
          <cell r="E222" t="str">
            <v>Hormat Kami,</v>
          </cell>
          <cell r="J222">
            <v>125495.13513513513</v>
          </cell>
        </row>
        <row r="224">
          <cell r="K224">
            <v>1266360</v>
          </cell>
        </row>
        <row r="226">
          <cell r="J226" t="str">
            <v>NOVI / CONDRO</v>
          </cell>
        </row>
        <row r="227">
          <cell r="J227">
            <v>0</v>
          </cell>
        </row>
        <row r="230">
          <cell r="D230" t="str">
            <v>AM</v>
          </cell>
          <cell r="E230">
            <v>23050003</v>
          </cell>
        </row>
        <row r="232">
          <cell r="D232">
            <v>45059</v>
          </cell>
        </row>
        <row r="234">
          <cell r="D234" t="str">
            <v>KO 4302</v>
          </cell>
        </row>
        <row r="236">
          <cell r="D236" t="str">
            <v>C</v>
          </cell>
          <cell r="J236" t="str">
            <v>Disc 2</v>
          </cell>
          <cell r="K236" t="str">
            <v>Amount</v>
          </cell>
        </row>
        <row r="238">
          <cell r="D238">
            <v>1</v>
          </cell>
          <cell r="E238" t="str">
            <v>BINDER CLIP JOYKO 105</v>
          </cell>
          <cell r="K238">
            <v>1490400</v>
          </cell>
        </row>
        <row r="239">
          <cell r="D239">
            <v>1</v>
          </cell>
          <cell r="E239" t="str">
            <v>BINDER CLIP JOYKO 107</v>
          </cell>
          <cell r="K239">
            <v>1404000</v>
          </cell>
        </row>
        <row r="240">
          <cell r="D240">
            <v>1</v>
          </cell>
          <cell r="E240" t="str">
            <v>BINDER CLIP JOYKO 155</v>
          </cell>
          <cell r="K240">
            <v>1220400</v>
          </cell>
        </row>
        <row r="241">
          <cell r="D241" t="str">
            <v/>
          </cell>
          <cell r="E241" t="str">
            <v>LABEL HARGA KENKO 6001-2R (1 LINE) isi 10 rol</v>
          </cell>
          <cell r="K241">
            <v>378000</v>
          </cell>
        </row>
        <row r="242">
          <cell r="D242" t="str">
            <v/>
          </cell>
          <cell r="E242" t="str">
            <v>PUNCH KENKO NO. 30</v>
          </cell>
          <cell r="K242">
            <v>631800</v>
          </cell>
        </row>
        <row r="243">
          <cell r="K243">
            <v>0</v>
          </cell>
        </row>
        <row r="244">
          <cell r="K244">
            <v>0</v>
          </cell>
        </row>
        <row r="245">
          <cell r="K245">
            <v>0</v>
          </cell>
        </row>
        <row r="246">
          <cell r="K246">
            <v>0</v>
          </cell>
        </row>
        <row r="247">
          <cell r="K247">
            <v>0</v>
          </cell>
        </row>
        <row r="248">
          <cell r="K248">
            <v>0</v>
          </cell>
        </row>
        <row r="249">
          <cell r="K249">
            <v>0</v>
          </cell>
        </row>
        <row r="250">
          <cell r="K250">
            <v>0</v>
          </cell>
        </row>
        <row r="251">
          <cell r="K251">
            <v>0</v>
          </cell>
        </row>
        <row r="252">
          <cell r="K252">
            <v>0</v>
          </cell>
        </row>
        <row r="253">
          <cell r="K253">
            <v>0</v>
          </cell>
        </row>
        <row r="256">
          <cell r="J256">
            <v>5124600</v>
          </cell>
        </row>
        <row r="258">
          <cell r="K258">
            <v>0</v>
          </cell>
        </row>
        <row r="260">
          <cell r="E260" t="str">
            <v>Hormat Kami,</v>
          </cell>
          <cell r="J260">
            <v>507843.2432432432</v>
          </cell>
        </row>
        <row r="262">
          <cell r="K262">
            <v>5124600</v>
          </cell>
        </row>
        <row r="264">
          <cell r="J264" t="str">
            <v>NOVI / CONDRO</v>
          </cell>
        </row>
        <row r="268">
          <cell r="D268" t="str">
            <v>AM</v>
          </cell>
          <cell r="E268">
            <v>23050003</v>
          </cell>
        </row>
        <row r="270">
          <cell r="D270">
            <v>45059</v>
          </cell>
        </row>
        <row r="272">
          <cell r="D272" t="str">
            <v>KO 4302</v>
          </cell>
        </row>
        <row r="274">
          <cell r="D274" t="str">
            <v>C</v>
          </cell>
          <cell r="J274" t="str">
            <v>Disc 2</v>
          </cell>
          <cell r="K274" t="str">
            <v>Amount</v>
          </cell>
        </row>
        <row r="276">
          <cell r="D276">
            <v>1</v>
          </cell>
          <cell r="E276" t="str">
            <v>BINDER CLIP JOYKO 105</v>
          </cell>
          <cell r="J276">
            <v>0</v>
          </cell>
          <cell r="K276">
            <v>1490400</v>
          </cell>
        </row>
        <row r="277">
          <cell r="D277">
            <v>1</v>
          </cell>
          <cell r="E277" t="str">
            <v>BINDER CLIP JOYKO 107</v>
          </cell>
          <cell r="J277">
            <v>0</v>
          </cell>
          <cell r="K277">
            <v>1404000</v>
          </cell>
        </row>
        <row r="278">
          <cell r="D278">
            <v>1</v>
          </cell>
          <cell r="E278" t="str">
            <v>BINDER CLIP JOYKO 155</v>
          </cell>
          <cell r="J278">
            <v>0</v>
          </cell>
          <cell r="K278">
            <v>1220400</v>
          </cell>
        </row>
        <row r="279">
          <cell r="D279" t="str">
            <v/>
          </cell>
          <cell r="E279" t="str">
            <v>LABEL HARGA KENKO 6001-2R (1 LINE) isi 10 rol</v>
          </cell>
          <cell r="J279">
            <v>0</v>
          </cell>
          <cell r="K279">
            <v>378000</v>
          </cell>
        </row>
        <row r="280">
          <cell r="D280" t="str">
            <v/>
          </cell>
          <cell r="E280" t="str">
            <v>PUNCH KENKO NO. 30</v>
          </cell>
          <cell r="J280">
            <v>0</v>
          </cell>
          <cell r="K280">
            <v>631800</v>
          </cell>
        </row>
        <row r="281">
          <cell r="D281">
            <v>0</v>
          </cell>
          <cell r="E281">
            <v>0</v>
          </cell>
          <cell r="J281">
            <v>0</v>
          </cell>
          <cell r="K281">
            <v>0</v>
          </cell>
        </row>
        <row r="282">
          <cell r="D282">
            <v>0</v>
          </cell>
          <cell r="E282">
            <v>0</v>
          </cell>
          <cell r="J282">
            <v>0</v>
          </cell>
          <cell r="K282">
            <v>0</v>
          </cell>
        </row>
        <row r="283">
          <cell r="D283">
            <v>0</v>
          </cell>
          <cell r="E283">
            <v>0</v>
          </cell>
          <cell r="J283">
            <v>0</v>
          </cell>
          <cell r="K283">
            <v>0</v>
          </cell>
        </row>
        <row r="284">
          <cell r="D284">
            <v>0</v>
          </cell>
          <cell r="E284">
            <v>0</v>
          </cell>
          <cell r="J284">
            <v>0</v>
          </cell>
          <cell r="K284">
            <v>0</v>
          </cell>
        </row>
        <row r="285">
          <cell r="D285">
            <v>0</v>
          </cell>
          <cell r="E285">
            <v>0</v>
          </cell>
          <cell r="J285">
            <v>0</v>
          </cell>
          <cell r="K285">
            <v>0</v>
          </cell>
        </row>
        <row r="286">
          <cell r="D286">
            <v>0</v>
          </cell>
          <cell r="E286">
            <v>0</v>
          </cell>
          <cell r="J286">
            <v>0</v>
          </cell>
          <cell r="K286">
            <v>0</v>
          </cell>
        </row>
        <row r="287">
          <cell r="D287">
            <v>0</v>
          </cell>
          <cell r="E287">
            <v>0</v>
          </cell>
          <cell r="J287">
            <v>0</v>
          </cell>
          <cell r="K287">
            <v>0</v>
          </cell>
        </row>
        <row r="288">
          <cell r="D288">
            <v>0</v>
          </cell>
          <cell r="E288">
            <v>0</v>
          </cell>
          <cell r="J288">
            <v>0</v>
          </cell>
          <cell r="K288">
            <v>0</v>
          </cell>
        </row>
        <row r="289">
          <cell r="D289">
            <v>0</v>
          </cell>
          <cell r="E289">
            <v>0</v>
          </cell>
          <cell r="J289">
            <v>0</v>
          </cell>
          <cell r="K289">
            <v>0</v>
          </cell>
        </row>
        <row r="290">
          <cell r="D290">
            <v>0</v>
          </cell>
          <cell r="E290">
            <v>0</v>
          </cell>
          <cell r="J290">
            <v>0</v>
          </cell>
          <cell r="K290">
            <v>0</v>
          </cell>
        </row>
        <row r="291">
          <cell r="D291">
            <v>0</v>
          </cell>
          <cell r="E291">
            <v>0</v>
          </cell>
          <cell r="J291">
            <v>0</v>
          </cell>
          <cell r="K291">
            <v>0</v>
          </cell>
        </row>
        <row r="294">
          <cell r="J294">
            <v>5124600</v>
          </cell>
        </row>
        <row r="296">
          <cell r="J296">
            <v>0</v>
          </cell>
          <cell r="K296">
            <v>0</v>
          </cell>
        </row>
        <row r="298">
          <cell r="E298" t="str">
            <v>Hormat Kami,</v>
          </cell>
          <cell r="J298">
            <v>507843.2432432432</v>
          </cell>
        </row>
        <row r="300">
          <cell r="K300">
            <v>5124600</v>
          </cell>
        </row>
        <row r="302">
          <cell r="J302" t="str">
            <v>NOVI / CONDRO</v>
          </cell>
        </row>
        <row r="303">
          <cell r="J303">
            <v>0</v>
          </cell>
        </row>
        <row r="306">
          <cell r="D306" t="str">
            <v>AM</v>
          </cell>
          <cell r="E306">
            <v>23050003</v>
          </cell>
        </row>
        <row r="308">
          <cell r="D308">
            <v>45059</v>
          </cell>
        </row>
        <row r="310">
          <cell r="D310" t="str">
            <v>KO 4302</v>
          </cell>
        </row>
        <row r="312">
          <cell r="D312" t="str">
            <v>C</v>
          </cell>
          <cell r="J312" t="str">
            <v>Disc 2</v>
          </cell>
          <cell r="K312" t="str">
            <v>Amount</v>
          </cell>
        </row>
        <row r="314">
          <cell r="D314">
            <v>1</v>
          </cell>
          <cell r="E314" t="str">
            <v>BINDER CLIP JOYKO 105</v>
          </cell>
          <cell r="J314">
            <v>0</v>
          </cell>
          <cell r="K314">
            <v>1490400</v>
          </cell>
        </row>
        <row r="315">
          <cell r="D315">
            <v>1</v>
          </cell>
          <cell r="E315" t="str">
            <v>BINDER CLIP JOYKO 107</v>
          </cell>
          <cell r="J315">
            <v>0</v>
          </cell>
          <cell r="K315">
            <v>1404000</v>
          </cell>
        </row>
        <row r="316">
          <cell r="D316">
            <v>1</v>
          </cell>
          <cell r="E316" t="str">
            <v>BINDER CLIP JOYKO 155</v>
          </cell>
          <cell r="J316">
            <v>0</v>
          </cell>
          <cell r="K316">
            <v>1220400</v>
          </cell>
        </row>
        <row r="317">
          <cell r="D317" t="str">
            <v/>
          </cell>
          <cell r="E317" t="str">
            <v>LABEL HARGA KENKO 6001-2R (1 LINE) isi 10 rol</v>
          </cell>
          <cell r="J317">
            <v>0</v>
          </cell>
          <cell r="K317">
            <v>378000</v>
          </cell>
        </row>
        <row r="318">
          <cell r="D318" t="str">
            <v/>
          </cell>
          <cell r="E318" t="str">
            <v>PUNCH KENKO NO. 30</v>
          </cell>
          <cell r="J318">
            <v>0</v>
          </cell>
          <cell r="K318">
            <v>631800</v>
          </cell>
        </row>
        <row r="319">
          <cell r="D319">
            <v>0</v>
          </cell>
          <cell r="E319">
            <v>0</v>
          </cell>
          <cell r="J319">
            <v>0</v>
          </cell>
          <cell r="K319">
            <v>0</v>
          </cell>
        </row>
        <row r="320">
          <cell r="D320">
            <v>0</v>
          </cell>
          <cell r="E320">
            <v>0</v>
          </cell>
          <cell r="J320">
            <v>0</v>
          </cell>
          <cell r="K320">
            <v>0</v>
          </cell>
        </row>
        <row r="321">
          <cell r="D321">
            <v>0</v>
          </cell>
          <cell r="E321">
            <v>0</v>
          </cell>
          <cell r="J321">
            <v>0</v>
          </cell>
          <cell r="K321">
            <v>0</v>
          </cell>
        </row>
        <row r="322">
          <cell r="D322">
            <v>0</v>
          </cell>
          <cell r="E322">
            <v>0</v>
          </cell>
          <cell r="J322">
            <v>0</v>
          </cell>
          <cell r="K322">
            <v>0</v>
          </cell>
        </row>
        <row r="323">
          <cell r="D323">
            <v>0</v>
          </cell>
          <cell r="E323">
            <v>0</v>
          </cell>
          <cell r="J323">
            <v>0</v>
          </cell>
          <cell r="K323">
            <v>0</v>
          </cell>
        </row>
        <row r="324">
          <cell r="D324">
            <v>0</v>
          </cell>
          <cell r="E324">
            <v>0</v>
          </cell>
          <cell r="J324">
            <v>0</v>
          </cell>
          <cell r="K324">
            <v>0</v>
          </cell>
        </row>
        <row r="325">
          <cell r="D325">
            <v>0</v>
          </cell>
          <cell r="E325">
            <v>0</v>
          </cell>
          <cell r="J325">
            <v>0</v>
          </cell>
          <cell r="K325">
            <v>0</v>
          </cell>
        </row>
        <row r="326">
          <cell r="D326">
            <v>0</v>
          </cell>
          <cell r="E326">
            <v>0</v>
          </cell>
          <cell r="J326">
            <v>0</v>
          </cell>
          <cell r="K326">
            <v>0</v>
          </cell>
        </row>
        <row r="327">
          <cell r="D327">
            <v>0</v>
          </cell>
          <cell r="E327">
            <v>0</v>
          </cell>
          <cell r="J327">
            <v>0</v>
          </cell>
          <cell r="K327">
            <v>0</v>
          </cell>
        </row>
        <row r="328">
          <cell r="D328">
            <v>0</v>
          </cell>
          <cell r="E328">
            <v>0</v>
          </cell>
          <cell r="J328">
            <v>0</v>
          </cell>
          <cell r="K328">
            <v>0</v>
          </cell>
        </row>
        <row r="329">
          <cell r="D329">
            <v>0</v>
          </cell>
          <cell r="E329">
            <v>0</v>
          </cell>
          <cell r="J329">
            <v>0</v>
          </cell>
          <cell r="K329">
            <v>0</v>
          </cell>
        </row>
        <row r="332">
          <cell r="J332">
            <v>5124600</v>
          </cell>
        </row>
        <row r="334">
          <cell r="J334">
            <v>0</v>
          </cell>
          <cell r="K334">
            <v>0</v>
          </cell>
        </row>
        <row r="336">
          <cell r="E336" t="str">
            <v>Hormat Kami,</v>
          </cell>
          <cell r="J336">
            <v>507843.2432432432</v>
          </cell>
        </row>
        <row r="338">
          <cell r="K338">
            <v>5124600</v>
          </cell>
        </row>
        <row r="340">
          <cell r="J340" t="str">
            <v>NOVI / CONDRO</v>
          </cell>
        </row>
        <row r="341">
          <cell r="J341">
            <v>0</v>
          </cell>
        </row>
        <row r="344">
          <cell r="D344" t="str">
            <v>AM</v>
          </cell>
          <cell r="E344">
            <v>23050004</v>
          </cell>
        </row>
        <row r="346">
          <cell r="D346">
            <v>45051</v>
          </cell>
        </row>
        <row r="348">
          <cell r="D348" t="str">
            <v>G 4040</v>
          </cell>
        </row>
        <row r="350">
          <cell r="D350" t="str">
            <v>C</v>
          </cell>
          <cell r="J350" t="str">
            <v>Disc 2</v>
          </cell>
          <cell r="K350" t="str">
            <v>Amount</v>
          </cell>
        </row>
        <row r="352">
          <cell r="D352">
            <v>4</v>
          </cell>
          <cell r="E352" t="str">
            <v>GEL PEN KENKO HI-TECH-H 0.28 MM HITAM</v>
          </cell>
          <cell r="K352">
            <v>19656000</v>
          </cell>
        </row>
        <row r="353">
          <cell r="D353">
            <v>1</v>
          </cell>
          <cell r="E353" t="str">
            <v>GEL PEN KENKO HI-TECH-H 0.28 MM BIRU</v>
          </cell>
          <cell r="K353">
            <v>4914000</v>
          </cell>
        </row>
        <row r="354">
          <cell r="K354">
            <v>0</v>
          </cell>
        </row>
        <row r="355">
          <cell r="K355">
            <v>0</v>
          </cell>
        </row>
        <row r="356">
          <cell r="K356">
            <v>0</v>
          </cell>
        </row>
        <row r="357">
          <cell r="K357">
            <v>0</v>
          </cell>
        </row>
        <row r="358">
          <cell r="K358">
            <v>0</v>
          </cell>
        </row>
        <row r="359">
          <cell r="K359">
            <v>0</v>
          </cell>
        </row>
        <row r="360">
          <cell r="K360">
            <v>0</v>
          </cell>
        </row>
        <row r="361">
          <cell r="K361">
            <v>0</v>
          </cell>
        </row>
        <row r="362">
          <cell r="K362">
            <v>0</v>
          </cell>
        </row>
        <row r="363">
          <cell r="K363">
            <v>0</v>
          </cell>
        </row>
        <row r="364">
          <cell r="K364">
            <v>0</v>
          </cell>
        </row>
        <row r="365">
          <cell r="K365">
            <v>0</v>
          </cell>
        </row>
        <row r="366">
          <cell r="K366">
            <v>0</v>
          </cell>
        </row>
        <row r="367">
          <cell r="K367">
            <v>0</v>
          </cell>
        </row>
        <row r="370">
          <cell r="J370">
            <v>24570000</v>
          </cell>
        </row>
        <row r="372">
          <cell r="K372">
            <v>0</v>
          </cell>
        </row>
        <row r="374">
          <cell r="E374" t="str">
            <v>Hormat Kami,</v>
          </cell>
          <cell r="J374">
            <v>2434864.8648648649</v>
          </cell>
        </row>
        <row r="376">
          <cell r="K376">
            <v>24570000</v>
          </cell>
        </row>
        <row r="378">
          <cell r="J378" t="str">
            <v>NOVI / YO</v>
          </cell>
        </row>
        <row r="382">
          <cell r="D382" t="str">
            <v>AM</v>
          </cell>
          <cell r="E382">
            <v>23050004</v>
          </cell>
        </row>
        <row r="384">
          <cell r="D384">
            <v>45051</v>
          </cell>
        </row>
        <row r="386">
          <cell r="D386" t="str">
            <v>G 4040</v>
          </cell>
        </row>
        <row r="388">
          <cell r="D388" t="str">
            <v>C</v>
          </cell>
          <cell r="J388" t="str">
            <v>Disc 2</v>
          </cell>
          <cell r="K388" t="str">
            <v>Amount</v>
          </cell>
        </row>
        <row r="390">
          <cell r="D390">
            <v>4</v>
          </cell>
          <cell r="E390" t="str">
            <v>GEL PEN KENKO HI-TECH-H 0.28 MM HITAM</v>
          </cell>
          <cell r="J390">
            <v>0</v>
          </cell>
          <cell r="K390">
            <v>19656000</v>
          </cell>
        </row>
        <row r="391">
          <cell r="D391">
            <v>1</v>
          </cell>
          <cell r="E391" t="str">
            <v>GEL PEN KENKO HI-TECH-H 0.28 MM BIRU</v>
          </cell>
          <cell r="J391">
            <v>0</v>
          </cell>
          <cell r="K391">
            <v>4914000</v>
          </cell>
        </row>
        <row r="392">
          <cell r="D392">
            <v>0</v>
          </cell>
          <cell r="E392">
            <v>0</v>
          </cell>
          <cell r="J392">
            <v>0</v>
          </cell>
          <cell r="K392">
            <v>0</v>
          </cell>
        </row>
        <row r="393">
          <cell r="D393">
            <v>0</v>
          </cell>
          <cell r="E393">
            <v>0</v>
          </cell>
          <cell r="J393">
            <v>0</v>
          </cell>
          <cell r="K393">
            <v>0</v>
          </cell>
        </row>
        <row r="394">
          <cell r="D394">
            <v>0</v>
          </cell>
          <cell r="E394">
            <v>0</v>
          </cell>
          <cell r="J394">
            <v>0</v>
          </cell>
          <cell r="K394">
            <v>0</v>
          </cell>
        </row>
        <row r="395">
          <cell r="D395">
            <v>0</v>
          </cell>
          <cell r="E395">
            <v>0</v>
          </cell>
          <cell r="J395">
            <v>0</v>
          </cell>
          <cell r="K395">
            <v>0</v>
          </cell>
        </row>
        <row r="396">
          <cell r="D396">
            <v>0</v>
          </cell>
          <cell r="E396">
            <v>0</v>
          </cell>
          <cell r="J396">
            <v>0</v>
          </cell>
          <cell r="K396">
            <v>0</v>
          </cell>
        </row>
        <row r="397">
          <cell r="D397">
            <v>0</v>
          </cell>
          <cell r="E397">
            <v>0</v>
          </cell>
          <cell r="J397">
            <v>0</v>
          </cell>
          <cell r="K397">
            <v>0</v>
          </cell>
        </row>
        <row r="398">
          <cell r="D398">
            <v>0</v>
          </cell>
          <cell r="E398">
            <v>0</v>
          </cell>
          <cell r="J398">
            <v>0</v>
          </cell>
          <cell r="K398">
            <v>0</v>
          </cell>
        </row>
        <row r="399">
          <cell r="D399">
            <v>0</v>
          </cell>
          <cell r="E399">
            <v>0</v>
          </cell>
          <cell r="J399">
            <v>0</v>
          </cell>
          <cell r="K399">
            <v>0</v>
          </cell>
        </row>
        <row r="400">
          <cell r="D400">
            <v>0</v>
          </cell>
          <cell r="E400">
            <v>0</v>
          </cell>
          <cell r="J400">
            <v>0</v>
          </cell>
          <cell r="K400">
            <v>0</v>
          </cell>
        </row>
        <row r="401">
          <cell r="D401">
            <v>0</v>
          </cell>
          <cell r="E401">
            <v>0</v>
          </cell>
          <cell r="J401">
            <v>0</v>
          </cell>
          <cell r="K401">
            <v>0</v>
          </cell>
        </row>
        <row r="402">
          <cell r="D402">
            <v>0</v>
          </cell>
          <cell r="E402">
            <v>0</v>
          </cell>
          <cell r="J402">
            <v>0</v>
          </cell>
          <cell r="K402">
            <v>0</v>
          </cell>
        </row>
        <row r="403">
          <cell r="D403">
            <v>0</v>
          </cell>
          <cell r="E403">
            <v>0</v>
          </cell>
          <cell r="J403">
            <v>0</v>
          </cell>
          <cell r="K403">
            <v>0</v>
          </cell>
        </row>
        <row r="404">
          <cell r="D404">
            <v>0</v>
          </cell>
          <cell r="E404">
            <v>0</v>
          </cell>
          <cell r="J404">
            <v>0</v>
          </cell>
          <cell r="K404">
            <v>0</v>
          </cell>
        </row>
        <row r="405">
          <cell r="D405">
            <v>0</v>
          </cell>
          <cell r="E405">
            <v>0</v>
          </cell>
          <cell r="J405">
            <v>0</v>
          </cell>
          <cell r="K405">
            <v>0</v>
          </cell>
        </row>
        <row r="408">
          <cell r="J408">
            <v>24570000</v>
          </cell>
        </row>
        <row r="410">
          <cell r="J410">
            <v>0</v>
          </cell>
          <cell r="K410">
            <v>0</v>
          </cell>
        </row>
        <row r="412">
          <cell r="E412" t="str">
            <v>Hormat Kami,</v>
          </cell>
          <cell r="J412">
            <v>2434864.8648648649</v>
          </cell>
        </row>
        <row r="414">
          <cell r="K414">
            <v>24570000</v>
          </cell>
        </row>
        <row r="416">
          <cell r="J416" t="str">
            <v>NOVI / YO</v>
          </cell>
        </row>
        <row r="417">
          <cell r="J417">
            <v>0</v>
          </cell>
        </row>
        <row r="420">
          <cell r="D420" t="str">
            <v>AM</v>
          </cell>
          <cell r="E420">
            <v>23050004</v>
          </cell>
        </row>
        <row r="422">
          <cell r="D422">
            <v>45051</v>
          </cell>
        </row>
        <row r="424">
          <cell r="D424" t="str">
            <v>G 4040</v>
          </cell>
        </row>
        <row r="426">
          <cell r="D426" t="str">
            <v>C</v>
          </cell>
          <cell r="J426" t="str">
            <v>Disc 2</v>
          </cell>
          <cell r="K426" t="str">
            <v>Amount</v>
          </cell>
        </row>
        <row r="428">
          <cell r="D428">
            <v>4</v>
          </cell>
          <cell r="E428" t="str">
            <v>GEL PEN KENKO HI-TECH-H 0.28 MM HITAM</v>
          </cell>
          <cell r="J428">
            <v>0</v>
          </cell>
          <cell r="K428">
            <v>19656000</v>
          </cell>
        </row>
        <row r="429">
          <cell r="D429">
            <v>1</v>
          </cell>
          <cell r="E429" t="str">
            <v>GEL PEN KENKO HI-TECH-H 0.28 MM BIRU</v>
          </cell>
          <cell r="J429">
            <v>0</v>
          </cell>
          <cell r="K429">
            <v>4914000</v>
          </cell>
        </row>
        <row r="430">
          <cell r="D430">
            <v>0</v>
          </cell>
          <cell r="E430">
            <v>0</v>
          </cell>
          <cell r="J430">
            <v>0</v>
          </cell>
          <cell r="K430">
            <v>0</v>
          </cell>
        </row>
        <row r="431">
          <cell r="D431">
            <v>0</v>
          </cell>
          <cell r="E431">
            <v>0</v>
          </cell>
          <cell r="J431">
            <v>0</v>
          </cell>
          <cell r="K431">
            <v>0</v>
          </cell>
        </row>
        <row r="432">
          <cell r="D432">
            <v>0</v>
          </cell>
          <cell r="E432">
            <v>0</v>
          </cell>
          <cell r="J432">
            <v>0</v>
          </cell>
          <cell r="K432">
            <v>0</v>
          </cell>
        </row>
        <row r="433">
          <cell r="D433">
            <v>0</v>
          </cell>
          <cell r="E433">
            <v>0</v>
          </cell>
          <cell r="J433">
            <v>0</v>
          </cell>
          <cell r="K433">
            <v>0</v>
          </cell>
        </row>
        <row r="434">
          <cell r="D434">
            <v>0</v>
          </cell>
          <cell r="E434">
            <v>0</v>
          </cell>
          <cell r="J434">
            <v>0</v>
          </cell>
          <cell r="K434">
            <v>0</v>
          </cell>
        </row>
        <row r="435">
          <cell r="D435">
            <v>0</v>
          </cell>
          <cell r="E435">
            <v>0</v>
          </cell>
          <cell r="J435">
            <v>0</v>
          </cell>
          <cell r="K435">
            <v>0</v>
          </cell>
        </row>
        <row r="436">
          <cell r="D436">
            <v>0</v>
          </cell>
          <cell r="E436">
            <v>0</v>
          </cell>
          <cell r="J436">
            <v>0</v>
          </cell>
          <cell r="K436">
            <v>0</v>
          </cell>
        </row>
        <row r="437">
          <cell r="D437">
            <v>0</v>
          </cell>
          <cell r="E437">
            <v>0</v>
          </cell>
          <cell r="J437">
            <v>0</v>
          </cell>
          <cell r="K437">
            <v>0</v>
          </cell>
        </row>
        <row r="438">
          <cell r="D438">
            <v>0</v>
          </cell>
          <cell r="E438">
            <v>0</v>
          </cell>
          <cell r="J438">
            <v>0</v>
          </cell>
          <cell r="K438">
            <v>0</v>
          </cell>
        </row>
        <row r="439">
          <cell r="D439">
            <v>0</v>
          </cell>
          <cell r="E439">
            <v>0</v>
          </cell>
          <cell r="J439">
            <v>0</v>
          </cell>
          <cell r="K439">
            <v>0</v>
          </cell>
        </row>
        <row r="440">
          <cell r="D440">
            <v>0</v>
          </cell>
          <cell r="E440">
            <v>0</v>
          </cell>
          <cell r="J440">
            <v>0</v>
          </cell>
          <cell r="K440">
            <v>0</v>
          </cell>
        </row>
        <row r="441">
          <cell r="D441">
            <v>0</v>
          </cell>
          <cell r="E441">
            <v>0</v>
          </cell>
          <cell r="J441">
            <v>0</v>
          </cell>
          <cell r="K441">
            <v>0</v>
          </cell>
        </row>
        <row r="442">
          <cell r="D442">
            <v>0</v>
          </cell>
          <cell r="E442">
            <v>0</v>
          </cell>
          <cell r="J442">
            <v>0</v>
          </cell>
          <cell r="K442">
            <v>0</v>
          </cell>
        </row>
        <row r="443">
          <cell r="D443">
            <v>0</v>
          </cell>
          <cell r="E443">
            <v>0</v>
          </cell>
          <cell r="J443">
            <v>0</v>
          </cell>
          <cell r="K443">
            <v>0</v>
          </cell>
        </row>
        <row r="446">
          <cell r="J446">
            <v>24570000</v>
          </cell>
        </row>
        <row r="448">
          <cell r="J448">
            <v>0</v>
          </cell>
          <cell r="K448">
            <v>0</v>
          </cell>
        </row>
        <row r="450">
          <cell r="E450" t="str">
            <v>Hormat Kami,</v>
          </cell>
          <cell r="J450">
            <v>2434864.8648648649</v>
          </cell>
        </row>
        <row r="452">
          <cell r="K452">
            <v>24570000</v>
          </cell>
        </row>
        <row r="454">
          <cell r="J454" t="str">
            <v>NOVI / YO</v>
          </cell>
        </row>
        <row r="455">
          <cell r="J455">
            <v>0</v>
          </cell>
        </row>
        <row r="458">
          <cell r="D458" t="str">
            <v>AM</v>
          </cell>
          <cell r="E458">
            <v>23050005</v>
          </cell>
        </row>
        <row r="460">
          <cell r="D460">
            <v>45051</v>
          </cell>
        </row>
        <row r="462">
          <cell r="D462" t="str">
            <v>KO 4042</v>
          </cell>
        </row>
        <row r="464">
          <cell r="D464" t="str">
            <v>C</v>
          </cell>
          <cell r="J464" t="str">
            <v>Disc 2</v>
          </cell>
          <cell r="K464" t="str">
            <v>Amount</v>
          </cell>
        </row>
        <row r="466">
          <cell r="D466">
            <v>1</v>
          </cell>
          <cell r="E466" t="str">
            <v>CRAYON / OIL PASTEL JOYKO OP-12S PP CASE SEA WORLD</v>
          </cell>
          <cell r="K466">
            <v>1542240</v>
          </cell>
        </row>
        <row r="467">
          <cell r="D467">
            <v>1</v>
          </cell>
          <cell r="E467" t="str">
            <v>CRAYON / OIL PASTEL JOYKO OP-18S PP CASE SEA WORLD</v>
          </cell>
          <cell r="K467">
            <v>1490400</v>
          </cell>
        </row>
        <row r="468">
          <cell r="D468">
            <v>1</v>
          </cell>
          <cell r="E468" t="str">
            <v>CRAYON / OIL PASTEL JOYKO OP-24S PP CASE SEA WORLD</v>
          </cell>
          <cell r="K468">
            <v>1278720</v>
          </cell>
        </row>
        <row r="469">
          <cell r="D469">
            <v>2</v>
          </cell>
          <cell r="E469" t="str">
            <v>CORRECTION FLUID KENKO KE-01</v>
          </cell>
          <cell r="K469">
            <v>7037280</v>
          </cell>
        </row>
        <row r="470">
          <cell r="K470">
            <v>0</v>
          </cell>
        </row>
        <row r="471">
          <cell r="K471">
            <v>0</v>
          </cell>
        </row>
        <row r="472">
          <cell r="K472">
            <v>0</v>
          </cell>
        </row>
        <row r="473">
          <cell r="K473">
            <v>0</v>
          </cell>
        </row>
        <row r="474">
          <cell r="K474">
            <v>0</v>
          </cell>
        </row>
        <row r="475">
          <cell r="K475">
            <v>0</v>
          </cell>
        </row>
        <row r="476">
          <cell r="K476">
            <v>0</v>
          </cell>
        </row>
        <row r="477">
          <cell r="K477">
            <v>0</v>
          </cell>
        </row>
        <row r="478">
          <cell r="K478">
            <v>0</v>
          </cell>
        </row>
        <row r="479">
          <cell r="K479">
            <v>0</v>
          </cell>
        </row>
        <row r="480">
          <cell r="K480">
            <v>0</v>
          </cell>
        </row>
        <row r="481">
          <cell r="K481">
            <v>0</v>
          </cell>
        </row>
        <row r="484">
          <cell r="J484">
            <v>11348640</v>
          </cell>
        </row>
        <row r="486">
          <cell r="K486">
            <v>0</v>
          </cell>
        </row>
        <row r="488">
          <cell r="E488" t="str">
            <v>Hormat Kami,</v>
          </cell>
          <cell r="J488">
            <v>1124640</v>
          </cell>
        </row>
        <row r="490">
          <cell r="K490">
            <v>11348640</v>
          </cell>
        </row>
        <row r="492">
          <cell r="J492" t="str">
            <v>NOVI / YO</v>
          </cell>
        </row>
        <row r="496">
          <cell r="D496" t="str">
            <v>AM</v>
          </cell>
          <cell r="E496">
            <v>23050005</v>
          </cell>
        </row>
        <row r="498">
          <cell r="D498">
            <v>45051</v>
          </cell>
        </row>
        <row r="500">
          <cell r="D500" t="str">
            <v>KO 4042</v>
          </cell>
        </row>
        <row r="502">
          <cell r="D502" t="str">
            <v>C</v>
          </cell>
          <cell r="J502" t="str">
            <v>Disc 2</v>
          </cell>
          <cell r="K502" t="str">
            <v>Amount</v>
          </cell>
        </row>
        <row r="504">
          <cell r="D504">
            <v>1</v>
          </cell>
          <cell r="E504" t="str">
            <v>CRAYON / OIL PASTEL JOYKO OP-12S PP CASE SEA WORLD</v>
          </cell>
          <cell r="J504">
            <v>0</v>
          </cell>
          <cell r="K504">
            <v>1542240</v>
          </cell>
        </row>
        <row r="505">
          <cell r="D505">
            <v>1</v>
          </cell>
          <cell r="E505" t="str">
            <v>CRAYON / OIL PASTEL JOYKO OP-18S PP CASE SEA WORLD</v>
          </cell>
          <cell r="J505">
            <v>0</v>
          </cell>
          <cell r="K505">
            <v>1490400</v>
          </cell>
        </row>
        <row r="506">
          <cell r="D506">
            <v>1</v>
          </cell>
          <cell r="E506" t="str">
            <v>CRAYON / OIL PASTEL JOYKO OP-24S PP CASE SEA WORLD</v>
          </cell>
          <cell r="J506">
            <v>0</v>
          </cell>
          <cell r="K506">
            <v>1278720</v>
          </cell>
        </row>
        <row r="507">
          <cell r="D507">
            <v>2</v>
          </cell>
          <cell r="E507" t="str">
            <v>CORRECTION FLUID KENKO KE-01</v>
          </cell>
          <cell r="J507">
            <v>0</v>
          </cell>
          <cell r="K507">
            <v>7037280</v>
          </cell>
        </row>
        <row r="508">
          <cell r="D508">
            <v>0</v>
          </cell>
          <cell r="E508">
            <v>0</v>
          </cell>
          <cell r="J508">
            <v>0</v>
          </cell>
          <cell r="K508">
            <v>0</v>
          </cell>
        </row>
        <row r="509">
          <cell r="D509">
            <v>0</v>
          </cell>
          <cell r="E509">
            <v>0</v>
          </cell>
          <cell r="J509">
            <v>0</v>
          </cell>
          <cell r="K509">
            <v>0</v>
          </cell>
        </row>
        <row r="510">
          <cell r="D510">
            <v>0</v>
          </cell>
          <cell r="E510">
            <v>0</v>
          </cell>
          <cell r="J510">
            <v>0</v>
          </cell>
          <cell r="K510">
            <v>0</v>
          </cell>
        </row>
        <row r="511">
          <cell r="D511">
            <v>0</v>
          </cell>
          <cell r="E511">
            <v>0</v>
          </cell>
          <cell r="J511">
            <v>0</v>
          </cell>
          <cell r="K511">
            <v>0</v>
          </cell>
        </row>
        <row r="512">
          <cell r="D512">
            <v>0</v>
          </cell>
          <cell r="E512">
            <v>0</v>
          </cell>
          <cell r="J512">
            <v>0</v>
          </cell>
          <cell r="K512">
            <v>0</v>
          </cell>
        </row>
        <row r="513">
          <cell r="D513">
            <v>0</v>
          </cell>
          <cell r="E513">
            <v>0</v>
          </cell>
          <cell r="J513">
            <v>0</v>
          </cell>
          <cell r="K513">
            <v>0</v>
          </cell>
        </row>
        <row r="514">
          <cell r="D514">
            <v>0</v>
          </cell>
          <cell r="E514">
            <v>0</v>
          </cell>
          <cell r="J514">
            <v>0</v>
          </cell>
          <cell r="K514">
            <v>0</v>
          </cell>
        </row>
        <row r="515">
          <cell r="D515">
            <v>0</v>
          </cell>
          <cell r="E515">
            <v>0</v>
          </cell>
          <cell r="J515">
            <v>0</v>
          </cell>
          <cell r="K515">
            <v>0</v>
          </cell>
        </row>
        <row r="516">
          <cell r="D516">
            <v>0</v>
          </cell>
          <cell r="E516">
            <v>0</v>
          </cell>
          <cell r="J516">
            <v>0</v>
          </cell>
          <cell r="K516">
            <v>0</v>
          </cell>
        </row>
        <row r="517">
          <cell r="D517">
            <v>0</v>
          </cell>
          <cell r="E517">
            <v>0</v>
          </cell>
          <cell r="J517">
            <v>0</v>
          </cell>
          <cell r="K517">
            <v>0</v>
          </cell>
        </row>
        <row r="518">
          <cell r="D518">
            <v>0</v>
          </cell>
          <cell r="E518">
            <v>0</v>
          </cell>
          <cell r="J518">
            <v>0</v>
          </cell>
          <cell r="K518">
            <v>0</v>
          </cell>
        </row>
        <row r="519">
          <cell r="D519">
            <v>0</v>
          </cell>
          <cell r="E519">
            <v>0</v>
          </cell>
          <cell r="J519">
            <v>0</v>
          </cell>
          <cell r="K519">
            <v>0</v>
          </cell>
        </row>
        <row r="522">
          <cell r="J522">
            <v>11348640</v>
          </cell>
        </row>
        <row r="524">
          <cell r="J524">
            <v>0</v>
          </cell>
          <cell r="K524">
            <v>0</v>
          </cell>
        </row>
        <row r="526">
          <cell r="E526" t="str">
            <v>Hormat Kami,</v>
          </cell>
          <cell r="J526">
            <v>1124640</v>
          </cell>
        </row>
        <row r="528">
          <cell r="K528">
            <v>11348640</v>
          </cell>
        </row>
        <row r="530">
          <cell r="J530" t="str">
            <v>NOVI / YO</v>
          </cell>
        </row>
        <row r="531">
          <cell r="J531">
            <v>0</v>
          </cell>
        </row>
        <row r="534">
          <cell r="D534" t="str">
            <v>AM</v>
          </cell>
          <cell r="E534">
            <v>23050005</v>
          </cell>
        </row>
        <row r="536">
          <cell r="D536">
            <v>45051</v>
          </cell>
        </row>
        <row r="538">
          <cell r="D538" t="str">
            <v>KO 4042</v>
          </cell>
        </row>
        <row r="540">
          <cell r="D540" t="str">
            <v>C</v>
          </cell>
          <cell r="J540" t="str">
            <v>Disc 2</v>
          </cell>
          <cell r="K540" t="str">
            <v>Amount</v>
          </cell>
        </row>
        <row r="542">
          <cell r="D542">
            <v>1</v>
          </cell>
          <cell r="E542" t="str">
            <v>CRAYON / OIL PASTEL JOYKO OP-12S PP CASE SEA WORLD</v>
          </cell>
          <cell r="J542">
            <v>0</v>
          </cell>
          <cell r="K542">
            <v>1542240</v>
          </cell>
        </row>
        <row r="543">
          <cell r="D543">
            <v>1</v>
          </cell>
          <cell r="E543" t="str">
            <v>CRAYON / OIL PASTEL JOYKO OP-18S PP CASE SEA WORLD</v>
          </cell>
          <cell r="J543">
            <v>0</v>
          </cell>
          <cell r="K543">
            <v>1490400</v>
          </cell>
        </row>
        <row r="544">
          <cell r="D544">
            <v>1</v>
          </cell>
          <cell r="E544" t="str">
            <v>CRAYON / OIL PASTEL JOYKO OP-24S PP CASE SEA WORLD</v>
          </cell>
          <cell r="J544">
            <v>0</v>
          </cell>
          <cell r="K544">
            <v>1278720</v>
          </cell>
        </row>
        <row r="545">
          <cell r="D545">
            <v>2</v>
          </cell>
          <cell r="E545" t="str">
            <v>CORRECTION FLUID KENKO KE-01</v>
          </cell>
          <cell r="J545">
            <v>0</v>
          </cell>
          <cell r="K545">
            <v>7037280</v>
          </cell>
        </row>
        <row r="546">
          <cell r="D546">
            <v>0</v>
          </cell>
          <cell r="E546">
            <v>0</v>
          </cell>
          <cell r="J546">
            <v>0</v>
          </cell>
          <cell r="K546">
            <v>0</v>
          </cell>
        </row>
        <row r="547">
          <cell r="D547">
            <v>0</v>
          </cell>
          <cell r="E547">
            <v>0</v>
          </cell>
          <cell r="J547">
            <v>0</v>
          </cell>
          <cell r="K547">
            <v>0</v>
          </cell>
        </row>
        <row r="548">
          <cell r="D548">
            <v>0</v>
          </cell>
          <cell r="E548">
            <v>0</v>
          </cell>
          <cell r="J548">
            <v>0</v>
          </cell>
          <cell r="K548">
            <v>0</v>
          </cell>
        </row>
        <row r="549">
          <cell r="D549">
            <v>0</v>
          </cell>
          <cell r="E549">
            <v>0</v>
          </cell>
          <cell r="J549">
            <v>0</v>
          </cell>
          <cell r="K549">
            <v>0</v>
          </cell>
        </row>
        <row r="550">
          <cell r="D550">
            <v>0</v>
          </cell>
          <cell r="E550">
            <v>0</v>
          </cell>
          <cell r="J550">
            <v>0</v>
          </cell>
          <cell r="K550">
            <v>0</v>
          </cell>
        </row>
        <row r="551">
          <cell r="D551">
            <v>0</v>
          </cell>
          <cell r="E551">
            <v>0</v>
          </cell>
          <cell r="J551">
            <v>0</v>
          </cell>
          <cell r="K551">
            <v>0</v>
          </cell>
        </row>
        <row r="552">
          <cell r="D552">
            <v>0</v>
          </cell>
          <cell r="E552">
            <v>0</v>
          </cell>
          <cell r="J552">
            <v>0</v>
          </cell>
          <cell r="K552">
            <v>0</v>
          </cell>
        </row>
        <row r="553">
          <cell r="D553">
            <v>0</v>
          </cell>
          <cell r="E553">
            <v>0</v>
          </cell>
          <cell r="J553">
            <v>0</v>
          </cell>
          <cell r="K553">
            <v>0</v>
          </cell>
        </row>
        <row r="554">
          <cell r="D554">
            <v>0</v>
          </cell>
          <cell r="E554">
            <v>0</v>
          </cell>
          <cell r="J554">
            <v>0</v>
          </cell>
          <cell r="K554">
            <v>0</v>
          </cell>
        </row>
        <row r="555">
          <cell r="D555">
            <v>0</v>
          </cell>
          <cell r="E555">
            <v>0</v>
          </cell>
          <cell r="J555">
            <v>0</v>
          </cell>
          <cell r="K555">
            <v>0</v>
          </cell>
        </row>
        <row r="556">
          <cell r="D556">
            <v>0</v>
          </cell>
          <cell r="E556">
            <v>0</v>
          </cell>
          <cell r="J556">
            <v>0</v>
          </cell>
          <cell r="K556">
            <v>0</v>
          </cell>
        </row>
        <row r="557">
          <cell r="D557">
            <v>0</v>
          </cell>
          <cell r="E557">
            <v>0</v>
          </cell>
          <cell r="J557">
            <v>0</v>
          </cell>
          <cell r="K557">
            <v>0</v>
          </cell>
        </row>
        <row r="560">
          <cell r="J560">
            <v>11348640</v>
          </cell>
        </row>
        <row r="562">
          <cell r="J562">
            <v>0</v>
          </cell>
          <cell r="K562">
            <v>0</v>
          </cell>
        </row>
        <row r="564">
          <cell r="E564" t="str">
            <v>Hormat Kami,</v>
          </cell>
          <cell r="J564">
            <v>1124640</v>
          </cell>
        </row>
        <row r="566">
          <cell r="K566">
            <v>11348640</v>
          </cell>
        </row>
        <row r="568">
          <cell r="J568" t="str">
            <v>NOVI / YO</v>
          </cell>
        </row>
        <row r="569">
          <cell r="J569">
            <v>0</v>
          </cell>
        </row>
        <row r="572">
          <cell r="D572" t="str">
            <v>AM</v>
          </cell>
          <cell r="E572">
            <v>23050006</v>
          </cell>
        </row>
        <row r="574">
          <cell r="D574">
            <v>45054</v>
          </cell>
        </row>
        <row r="576">
          <cell r="D576" t="str">
            <v>KO 4063</v>
          </cell>
        </row>
        <row r="578">
          <cell r="D578" t="str">
            <v>C</v>
          </cell>
          <cell r="J578" t="str">
            <v>Disc 2</v>
          </cell>
          <cell r="K578" t="str">
            <v>Amount</v>
          </cell>
        </row>
        <row r="580">
          <cell r="D580" t="str">
            <v/>
          </cell>
          <cell r="E580" t="str">
            <v>GEL PEN KENKO K-1 HITAM</v>
          </cell>
          <cell r="K580">
            <v>427680</v>
          </cell>
        </row>
        <row r="581">
          <cell r="D581" t="str">
            <v/>
          </cell>
          <cell r="E581" t="str">
            <v>ISI CUTTER 18 MM KENKO L-150 (BESAR)</v>
          </cell>
          <cell r="K581">
            <v>1399680</v>
          </cell>
        </row>
        <row r="582">
          <cell r="D582" t="str">
            <v/>
          </cell>
          <cell r="E582" t="str">
            <v>PUNCH KENKO NO. 40XL</v>
          </cell>
          <cell r="K582">
            <v>1036800</v>
          </cell>
        </row>
        <row r="583">
          <cell r="K583">
            <v>0</v>
          </cell>
        </row>
        <row r="584">
          <cell r="K584">
            <v>0</v>
          </cell>
        </row>
        <row r="585">
          <cell r="K585">
            <v>0</v>
          </cell>
        </row>
        <row r="586">
          <cell r="K586">
            <v>0</v>
          </cell>
        </row>
        <row r="587">
          <cell r="K587">
            <v>0</v>
          </cell>
        </row>
        <row r="588">
          <cell r="K588">
            <v>0</v>
          </cell>
        </row>
        <row r="589">
          <cell r="K589">
            <v>0</v>
          </cell>
        </row>
        <row r="590">
          <cell r="K590">
            <v>0</v>
          </cell>
        </row>
        <row r="591">
          <cell r="K591">
            <v>0</v>
          </cell>
        </row>
        <row r="592">
          <cell r="K592">
            <v>0</v>
          </cell>
        </row>
        <row r="593">
          <cell r="K593">
            <v>0</v>
          </cell>
        </row>
        <row r="594">
          <cell r="K594">
            <v>0</v>
          </cell>
        </row>
        <row r="595">
          <cell r="K595">
            <v>0</v>
          </cell>
        </row>
        <row r="598">
          <cell r="J598">
            <v>2864160</v>
          </cell>
        </row>
        <row r="600">
          <cell r="K600">
            <v>0</v>
          </cell>
        </row>
        <row r="602">
          <cell r="E602" t="str">
            <v>Hormat Kami,</v>
          </cell>
          <cell r="J602">
            <v>283835.67567567568</v>
          </cell>
        </row>
        <row r="604">
          <cell r="K604">
            <v>2864160</v>
          </cell>
        </row>
        <row r="606">
          <cell r="J606" t="str">
            <v>RISMA / CONDRO</v>
          </cell>
        </row>
        <row r="610">
          <cell r="D610" t="str">
            <v>AM</v>
          </cell>
          <cell r="E610">
            <v>23050006</v>
          </cell>
        </row>
        <row r="612">
          <cell r="D612">
            <v>45054</v>
          </cell>
        </row>
        <row r="614">
          <cell r="D614" t="str">
            <v>KO 4063</v>
          </cell>
        </row>
        <row r="616">
          <cell r="D616" t="str">
            <v>C</v>
          </cell>
          <cell r="J616" t="str">
            <v>Disc 2</v>
          </cell>
          <cell r="K616" t="str">
            <v>Amount</v>
          </cell>
        </row>
        <row r="618">
          <cell r="D618" t="str">
            <v/>
          </cell>
          <cell r="E618" t="str">
            <v>GEL PEN KENKO K-1 HITAM</v>
          </cell>
          <cell r="J618">
            <v>0</v>
          </cell>
          <cell r="K618">
            <v>427680</v>
          </cell>
        </row>
        <row r="619">
          <cell r="D619" t="str">
            <v/>
          </cell>
          <cell r="E619" t="str">
            <v>ISI CUTTER 18 MM KENKO L-150 (BESAR)</v>
          </cell>
          <cell r="J619">
            <v>0</v>
          </cell>
          <cell r="K619">
            <v>1399680</v>
          </cell>
        </row>
        <row r="620">
          <cell r="D620" t="str">
            <v/>
          </cell>
          <cell r="E620" t="str">
            <v>PUNCH KENKO NO. 40XL</v>
          </cell>
          <cell r="J620">
            <v>0</v>
          </cell>
          <cell r="K620">
            <v>1036800</v>
          </cell>
        </row>
        <row r="621">
          <cell r="D621">
            <v>0</v>
          </cell>
          <cell r="E621">
            <v>0</v>
          </cell>
          <cell r="J621">
            <v>0</v>
          </cell>
          <cell r="K621">
            <v>0</v>
          </cell>
        </row>
        <row r="622">
          <cell r="D622">
            <v>0</v>
          </cell>
          <cell r="E622">
            <v>0</v>
          </cell>
          <cell r="J622">
            <v>0</v>
          </cell>
          <cell r="K622">
            <v>0</v>
          </cell>
        </row>
        <row r="623">
          <cell r="D623">
            <v>0</v>
          </cell>
          <cell r="E623">
            <v>0</v>
          </cell>
          <cell r="J623">
            <v>0</v>
          </cell>
          <cell r="K623">
            <v>0</v>
          </cell>
        </row>
        <row r="624">
          <cell r="D624">
            <v>0</v>
          </cell>
          <cell r="E624">
            <v>0</v>
          </cell>
          <cell r="J624">
            <v>0</v>
          </cell>
          <cell r="K624">
            <v>0</v>
          </cell>
        </row>
        <row r="625">
          <cell r="D625">
            <v>0</v>
          </cell>
          <cell r="E625">
            <v>0</v>
          </cell>
          <cell r="J625">
            <v>0</v>
          </cell>
          <cell r="K625">
            <v>0</v>
          </cell>
        </row>
        <row r="626">
          <cell r="D626">
            <v>0</v>
          </cell>
          <cell r="E626">
            <v>0</v>
          </cell>
          <cell r="J626">
            <v>0</v>
          </cell>
          <cell r="K626">
            <v>0</v>
          </cell>
        </row>
        <row r="627">
          <cell r="D627">
            <v>0</v>
          </cell>
          <cell r="E627">
            <v>0</v>
          </cell>
          <cell r="J627">
            <v>0</v>
          </cell>
          <cell r="K627">
            <v>0</v>
          </cell>
        </row>
        <row r="628">
          <cell r="D628">
            <v>0</v>
          </cell>
          <cell r="E628">
            <v>0</v>
          </cell>
          <cell r="J628">
            <v>0</v>
          </cell>
          <cell r="K628">
            <v>0</v>
          </cell>
        </row>
        <row r="629">
          <cell r="D629">
            <v>0</v>
          </cell>
          <cell r="E629">
            <v>0</v>
          </cell>
          <cell r="J629">
            <v>0</v>
          </cell>
          <cell r="K629">
            <v>0</v>
          </cell>
        </row>
        <row r="630">
          <cell r="D630">
            <v>0</v>
          </cell>
          <cell r="E630">
            <v>0</v>
          </cell>
          <cell r="J630">
            <v>0</v>
          </cell>
          <cell r="K630">
            <v>0</v>
          </cell>
        </row>
        <row r="631">
          <cell r="D631">
            <v>0</v>
          </cell>
          <cell r="E631">
            <v>0</v>
          </cell>
          <cell r="J631">
            <v>0</v>
          </cell>
          <cell r="K631">
            <v>0</v>
          </cell>
        </row>
        <row r="632">
          <cell r="D632">
            <v>0</v>
          </cell>
          <cell r="E632">
            <v>0</v>
          </cell>
          <cell r="J632">
            <v>0</v>
          </cell>
          <cell r="K632">
            <v>0</v>
          </cell>
        </row>
        <row r="633">
          <cell r="D633">
            <v>0</v>
          </cell>
          <cell r="E633">
            <v>0</v>
          </cell>
          <cell r="J633">
            <v>0</v>
          </cell>
          <cell r="K633">
            <v>0</v>
          </cell>
        </row>
        <row r="636">
          <cell r="J636">
            <v>2864160</v>
          </cell>
        </row>
        <row r="638">
          <cell r="J638">
            <v>0</v>
          </cell>
          <cell r="K638">
            <v>0</v>
          </cell>
        </row>
        <row r="640">
          <cell r="E640" t="str">
            <v>Hormat Kami,</v>
          </cell>
          <cell r="J640">
            <v>283835.67567567568</v>
          </cell>
        </row>
        <row r="642">
          <cell r="K642">
            <v>2864160</v>
          </cell>
        </row>
        <row r="644">
          <cell r="J644" t="str">
            <v>RISMA / CONDRO</v>
          </cell>
        </row>
        <row r="645">
          <cell r="J645">
            <v>0</v>
          </cell>
        </row>
        <row r="648">
          <cell r="D648" t="str">
            <v>AM</v>
          </cell>
          <cell r="E648">
            <v>23050006</v>
          </cell>
        </row>
        <row r="650">
          <cell r="D650">
            <v>45054</v>
          </cell>
        </row>
        <row r="652">
          <cell r="D652" t="str">
            <v>KO 4063</v>
          </cell>
        </row>
        <row r="654">
          <cell r="D654" t="str">
            <v>C</v>
          </cell>
          <cell r="J654" t="str">
            <v>Disc 2</v>
          </cell>
          <cell r="K654" t="str">
            <v>Amount</v>
          </cell>
        </row>
        <row r="656">
          <cell r="D656" t="str">
            <v/>
          </cell>
          <cell r="E656" t="str">
            <v>GEL PEN KENKO K-1 HITAM</v>
          </cell>
          <cell r="J656">
            <v>0</v>
          </cell>
          <cell r="K656">
            <v>427680</v>
          </cell>
        </row>
        <row r="657">
          <cell r="D657" t="str">
            <v/>
          </cell>
          <cell r="E657" t="str">
            <v>ISI CUTTER 18 MM KENKO L-150 (BESAR)</v>
          </cell>
          <cell r="J657">
            <v>0</v>
          </cell>
          <cell r="K657">
            <v>1399680</v>
          </cell>
        </row>
        <row r="658">
          <cell r="D658" t="str">
            <v/>
          </cell>
          <cell r="E658" t="str">
            <v>PUNCH KENKO NO. 40XL</v>
          </cell>
          <cell r="J658">
            <v>0</v>
          </cell>
          <cell r="K658">
            <v>1036800</v>
          </cell>
        </row>
        <row r="659">
          <cell r="D659">
            <v>0</v>
          </cell>
          <cell r="E659">
            <v>0</v>
          </cell>
          <cell r="J659">
            <v>0</v>
          </cell>
          <cell r="K659">
            <v>0</v>
          </cell>
        </row>
        <row r="660">
          <cell r="D660">
            <v>0</v>
          </cell>
          <cell r="E660">
            <v>0</v>
          </cell>
          <cell r="J660">
            <v>0</v>
          </cell>
          <cell r="K660">
            <v>0</v>
          </cell>
        </row>
        <row r="661">
          <cell r="D661">
            <v>0</v>
          </cell>
          <cell r="E661">
            <v>0</v>
          </cell>
          <cell r="J661">
            <v>0</v>
          </cell>
          <cell r="K661">
            <v>0</v>
          </cell>
        </row>
        <row r="662">
          <cell r="D662">
            <v>0</v>
          </cell>
          <cell r="E662">
            <v>0</v>
          </cell>
          <cell r="J662">
            <v>0</v>
          </cell>
          <cell r="K662">
            <v>0</v>
          </cell>
        </row>
        <row r="663">
          <cell r="D663">
            <v>0</v>
          </cell>
          <cell r="E663">
            <v>0</v>
          </cell>
          <cell r="J663">
            <v>0</v>
          </cell>
          <cell r="K663">
            <v>0</v>
          </cell>
        </row>
        <row r="664">
          <cell r="D664">
            <v>0</v>
          </cell>
          <cell r="E664">
            <v>0</v>
          </cell>
          <cell r="J664">
            <v>0</v>
          </cell>
          <cell r="K664">
            <v>0</v>
          </cell>
        </row>
        <row r="665">
          <cell r="D665">
            <v>0</v>
          </cell>
          <cell r="E665">
            <v>0</v>
          </cell>
          <cell r="J665">
            <v>0</v>
          </cell>
          <cell r="K665">
            <v>0</v>
          </cell>
        </row>
        <row r="666">
          <cell r="D666">
            <v>0</v>
          </cell>
          <cell r="E666">
            <v>0</v>
          </cell>
          <cell r="J666">
            <v>0</v>
          </cell>
          <cell r="K666">
            <v>0</v>
          </cell>
        </row>
        <row r="667">
          <cell r="D667">
            <v>0</v>
          </cell>
          <cell r="E667">
            <v>0</v>
          </cell>
          <cell r="J667">
            <v>0</v>
          </cell>
          <cell r="K667">
            <v>0</v>
          </cell>
        </row>
        <row r="668">
          <cell r="D668">
            <v>0</v>
          </cell>
          <cell r="E668">
            <v>0</v>
          </cell>
          <cell r="J668">
            <v>0</v>
          </cell>
          <cell r="K668">
            <v>0</v>
          </cell>
        </row>
        <row r="669">
          <cell r="D669">
            <v>0</v>
          </cell>
          <cell r="E669">
            <v>0</v>
          </cell>
          <cell r="J669">
            <v>0</v>
          </cell>
          <cell r="K669">
            <v>0</v>
          </cell>
        </row>
        <row r="670">
          <cell r="D670">
            <v>0</v>
          </cell>
          <cell r="E670">
            <v>0</v>
          </cell>
          <cell r="J670">
            <v>0</v>
          </cell>
          <cell r="K670">
            <v>0</v>
          </cell>
        </row>
        <row r="671">
          <cell r="D671">
            <v>0</v>
          </cell>
          <cell r="E671">
            <v>0</v>
          </cell>
          <cell r="J671">
            <v>0</v>
          </cell>
          <cell r="K671">
            <v>0</v>
          </cell>
        </row>
        <row r="674">
          <cell r="J674">
            <v>2864160</v>
          </cell>
        </row>
        <row r="676">
          <cell r="J676">
            <v>0</v>
          </cell>
          <cell r="K676">
            <v>0</v>
          </cell>
        </row>
        <row r="678">
          <cell r="E678" t="str">
            <v>Hormat Kami,</v>
          </cell>
          <cell r="J678">
            <v>283835.67567567568</v>
          </cell>
        </row>
        <row r="680">
          <cell r="K680">
            <v>2864160</v>
          </cell>
        </row>
        <row r="682">
          <cell r="J682" t="str">
            <v>RISMA / CONDRO</v>
          </cell>
        </row>
        <row r="683">
          <cell r="J683">
            <v>0</v>
          </cell>
        </row>
        <row r="686">
          <cell r="D686" t="str">
            <v>AM</v>
          </cell>
          <cell r="E686">
            <v>23050007</v>
          </cell>
        </row>
        <row r="688">
          <cell r="D688">
            <v>45051</v>
          </cell>
        </row>
        <row r="690">
          <cell r="D690" t="str">
            <v>KO 4076</v>
          </cell>
        </row>
        <row r="692">
          <cell r="D692" t="str">
            <v>C</v>
          </cell>
          <cell r="J692" t="str">
            <v>Disc 2</v>
          </cell>
          <cell r="K692" t="str">
            <v>Amount</v>
          </cell>
        </row>
        <row r="694">
          <cell r="D694" t="str">
            <v/>
          </cell>
          <cell r="E694" t="str">
            <v>GEL PEN KENKO HI-TECH-H 0.28 MM FUN COLOR</v>
          </cell>
          <cell r="K694">
            <v>210600</v>
          </cell>
        </row>
        <row r="695">
          <cell r="D695" t="str">
            <v/>
          </cell>
          <cell r="E695" t="str">
            <v>HIGHLIGHTER / STABILLO VANCO HL-520</v>
          </cell>
          <cell r="K695">
            <v>50000</v>
          </cell>
        </row>
        <row r="696">
          <cell r="D696" t="str">
            <v/>
          </cell>
          <cell r="E696" t="str">
            <v>GEL INK TIANJIAO TZ-501</v>
          </cell>
          <cell r="K696">
            <v>85500</v>
          </cell>
        </row>
        <row r="697">
          <cell r="D697" t="str">
            <v/>
          </cell>
          <cell r="E697" t="str">
            <v>PENSIL WARNA KENKO CP-12F CLASSIC (PANJANG)</v>
          </cell>
          <cell r="K697">
            <v>1341360</v>
          </cell>
        </row>
        <row r="698">
          <cell r="D698" t="str">
            <v/>
          </cell>
          <cell r="E698" t="str">
            <v>GEL PEN JOYKO JK-100 KING JELLER</v>
          </cell>
          <cell r="K698">
            <v>55080</v>
          </cell>
        </row>
        <row r="699">
          <cell r="D699" t="str">
            <v/>
          </cell>
          <cell r="E699" t="str">
            <v>CORRECTION FLUID KENKO KE-823M</v>
          </cell>
          <cell r="K699">
            <v>307800</v>
          </cell>
        </row>
        <row r="700">
          <cell r="D700" t="str">
            <v/>
          </cell>
          <cell r="E700" t="str">
            <v>GUNTING KENKO SC-838N</v>
          </cell>
          <cell r="K700">
            <v>71820</v>
          </cell>
        </row>
        <row r="701">
          <cell r="D701" t="str">
            <v/>
          </cell>
          <cell r="E701" t="str">
            <v>CORRECTION FLUID KENKO KE-826M</v>
          </cell>
          <cell r="K701">
            <v>325620</v>
          </cell>
        </row>
        <row r="702">
          <cell r="D702" t="str">
            <v/>
          </cell>
          <cell r="E702" t="str">
            <v>BUKU KAS KWARTO</v>
          </cell>
          <cell r="K702">
            <v>95000</v>
          </cell>
        </row>
        <row r="703">
          <cell r="D703" t="str">
            <v/>
          </cell>
          <cell r="E703" t="str">
            <v>BUKU KAS (FOLIO)</v>
          </cell>
          <cell r="K703">
            <v>92500</v>
          </cell>
        </row>
        <row r="704">
          <cell r="D704" t="str">
            <v/>
          </cell>
          <cell r="E704" t="str">
            <v>CUTTER VANCO V-750 (BESAR)</v>
          </cell>
          <cell r="K704">
            <v>90000</v>
          </cell>
        </row>
        <row r="705">
          <cell r="D705" t="str">
            <v/>
          </cell>
          <cell r="E705" t="str">
            <v>ASAHAN JOYKO B-23 (isi 12 pc) TONG 1 LOBANG</v>
          </cell>
          <cell r="K705">
            <v>39960</v>
          </cell>
        </row>
        <row r="706">
          <cell r="D706" t="str">
            <v/>
          </cell>
          <cell r="E706" t="str">
            <v>HIGHLIGHTER / STABILLO TIZO TF-610 (isi 54 pc)</v>
          </cell>
          <cell r="K706">
            <v>121500</v>
          </cell>
        </row>
        <row r="707">
          <cell r="D707" t="str">
            <v/>
          </cell>
          <cell r="E707" t="str">
            <v>PENCIL CASE / TEMPAT PENSIL MAGNET B-35138-21</v>
          </cell>
          <cell r="K707">
            <v>360000</v>
          </cell>
        </row>
        <row r="708">
          <cell r="D708" t="str">
            <v/>
          </cell>
          <cell r="E708" t="str">
            <v>PENCIL CASE / TEMPAT PENSIL MAGNET OGGY O-022</v>
          </cell>
          <cell r="K708">
            <v>250000</v>
          </cell>
        </row>
        <row r="709">
          <cell r="K709">
            <v>0</v>
          </cell>
        </row>
        <row r="712">
          <cell r="J712">
            <v>3496740</v>
          </cell>
        </row>
        <row r="714">
          <cell r="K714">
            <v>0</v>
          </cell>
        </row>
        <row r="716">
          <cell r="E716" t="str">
            <v>Hormat Kami,</v>
          </cell>
          <cell r="J716">
            <v>346523.78378378373</v>
          </cell>
        </row>
        <row r="718">
          <cell r="K718">
            <v>3496740</v>
          </cell>
        </row>
        <row r="720">
          <cell r="J720" t="str">
            <v>RISMA / CONDRO</v>
          </cell>
        </row>
        <row r="724">
          <cell r="D724" t="str">
            <v>AM</v>
          </cell>
          <cell r="E724">
            <v>23050007</v>
          </cell>
        </row>
        <row r="726">
          <cell r="D726">
            <v>45051</v>
          </cell>
        </row>
        <row r="728">
          <cell r="D728" t="str">
            <v>KO 4076</v>
          </cell>
        </row>
        <row r="730">
          <cell r="D730" t="str">
            <v>C</v>
          </cell>
          <cell r="J730" t="str">
            <v>Disc 2</v>
          </cell>
          <cell r="K730" t="str">
            <v>Amount</v>
          </cell>
        </row>
        <row r="732">
          <cell r="D732" t="str">
            <v/>
          </cell>
          <cell r="E732" t="str">
            <v>GEL PEN KENKO HI-TECH-H 0.28 MM FUN COLOR</v>
          </cell>
          <cell r="J732">
            <v>0</v>
          </cell>
          <cell r="K732">
            <v>210600</v>
          </cell>
        </row>
        <row r="733">
          <cell r="D733" t="str">
            <v/>
          </cell>
          <cell r="E733" t="str">
            <v>HIGHLIGHTER / STABILLO VANCO HL-520</v>
          </cell>
          <cell r="J733">
            <v>0</v>
          </cell>
          <cell r="K733">
            <v>50000</v>
          </cell>
        </row>
        <row r="734">
          <cell r="D734" t="str">
            <v/>
          </cell>
          <cell r="E734" t="str">
            <v>GEL INK TIANJIAO TZ-501</v>
          </cell>
          <cell r="J734">
            <v>0</v>
          </cell>
          <cell r="K734">
            <v>85500</v>
          </cell>
        </row>
        <row r="735">
          <cell r="D735" t="str">
            <v/>
          </cell>
          <cell r="E735" t="str">
            <v>PENSIL WARNA KENKO CP-12F CLASSIC (PANJANG)</v>
          </cell>
          <cell r="J735">
            <v>0</v>
          </cell>
          <cell r="K735">
            <v>1341360</v>
          </cell>
        </row>
        <row r="736">
          <cell r="D736" t="str">
            <v/>
          </cell>
          <cell r="E736" t="str">
            <v>GEL PEN JOYKO JK-100 KING JELLER</v>
          </cell>
          <cell r="J736">
            <v>0</v>
          </cell>
          <cell r="K736">
            <v>55080</v>
          </cell>
        </row>
        <row r="737">
          <cell r="D737" t="str">
            <v/>
          </cell>
          <cell r="E737" t="str">
            <v>CORRECTION FLUID KENKO KE-823M</v>
          </cell>
          <cell r="J737">
            <v>0</v>
          </cell>
          <cell r="K737">
            <v>307800</v>
          </cell>
        </row>
        <row r="738">
          <cell r="D738" t="str">
            <v/>
          </cell>
          <cell r="E738" t="str">
            <v>GUNTING KENKO SC-838N</v>
          </cell>
          <cell r="J738">
            <v>0</v>
          </cell>
          <cell r="K738">
            <v>71820</v>
          </cell>
        </row>
        <row r="739">
          <cell r="D739" t="str">
            <v/>
          </cell>
          <cell r="E739" t="str">
            <v>CORRECTION FLUID KENKO KE-826M</v>
          </cell>
          <cell r="J739">
            <v>0</v>
          </cell>
          <cell r="K739">
            <v>325620</v>
          </cell>
        </row>
        <row r="740">
          <cell r="D740" t="str">
            <v/>
          </cell>
          <cell r="E740" t="str">
            <v>BUKU KAS KWARTO</v>
          </cell>
          <cell r="J740">
            <v>0</v>
          </cell>
          <cell r="K740">
            <v>95000</v>
          </cell>
        </row>
        <row r="741">
          <cell r="D741" t="str">
            <v/>
          </cell>
          <cell r="E741" t="str">
            <v>BUKU KAS (FOLIO)</v>
          </cell>
          <cell r="J741">
            <v>0</v>
          </cell>
          <cell r="K741">
            <v>92500</v>
          </cell>
        </row>
        <row r="742">
          <cell r="D742" t="str">
            <v/>
          </cell>
          <cell r="E742" t="str">
            <v>CUTTER VANCO V-750 (BESAR)</v>
          </cell>
          <cell r="J742">
            <v>0</v>
          </cell>
          <cell r="K742">
            <v>90000</v>
          </cell>
        </row>
        <row r="743">
          <cell r="D743" t="str">
            <v/>
          </cell>
          <cell r="E743" t="str">
            <v>ASAHAN JOYKO B-23 (isi 12 pc) TONG 1 LOBANG</v>
          </cell>
          <cell r="J743">
            <v>0</v>
          </cell>
          <cell r="K743">
            <v>39960</v>
          </cell>
        </row>
        <row r="744">
          <cell r="D744" t="str">
            <v/>
          </cell>
          <cell r="E744" t="str">
            <v>HIGHLIGHTER / STABILLO TIZO TF-610 (isi 54 pc)</v>
          </cell>
          <cell r="J744">
            <v>0</v>
          </cell>
          <cell r="K744">
            <v>121500</v>
          </cell>
        </row>
        <row r="745">
          <cell r="D745" t="str">
            <v/>
          </cell>
          <cell r="E745" t="str">
            <v>PENCIL CASE / TEMPAT PENSIL MAGNET B-35138-21</v>
          </cell>
          <cell r="J745">
            <v>0</v>
          </cell>
          <cell r="K745">
            <v>360000</v>
          </cell>
        </row>
        <row r="746">
          <cell r="D746" t="str">
            <v/>
          </cell>
          <cell r="E746" t="str">
            <v>PENCIL CASE / TEMPAT PENSIL MAGNET OGGY O-022</v>
          </cell>
          <cell r="J746">
            <v>0</v>
          </cell>
          <cell r="K746">
            <v>250000</v>
          </cell>
        </row>
        <row r="747">
          <cell r="D747">
            <v>0</v>
          </cell>
          <cell r="E747">
            <v>0</v>
          </cell>
          <cell r="J747">
            <v>0</v>
          </cell>
          <cell r="K747">
            <v>0</v>
          </cell>
        </row>
        <row r="750">
          <cell r="J750">
            <v>3496740</v>
          </cell>
        </row>
        <row r="752">
          <cell r="J752">
            <v>0</v>
          </cell>
          <cell r="K752">
            <v>0</v>
          </cell>
        </row>
        <row r="754">
          <cell r="E754" t="str">
            <v>Hormat Kami,</v>
          </cell>
          <cell r="J754">
            <v>346523.78378378373</v>
          </cell>
        </row>
        <row r="756">
          <cell r="K756">
            <v>3496740</v>
          </cell>
        </row>
        <row r="758">
          <cell r="J758" t="str">
            <v>RISMA / CONDRO</v>
          </cell>
        </row>
        <row r="759">
          <cell r="J759">
            <v>0</v>
          </cell>
        </row>
        <row r="762">
          <cell r="D762" t="str">
            <v>AM</v>
          </cell>
          <cell r="E762">
            <v>23050007</v>
          </cell>
        </row>
        <row r="764">
          <cell r="D764">
            <v>45051</v>
          </cell>
        </row>
        <row r="766">
          <cell r="D766" t="str">
            <v>KO 4076</v>
          </cell>
        </row>
        <row r="768">
          <cell r="D768" t="str">
            <v>C</v>
          </cell>
          <cell r="J768" t="str">
            <v>Disc 2</v>
          </cell>
          <cell r="K768" t="str">
            <v>Amount</v>
          </cell>
        </row>
        <row r="770">
          <cell r="D770" t="str">
            <v/>
          </cell>
          <cell r="E770" t="str">
            <v>GEL PEN KENKO HI-TECH-H 0.28 MM FUN COLOR</v>
          </cell>
          <cell r="J770">
            <v>0</v>
          </cell>
          <cell r="K770">
            <v>210600</v>
          </cell>
        </row>
        <row r="771">
          <cell r="D771" t="str">
            <v/>
          </cell>
          <cell r="E771" t="str">
            <v>HIGHLIGHTER / STABILLO VANCO HL-520</v>
          </cell>
          <cell r="J771">
            <v>0</v>
          </cell>
          <cell r="K771">
            <v>50000</v>
          </cell>
        </row>
        <row r="772">
          <cell r="D772" t="str">
            <v/>
          </cell>
          <cell r="E772" t="str">
            <v>GEL INK TIANJIAO TZ-501</v>
          </cell>
          <cell r="J772">
            <v>0</v>
          </cell>
          <cell r="K772">
            <v>85500</v>
          </cell>
        </row>
        <row r="773">
          <cell r="D773" t="str">
            <v/>
          </cell>
          <cell r="E773" t="str">
            <v>PENSIL WARNA KENKO CP-12F CLASSIC (PANJANG)</v>
          </cell>
          <cell r="J773">
            <v>0</v>
          </cell>
          <cell r="K773">
            <v>1341360</v>
          </cell>
        </row>
        <row r="774">
          <cell r="D774" t="str">
            <v/>
          </cell>
          <cell r="E774" t="str">
            <v>GEL PEN JOYKO JK-100 KING JELLER</v>
          </cell>
          <cell r="J774">
            <v>0</v>
          </cell>
          <cell r="K774">
            <v>55080</v>
          </cell>
        </row>
        <row r="775">
          <cell r="D775" t="str">
            <v/>
          </cell>
          <cell r="E775" t="str">
            <v>CORRECTION FLUID KENKO KE-823M</v>
          </cell>
          <cell r="J775">
            <v>0</v>
          </cell>
          <cell r="K775">
            <v>307800</v>
          </cell>
        </row>
        <row r="776">
          <cell r="D776" t="str">
            <v/>
          </cell>
          <cell r="E776" t="str">
            <v>GUNTING KENKO SC-838N</v>
          </cell>
          <cell r="J776">
            <v>0</v>
          </cell>
          <cell r="K776">
            <v>71820</v>
          </cell>
        </row>
        <row r="777">
          <cell r="D777" t="str">
            <v/>
          </cell>
          <cell r="E777" t="str">
            <v>CORRECTION FLUID KENKO KE-826M</v>
          </cell>
          <cell r="J777">
            <v>0</v>
          </cell>
          <cell r="K777">
            <v>325620</v>
          </cell>
        </row>
        <row r="778">
          <cell r="D778" t="str">
            <v/>
          </cell>
          <cell r="E778" t="str">
            <v>BUKU KAS KWARTO</v>
          </cell>
          <cell r="J778">
            <v>0</v>
          </cell>
          <cell r="K778">
            <v>95000</v>
          </cell>
        </row>
        <row r="779">
          <cell r="D779" t="str">
            <v/>
          </cell>
          <cell r="E779" t="str">
            <v>BUKU KAS (FOLIO)</v>
          </cell>
          <cell r="J779">
            <v>0</v>
          </cell>
          <cell r="K779">
            <v>92500</v>
          </cell>
        </row>
        <row r="780">
          <cell r="D780" t="str">
            <v/>
          </cell>
          <cell r="E780" t="str">
            <v>CUTTER VANCO V-750 (BESAR)</v>
          </cell>
          <cell r="J780">
            <v>0</v>
          </cell>
          <cell r="K780">
            <v>90000</v>
          </cell>
        </row>
        <row r="781">
          <cell r="D781" t="str">
            <v/>
          </cell>
          <cell r="E781" t="str">
            <v>ASAHAN JOYKO B-23 (isi 12 pc) TONG 1 LOBANG</v>
          </cell>
          <cell r="J781">
            <v>0</v>
          </cell>
          <cell r="K781">
            <v>39960</v>
          </cell>
        </row>
        <row r="782">
          <cell r="D782" t="str">
            <v/>
          </cell>
          <cell r="E782" t="str">
            <v>HIGHLIGHTER / STABILLO TIZO TF-610 (isi 54 pc)</v>
          </cell>
          <cell r="J782">
            <v>0</v>
          </cell>
          <cell r="K782">
            <v>121500</v>
          </cell>
        </row>
        <row r="783">
          <cell r="D783" t="str">
            <v/>
          </cell>
          <cell r="E783" t="str">
            <v>PENCIL CASE / TEMPAT PENSIL MAGNET B-35138-21</v>
          </cell>
          <cell r="J783">
            <v>0</v>
          </cell>
          <cell r="K783">
            <v>360000</v>
          </cell>
        </row>
        <row r="784">
          <cell r="D784" t="str">
            <v/>
          </cell>
          <cell r="E784" t="str">
            <v>PENCIL CASE / TEMPAT PENSIL MAGNET OGGY O-022</v>
          </cell>
          <cell r="J784">
            <v>0</v>
          </cell>
          <cell r="K784">
            <v>250000</v>
          </cell>
        </row>
        <row r="785">
          <cell r="D785">
            <v>0</v>
          </cell>
          <cell r="E785">
            <v>0</v>
          </cell>
          <cell r="J785">
            <v>0</v>
          </cell>
          <cell r="K785">
            <v>0</v>
          </cell>
        </row>
        <row r="788">
          <cell r="J788">
            <v>3496740</v>
          </cell>
        </row>
        <row r="790">
          <cell r="J790">
            <v>0</v>
          </cell>
          <cell r="K790">
            <v>0</v>
          </cell>
        </row>
        <row r="792">
          <cell r="E792" t="str">
            <v>Hormat Kami,</v>
          </cell>
          <cell r="J792">
            <v>346523.78378378373</v>
          </cell>
        </row>
        <row r="794">
          <cell r="K794">
            <v>3496740</v>
          </cell>
        </row>
        <row r="796">
          <cell r="J796" t="str">
            <v>RISMA / CONDRO</v>
          </cell>
        </row>
        <row r="797">
          <cell r="J797">
            <v>0</v>
          </cell>
        </row>
        <row r="800">
          <cell r="D800" t="str">
            <v>AM</v>
          </cell>
          <cell r="E800">
            <v>23050008</v>
          </cell>
        </row>
        <row r="802">
          <cell r="D802">
            <v>45054</v>
          </cell>
        </row>
        <row r="804">
          <cell r="D804" t="str">
            <v>KO 4050</v>
          </cell>
        </row>
        <row r="806">
          <cell r="D806" t="str">
            <v>C</v>
          </cell>
          <cell r="J806" t="str">
            <v>Disc 2</v>
          </cell>
          <cell r="K806" t="str">
            <v>Amount</v>
          </cell>
        </row>
        <row r="808">
          <cell r="D808">
            <v>3</v>
          </cell>
          <cell r="E808" t="str">
            <v>ISI CUTTER 18 MM KENKO L-150 (BESAR)</v>
          </cell>
          <cell r="K808">
            <v>10089360</v>
          </cell>
        </row>
        <row r="809">
          <cell r="K809">
            <v>0</v>
          </cell>
        </row>
        <row r="810">
          <cell r="K810">
            <v>0</v>
          </cell>
        </row>
        <row r="811">
          <cell r="K811">
            <v>0</v>
          </cell>
        </row>
        <row r="812">
          <cell r="K812">
            <v>0</v>
          </cell>
        </row>
        <row r="813">
          <cell r="K813">
            <v>0</v>
          </cell>
        </row>
        <row r="814">
          <cell r="K814">
            <v>0</v>
          </cell>
        </row>
        <row r="815">
          <cell r="K815">
            <v>0</v>
          </cell>
        </row>
        <row r="816">
          <cell r="K816">
            <v>0</v>
          </cell>
        </row>
        <row r="817">
          <cell r="K817">
            <v>0</v>
          </cell>
        </row>
        <row r="818">
          <cell r="K818">
            <v>0</v>
          </cell>
        </row>
        <row r="819">
          <cell r="K819">
            <v>0</v>
          </cell>
        </row>
        <row r="820">
          <cell r="K820">
            <v>0</v>
          </cell>
        </row>
        <row r="821">
          <cell r="K821">
            <v>0</v>
          </cell>
        </row>
        <row r="822">
          <cell r="K822">
            <v>0</v>
          </cell>
        </row>
        <row r="823">
          <cell r="K823">
            <v>0</v>
          </cell>
        </row>
        <row r="826">
          <cell r="J826">
            <v>10089360</v>
          </cell>
        </row>
        <row r="828">
          <cell r="K828">
            <v>0</v>
          </cell>
        </row>
        <row r="830">
          <cell r="E830" t="str">
            <v>Hormat Kami,</v>
          </cell>
          <cell r="J830">
            <v>999846.48648648639</v>
          </cell>
        </row>
        <row r="832">
          <cell r="K832">
            <v>10089360</v>
          </cell>
        </row>
        <row r="834">
          <cell r="J834" t="str">
            <v>NOVI / CONDRO</v>
          </cell>
        </row>
        <row r="838">
          <cell r="D838" t="str">
            <v>AM</v>
          </cell>
          <cell r="E838">
            <v>23050008</v>
          </cell>
        </row>
        <row r="840">
          <cell r="D840">
            <v>45054</v>
          </cell>
        </row>
        <row r="842">
          <cell r="D842" t="str">
            <v>KO 4050</v>
          </cell>
        </row>
        <row r="844">
          <cell r="D844" t="str">
            <v>C</v>
          </cell>
          <cell r="J844" t="str">
            <v>Disc 2</v>
          </cell>
          <cell r="K844" t="str">
            <v>Amount</v>
          </cell>
        </row>
        <row r="846">
          <cell r="D846">
            <v>3</v>
          </cell>
          <cell r="E846" t="str">
            <v>ISI CUTTER 18 MM KENKO L-150 (BESAR)</v>
          </cell>
          <cell r="J846">
            <v>0</v>
          </cell>
          <cell r="K846">
            <v>10089360</v>
          </cell>
        </row>
        <row r="847">
          <cell r="D847">
            <v>0</v>
          </cell>
          <cell r="E847">
            <v>0</v>
          </cell>
          <cell r="J847">
            <v>0</v>
          </cell>
          <cell r="K847">
            <v>0</v>
          </cell>
        </row>
        <row r="848">
          <cell r="D848">
            <v>0</v>
          </cell>
          <cell r="E848">
            <v>0</v>
          </cell>
          <cell r="J848">
            <v>0</v>
          </cell>
          <cell r="K848">
            <v>0</v>
          </cell>
        </row>
        <row r="849">
          <cell r="D849">
            <v>0</v>
          </cell>
          <cell r="E849">
            <v>0</v>
          </cell>
          <cell r="J849">
            <v>0</v>
          </cell>
          <cell r="K849">
            <v>0</v>
          </cell>
        </row>
        <row r="850">
          <cell r="D850">
            <v>0</v>
          </cell>
          <cell r="E850">
            <v>0</v>
          </cell>
          <cell r="J850">
            <v>0</v>
          </cell>
          <cell r="K850">
            <v>0</v>
          </cell>
        </row>
        <row r="851">
          <cell r="D851">
            <v>0</v>
          </cell>
          <cell r="E851">
            <v>0</v>
          </cell>
          <cell r="J851">
            <v>0</v>
          </cell>
          <cell r="K851">
            <v>0</v>
          </cell>
        </row>
        <row r="852">
          <cell r="D852">
            <v>0</v>
          </cell>
          <cell r="E852">
            <v>0</v>
          </cell>
          <cell r="J852">
            <v>0</v>
          </cell>
          <cell r="K852">
            <v>0</v>
          </cell>
        </row>
        <row r="853">
          <cell r="D853">
            <v>0</v>
          </cell>
          <cell r="E853">
            <v>0</v>
          </cell>
          <cell r="J853">
            <v>0</v>
          </cell>
          <cell r="K853">
            <v>0</v>
          </cell>
        </row>
        <row r="854">
          <cell r="D854">
            <v>0</v>
          </cell>
          <cell r="E854">
            <v>0</v>
          </cell>
          <cell r="J854">
            <v>0</v>
          </cell>
          <cell r="K854">
            <v>0</v>
          </cell>
        </row>
        <row r="855">
          <cell r="D855">
            <v>0</v>
          </cell>
          <cell r="E855">
            <v>0</v>
          </cell>
          <cell r="J855">
            <v>0</v>
          </cell>
          <cell r="K855">
            <v>0</v>
          </cell>
        </row>
        <row r="856">
          <cell r="D856">
            <v>0</v>
          </cell>
          <cell r="E856">
            <v>0</v>
          </cell>
          <cell r="J856">
            <v>0</v>
          </cell>
          <cell r="K856">
            <v>0</v>
          </cell>
        </row>
        <row r="857">
          <cell r="D857">
            <v>0</v>
          </cell>
          <cell r="E857">
            <v>0</v>
          </cell>
          <cell r="J857">
            <v>0</v>
          </cell>
          <cell r="K857">
            <v>0</v>
          </cell>
        </row>
        <row r="858">
          <cell r="D858">
            <v>0</v>
          </cell>
          <cell r="E858">
            <v>0</v>
          </cell>
          <cell r="J858">
            <v>0</v>
          </cell>
          <cell r="K858">
            <v>0</v>
          </cell>
        </row>
        <row r="859">
          <cell r="D859">
            <v>0</v>
          </cell>
          <cell r="E859">
            <v>0</v>
          </cell>
          <cell r="J859">
            <v>0</v>
          </cell>
          <cell r="K859">
            <v>0</v>
          </cell>
        </row>
        <row r="860">
          <cell r="D860">
            <v>0</v>
          </cell>
          <cell r="E860">
            <v>0</v>
          </cell>
          <cell r="J860">
            <v>0</v>
          </cell>
          <cell r="K860">
            <v>0</v>
          </cell>
        </row>
        <row r="861">
          <cell r="D861">
            <v>0</v>
          </cell>
          <cell r="E861">
            <v>0</v>
          </cell>
          <cell r="J861">
            <v>0</v>
          </cell>
          <cell r="K861">
            <v>0</v>
          </cell>
        </row>
        <row r="864">
          <cell r="J864">
            <v>10089360</v>
          </cell>
        </row>
        <row r="866">
          <cell r="J866">
            <v>0</v>
          </cell>
          <cell r="K866">
            <v>0</v>
          </cell>
        </row>
        <row r="868">
          <cell r="E868" t="str">
            <v>Hormat Kami,</v>
          </cell>
          <cell r="J868">
            <v>999846.48648648639</v>
          </cell>
        </row>
        <row r="870">
          <cell r="K870">
            <v>10089360</v>
          </cell>
        </row>
        <row r="872">
          <cell r="J872" t="str">
            <v>NOVI / CONDRO</v>
          </cell>
        </row>
        <row r="873">
          <cell r="J873">
            <v>0</v>
          </cell>
        </row>
        <row r="876">
          <cell r="D876" t="str">
            <v>AM</v>
          </cell>
          <cell r="E876">
            <v>23050008</v>
          </cell>
        </row>
        <row r="878">
          <cell r="D878">
            <v>45054</v>
          </cell>
        </row>
        <row r="880">
          <cell r="D880" t="str">
            <v>KO 4050</v>
          </cell>
        </row>
        <row r="882">
          <cell r="D882" t="str">
            <v>C</v>
          </cell>
          <cell r="J882" t="str">
            <v>Disc 2</v>
          </cell>
          <cell r="K882" t="str">
            <v>Amount</v>
          </cell>
        </row>
        <row r="884">
          <cell r="D884">
            <v>3</v>
          </cell>
          <cell r="E884" t="str">
            <v>ISI CUTTER 18 MM KENKO L-150 (BESAR)</v>
          </cell>
          <cell r="J884">
            <v>0</v>
          </cell>
          <cell r="K884">
            <v>10089360</v>
          </cell>
        </row>
        <row r="885">
          <cell r="D885">
            <v>0</v>
          </cell>
          <cell r="E885">
            <v>0</v>
          </cell>
          <cell r="J885">
            <v>0</v>
          </cell>
          <cell r="K885">
            <v>0</v>
          </cell>
        </row>
        <row r="886">
          <cell r="D886">
            <v>0</v>
          </cell>
          <cell r="E886">
            <v>0</v>
          </cell>
          <cell r="J886">
            <v>0</v>
          </cell>
          <cell r="K886">
            <v>0</v>
          </cell>
        </row>
        <row r="887">
          <cell r="D887">
            <v>0</v>
          </cell>
          <cell r="E887">
            <v>0</v>
          </cell>
          <cell r="J887">
            <v>0</v>
          </cell>
          <cell r="K887">
            <v>0</v>
          </cell>
        </row>
        <row r="888">
          <cell r="D888">
            <v>0</v>
          </cell>
          <cell r="E888">
            <v>0</v>
          </cell>
          <cell r="J888">
            <v>0</v>
          </cell>
          <cell r="K888">
            <v>0</v>
          </cell>
        </row>
        <row r="889">
          <cell r="D889">
            <v>0</v>
          </cell>
          <cell r="E889">
            <v>0</v>
          </cell>
          <cell r="J889">
            <v>0</v>
          </cell>
          <cell r="K889">
            <v>0</v>
          </cell>
        </row>
        <row r="890">
          <cell r="D890">
            <v>0</v>
          </cell>
          <cell r="E890">
            <v>0</v>
          </cell>
          <cell r="J890">
            <v>0</v>
          </cell>
          <cell r="K890">
            <v>0</v>
          </cell>
        </row>
        <row r="891">
          <cell r="D891">
            <v>0</v>
          </cell>
          <cell r="E891">
            <v>0</v>
          </cell>
          <cell r="J891">
            <v>0</v>
          </cell>
          <cell r="K891">
            <v>0</v>
          </cell>
        </row>
        <row r="892">
          <cell r="D892">
            <v>0</v>
          </cell>
          <cell r="E892">
            <v>0</v>
          </cell>
          <cell r="J892">
            <v>0</v>
          </cell>
          <cell r="K892">
            <v>0</v>
          </cell>
        </row>
        <row r="893">
          <cell r="D893">
            <v>0</v>
          </cell>
          <cell r="E893">
            <v>0</v>
          </cell>
          <cell r="J893">
            <v>0</v>
          </cell>
          <cell r="K893">
            <v>0</v>
          </cell>
        </row>
        <row r="894">
          <cell r="D894">
            <v>0</v>
          </cell>
          <cell r="E894">
            <v>0</v>
          </cell>
          <cell r="J894">
            <v>0</v>
          </cell>
          <cell r="K894">
            <v>0</v>
          </cell>
        </row>
        <row r="895">
          <cell r="D895">
            <v>0</v>
          </cell>
          <cell r="E895">
            <v>0</v>
          </cell>
          <cell r="J895">
            <v>0</v>
          </cell>
          <cell r="K895">
            <v>0</v>
          </cell>
        </row>
        <row r="896">
          <cell r="D896">
            <v>0</v>
          </cell>
          <cell r="E896">
            <v>0</v>
          </cell>
          <cell r="J896">
            <v>0</v>
          </cell>
          <cell r="K896">
            <v>0</v>
          </cell>
        </row>
        <row r="897">
          <cell r="D897">
            <v>0</v>
          </cell>
          <cell r="E897">
            <v>0</v>
          </cell>
          <cell r="J897">
            <v>0</v>
          </cell>
          <cell r="K897">
            <v>0</v>
          </cell>
        </row>
        <row r="898">
          <cell r="D898">
            <v>0</v>
          </cell>
          <cell r="E898">
            <v>0</v>
          </cell>
          <cell r="J898">
            <v>0</v>
          </cell>
          <cell r="K898">
            <v>0</v>
          </cell>
        </row>
        <row r="899">
          <cell r="D899">
            <v>0</v>
          </cell>
          <cell r="E899">
            <v>0</v>
          </cell>
          <cell r="J899">
            <v>0</v>
          </cell>
          <cell r="K899">
            <v>0</v>
          </cell>
        </row>
        <row r="902">
          <cell r="J902">
            <v>10089360</v>
          </cell>
        </row>
        <row r="904">
          <cell r="J904">
            <v>0</v>
          </cell>
          <cell r="K904">
            <v>0</v>
          </cell>
        </row>
        <row r="906">
          <cell r="E906" t="str">
            <v>Hormat Kami,</v>
          </cell>
          <cell r="J906">
            <v>999846.48648648639</v>
          </cell>
        </row>
        <row r="908">
          <cell r="K908">
            <v>10089360</v>
          </cell>
        </row>
        <row r="910">
          <cell r="J910" t="str">
            <v>NOVI / CONDRO</v>
          </cell>
        </row>
        <row r="911">
          <cell r="J911">
            <v>0</v>
          </cell>
        </row>
        <row r="914">
          <cell r="D914" t="str">
            <v>AM</v>
          </cell>
          <cell r="E914">
            <v>23050009</v>
          </cell>
        </row>
        <row r="916">
          <cell r="D916">
            <v>45054</v>
          </cell>
        </row>
        <row r="918">
          <cell r="D918" t="str">
            <v>KO 4054</v>
          </cell>
        </row>
        <row r="920">
          <cell r="D920" t="str">
            <v>C</v>
          </cell>
          <cell r="J920" t="str">
            <v>Disc 2</v>
          </cell>
          <cell r="K920" t="str">
            <v>Amount</v>
          </cell>
        </row>
        <row r="922">
          <cell r="D922" t="str">
            <v/>
          </cell>
          <cell r="E922" t="str">
            <v>GEL PEN KENKO EASY GEL HITAM</v>
          </cell>
          <cell r="K922">
            <v>1409400</v>
          </cell>
        </row>
        <row r="923">
          <cell r="D923" t="str">
            <v/>
          </cell>
          <cell r="E923" t="str">
            <v>GEL PEN KENKO K-1 HITAM</v>
          </cell>
          <cell r="K923">
            <v>213840</v>
          </cell>
        </row>
        <row r="924">
          <cell r="D924" t="str">
            <v/>
          </cell>
          <cell r="E924" t="str">
            <v>BINDER CLIP JOYKO 107</v>
          </cell>
          <cell r="K924">
            <v>280800</v>
          </cell>
        </row>
        <row r="925">
          <cell r="D925" t="str">
            <v/>
          </cell>
          <cell r="E925" t="str">
            <v>BINDER CLIP JOYKO 260</v>
          </cell>
          <cell r="K925">
            <v>318600</v>
          </cell>
        </row>
        <row r="926">
          <cell r="D926" t="str">
            <v/>
          </cell>
          <cell r="E926" t="str">
            <v>CORRECTION TAPE KENKO CT-905 (12M x 5MM)</v>
          </cell>
          <cell r="K926">
            <v>168480</v>
          </cell>
        </row>
        <row r="927">
          <cell r="K927">
            <v>0</v>
          </cell>
        </row>
        <row r="928">
          <cell r="K928">
            <v>0</v>
          </cell>
        </row>
        <row r="929">
          <cell r="K929">
            <v>0</v>
          </cell>
        </row>
        <row r="930">
          <cell r="K930">
            <v>0</v>
          </cell>
        </row>
        <row r="931">
          <cell r="K931">
            <v>0</v>
          </cell>
        </row>
        <row r="932">
          <cell r="K932">
            <v>0</v>
          </cell>
        </row>
        <row r="933">
          <cell r="K933">
            <v>0</v>
          </cell>
        </row>
        <row r="934">
          <cell r="K934">
            <v>0</v>
          </cell>
        </row>
        <row r="935">
          <cell r="K935">
            <v>0</v>
          </cell>
        </row>
        <row r="936">
          <cell r="K936">
            <v>0</v>
          </cell>
        </row>
        <row r="937">
          <cell r="K937">
            <v>0</v>
          </cell>
        </row>
        <row r="940">
          <cell r="J940">
            <v>2391120</v>
          </cell>
        </row>
        <row r="942">
          <cell r="K942">
            <v>0</v>
          </cell>
        </row>
        <row r="944">
          <cell r="E944" t="str">
            <v>Hormat Kami,</v>
          </cell>
          <cell r="J944">
            <v>236957.83783783781</v>
          </cell>
        </row>
        <row r="946">
          <cell r="K946">
            <v>2391120</v>
          </cell>
        </row>
        <row r="948">
          <cell r="J948" t="str">
            <v>NOVI / CONDRO</v>
          </cell>
        </row>
        <row r="952">
          <cell r="D952" t="str">
            <v>AM</v>
          </cell>
          <cell r="E952">
            <v>23050009</v>
          </cell>
        </row>
        <row r="954">
          <cell r="D954">
            <v>45054</v>
          </cell>
        </row>
        <row r="956">
          <cell r="D956" t="str">
            <v>KO 4054</v>
          </cell>
        </row>
        <row r="958">
          <cell r="D958" t="str">
            <v>C</v>
          </cell>
          <cell r="J958" t="str">
            <v>Disc 2</v>
          </cell>
          <cell r="K958" t="str">
            <v>Amount</v>
          </cell>
        </row>
        <row r="960">
          <cell r="D960" t="str">
            <v/>
          </cell>
          <cell r="E960" t="str">
            <v>GEL PEN KENKO EASY GEL HITAM</v>
          </cell>
          <cell r="J960">
            <v>0</v>
          </cell>
          <cell r="K960">
            <v>1409400</v>
          </cell>
        </row>
        <row r="961">
          <cell r="D961" t="str">
            <v/>
          </cell>
          <cell r="E961" t="str">
            <v>GEL PEN KENKO K-1 HITAM</v>
          </cell>
          <cell r="J961">
            <v>0</v>
          </cell>
          <cell r="K961">
            <v>213840</v>
          </cell>
        </row>
        <row r="962">
          <cell r="D962" t="str">
            <v/>
          </cell>
          <cell r="E962" t="str">
            <v>BINDER CLIP JOYKO 107</v>
          </cell>
          <cell r="J962">
            <v>0</v>
          </cell>
          <cell r="K962">
            <v>280800</v>
          </cell>
        </row>
        <row r="963">
          <cell r="D963" t="str">
            <v/>
          </cell>
          <cell r="E963" t="str">
            <v>BINDER CLIP JOYKO 260</v>
          </cell>
          <cell r="J963">
            <v>0</v>
          </cell>
          <cell r="K963">
            <v>318600</v>
          </cell>
        </row>
        <row r="964">
          <cell r="D964" t="str">
            <v/>
          </cell>
          <cell r="E964" t="str">
            <v>CORRECTION TAPE KENKO CT-905 (12M x 5MM)</v>
          </cell>
          <cell r="J964">
            <v>0</v>
          </cell>
          <cell r="K964">
            <v>168480</v>
          </cell>
        </row>
        <row r="965">
          <cell r="D965">
            <v>0</v>
          </cell>
          <cell r="E965">
            <v>0</v>
          </cell>
          <cell r="J965">
            <v>0</v>
          </cell>
          <cell r="K965">
            <v>0</v>
          </cell>
        </row>
        <row r="966">
          <cell r="D966">
            <v>0</v>
          </cell>
          <cell r="E966">
            <v>0</v>
          </cell>
          <cell r="J966">
            <v>0</v>
          </cell>
          <cell r="K966">
            <v>0</v>
          </cell>
        </row>
        <row r="967">
          <cell r="D967">
            <v>0</v>
          </cell>
          <cell r="E967">
            <v>0</v>
          </cell>
          <cell r="J967">
            <v>0</v>
          </cell>
          <cell r="K967">
            <v>0</v>
          </cell>
        </row>
        <row r="968">
          <cell r="D968">
            <v>0</v>
          </cell>
          <cell r="E968">
            <v>0</v>
          </cell>
          <cell r="J968">
            <v>0</v>
          </cell>
          <cell r="K968">
            <v>0</v>
          </cell>
        </row>
        <row r="969">
          <cell r="D969">
            <v>0</v>
          </cell>
          <cell r="E969">
            <v>0</v>
          </cell>
          <cell r="J969">
            <v>0</v>
          </cell>
          <cell r="K969">
            <v>0</v>
          </cell>
        </row>
        <row r="970">
          <cell r="D970">
            <v>0</v>
          </cell>
          <cell r="E970">
            <v>0</v>
          </cell>
          <cell r="J970">
            <v>0</v>
          </cell>
          <cell r="K970">
            <v>0</v>
          </cell>
        </row>
        <row r="971">
          <cell r="D971">
            <v>0</v>
          </cell>
          <cell r="E971">
            <v>0</v>
          </cell>
          <cell r="J971">
            <v>0</v>
          </cell>
          <cell r="K971">
            <v>0</v>
          </cell>
        </row>
        <row r="972">
          <cell r="D972">
            <v>0</v>
          </cell>
          <cell r="E972">
            <v>0</v>
          </cell>
          <cell r="J972">
            <v>0</v>
          </cell>
          <cell r="K972">
            <v>0</v>
          </cell>
        </row>
        <row r="973">
          <cell r="D973">
            <v>0</v>
          </cell>
          <cell r="E973">
            <v>0</v>
          </cell>
          <cell r="J973">
            <v>0</v>
          </cell>
          <cell r="K973">
            <v>0</v>
          </cell>
        </row>
        <row r="974">
          <cell r="D974">
            <v>0</v>
          </cell>
          <cell r="E974">
            <v>0</v>
          </cell>
          <cell r="J974">
            <v>0</v>
          </cell>
          <cell r="K974">
            <v>0</v>
          </cell>
        </row>
        <row r="975">
          <cell r="D975">
            <v>0</v>
          </cell>
          <cell r="E975">
            <v>0</v>
          </cell>
          <cell r="J975">
            <v>0</v>
          </cell>
          <cell r="K975">
            <v>0</v>
          </cell>
        </row>
        <row r="978">
          <cell r="J978">
            <v>2391120</v>
          </cell>
        </row>
        <row r="980">
          <cell r="J980">
            <v>0</v>
          </cell>
          <cell r="K980">
            <v>0</v>
          </cell>
        </row>
        <row r="982">
          <cell r="E982" t="str">
            <v>Hormat Kami,</v>
          </cell>
          <cell r="J982">
            <v>236957.83783783781</v>
          </cell>
        </row>
        <row r="984">
          <cell r="K984">
            <v>2391120</v>
          </cell>
        </row>
        <row r="986">
          <cell r="J986" t="str">
            <v>NOVI / CONDRO</v>
          </cell>
        </row>
        <row r="987">
          <cell r="J987">
            <v>0</v>
          </cell>
        </row>
        <row r="990">
          <cell r="D990" t="str">
            <v>AM</v>
          </cell>
          <cell r="E990">
            <v>23050009</v>
          </cell>
        </row>
        <row r="992">
          <cell r="D992">
            <v>45054</v>
          </cell>
        </row>
        <row r="994">
          <cell r="D994" t="str">
            <v>KO 4054</v>
          </cell>
        </row>
        <row r="996">
          <cell r="D996" t="str">
            <v>C</v>
          </cell>
          <cell r="J996" t="str">
            <v>Disc 2</v>
          </cell>
          <cell r="K996" t="str">
            <v>Amount</v>
          </cell>
        </row>
        <row r="998">
          <cell r="D998" t="str">
            <v/>
          </cell>
          <cell r="E998" t="str">
            <v>GEL PEN KENKO EASY GEL HITAM</v>
          </cell>
          <cell r="J998">
            <v>0</v>
          </cell>
          <cell r="K998">
            <v>1409400</v>
          </cell>
        </row>
        <row r="999">
          <cell r="D999" t="str">
            <v/>
          </cell>
          <cell r="E999" t="str">
            <v>GEL PEN KENKO K-1 HITAM</v>
          </cell>
          <cell r="J999">
            <v>0</v>
          </cell>
          <cell r="K999">
            <v>213840</v>
          </cell>
        </row>
        <row r="1000">
          <cell r="D1000" t="str">
            <v/>
          </cell>
          <cell r="E1000" t="str">
            <v>BINDER CLIP JOYKO 107</v>
          </cell>
          <cell r="J1000">
            <v>0</v>
          </cell>
          <cell r="K1000">
            <v>280800</v>
          </cell>
        </row>
        <row r="1001">
          <cell r="D1001" t="str">
            <v/>
          </cell>
          <cell r="E1001" t="str">
            <v>BINDER CLIP JOYKO 260</v>
          </cell>
          <cell r="J1001">
            <v>0</v>
          </cell>
          <cell r="K1001">
            <v>318600</v>
          </cell>
        </row>
        <row r="1002">
          <cell r="D1002" t="str">
            <v/>
          </cell>
          <cell r="E1002" t="str">
            <v>CORRECTION TAPE KENKO CT-905 (12M x 5MM)</v>
          </cell>
          <cell r="J1002">
            <v>0</v>
          </cell>
          <cell r="K1002">
            <v>168480</v>
          </cell>
        </row>
        <row r="1003">
          <cell r="D1003">
            <v>0</v>
          </cell>
          <cell r="E1003">
            <v>0</v>
          </cell>
          <cell r="J1003">
            <v>0</v>
          </cell>
          <cell r="K1003">
            <v>0</v>
          </cell>
        </row>
        <row r="1004">
          <cell r="D1004">
            <v>0</v>
          </cell>
          <cell r="E1004">
            <v>0</v>
          </cell>
          <cell r="J1004">
            <v>0</v>
          </cell>
          <cell r="K1004">
            <v>0</v>
          </cell>
        </row>
        <row r="1005">
          <cell r="D1005">
            <v>0</v>
          </cell>
          <cell r="E1005">
            <v>0</v>
          </cell>
          <cell r="J1005">
            <v>0</v>
          </cell>
          <cell r="K1005">
            <v>0</v>
          </cell>
        </row>
        <row r="1006">
          <cell r="D1006">
            <v>0</v>
          </cell>
          <cell r="E1006">
            <v>0</v>
          </cell>
          <cell r="J1006">
            <v>0</v>
          </cell>
          <cell r="K1006">
            <v>0</v>
          </cell>
        </row>
        <row r="1007">
          <cell r="D1007">
            <v>0</v>
          </cell>
          <cell r="E1007">
            <v>0</v>
          </cell>
          <cell r="J1007">
            <v>0</v>
          </cell>
          <cell r="K1007">
            <v>0</v>
          </cell>
        </row>
        <row r="1008">
          <cell r="D1008">
            <v>0</v>
          </cell>
          <cell r="E1008">
            <v>0</v>
          </cell>
          <cell r="J1008">
            <v>0</v>
          </cell>
          <cell r="K1008">
            <v>0</v>
          </cell>
        </row>
        <row r="1009">
          <cell r="D1009">
            <v>0</v>
          </cell>
          <cell r="E1009">
            <v>0</v>
          </cell>
          <cell r="J1009">
            <v>0</v>
          </cell>
          <cell r="K1009">
            <v>0</v>
          </cell>
        </row>
        <row r="1010">
          <cell r="D1010">
            <v>0</v>
          </cell>
          <cell r="E1010">
            <v>0</v>
          </cell>
          <cell r="J1010">
            <v>0</v>
          </cell>
          <cell r="K1010">
            <v>0</v>
          </cell>
        </row>
        <row r="1011">
          <cell r="D1011">
            <v>0</v>
          </cell>
          <cell r="E1011">
            <v>0</v>
          </cell>
          <cell r="J1011">
            <v>0</v>
          </cell>
          <cell r="K1011">
            <v>0</v>
          </cell>
        </row>
        <row r="1012">
          <cell r="D1012">
            <v>0</v>
          </cell>
          <cell r="E1012">
            <v>0</v>
          </cell>
          <cell r="J1012">
            <v>0</v>
          </cell>
          <cell r="K1012">
            <v>0</v>
          </cell>
        </row>
        <row r="1013">
          <cell r="D1013">
            <v>0</v>
          </cell>
          <cell r="E1013">
            <v>0</v>
          </cell>
          <cell r="J1013">
            <v>0</v>
          </cell>
          <cell r="K1013">
            <v>0</v>
          </cell>
        </row>
        <row r="1016">
          <cell r="J1016">
            <v>2391120</v>
          </cell>
        </row>
        <row r="1018">
          <cell r="J1018">
            <v>0</v>
          </cell>
          <cell r="K1018">
            <v>0</v>
          </cell>
        </row>
        <row r="1020">
          <cell r="E1020" t="str">
            <v>Hormat Kami,</v>
          </cell>
          <cell r="J1020">
            <v>236957.83783783781</v>
          </cell>
        </row>
        <row r="1022">
          <cell r="K1022">
            <v>2391120</v>
          </cell>
        </row>
        <row r="1024">
          <cell r="J1024" t="str">
            <v>NOVI / CONDRO</v>
          </cell>
        </row>
        <row r="1025">
          <cell r="J1025">
            <v>0</v>
          </cell>
        </row>
        <row r="1028">
          <cell r="D1028" t="str">
            <v>AM</v>
          </cell>
          <cell r="E1028">
            <v>23050010</v>
          </cell>
        </row>
        <row r="1030">
          <cell r="D1030">
            <v>45054</v>
          </cell>
        </row>
        <row r="1032">
          <cell r="D1032" t="str">
            <v>KO 4068</v>
          </cell>
        </row>
        <row r="1034">
          <cell r="D1034" t="str">
            <v>C</v>
          </cell>
          <cell r="J1034" t="str">
            <v>Disc 2</v>
          </cell>
          <cell r="K1034" t="str">
            <v>Amount</v>
          </cell>
        </row>
        <row r="1036">
          <cell r="D1036" t="str">
            <v/>
          </cell>
          <cell r="E1036" t="str">
            <v>ISI CUTTER 18 MM KENKO L-150 (BESAR)</v>
          </cell>
          <cell r="K1036">
            <v>699840</v>
          </cell>
        </row>
        <row r="1037">
          <cell r="K1037">
            <v>0</v>
          </cell>
        </row>
        <row r="1038">
          <cell r="K1038">
            <v>0</v>
          </cell>
        </row>
        <row r="1039">
          <cell r="K1039">
            <v>0</v>
          </cell>
        </row>
        <row r="1040">
          <cell r="K1040">
            <v>0</v>
          </cell>
        </row>
        <row r="1041">
          <cell r="K1041">
            <v>0</v>
          </cell>
        </row>
        <row r="1042">
          <cell r="K1042">
            <v>0</v>
          </cell>
        </row>
        <row r="1043">
          <cell r="K1043">
            <v>0</v>
          </cell>
        </row>
        <row r="1044">
          <cell r="K1044">
            <v>0</v>
          </cell>
        </row>
        <row r="1045">
          <cell r="K1045">
            <v>0</v>
          </cell>
        </row>
        <row r="1046">
          <cell r="K1046">
            <v>0</v>
          </cell>
        </row>
        <row r="1047">
          <cell r="K1047">
            <v>0</v>
          </cell>
        </row>
        <row r="1048">
          <cell r="K1048">
            <v>0</v>
          </cell>
        </row>
        <row r="1049">
          <cell r="K1049">
            <v>0</v>
          </cell>
        </row>
        <row r="1050">
          <cell r="K1050">
            <v>0</v>
          </cell>
        </row>
        <row r="1051">
          <cell r="K1051">
            <v>0</v>
          </cell>
        </row>
        <row r="1054">
          <cell r="J1054">
            <v>699840</v>
          </cell>
        </row>
        <row r="1056">
          <cell r="K1056">
            <v>0</v>
          </cell>
        </row>
        <row r="1058">
          <cell r="E1058" t="str">
            <v>Hormat Kami,</v>
          </cell>
          <cell r="J1058">
            <v>69353.513513513506</v>
          </cell>
        </row>
        <row r="1060">
          <cell r="K1060">
            <v>699840</v>
          </cell>
        </row>
        <row r="1062">
          <cell r="J1062" t="str">
            <v>NOVI / CONDRO</v>
          </cell>
        </row>
        <row r="1066">
          <cell r="D1066" t="str">
            <v>AM</v>
          </cell>
          <cell r="E1066">
            <v>23050010</v>
          </cell>
        </row>
        <row r="1068">
          <cell r="D1068">
            <v>45054</v>
          </cell>
        </row>
        <row r="1070">
          <cell r="D1070" t="str">
            <v>KO 4068</v>
          </cell>
        </row>
        <row r="1072">
          <cell r="D1072" t="str">
            <v>C</v>
          </cell>
          <cell r="J1072" t="str">
            <v>Disc 2</v>
          </cell>
          <cell r="K1072" t="str">
            <v>Amount</v>
          </cell>
        </row>
        <row r="1074">
          <cell r="D1074" t="str">
            <v/>
          </cell>
          <cell r="E1074" t="str">
            <v>ISI CUTTER 18 MM KENKO L-150 (BESAR)</v>
          </cell>
          <cell r="J1074">
            <v>0</v>
          </cell>
          <cell r="K1074">
            <v>699840</v>
          </cell>
        </row>
        <row r="1075">
          <cell r="D1075">
            <v>0</v>
          </cell>
          <cell r="E1075">
            <v>0</v>
          </cell>
          <cell r="J1075">
            <v>0</v>
          </cell>
          <cell r="K1075">
            <v>0</v>
          </cell>
        </row>
        <row r="1076">
          <cell r="D1076">
            <v>0</v>
          </cell>
          <cell r="E1076">
            <v>0</v>
          </cell>
          <cell r="J1076">
            <v>0</v>
          </cell>
          <cell r="K1076">
            <v>0</v>
          </cell>
        </row>
        <row r="1077">
          <cell r="D1077">
            <v>0</v>
          </cell>
          <cell r="E1077">
            <v>0</v>
          </cell>
          <cell r="J1077">
            <v>0</v>
          </cell>
          <cell r="K1077">
            <v>0</v>
          </cell>
        </row>
        <row r="1078">
          <cell r="D1078">
            <v>0</v>
          </cell>
          <cell r="E1078">
            <v>0</v>
          </cell>
          <cell r="J1078">
            <v>0</v>
          </cell>
          <cell r="K1078">
            <v>0</v>
          </cell>
        </row>
        <row r="1079">
          <cell r="D1079">
            <v>0</v>
          </cell>
          <cell r="E1079">
            <v>0</v>
          </cell>
          <cell r="J1079">
            <v>0</v>
          </cell>
          <cell r="K1079">
            <v>0</v>
          </cell>
        </row>
        <row r="1080">
          <cell r="D1080">
            <v>0</v>
          </cell>
          <cell r="E1080">
            <v>0</v>
          </cell>
          <cell r="J1080">
            <v>0</v>
          </cell>
          <cell r="K1080">
            <v>0</v>
          </cell>
        </row>
        <row r="1081">
          <cell r="D1081">
            <v>0</v>
          </cell>
          <cell r="E1081">
            <v>0</v>
          </cell>
          <cell r="J1081">
            <v>0</v>
          </cell>
          <cell r="K1081">
            <v>0</v>
          </cell>
        </row>
        <row r="1082">
          <cell r="D1082">
            <v>0</v>
          </cell>
          <cell r="E1082">
            <v>0</v>
          </cell>
          <cell r="J1082">
            <v>0</v>
          </cell>
          <cell r="K1082">
            <v>0</v>
          </cell>
        </row>
        <row r="1083">
          <cell r="D1083">
            <v>0</v>
          </cell>
          <cell r="E1083">
            <v>0</v>
          </cell>
          <cell r="J1083">
            <v>0</v>
          </cell>
          <cell r="K1083">
            <v>0</v>
          </cell>
        </row>
        <row r="1084">
          <cell r="D1084">
            <v>0</v>
          </cell>
          <cell r="E1084">
            <v>0</v>
          </cell>
          <cell r="J1084">
            <v>0</v>
          </cell>
          <cell r="K1084">
            <v>0</v>
          </cell>
        </row>
        <row r="1085">
          <cell r="D1085">
            <v>0</v>
          </cell>
          <cell r="E1085">
            <v>0</v>
          </cell>
          <cell r="J1085">
            <v>0</v>
          </cell>
          <cell r="K1085">
            <v>0</v>
          </cell>
        </row>
        <row r="1086">
          <cell r="D1086">
            <v>0</v>
          </cell>
          <cell r="E1086">
            <v>0</v>
          </cell>
          <cell r="J1086">
            <v>0</v>
          </cell>
          <cell r="K1086">
            <v>0</v>
          </cell>
        </row>
        <row r="1087">
          <cell r="D1087">
            <v>0</v>
          </cell>
          <cell r="E1087">
            <v>0</v>
          </cell>
          <cell r="J1087">
            <v>0</v>
          </cell>
          <cell r="K1087">
            <v>0</v>
          </cell>
        </row>
        <row r="1088">
          <cell r="D1088">
            <v>0</v>
          </cell>
          <cell r="E1088">
            <v>0</v>
          </cell>
          <cell r="J1088">
            <v>0</v>
          </cell>
          <cell r="K1088">
            <v>0</v>
          </cell>
        </row>
        <row r="1089">
          <cell r="D1089">
            <v>0</v>
          </cell>
          <cell r="E1089">
            <v>0</v>
          </cell>
          <cell r="J1089">
            <v>0</v>
          </cell>
          <cell r="K1089">
            <v>0</v>
          </cell>
        </row>
        <row r="1092">
          <cell r="J1092">
            <v>699840</v>
          </cell>
        </row>
        <row r="1094">
          <cell r="J1094">
            <v>0</v>
          </cell>
          <cell r="K1094">
            <v>0</v>
          </cell>
        </row>
        <row r="1096">
          <cell r="E1096" t="str">
            <v>Hormat Kami,</v>
          </cell>
          <cell r="J1096">
            <v>69353.513513513506</v>
          </cell>
        </row>
        <row r="1098">
          <cell r="K1098">
            <v>699840</v>
          </cell>
        </row>
        <row r="1100">
          <cell r="J1100" t="str">
            <v>NOVI / CONDRO</v>
          </cell>
        </row>
        <row r="1101">
          <cell r="J1101">
            <v>0</v>
          </cell>
        </row>
        <row r="1104">
          <cell r="D1104" t="str">
            <v>AM</v>
          </cell>
          <cell r="E1104">
            <v>23050010</v>
          </cell>
        </row>
        <row r="1106">
          <cell r="D1106">
            <v>45054</v>
          </cell>
        </row>
        <row r="1108">
          <cell r="D1108" t="str">
            <v>KO 4068</v>
          </cell>
        </row>
        <row r="1110">
          <cell r="D1110" t="str">
            <v>C</v>
          </cell>
          <cell r="J1110" t="str">
            <v>Disc 2</v>
          </cell>
          <cell r="K1110" t="str">
            <v>Amount</v>
          </cell>
        </row>
        <row r="1112">
          <cell r="D1112" t="str">
            <v/>
          </cell>
          <cell r="E1112" t="str">
            <v>ISI CUTTER 18 MM KENKO L-150 (BESAR)</v>
          </cell>
          <cell r="J1112">
            <v>0</v>
          </cell>
          <cell r="K1112">
            <v>699840</v>
          </cell>
        </row>
        <row r="1113">
          <cell r="D1113">
            <v>0</v>
          </cell>
          <cell r="E1113">
            <v>0</v>
          </cell>
          <cell r="J1113">
            <v>0</v>
          </cell>
          <cell r="K1113">
            <v>0</v>
          </cell>
        </row>
        <row r="1114">
          <cell r="D1114">
            <v>0</v>
          </cell>
          <cell r="E1114">
            <v>0</v>
          </cell>
          <cell r="J1114">
            <v>0</v>
          </cell>
          <cell r="K1114">
            <v>0</v>
          </cell>
        </row>
        <row r="1115">
          <cell r="D1115">
            <v>0</v>
          </cell>
          <cell r="E1115">
            <v>0</v>
          </cell>
          <cell r="J1115">
            <v>0</v>
          </cell>
          <cell r="K1115">
            <v>0</v>
          </cell>
        </row>
        <row r="1116">
          <cell r="D1116">
            <v>0</v>
          </cell>
          <cell r="E1116">
            <v>0</v>
          </cell>
          <cell r="J1116">
            <v>0</v>
          </cell>
          <cell r="K1116">
            <v>0</v>
          </cell>
        </row>
        <row r="1117">
          <cell r="D1117">
            <v>0</v>
          </cell>
          <cell r="E1117">
            <v>0</v>
          </cell>
          <cell r="J1117">
            <v>0</v>
          </cell>
          <cell r="K1117">
            <v>0</v>
          </cell>
        </row>
        <row r="1118">
          <cell r="D1118">
            <v>0</v>
          </cell>
          <cell r="E1118">
            <v>0</v>
          </cell>
          <cell r="J1118">
            <v>0</v>
          </cell>
          <cell r="K1118">
            <v>0</v>
          </cell>
        </row>
        <row r="1119">
          <cell r="D1119">
            <v>0</v>
          </cell>
          <cell r="E1119">
            <v>0</v>
          </cell>
          <cell r="J1119">
            <v>0</v>
          </cell>
          <cell r="K1119">
            <v>0</v>
          </cell>
        </row>
        <row r="1120">
          <cell r="D1120">
            <v>0</v>
          </cell>
          <cell r="E1120">
            <v>0</v>
          </cell>
          <cell r="J1120">
            <v>0</v>
          </cell>
          <cell r="K1120">
            <v>0</v>
          </cell>
        </row>
        <row r="1121">
          <cell r="D1121">
            <v>0</v>
          </cell>
          <cell r="E1121">
            <v>0</v>
          </cell>
          <cell r="J1121">
            <v>0</v>
          </cell>
          <cell r="K1121">
            <v>0</v>
          </cell>
        </row>
        <row r="1122">
          <cell r="D1122">
            <v>0</v>
          </cell>
          <cell r="E1122">
            <v>0</v>
          </cell>
          <cell r="J1122">
            <v>0</v>
          </cell>
          <cell r="K1122">
            <v>0</v>
          </cell>
        </row>
        <row r="1123">
          <cell r="D1123">
            <v>0</v>
          </cell>
          <cell r="E1123">
            <v>0</v>
          </cell>
          <cell r="J1123">
            <v>0</v>
          </cell>
          <cell r="K1123">
            <v>0</v>
          </cell>
        </row>
        <row r="1124">
          <cell r="D1124">
            <v>0</v>
          </cell>
          <cell r="E1124">
            <v>0</v>
          </cell>
          <cell r="J1124">
            <v>0</v>
          </cell>
          <cell r="K1124">
            <v>0</v>
          </cell>
        </row>
        <row r="1125">
          <cell r="D1125">
            <v>0</v>
          </cell>
          <cell r="E1125">
            <v>0</v>
          </cell>
          <cell r="J1125">
            <v>0</v>
          </cell>
          <cell r="K1125">
            <v>0</v>
          </cell>
        </row>
        <row r="1126">
          <cell r="D1126">
            <v>0</v>
          </cell>
          <cell r="E1126">
            <v>0</v>
          </cell>
          <cell r="J1126">
            <v>0</v>
          </cell>
          <cell r="K1126">
            <v>0</v>
          </cell>
        </row>
        <row r="1127">
          <cell r="D1127">
            <v>0</v>
          </cell>
          <cell r="E1127">
            <v>0</v>
          </cell>
          <cell r="J1127">
            <v>0</v>
          </cell>
          <cell r="K1127">
            <v>0</v>
          </cell>
        </row>
        <row r="1130">
          <cell r="J1130">
            <v>699840</v>
          </cell>
        </row>
        <row r="1132">
          <cell r="J1132">
            <v>0</v>
          </cell>
          <cell r="K1132">
            <v>0</v>
          </cell>
        </row>
        <row r="1134">
          <cell r="E1134" t="str">
            <v>Hormat Kami,</v>
          </cell>
          <cell r="J1134">
            <v>69353.513513513506</v>
          </cell>
        </row>
        <row r="1136">
          <cell r="K1136">
            <v>699840</v>
          </cell>
        </row>
        <row r="1138">
          <cell r="J1138" t="str">
            <v>NOVI / CONDRO</v>
          </cell>
        </row>
        <row r="1139">
          <cell r="J1139">
            <v>0</v>
          </cell>
        </row>
        <row r="1142">
          <cell r="D1142" t="str">
            <v>AM</v>
          </cell>
          <cell r="E1142">
            <v>23050011</v>
          </cell>
        </row>
        <row r="1144">
          <cell r="D1144">
            <v>45054</v>
          </cell>
        </row>
        <row r="1146">
          <cell r="D1146" t="str">
            <v>KO 4072</v>
          </cell>
        </row>
        <row r="1148">
          <cell r="D1148" t="str">
            <v>C</v>
          </cell>
          <cell r="J1148" t="str">
            <v>Disc 2</v>
          </cell>
          <cell r="K1148" t="str">
            <v>Amount</v>
          </cell>
        </row>
        <row r="1150">
          <cell r="D1150" t="str">
            <v/>
          </cell>
          <cell r="E1150" t="str">
            <v>CORRECTION TAPE KENKO CT-905 (12M x 5MM)</v>
          </cell>
          <cell r="K1150">
            <v>2605824</v>
          </cell>
        </row>
        <row r="1151">
          <cell r="D1151" t="str">
            <v/>
          </cell>
          <cell r="E1151" t="str">
            <v>GEL PEN KENKO K-1 HITAM</v>
          </cell>
          <cell r="K1151">
            <v>1836450</v>
          </cell>
        </row>
        <row r="1152">
          <cell r="D1152" t="str">
            <v/>
          </cell>
          <cell r="E1152" t="str">
            <v>CORRECTION TAPE KENKO CT-634 (8M x 5MM)</v>
          </cell>
          <cell r="K1152">
            <v>567000</v>
          </cell>
        </row>
        <row r="1153">
          <cell r="K1153">
            <v>0</v>
          </cell>
        </row>
        <row r="1154">
          <cell r="K1154">
            <v>0</v>
          </cell>
        </row>
        <row r="1155">
          <cell r="K1155">
            <v>0</v>
          </cell>
        </row>
        <row r="1156">
          <cell r="K1156">
            <v>0</v>
          </cell>
        </row>
        <row r="1157">
          <cell r="K1157">
            <v>0</v>
          </cell>
        </row>
        <row r="1158">
          <cell r="K1158">
            <v>0</v>
          </cell>
        </row>
        <row r="1159">
          <cell r="K1159">
            <v>0</v>
          </cell>
        </row>
        <row r="1160">
          <cell r="K1160">
            <v>0</v>
          </cell>
        </row>
        <row r="1161">
          <cell r="K1161">
            <v>0</v>
          </cell>
        </row>
        <row r="1162">
          <cell r="K1162">
            <v>0</v>
          </cell>
        </row>
        <row r="1163">
          <cell r="K1163">
            <v>0</v>
          </cell>
        </row>
        <row r="1164">
          <cell r="K1164">
            <v>0</v>
          </cell>
        </row>
        <row r="1165">
          <cell r="K1165">
            <v>0</v>
          </cell>
        </row>
        <row r="1168">
          <cell r="J1168">
            <v>5009274</v>
          </cell>
        </row>
        <row r="1170">
          <cell r="K1170">
            <v>0</v>
          </cell>
        </row>
        <row r="1172">
          <cell r="E1172" t="str">
            <v>Hormat Kami,</v>
          </cell>
          <cell r="J1172">
            <v>496414.54054054053</v>
          </cell>
        </row>
        <row r="1174">
          <cell r="K1174">
            <v>5009274</v>
          </cell>
        </row>
        <row r="1176">
          <cell r="J1176" t="str">
            <v>NOVI / CONDRO</v>
          </cell>
        </row>
        <row r="1180">
          <cell r="D1180" t="str">
            <v>AM</v>
          </cell>
          <cell r="E1180">
            <v>23050011</v>
          </cell>
        </row>
        <row r="1182">
          <cell r="D1182">
            <v>45054</v>
          </cell>
        </row>
        <row r="1184">
          <cell r="D1184" t="str">
            <v>KO 4072</v>
          </cell>
        </row>
        <row r="1186">
          <cell r="D1186" t="str">
            <v>C</v>
          </cell>
          <cell r="J1186" t="str">
            <v>Disc 2</v>
          </cell>
          <cell r="K1186" t="str">
            <v>Amount</v>
          </cell>
        </row>
        <row r="1188">
          <cell r="D1188" t="str">
            <v/>
          </cell>
          <cell r="E1188" t="str">
            <v>CORRECTION TAPE KENKO CT-905 (12M x 5MM)</v>
          </cell>
          <cell r="J1188">
            <v>0</v>
          </cell>
          <cell r="K1188">
            <v>2605824</v>
          </cell>
        </row>
        <row r="1189">
          <cell r="D1189" t="str">
            <v/>
          </cell>
          <cell r="E1189" t="str">
            <v>GEL PEN KENKO K-1 HITAM</v>
          </cell>
          <cell r="J1189">
            <v>0</v>
          </cell>
          <cell r="K1189">
            <v>1836450</v>
          </cell>
        </row>
        <row r="1190">
          <cell r="D1190" t="str">
            <v/>
          </cell>
          <cell r="E1190" t="str">
            <v>CORRECTION TAPE KENKO CT-634 (8M x 5MM)</v>
          </cell>
          <cell r="J1190">
            <v>0</v>
          </cell>
          <cell r="K1190">
            <v>567000</v>
          </cell>
        </row>
        <row r="1191">
          <cell r="D1191">
            <v>0</v>
          </cell>
          <cell r="E1191">
            <v>0</v>
          </cell>
          <cell r="J1191">
            <v>0</v>
          </cell>
          <cell r="K1191">
            <v>0</v>
          </cell>
        </row>
        <row r="1192">
          <cell r="D1192">
            <v>0</v>
          </cell>
          <cell r="E1192">
            <v>0</v>
          </cell>
          <cell r="J1192">
            <v>0</v>
          </cell>
          <cell r="K1192">
            <v>0</v>
          </cell>
        </row>
        <row r="1193">
          <cell r="D1193">
            <v>0</v>
          </cell>
          <cell r="E1193">
            <v>0</v>
          </cell>
          <cell r="J1193">
            <v>0</v>
          </cell>
          <cell r="K1193">
            <v>0</v>
          </cell>
        </row>
        <row r="1194">
          <cell r="D1194">
            <v>0</v>
          </cell>
          <cell r="E1194">
            <v>0</v>
          </cell>
          <cell r="J1194">
            <v>0</v>
          </cell>
          <cell r="K1194">
            <v>0</v>
          </cell>
        </row>
        <row r="1195">
          <cell r="D1195">
            <v>0</v>
          </cell>
          <cell r="E1195">
            <v>0</v>
          </cell>
          <cell r="J1195">
            <v>0</v>
          </cell>
          <cell r="K1195">
            <v>0</v>
          </cell>
        </row>
        <row r="1196">
          <cell r="D1196">
            <v>0</v>
          </cell>
          <cell r="E1196">
            <v>0</v>
          </cell>
          <cell r="J1196">
            <v>0</v>
          </cell>
          <cell r="K1196">
            <v>0</v>
          </cell>
        </row>
        <row r="1197">
          <cell r="D1197">
            <v>0</v>
          </cell>
          <cell r="E1197">
            <v>0</v>
          </cell>
          <cell r="J1197">
            <v>0</v>
          </cell>
          <cell r="K1197">
            <v>0</v>
          </cell>
        </row>
        <row r="1198">
          <cell r="D1198">
            <v>0</v>
          </cell>
          <cell r="E1198">
            <v>0</v>
          </cell>
          <cell r="J1198">
            <v>0</v>
          </cell>
          <cell r="K1198">
            <v>0</v>
          </cell>
        </row>
        <row r="1199">
          <cell r="D1199">
            <v>0</v>
          </cell>
          <cell r="E1199">
            <v>0</v>
          </cell>
          <cell r="J1199">
            <v>0</v>
          </cell>
          <cell r="K1199">
            <v>0</v>
          </cell>
        </row>
        <row r="1200">
          <cell r="D1200">
            <v>0</v>
          </cell>
          <cell r="E1200">
            <v>0</v>
          </cell>
          <cell r="J1200">
            <v>0</v>
          </cell>
          <cell r="K1200">
            <v>0</v>
          </cell>
        </row>
        <row r="1201">
          <cell r="D1201">
            <v>0</v>
          </cell>
          <cell r="E1201">
            <v>0</v>
          </cell>
          <cell r="J1201">
            <v>0</v>
          </cell>
          <cell r="K1201">
            <v>0</v>
          </cell>
        </row>
        <row r="1202">
          <cell r="D1202">
            <v>0</v>
          </cell>
          <cell r="E1202">
            <v>0</v>
          </cell>
          <cell r="J1202">
            <v>0</v>
          </cell>
          <cell r="K1202">
            <v>0</v>
          </cell>
        </row>
        <row r="1203">
          <cell r="D1203">
            <v>0</v>
          </cell>
          <cell r="E1203">
            <v>0</v>
          </cell>
          <cell r="J1203">
            <v>0</v>
          </cell>
          <cell r="K1203">
            <v>0</v>
          </cell>
        </row>
        <row r="1206">
          <cell r="J1206">
            <v>5009274</v>
          </cell>
        </row>
        <row r="1208">
          <cell r="J1208">
            <v>0</v>
          </cell>
          <cell r="K1208">
            <v>0</v>
          </cell>
        </row>
        <row r="1210">
          <cell r="E1210" t="str">
            <v>Hormat Kami,</v>
          </cell>
          <cell r="J1210">
            <v>496414.54054054053</v>
          </cell>
        </row>
        <row r="1212">
          <cell r="K1212">
            <v>5009274</v>
          </cell>
        </row>
        <row r="1214">
          <cell r="J1214" t="str">
            <v>NOVI / CONDRO</v>
          </cell>
        </row>
        <row r="1215">
          <cell r="J1215">
            <v>0</v>
          </cell>
        </row>
        <row r="1218">
          <cell r="D1218" t="str">
            <v>AM</v>
          </cell>
          <cell r="E1218">
            <v>23050011</v>
          </cell>
        </row>
        <row r="1220">
          <cell r="D1220">
            <v>45054</v>
          </cell>
        </row>
        <row r="1222">
          <cell r="D1222" t="str">
            <v>KO 4072</v>
          </cell>
        </row>
        <row r="1224">
          <cell r="D1224" t="str">
            <v>C</v>
          </cell>
          <cell r="J1224" t="str">
            <v>Disc 2</v>
          </cell>
          <cell r="K1224" t="str">
            <v>Amount</v>
          </cell>
        </row>
        <row r="1226">
          <cell r="D1226" t="str">
            <v/>
          </cell>
          <cell r="E1226" t="str">
            <v>CORRECTION TAPE KENKO CT-905 (12M x 5MM)</v>
          </cell>
          <cell r="J1226">
            <v>0</v>
          </cell>
          <cell r="K1226">
            <v>2605824</v>
          </cell>
        </row>
        <row r="1227">
          <cell r="D1227" t="str">
            <v/>
          </cell>
          <cell r="E1227" t="str">
            <v>GEL PEN KENKO K-1 HITAM</v>
          </cell>
          <cell r="J1227">
            <v>0</v>
          </cell>
          <cell r="K1227">
            <v>1836450</v>
          </cell>
        </row>
        <row r="1228">
          <cell r="D1228" t="str">
            <v/>
          </cell>
          <cell r="E1228" t="str">
            <v>CORRECTION TAPE KENKO CT-634 (8M x 5MM)</v>
          </cell>
          <cell r="J1228">
            <v>0</v>
          </cell>
          <cell r="K1228">
            <v>567000</v>
          </cell>
        </row>
        <row r="1229">
          <cell r="D1229">
            <v>0</v>
          </cell>
          <cell r="E1229">
            <v>0</v>
          </cell>
          <cell r="J1229">
            <v>0</v>
          </cell>
          <cell r="K1229">
            <v>0</v>
          </cell>
        </row>
        <row r="1230">
          <cell r="D1230">
            <v>0</v>
          </cell>
          <cell r="E1230">
            <v>0</v>
          </cell>
          <cell r="J1230">
            <v>0</v>
          </cell>
          <cell r="K1230">
            <v>0</v>
          </cell>
        </row>
        <row r="1231">
          <cell r="D1231">
            <v>0</v>
          </cell>
          <cell r="E1231">
            <v>0</v>
          </cell>
          <cell r="J1231">
            <v>0</v>
          </cell>
          <cell r="K1231">
            <v>0</v>
          </cell>
        </row>
        <row r="1232">
          <cell r="D1232">
            <v>0</v>
          </cell>
          <cell r="E1232">
            <v>0</v>
          </cell>
          <cell r="J1232">
            <v>0</v>
          </cell>
          <cell r="K1232">
            <v>0</v>
          </cell>
        </row>
        <row r="1233">
          <cell r="D1233">
            <v>0</v>
          </cell>
          <cell r="E1233">
            <v>0</v>
          </cell>
          <cell r="J1233">
            <v>0</v>
          </cell>
          <cell r="K1233">
            <v>0</v>
          </cell>
        </row>
        <row r="1234">
          <cell r="D1234">
            <v>0</v>
          </cell>
          <cell r="E1234">
            <v>0</v>
          </cell>
          <cell r="J1234">
            <v>0</v>
          </cell>
          <cell r="K1234">
            <v>0</v>
          </cell>
        </row>
        <row r="1235">
          <cell r="D1235">
            <v>0</v>
          </cell>
          <cell r="E1235">
            <v>0</v>
          </cell>
          <cell r="J1235">
            <v>0</v>
          </cell>
          <cell r="K1235">
            <v>0</v>
          </cell>
        </row>
        <row r="1236">
          <cell r="D1236">
            <v>0</v>
          </cell>
          <cell r="E1236">
            <v>0</v>
          </cell>
          <cell r="J1236">
            <v>0</v>
          </cell>
          <cell r="K1236">
            <v>0</v>
          </cell>
        </row>
        <row r="1237">
          <cell r="D1237">
            <v>0</v>
          </cell>
          <cell r="E1237">
            <v>0</v>
          </cell>
          <cell r="J1237">
            <v>0</v>
          </cell>
          <cell r="K1237">
            <v>0</v>
          </cell>
        </row>
        <row r="1238">
          <cell r="D1238">
            <v>0</v>
          </cell>
          <cell r="E1238">
            <v>0</v>
          </cell>
          <cell r="J1238">
            <v>0</v>
          </cell>
          <cell r="K1238">
            <v>0</v>
          </cell>
        </row>
        <row r="1239">
          <cell r="D1239">
            <v>0</v>
          </cell>
          <cell r="E1239">
            <v>0</v>
          </cell>
          <cell r="J1239">
            <v>0</v>
          </cell>
          <cell r="K1239">
            <v>0</v>
          </cell>
        </row>
        <row r="1240">
          <cell r="D1240">
            <v>0</v>
          </cell>
          <cell r="E1240">
            <v>0</v>
          </cell>
          <cell r="J1240">
            <v>0</v>
          </cell>
          <cell r="K1240">
            <v>0</v>
          </cell>
        </row>
        <row r="1241">
          <cell r="D1241">
            <v>0</v>
          </cell>
          <cell r="E1241">
            <v>0</v>
          </cell>
          <cell r="J1241">
            <v>0</v>
          </cell>
          <cell r="K1241">
            <v>0</v>
          </cell>
        </row>
        <row r="1244">
          <cell r="J1244">
            <v>5009274</v>
          </cell>
        </row>
        <row r="1246">
          <cell r="J1246">
            <v>0</v>
          </cell>
          <cell r="K1246">
            <v>0</v>
          </cell>
        </row>
        <row r="1248">
          <cell r="E1248" t="str">
            <v>Hormat Kami,</v>
          </cell>
          <cell r="J1248">
            <v>496414.54054054053</v>
          </cell>
        </row>
        <row r="1250">
          <cell r="K1250">
            <v>5009274</v>
          </cell>
        </row>
        <row r="1252">
          <cell r="J1252" t="str">
            <v>NOVI / CONDRO</v>
          </cell>
        </row>
        <row r="1253">
          <cell r="J1253">
            <v>0</v>
          </cell>
        </row>
        <row r="1256">
          <cell r="D1256" t="str">
            <v>AM</v>
          </cell>
          <cell r="E1256">
            <v>23050012</v>
          </cell>
        </row>
        <row r="1258">
          <cell r="D1258">
            <v>45056</v>
          </cell>
        </row>
        <row r="1260">
          <cell r="D1260" t="str">
            <v>G 4170</v>
          </cell>
        </row>
        <row r="1262">
          <cell r="D1262" t="str">
            <v>C</v>
          </cell>
          <cell r="J1262" t="str">
            <v>Disc 2</v>
          </cell>
          <cell r="K1262" t="str">
            <v>Amount</v>
          </cell>
        </row>
        <row r="1264">
          <cell r="D1264">
            <v>2</v>
          </cell>
          <cell r="E1264" t="str">
            <v>STIP / PENGHAPUS JOYKO ER-B20BL HITAM</v>
          </cell>
          <cell r="K1264">
            <v>2983750</v>
          </cell>
        </row>
        <row r="1265">
          <cell r="K1265">
            <v>0</v>
          </cell>
        </row>
        <row r="1266">
          <cell r="K1266">
            <v>0</v>
          </cell>
        </row>
        <row r="1267">
          <cell r="K1267">
            <v>0</v>
          </cell>
        </row>
        <row r="1268">
          <cell r="K1268">
            <v>0</v>
          </cell>
        </row>
        <row r="1269">
          <cell r="K1269">
            <v>0</v>
          </cell>
        </row>
        <row r="1270">
          <cell r="K1270">
            <v>0</v>
          </cell>
        </row>
        <row r="1271">
          <cell r="K1271">
            <v>0</v>
          </cell>
        </row>
        <row r="1272">
          <cell r="K1272">
            <v>0</v>
          </cell>
        </row>
        <row r="1273">
          <cell r="K1273">
            <v>0</v>
          </cell>
        </row>
        <row r="1274">
          <cell r="K1274">
            <v>0</v>
          </cell>
        </row>
        <row r="1275">
          <cell r="K1275">
            <v>0</v>
          </cell>
        </row>
        <row r="1276">
          <cell r="K1276">
            <v>0</v>
          </cell>
        </row>
        <row r="1277">
          <cell r="K1277">
            <v>0</v>
          </cell>
        </row>
        <row r="1278">
          <cell r="K1278">
            <v>0</v>
          </cell>
        </row>
        <row r="1279">
          <cell r="K1279">
            <v>0</v>
          </cell>
        </row>
        <row r="1282">
          <cell r="J1282">
            <v>2983750</v>
          </cell>
        </row>
        <row r="1284">
          <cell r="K1284">
            <v>0</v>
          </cell>
        </row>
        <row r="1286">
          <cell r="E1286" t="str">
            <v>Hormat Kami,</v>
          </cell>
          <cell r="J1286">
            <v>295686.93693693692</v>
          </cell>
        </row>
        <row r="1288">
          <cell r="K1288">
            <v>2983750</v>
          </cell>
        </row>
        <row r="1290">
          <cell r="J1290" t="str">
            <v>NOVI / CONDRO</v>
          </cell>
        </row>
        <row r="1294">
          <cell r="D1294" t="str">
            <v>AM</v>
          </cell>
          <cell r="E1294">
            <v>23050012</v>
          </cell>
        </row>
        <row r="1296">
          <cell r="D1296">
            <v>45056</v>
          </cell>
        </row>
        <row r="1298">
          <cell r="D1298" t="str">
            <v>G 4170</v>
          </cell>
        </row>
        <row r="1300">
          <cell r="D1300" t="str">
            <v>C</v>
          </cell>
          <cell r="J1300" t="str">
            <v>Disc 2</v>
          </cell>
          <cell r="K1300" t="str">
            <v>Amount</v>
          </cell>
        </row>
        <row r="1302">
          <cell r="D1302">
            <v>2</v>
          </cell>
          <cell r="E1302" t="str">
            <v>STIP / PENGHAPUS JOYKO ER-B20BL HITAM</v>
          </cell>
          <cell r="J1302">
            <v>0</v>
          </cell>
          <cell r="K1302">
            <v>2983750</v>
          </cell>
        </row>
        <row r="1303">
          <cell r="D1303">
            <v>0</v>
          </cell>
          <cell r="E1303">
            <v>0</v>
          </cell>
          <cell r="J1303">
            <v>0</v>
          </cell>
          <cell r="K1303">
            <v>0</v>
          </cell>
        </row>
        <row r="1304">
          <cell r="D1304">
            <v>0</v>
          </cell>
          <cell r="E1304">
            <v>0</v>
          </cell>
          <cell r="J1304">
            <v>0</v>
          </cell>
          <cell r="K1304">
            <v>0</v>
          </cell>
        </row>
        <row r="1305">
          <cell r="D1305">
            <v>0</v>
          </cell>
          <cell r="E1305">
            <v>0</v>
          </cell>
          <cell r="J1305">
            <v>0</v>
          </cell>
          <cell r="K1305">
            <v>0</v>
          </cell>
        </row>
        <row r="1306">
          <cell r="D1306">
            <v>0</v>
          </cell>
          <cell r="E1306">
            <v>0</v>
          </cell>
          <cell r="J1306">
            <v>0</v>
          </cell>
          <cell r="K1306">
            <v>0</v>
          </cell>
        </row>
        <row r="1307">
          <cell r="D1307">
            <v>0</v>
          </cell>
          <cell r="E1307">
            <v>0</v>
          </cell>
          <cell r="J1307">
            <v>0</v>
          </cell>
          <cell r="K1307">
            <v>0</v>
          </cell>
        </row>
        <row r="1308">
          <cell r="D1308">
            <v>0</v>
          </cell>
          <cell r="E1308">
            <v>0</v>
          </cell>
          <cell r="J1308">
            <v>0</v>
          </cell>
          <cell r="K1308">
            <v>0</v>
          </cell>
        </row>
        <row r="1309">
          <cell r="D1309">
            <v>0</v>
          </cell>
          <cell r="E1309">
            <v>0</v>
          </cell>
          <cell r="J1309">
            <v>0</v>
          </cell>
          <cell r="K1309">
            <v>0</v>
          </cell>
        </row>
        <row r="1310">
          <cell r="D1310">
            <v>0</v>
          </cell>
          <cell r="E1310">
            <v>0</v>
          </cell>
          <cell r="J1310">
            <v>0</v>
          </cell>
          <cell r="K1310">
            <v>0</v>
          </cell>
        </row>
        <row r="1311">
          <cell r="D1311">
            <v>0</v>
          </cell>
          <cell r="E1311">
            <v>0</v>
          </cell>
          <cell r="J1311">
            <v>0</v>
          </cell>
          <cell r="K1311">
            <v>0</v>
          </cell>
        </row>
        <row r="1312">
          <cell r="D1312">
            <v>0</v>
          </cell>
          <cell r="E1312">
            <v>0</v>
          </cell>
          <cell r="J1312">
            <v>0</v>
          </cell>
          <cell r="K1312">
            <v>0</v>
          </cell>
        </row>
        <row r="1313">
          <cell r="D1313">
            <v>0</v>
          </cell>
          <cell r="E1313">
            <v>0</v>
          </cell>
          <cell r="J1313">
            <v>0</v>
          </cell>
          <cell r="K1313">
            <v>0</v>
          </cell>
        </row>
        <row r="1314">
          <cell r="D1314">
            <v>0</v>
          </cell>
          <cell r="E1314">
            <v>0</v>
          </cell>
          <cell r="J1314">
            <v>0</v>
          </cell>
          <cell r="K1314">
            <v>0</v>
          </cell>
        </row>
        <row r="1315">
          <cell r="D1315">
            <v>0</v>
          </cell>
          <cell r="E1315">
            <v>0</v>
          </cell>
          <cell r="J1315">
            <v>0</v>
          </cell>
          <cell r="K1315">
            <v>0</v>
          </cell>
        </row>
        <row r="1316">
          <cell r="D1316">
            <v>0</v>
          </cell>
          <cell r="E1316">
            <v>0</v>
          </cell>
          <cell r="J1316">
            <v>0</v>
          </cell>
          <cell r="K1316">
            <v>0</v>
          </cell>
        </row>
        <row r="1317">
          <cell r="D1317">
            <v>0</v>
          </cell>
          <cell r="E1317">
            <v>0</v>
          </cell>
          <cell r="J1317">
            <v>0</v>
          </cell>
          <cell r="K1317">
            <v>0</v>
          </cell>
        </row>
        <row r="1320">
          <cell r="J1320">
            <v>2983750</v>
          </cell>
        </row>
        <row r="1322">
          <cell r="J1322">
            <v>0</v>
          </cell>
          <cell r="K1322">
            <v>0</v>
          </cell>
        </row>
        <row r="1324">
          <cell r="E1324" t="str">
            <v>Hormat Kami,</v>
          </cell>
          <cell r="J1324">
            <v>295686.93693693692</v>
          </cell>
        </row>
        <row r="1326">
          <cell r="K1326">
            <v>2983750</v>
          </cell>
        </row>
        <row r="1328">
          <cell r="J1328" t="str">
            <v>NOVI / CONDRO</v>
          </cell>
        </row>
        <row r="1329">
          <cell r="J1329">
            <v>0</v>
          </cell>
        </row>
        <row r="1332">
          <cell r="D1332" t="str">
            <v>AM</v>
          </cell>
          <cell r="E1332">
            <v>23050012</v>
          </cell>
        </row>
        <row r="1334">
          <cell r="D1334">
            <v>45056</v>
          </cell>
        </row>
        <row r="1336">
          <cell r="D1336" t="str">
            <v>G 4170</v>
          </cell>
        </row>
        <row r="1338">
          <cell r="D1338" t="str">
            <v>C</v>
          </cell>
          <cell r="J1338" t="str">
            <v>Disc 2</v>
          </cell>
          <cell r="K1338" t="str">
            <v>Amount</v>
          </cell>
        </row>
        <row r="1340">
          <cell r="D1340">
            <v>2</v>
          </cell>
          <cell r="E1340" t="str">
            <v>STIP / PENGHAPUS JOYKO ER-B20BL HITAM</v>
          </cell>
          <cell r="J1340">
            <v>0</v>
          </cell>
          <cell r="K1340">
            <v>2983750</v>
          </cell>
        </row>
        <row r="1341">
          <cell r="D1341">
            <v>0</v>
          </cell>
          <cell r="E1341">
            <v>0</v>
          </cell>
          <cell r="J1341">
            <v>0</v>
          </cell>
          <cell r="K1341">
            <v>0</v>
          </cell>
        </row>
        <row r="1342">
          <cell r="D1342">
            <v>0</v>
          </cell>
          <cell r="E1342">
            <v>0</v>
          </cell>
          <cell r="J1342">
            <v>0</v>
          </cell>
          <cell r="K1342">
            <v>0</v>
          </cell>
        </row>
        <row r="1343">
          <cell r="D1343">
            <v>0</v>
          </cell>
          <cell r="E1343">
            <v>0</v>
          </cell>
          <cell r="J1343">
            <v>0</v>
          </cell>
          <cell r="K1343">
            <v>0</v>
          </cell>
        </row>
        <row r="1344">
          <cell r="D1344">
            <v>0</v>
          </cell>
          <cell r="E1344">
            <v>0</v>
          </cell>
          <cell r="J1344">
            <v>0</v>
          </cell>
          <cell r="K1344">
            <v>0</v>
          </cell>
        </row>
        <row r="1345">
          <cell r="D1345">
            <v>0</v>
          </cell>
          <cell r="E1345">
            <v>0</v>
          </cell>
          <cell r="J1345">
            <v>0</v>
          </cell>
          <cell r="K1345">
            <v>0</v>
          </cell>
        </row>
        <row r="1346">
          <cell r="D1346">
            <v>0</v>
          </cell>
          <cell r="E1346">
            <v>0</v>
          </cell>
          <cell r="J1346">
            <v>0</v>
          </cell>
          <cell r="K1346">
            <v>0</v>
          </cell>
        </row>
        <row r="1347">
          <cell r="D1347">
            <v>0</v>
          </cell>
          <cell r="E1347">
            <v>0</v>
          </cell>
          <cell r="J1347">
            <v>0</v>
          </cell>
          <cell r="K1347">
            <v>0</v>
          </cell>
        </row>
        <row r="1348">
          <cell r="D1348">
            <v>0</v>
          </cell>
          <cell r="E1348">
            <v>0</v>
          </cell>
          <cell r="J1348">
            <v>0</v>
          </cell>
          <cell r="K1348">
            <v>0</v>
          </cell>
        </row>
        <row r="1349">
          <cell r="D1349">
            <v>0</v>
          </cell>
          <cell r="E1349">
            <v>0</v>
          </cell>
          <cell r="J1349">
            <v>0</v>
          </cell>
          <cell r="K1349">
            <v>0</v>
          </cell>
        </row>
        <row r="1350">
          <cell r="D1350">
            <v>0</v>
          </cell>
          <cell r="E1350">
            <v>0</v>
          </cell>
          <cell r="J1350">
            <v>0</v>
          </cell>
          <cell r="K1350">
            <v>0</v>
          </cell>
        </row>
        <row r="1351">
          <cell r="D1351">
            <v>0</v>
          </cell>
          <cell r="E1351">
            <v>0</v>
          </cell>
          <cell r="J1351">
            <v>0</v>
          </cell>
          <cell r="K1351">
            <v>0</v>
          </cell>
        </row>
        <row r="1352">
          <cell r="D1352">
            <v>0</v>
          </cell>
          <cell r="E1352">
            <v>0</v>
          </cell>
          <cell r="J1352">
            <v>0</v>
          </cell>
          <cell r="K1352">
            <v>0</v>
          </cell>
        </row>
        <row r="1353">
          <cell r="D1353">
            <v>0</v>
          </cell>
          <cell r="E1353">
            <v>0</v>
          </cell>
          <cell r="J1353">
            <v>0</v>
          </cell>
          <cell r="K1353">
            <v>0</v>
          </cell>
        </row>
        <row r="1354">
          <cell r="D1354">
            <v>0</v>
          </cell>
          <cell r="E1354">
            <v>0</v>
          </cell>
          <cell r="J1354">
            <v>0</v>
          </cell>
          <cell r="K1354">
            <v>0</v>
          </cell>
        </row>
        <row r="1355">
          <cell r="D1355">
            <v>0</v>
          </cell>
          <cell r="E1355">
            <v>0</v>
          </cell>
          <cell r="J1355">
            <v>0</v>
          </cell>
          <cell r="K1355">
            <v>0</v>
          </cell>
        </row>
        <row r="1358">
          <cell r="J1358">
            <v>2983750</v>
          </cell>
        </row>
        <row r="1360">
          <cell r="J1360">
            <v>0</v>
          </cell>
          <cell r="K1360">
            <v>0</v>
          </cell>
        </row>
        <row r="1362">
          <cell r="E1362" t="str">
            <v>Hormat Kami,</v>
          </cell>
          <cell r="J1362">
            <v>295686.93693693692</v>
          </cell>
        </row>
        <row r="1364">
          <cell r="K1364">
            <v>2983750</v>
          </cell>
        </row>
        <row r="1366">
          <cell r="J1366" t="str">
            <v>NOVI / CONDRO</v>
          </cell>
        </row>
        <row r="1367">
          <cell r="J1367">
            <v>0</v>
          </cell>
        </row>
        <row r="1370">
          <cell r="D1370" t="str">
            <v>AM</v>
          </cell>
          <cell r="E1370">
            <v>23050013</v>
          </cell>
        </row>
        <row r="1372">
          <cell r="D1372">
            <v>45057</v>
          </cell>
        </row>
        <row r="1374">
          <cell r="D1374" t="str">
            <v>KO 4176</v>
          </cell>
        </row>
        <row r="1376">
          <cell r="D1376" t="str">
            <v>C</v>
          </cell>
          <cell r="J1376" t="str">
            <v>Disc 2</v>
          </cell>
          <cell r="K1376" t="str">
            <v>Amount</v>
          </cell>
        </row>
        <row r="1378">
          <cell r="D1378">
            <v>5</v>
          </cell>
          <cell r="E1378" t="str">
            <v>PENSIL WARNA KENKO CP-12F CLASSIC (PANJANG)</v>
          </cell>
          <cell r="K1378">
            <v>12891960</v>
          </cell>
        </row>
        <row r="1379">
          <cell r="K1379">
            <v>0</v>
          </cell>
        </row>
        <row r="1380">
          <cell r="K1380">
            <v>0</v>
          </cell>
        </row>
        <row r="1381">
          <cell r="K1381">
            <v>0</v>
          </cell>
        </row>
        <row r="1382">
          <cell r="K1382">
            <v>0</v>
          </cell>
        </row>
        <row r="1383">
          <cell r="K1383">
            <v>0</v>
          </cell>
        </row>
        <row r="1384">
          <cell r="K1384">
            <v>0</v>
          </cell>
        </row>
        <row r="1385">
          <cell r="K1385">
            <v>0</v>
          </cell>
        </row>
        <row r="1386">
          <cell r="K1386">
            <v>0</v>
          </cell>
        </row>
        <row r="1387">
          <cell r="K1387">
            <v>0</v>
          </cell>
        </row>
        <row r="1388">
          <cell r="K1388">
            <v>0</v>
          </cell>
        </row>
        <row r="1389">
          <cell r="K1389">
            <v>0</v>
          </cell>
        </row>
        <row r="1390">
          <cell r="K1390">
            <v>0</v>
          </cell>
        </row>
        <row r="1391">
          <cell r="K1391">
            <v>0</v>
          </cell>
        </row>
        <row r="1392">
          <cell r="K1392">
            <v>0</v>
          </cell>
        </row>
        <row r="1393">
          <cell r="K1393">
            <v>0</v>
          </cell>
        </row>
        <row r="1396">
          <cell r="J1396">
            <v>12891960</v>
          </cell>
        </row>
        <row r="1398">
          <cell r="K1398">
            <v>0</v>
          </cell>
        </row>
        <row r="1400">
          <cell r="E1400" t="str">
            <v>Hormat Kami,</v>
          </cell>
          <cell r="J1400">
            <v>1277581.6216216215</v>
          </cell>
        </row>
        <row r="1402">
          <cell r="K1402">
            <v>12891960</v>
          </cell>
        </row>
        <row r="1404">
          <cell r="J1404" t="str">
            <v>NOVI / YO</v>
          </cell>
        </row>
        <row r="1408">
          <cell r="D1408" t="str">
            <v>AM</v>
          </cell>
          <cell r="E1408">
            <v>23050013</v>
          </cell>
        </row>
        <row r="1410">
          <cell r="D1410">
            <v>45057</v>
          </cell>
        </row>
        <row r="1412">
          <cell r="D1412" t="str">
            <v>KO 4176</v>
          </cell>
        </row>
        <row r="1414">
          <cell r="D1414" t="str">
            <v>C</v>
          </cell>
          <cell r="J1414" t="str">
            <v>Disc 2</v>
          </cell>
          <cell r="K1414" t="str">
            <v>Amount</v>
          </cell>
        </row>
        <row r="1416">
          <cell r="D1416">
            <v>5</v>
          </cell>
          <cell r="E1416" t="str">
            <v>PENSIL WARNA KENKO CP-12F CLASSIC (PANJANG)</v>
          </cell>
          <cell r="J1416">
            <v>0</v>
          </cell>
          <cell r="K1416">
            <v>12891960</v>
          </cell>
        </row>
        <row r="1417">
          <cell r="D1417">
            <v>0</v>
          </cell>
          <cell r="E1417">
            <v>0</v>
          </cell>
          <cell r="J1417">
            <v>0</v>
          </cell>
          <cell r="K1417">
            <v>0</v>
          </cell>
        </row>
        <row r="1418">
          <cell r="D1418">
            <v>0</v>
          </cell>
          <cell r="E1418">
            <v>0</v>
          </cell>
          <cell r="J1418">
            <v>0</v>
          </cell>
          <cell r="K1418">
            <v>0</v>
          </cell>
        </row>
        <row r="1419">
          <cell r="D1419">
            <v>0</v>
          </cell>
          <cell r="E1419">
            <v>0</v>
          </cell>
          <cell r="J1419">
            <v>0</v>
          </cell>
          <cell r="K1419">
            <v>0</v>
          </cell>
        </row>
        <row r="1420">
          <cell r="D1420">
            <v>0</v>
          </cell>
          <cell r="E1420">
            <v>0</v>
          </cell>
          <cell r="J1420">
            <v>0</v>
          </cell>
          <cell r="K1420">
            <v>0</v>
          </cell>
        </row>
        <row r="1421">
          <cell r="D1421">
            <v>0</v>
          </cell>
          <cell r="E1421">
            <v>0</v>
          </cell>
          <cell r="J1421">
            <v>0</v>
          </cell>
          <cell r="K1421">
            <v>0</v>
          </cell>
        </row>
        <row r="1422">
          <cell r="D1422">
            <v>0</v>
          </cell>
          <cell r="E1422">
            <v>0</v>
          </cell>
          <cell r="J1422">
            <v>0</v>
          </cell>
          <cell r="K1422">
            <v>0</v>
          </cell>
        </row>
        <row r="1423">
          <cell r="D1423">
            <v>0</v>
          </cell>
          <cell r="E1423">
            <v>0</v>
          </cell>
          <cell r="J1423">
            <v>0</v>
          </cell>
          <cell r="K1423">
            <v>0</v>
          </cell>
        </row>
        <row r="1424">
          <cell r="D1424">
            <v>0</v>
          </cell>
          <cell r="E1424">
            <v>0</v>
          </cell>
          <cell r="J1424">
            <v>0</v>
          </cell>
          <cell r="K1424">
            <v>0</v>
          </cell>
        </row>
        <row r="1425">
          <cell r="D1425">
            <v>0</v>
          </cell>
          <cell r="E1425">
            <v>0</v>
          </cell>
          <cell r="J1425">
            <v>0</v>
          </cell>
          <cell r="K1425">
            <v>0</v>
          </cell>
        </row>
        <row r="1426">
          <cell r="D1426">
            <v>0</v>
          </cell>
          <cell r="E1426">
            <v>0</v>
          </cell>
          <cell r="J1426">
            <v>0</v>
          </cell>
          <cell r="K1426">
            <v>0</v>
          </cell>
        </row>
        <row r="1427">
          <cell r="D1427">
            <v>0</v>
          </cell>
          <cell r="E1427">
            <v>0</v>
          </cell>
          <cell r="J1427">
            <v>0</v>
          </cell>
          <cell r="K1427">
            <v>0</v>
          </cell>
        </row>
        <row r="1428">
          <cell r="D1428">
            <v>0</v>
          </cell>
          <cell r="E1428">
            <v>0</v>
          </cell>
          <cell r="J1428">
            <v>0</v>
          </cell>
          <cell r="K1428">
            <v>0</v>
          </cell>
        </row>
        <row r="1429">
          <cell r="D1429">
            <v>0</v>
          </cell>
          <cell r="E1429">
            <v>0</v>
          </cell>
          <cell r="J1429">
            <v>0</v>
          </cell>
          <cell r="K1429">
            <v>0</v>
          </cell>
        </row>
        <row r="1430">
          <cell r="D1430">
            <v>0</v>
          </cell>
          <cell r="E1430">
            <v>0</v>
          </cell>
          <cell r="J1430">
            <v>0</v>
          </cell>
          <cell r="K1430">
            <v>0</v>
          </cell>
        </row>
        <row r="1431">
          <cell r="D1431">
            <v>0</v>
          </cell>
          <cell r="E1431">
            <v>0</v>
          </cell>
          <cell r="J1431">
            <v>0</v>
          </cell>
          <cell r="K1431">
            <v>0</v>
          </cell>
        </row>
        <row r="1434">
          <cell r="J1434">
            <v>12891960</v>
          </cell>
        </row>
        <row r="1436">
          <cell r="J1436">
            <v>0</v>
          </cell>
          <cell r="K1436">
            <v>0</v>
          </cell>
        </row>
        <row r="1438">
          <cell r="E1438" t="str">
            <v>Hormat Kami,</v>
          </cell>
          <cell r="J1438">
            <v>1277581.6216216215</v>
          </cell>
        </row>
        <row r="1440">
          <cell r="K1440">
            <v>12891960</v>
          </cell>
        </row>
        <row r="1442">
          <cell r="J1442" t="str">
            <v>NOVI / YO</v>
          </cell>
        </row>
        <row r="1443">
          <cell r="J1443">
            <v>0</v>
          </cell>
        </row>
        <row r="1446">
          <cell r="D1446" t="str">
            <v>AM</v>
          </cell>
          <cell r="E1446">
            <v>23050013</v>
          </cell>
        </row>
        <row r="1448">
          <cell r="D1448">
            <v>45057</v>
          </cell>
        </row>
        <row r="1450">
          <cell r="D1450" t="str">
            <v>KO 4176</v>
          </cell>
        </row>
        <row r="1452">
          <cell r="D1452" t="str">
            <v>C</v>
          </cell>
          <cell r="J1452" t="str">
            <v>Disc 2</v>
          </cell>
          <cell r="K1452" t="str">
            <v>Amount</v>
          </cell>
        </row>
        <row r="1454">
          <cell r="D1454">
            <v>5</v>
          </cell>
          <cell r="E1454" t="str">
            <v>PENSIL WARNA KENKO CP-12F CLASSIC (PANJANG)</v>
          </cell>
          <cell r="J1454">
            <v>0</v>
          </cell>
          <cell r="K1454">
            <v>12891960</v>
          </cell>
        </row>
        <row r="1455">
          <cell r="D1455">
            <v>0</v>
          </cell>
          <cell r="E1455">
            <v>0</v>
          </cell>
          <cell r="J1455">
            <v>0</v>
          </cell>
          <cell r="K1455">
            <v>0</v>
          </cell>
        </row>
        <row r="1456">
          <cell r="D1456">
            <v>0</v>
          </cell>
          <cell r="E1456">
            <v>0</v>
          </cell>
          <cell r="J1456">
            <v>0</v>
          </cell>
          <cell r="K1456">
            <v>0</v>
          </cell>
        </row>
        <row r="1457">
          <cell r="D1457">
            <v>0</v>
          </cell>
          <cell r="E1457">
            <v>0</v>
          </cell>
          <cell r="J1457">
            <v>0</v>
          </cell>
          <cell r="K1457">
            <v>0</v>
          </cell>
        </row>
        <row r="1458">
          <cell r="D1458">
            <v>0</v>
          </cell>
          <cell r="E1458">
            <v>0</v>
          </cell>
          <cell r="J1458">
            <v>0</v>
          </cell>
          <cell r="K1458">
            <v>0</v>
          </cell>
        </row>
        <row r="1459">
          <cell r="D1459">
            <v>0</v>
          </cell>
          <cell r="E1459">
            <v>0</v>
          </cell>
          <cell r="J1459">
            <v>0</v>
          </cell>
          <cell r="K1459">
            <v>0</v>
          </cell>
        </row>
        <row r="1460">
          <cell r="D1460">
            <v>0</v>
          </cell>
          <cell r="E1460">
            <v>0</v>
          </cell>
          <cell r="J1460">
            <v>0</v>
          </cell>
          <cell r="K1460">
            <v>0</v>
          </cell>
        </row>
        <row r="1461">
          <cell r="D1461">
            <v>0</v>
          </cell>
          <cell r="E1461">
            <v>0</v>
          </cell>
          <cell r="J1461">
            <v>0</v>
          </cell>
          <cell r="K1461">
            <v>0</v>
          </cell>
        </row>
        <row r="1462">
          <cell r="D1462">
            <v>0</v>
          </cell>
          <cell r="E1462">
            <v>0</v>
          </cell>
          <cell r="J1462">
            <v>0</v>
          </cell>
          <cell r="K1462">
            <v>0</v>
          </cell>
        </row>
        <row r="1463">
          <cell r="D1463">
            <v>0</v>
          </cell>
          <cell r="E1463">
            <v>0</v>
          </cell>
          <cell r="J1463">
            <v>0</v>
          </cell>
          <cell r="K1463">
            <v>0</v>
          </cell>
        </row>
        <row r="1464">
          <cell r="D1464">
            <v>0</v>
          </cell>
          <cell r="E1464">
            <v>0</v>
          </cell>
          <cell r="J1464">
            <v>0</v>
          </cell>
          <cell r="K1464">
            <v>0</v>
          </cell>
        </row>
        <row r="1465">
          <cell r="D1465">
            <v>0</v>
          </cell>
          <cell r="E1465">
            <v>0</v>
          </cell>
          <cell r="J1465">
            <v>0</v>
          </cell>
          <cell r="K1465">
            <v>0</v>
          </cell>
        </row>
        <row r="1466">
          <cell r="D1466">
            <v>0</v>
          </cell>
          <cell r="E1466">
            <v>0</v>
          </cell>
          <cell r="J1466">
            <v>0</v>
          </cell>
          <cell r="K1466">
            <v>0</v>
          </cell>
        </row>
        <row r="1467">
          <cell r="D1467">
            <v>0</v>
          </cell>
          <cell r="E1467">
            <v>0</v>
          </cell>
          <cell r="J1467">
            <v>0</v>
          </cell>
          <cell r="K1467">
            <v>0</v>
          </cell>
        </row>
        <row r="1468">
          <cell r="D1468">
            <v>0</v>
          </cell>
          <cell r="E1468">
            <v>0</v>
          </cell>
          <cell r="J1468">
            <v>0</v>
          </cell>
          <cell r="K1468">
            <v>0</v>
          </cell>
        </row>
        <row r="1469">
          <cell r="D1469">
            <v>0</v>
          </cell>
          <cell r="E1469">
            <v>0</v>
          </cell>
          <cell r="J1469">
            <v>0</v>
          </cell>
          <cell r="K1469">
            <v>0</v>
          </cell>
        </row>
        <row r="1472">
          <cell r="J1472">
            <v>12891960</v>
          </cell>
        </row>
        <row r="1474">
          <cell r="J1474">
            <v>0</v>
          </cell>
          <cell r="K1474">
            <v>0</v>
          </cell>
        </row>
        <row r="1476">
          <cell r="E1476" t="str">
            <v>Hormat Kami,</v>
          </cell>
          <cell r="J1476">
            <v>1277581.6216216215</v>
          </cell>
        </row>
        <row r="1478">
          <cell r="K1478">
            <v>12891960</v>
          </cell>
        </row>
        <row r="1480">
          <cell r="J1480" t="str">
            <v>NOVI / YO</v>
          </cell>
        </row>
        <row r="1481">
          <cell r="J1481">
            <v>0</v>
          </cell>
        </row>
        <row r="1484">
          <cell r="D1484" t="str">
            <v>AM</v>
          </cell>
          <cell r="E1484">
            <v>23050014</v>
          </cell>
        </row>
        <row r="1486">
          <cell r="D1486">
            <v>45057</v>
          </cell>
        </row>
        <row r="1488">
          <cell r="D1488" t="str">
            <v>G 4086</v>
          </cell>
        </row>
        <row r="1490">
          <cell r="D1490" t="str">
            <v>C</v>
          </cell>
          <cell r="J1490" t="str">
            <v>Disc 2</v>
          </cell>
          <cell r="K1490" t="str">
            <v>Amount</v>
          </cell>
        </row>
        <row r="1492">
          <cell r="D1492">
            <v>1</v>
          </cell>
          <cell r="E1492" t="str">
            <v>CUTTER 9 MM KENKO A-300 (KECIL)</v>
          </cell>
          <cell r="K1492">
            <v>1496250</v>
          </cell>
        </row>
        <row r="1493">
          <cell r="D1493">
            <v>1</v>
          </cell>
          <cell r="E1493" t="str">
            <v>CORRECTION FLUID KENKO KE-108</v>
          </cell>
          <cell r="K1493">
            <v>2967300</v>
          </cell>
        </row>
        <row r="1494">
          <cell r="D1494">
            <v>1</v>
          </cell>
          <cell r="E1494" t="str">
            <v>CUTTER 18 MM KENKO L-500 (BESAR)</v>
          </cell>
          <cell r="K1494">
            <v>2583000</v>
          </cell>
        </row>
        <row r="1495">
          <cell r="K1495">
            <v>0</v>
          </cell>
        </row>
        <row r="1496">
          <cell r="K1496">
            <v>0</v>
          </cell>
        </row>
        <row r="1497">
          <cell r="K1497">
            <v>0</v>
          </cell>
        </row>
        <row r="1498">
          <cell r="K1498">
            <v>0</v>
          </cell>
        </row>
        <row r="1499">
          <cell r="K1499">
            <v>0</v>
          </cell>
        </row>
        <row r="1500">
          <cell r="K1500">
            <v>0</v>
          </cell>
        </row>
        <row r="1501">
          <cell r="K1501">
            <v>0</v>
          </cell>
        </row>
        <row r="1502">
          <cell r="K1502">
            <v>0</v>
          </cell>
        </row>
        <row r="1503">
          <cell r="K1503">
            <v>0</v>
          </cell>
        </row>
        <row r="1504">
          <cell r="K1504">
            <v>0</v>
          </cell>
        </row>
        <row r="1505">
          <cell r="K1505">
            <v>0</v>
          </cell>
        </row>
        <row r="1506">
          <cell r="K1506">
            <v>0</v>
          </cell>
        </row>
        <row r="1507">
          <cell r="K1507">
            <v>0</v>
          </cell>
        </row>
        <row r="1510">
          <cell r="J1510">
            <v>7046550</v>
          </cell>
        </row>
        <row r="1512">
          <cell r="K1512">
            <v>0</v>
          </cell>
        </row>
        <row r="1514">
          <cell r="E1514" t="str">
            <v>Hormat Kami,</v>
          </cell>
          <cell r="J1514">
            <v>698306.75675675669</v>
          </cell>
        </row>
        <row r="1516">
          <cell r="K1516">
            <v>7046550</v>
          </cell>
        </row>
        <row r="1518">
          <cell r="J1518" t="str">
            <v>LENA / YO</v>
          </cell>
        </row>
        <row r="1522">
          <cell r="D1522" t="str">
            <v>AM</v>
          </cell>
          <cell r="E1522">
            <v>23050014</v>
          </cell>
        </row>
        <row r="1524">
          <cell r="D1524">
            <v>45057</v>
          </cell>
        </row>
        <row r="1526">
          <cell r="D1526" t="str">
            <v>G 4086</v>
          </cell>
        </row>
        <row r="1528">
          <cell r="D1528" t="str">
            <v>C</v>
          </cell>
          <cell r="J1528" t="str">
            <v>Disc 2</v>
          </cell>
          <cell r="K1528" t="str">
            <v>Amount</v>
          </cell>
        </row>
        <row r="1530">
          <cell r="D1530">
            <v>1</v>
          </cell>
          <cell r="E1530" t="str">
            <v>CUTTER 9 MM KENKO A-300 (KECIL)</v>
          </cell>
          <cell r="J1530">
            <v>0</v>
          </cell>
          <cell r="K1530">
            <v>1496250</v>
          </cell>
        </row>
        <row r="1531">
          <cell r="D1531">
            <v>1</v>
          </cell>
          <cell r="E1531" t="str">
            <v>CORRECTION FLUID KENKO KE-108</v>
          </cell>
          <cell r="J1531">
            <v>0</v>
          </cell>
          <cell r="K1531">
            <v>2967300</v>
          </cell>
        </row>
        <row r="1532">
          <cell r="D1532">
            <v>1</v>
          </cell>
          <cell r="E1532" t="str">
            <v>CUTTER 18 MM KENKO L-500 (BESAR)</v>
          </cell>
          <cell r="J1532">
            <v>0</v>
          </cell>
          <cell r="K1532">
            <v>2583000</v>
          </cell>
        </row>
        <row r="1533">
          <cell r="D1533">
            <v>0</v>
          </cell>
          <cell r="E1533">
            <v>0</v>
          </cell>
          <cell r="J1533">
            <v>0</v>
          </cell>
          <cell r="K1533">
            <v>0</v>
          </cell>
        </row>
        <row r="1534">
          <cell r="D1534">
            <v>0</v>
          </cell>
          <cell r="E1534">
            <v>0</v>
          </cell>
          <cell r="J1534">
            <v>0</v>
          </cell>
          <cell r="K1534">
            <v>0</v>
          </cell>
        </row>
        <row r="1535">
          <cell r="D1535">
            <v>0</v>
          </cell>
          <cell r="E1535">
            <v>0</v>
          </cell>
          <cell r="J1535">
            <v>0</v>
          </cell>
          <cell r="K1535">
            <v>0</v>
          </cell>
        </row>
        <row r="1536">
          <cell r="D1536">
            <v>0</v>
          </cell>
          <cell r="E1536">
            <v>0</v>
          </cell>
          <cell r="J1536">
            <v>0</v>
          </cell>
          <cell r="K1536">
            <v>0</v>
          </cell>
        </row>
        <row r="1537">
          <cell r="D1537">
            <v>0</v>
          </cell>
          <cell r="E1537">
            <v>0</v>
          </cell>
          <cell r="J1537">
            <v>0</v>
          </cell>
          <cell r="K1537">
            <v>0</v>
          </cell>
        </row>
        <row r="1538">
          <cell r="D1538">
            <v>0</v>
          </cell>
          <cell r="E1538">
            <v>0</v>
          </cell>
          <cell r="J1538">
            <v>0</v>
          </cell>
          <cell r="K1538">
            <v>0</v>
          </cell>
        </row>
        <row r="1539">
          <cell r="D1539">
            <v>0</v>
          </cell>
          <cell r="E1539">
            <v>0</v>
          </cell>
          <cell r="J1539">
            <v>0</v>
          </cell>
          <cell r="K1539">
            <v>0</v>
          </cell>
        </row>
        <row r="1540">
          <cell r="D1540">
            <v>0</v>
          </cell>
          <cell r="E1540">
            <v>0</v>
          </cell>
          <cell r="J1540">
            <v>0</v>
          </cell>
          <cell r="K1540">
            <v>0</v>
          </cell>
        </row>
        <row r="1541">
          <cell r="D1541">
            <v>0</v>
          </cell>
          <cell r="E1541">
            <v>0</v>
          </cell>
          <cell r="J1541">
            <v>0</v>
          </cell>
          <cell r="K1541">
            <v>0</v>
          </cell>
        </row>
        <row r="1542">
          <cell r="D1542">
            <v>0</v>
          </cell>
          <cell r="E1542">
            <v>0</v>
          </cell>
          <cell r="J1542">
            <v>0</v>
          </cell>
          <cell r="K1542">
            <v>0</v>
          </cell>
        </row>
        <row r="1543">
          <cell r="D1543">
            <v>0</v>
          </cell>
          <cell r="E1543">
            <v>0</v>
          </cell>
          <cell r="J1543">
            <v>0</v>
          </cell>
          <cell r="K1543">
            <v>0</v>
          </cell>
        </row>
        <row r="1544">
          <cell r="D1544">
            <v>0</v>
          </cell>
          <cell r="E1544">
            <v>0</v>
          </cell>
          <cell r="J1544">
            <v>0</v>
          </cell>
          <cell r="K1544">
            <v>0</v>
          </cell>
        </row>
        <row r="1545">
          <cell r="D1545">
            <v>0</v>
          </cell>
          <cell r="E1545">
            <v>0</v>
          </cell>
          <cell r="J1545">
            <v>0</v>
          </cell>
          <cell r="K1545">
            <v>0</v>
          </cell>
        </row>
        <row r="1548">
          <cell r="J1548">
            <v>7046550</v>
          </cell>
        </row>
        <row r="1550">
          <cell r="J1550">
            <v>0</v>
          </cell>
          <cell r="K1550">
            <v>0</v>
          </cell>
        </row>
        <row r="1552">
          <cell r="E1552" t="str">
            <v>Hormat Kami,</v>
          </cell>
          <cell r="J1552">
            <v>698306.75675675669</v>
          </cell>
        </row>
        <row r="1554">
          <cell r="K1554">
            <v>7046550</v>
          </cell>
        </row>
        <row r="1556">
          <cell r="J1556" t="str">
            <v>LENA / YO</v>
          </cell>
        </row>
        <row r="1557">
          <cell r="J1557">
            <v>0</v>
          </cell>
        </row>
        <row r="1560">
          <cell r="D1560" t="str">
            <v>AM</v>
          </cell>
          <cell r="E1560">
            <v>23050014</v>
          </cell>
        </row>
        <row r="1562">
          <cell r="D1562">
            <v>45057</v>
          </cell>
        </row>
        <row r="1564">
          <cell r="D1564" t="str">
            <v>G 4086</v>
          </cell>
        </row>
        <row r="1566">
          <cell r="D1566" t="str">
            <v>C</v>
          </cell>
          <cell r="J1566" t="str">
            <v>Disc 2</v>
          </cell>
          <cell r="K1566" t="str">
            <v>Amount</v>
          </cell>
        </row>
        <row r="1568">
          <cell r="D1568">
            <v>1</v>
          </cell>
          <cell r="E1568" t="str">
            <v>CUTTER 9 MM KENKO A-300 (KECIL)</v>
          </cell>
          <cell r="J1568">
            <v>0</v>
          </cell>
          <cell r="K1568">
            <v>1496250</v>
          </cell>
        </row>
        <row r="1569">
          <cell r="D1569">
            <v>1</v>
          </cell>
          <cell r="E1569" t="str">
            <v>CORRECTION FLUID KENKO KE-108</v>
          </cell>
          <cell r="J1569">
            <v>0</v>
          </cell>
          <cell r="K1569">
            <v>2967300</v>
          </cell>
        </row>
        <row r="1570">
          <cell r="D1570">
            <v>1</v>
          </cell>
          <cell r="E1570" t="str">
            <v>CUTTER 18 MM KENKO L-500 (BESAR)</v>
          </cell>
          <cell r="J1570">
            <v>0</v>
          </cell>
          <cell r="K1570">
            <v>2583000</v>
          </cell>
        </row>
        <row r="1571">
          <cell r="D1571">
            <v>0</v>
          </cell>
          <cell r="E1571">
            <v>0</v>
          </cell>
          <cell r="J1571">
            <v>0</v>
          </cell>
          <cell r="K1571">
            <v>0</v>
          </cell>
        </row>
        <row r="1572">
          <cell r="D1572">
            <v>0</v>
          </cell>
          <cell r="E1572">
            <v>0</v>
          </cell>
          <cell r="J1572">
            <v>0</v>
          </cell>
          <cell r="K1572">
            <v>0</v>
          </cell>
        </row>
        <row r="1573">
          <cell r="D1573">
            <v>0</v>
          </cell>
          <cell r="E1573">
            <v>0</v>
          </cell>
          <cell r="J1573">
            <v>0</v>
          </cell>
          <cell r="K1573">
            <v>0</v>
          </cell>
        </row>
        <row r="1574">
          <cell r="D1574">
            <v>0</v>
          </cell>
          <cell r="E1574">
            <v>0</v>
          </cell>
          <cell r="J1574">
            <v>0</v>
          </cell>
          <cell r="K1574">
            <v>0</v>
          </cell>
        </row>
        <row r="1575">
          <cell r="D1575">
            <v>0</v>
          </cell>
          <cell r="E1575">
            <v>0</v>
          </cell>
          <cell r="J1575">
            <v>0</v>
          </cell>
          <cell r="K1575">
            <v>0</v>
          </cell>
        </row>
        <row r="1576">
          <cell r="D1576">
            <v>0</v>
          </cell>
          <cell r="E1576">
            <v>0</v>
          </cell>
          <cell r="J1576">
            <v>0</v>
          </cell>
          <cell r="K1576">
            <v>0</v>
          </cell>
        </row>
        <row r="1577">
          <cell r="D1577">
            <v>0</v>
          </cell>
          <cell r="E1577">
            <v>0</v>
          </cell>
          <cell r="J1577">
            <v>0</v>
          </cell>
          <cell r="K1577">
            <v>0</v>
          </cell>
        </row>
        <row r="1578">
          <cell r="D1578">
            <v>0</v>
          </cell>
          <cell r="E1578">
            <v>0</v>
          </cell>
          <cell r="J1578">
            <v>0</v>
          </cell>
          <cell r="K1578">
            <v>0</v>
          </cell>
        </row>
        <row r="1579">
          <cell r="D1579">
            <v>0</v>
          </cell>
          <cell r="E1579">
            <v>0</v>
          </cell>
          <cell r="J1579">
            <v>0</v>
          </cell>
          <cell r="K1579">
            <v>0</v>
          </cell>
        </row>
        <row r="1580">
          <cell r="D1580">
            <v>0</v>
          </cell>
          <cell r="E1580">
            <v>0</v>
          </cell>
          <cell r="J1580">
            <v>0</v>
          </cell>
          <cell r="K1580">
            <v>0</v>
          </cell>
        </row>
        <row r="1581">
          <cell r="D1581">
            <v>0</v>
          </cell>
          <cell r="E1581">
            <v>0</v>
          </cell>
          <cell r="J1581">
            <v>0</v>
          </cell>
          <cell r="K1581">
            <v>0</v>
          </cell>
        </row>
        <row r="1582">
          <cell r="D1582">
            <v>0</v>
          </cell>
          <cell r="E1582">
            <v>0</v>
          </cell>
          <cell r="J1582">
            <v>0</v>
          </cell>
          <cell r="K1582">
            <v>0</v>
          </cell>
        </row>
        <row r="1583">
          <cell r="D1583">
            <v>0</v>
          </cell>
          <cell r="E1583">
            <v>0</v>
          </cell>
          <cell r="J1583">
            <v>0</v>
          </cell>
          <cell r="K1583">
            <v>0</v>
          </cell>
        </row>
        <row r="1586">
          <cell r="J1586">
            <v>7046550</v>
          </cell>
        </row>
        <row r="1588">
          <cell r="J1588">
            <v>0</v>
          </cell>
          <cell r="K1588">
            <v>0</v>
          </cell>
        </row>
        <row r="1590">
          <cell r="E1590" t="str">
            <v>Hormat Kami,</v>
          </cell>
          <cell r="J1590">
            <v>698306.75675675669</v>
          </cell>
        </row>
        <row r="1592">
          <cell r="K1592">
            <v>7046550</v>
          </cell>
        </row>
        <row r="1594">
          <cell r="J1594" t="str">
            <v>LENA / YO</v>
          </cell>
        </row>
        <row r="1595">
          <cell r="J1595">
            <v>0</v>
          </cell>
        </row>
        <row r="1598">
          <cell r="D1598" t="str">
            <v>AM</v>
          </cell>
          <cell r="E1598">
            <v>23050015</v>
          </cell>
        </row>
        <row r="1600">
          <cell r="D1600">
            <v>45056</v>
          </cell>
        </row>
        <row r="1602">
          <cell r="D1602" t="str">
            <v>KO 4173</v>
          </cell>
        </row>
        <row r="1604">
          <cell r="D1604" t="str">
            <v>C</v>
          </cell>
          <cell r="J1604" t="str">
            <v>Disc 2</v>
          </cell>
          <cell r="K1604" t="str">
            <v>Amount</v>
          </cell>
        </row>
        <row r="1606">
          <cell r="D1606" t="str">
            <v/>
          </cell>
          <cell r="E1606" t="str">
            <v>KARTU STOCK KWARTO PUTIH</v>
          </cell>
          <cell r="K1606">
            <v>95000</v>
          </cell>
        </row>
        <row r="1607">
          <cell r="D1607" t="str">
            <v/>
          </cell>
          <cell r="E1607" t="str">
            <v>KARTU STOCK FOLIO PUTIH</v>
          </cell>
          <cell r="K1607">
            <v>187500</v>
          </cell>
        </row>
        <row r="1608">
          <cell r="K1608">
            <v>0</v>
          </cell>
        </row>
        <row r="1609">
          <cell r="K1609">
            <v>0</v>
          </cell>
        </row>
        <row r="1610">
          <cell r="K1610">
            <v>0</v>
          </cell>
        </row>
        <row r="1611">
          <cell r="K1611">
            <v>0</v>
          </cell>
        </row>
        <row r="1612">
          <cell r="K1612">
            <v>0</v>
          </cell>
        </row>
        <row r="1613">
          <cell r="K1613">
            <v>0</v>
          </cell>
        </row>
        <row r="1614">
          <cell r="K1614">
            <v>0</v>
          </cell>
        </row>
        <row r="1615">
          <cell r="K1615">
            <v>0</v>
          </cell>
        </row>
        <row r="1616">
          <cell r="K1616">
            <v>0</v>
          </cell>
        </row>
        <row r="1617">
          <cell r="K1617">
            <v>0</v>
          </cell>
        </row>
        <row r="1618">
          <cell r="K1618">
            <v>0</v>
          </cell>
        </row>
        <row r="1619">
          <cell r="K1619">
            <v>0</v>
          </cell>
        </row>
        <row r="1620">
          <cell r="K1620">
            <v>0</v>
          </cell>
        </row>
        <row r="1621">
          <cell r="K1621">
            <v>0</v>
          </cell>
        </row>
        <row r="1624">
          <cell r="J1624">
            <v>282500</v>
          </cell>
        </row>
        <row r="1626">
          <cell r="K1626">
            <v>0</v>
          </cell>
        </row>
        <row r="1628">
          <cell r="E1628" t="str">
            <v>Hormat Kami,</v>
          </cell>
          <cell r="J1628">
            <v>27995.495495495492</v>
          </cell>
        </row>
        <row r="1630">
          <cell r="K1630">
            <v>282500</v>
          </cell>
        </row>
        <row r="1632">
          <cell r="J1632" t="str">
            <v>NOVI / CONDRO</v>
          </cell>
        </row>
        <row r="1636">
          <cell r="D1636" t="str">
            <v>AM</v>
          </cell>
          <cell r="E1636">
            <v>23050015</v>
          </cell>
        </row>
        <row r="1638">
          <cell r="D1638">
            <v>45056</v>
          </cell>
        </row>
        <row r="1640">
          <cell r="D1640" t="str">
            <v>KO 4173</v>
          </cell>
        </row>
        <row r="1642">
          <cell r="D1642" t="str">
            <v>C</v>
          </cell>
          <cell r="J1642" t="str">
            <v>Disc 2</v>
          </cell>
          <cell r="K1642" t="str">
            <v>Amount</v>
          </cell>
        </row>
        <row r="1644">
          <cell r="D1644" t="str">
            <v/>
          </cell>
          <cell r="E1644" t="str">
            <v>KARTU STOCK KWARTO PUTIH</v>
          </cell>
          <cell r="J1644">
            <v>0</v>
          </cell>
          <cell r="K1644">
            <v>95000</v>
          </cell>
        </row>
        <row r="1645">
          <cell r="D1645" t="str">
            <v/>
          </cell>
          <cell r="E1645" t="str">
            <v>KARTU STOCK FOLIO PUTIH</v>
          </cell>
          <cell r="J1645">
            <v>0</v>
          </cell>
          <cell r="K1645">
            <v>187500</v>
          </cell>
        </row>
        <row r="1646">
          <cell r="D1646">
            <v>0</v>
          </cell>
          <cell r="E1646">
            <v>0</v>
          </cell>
          <cell r="J1646">
            <v>0</v>
          </cell>
          <cell r="K1646">
            <v>0</v>
          </cell>
        </row>
        <row r="1647">
          <cell r="D1647">
            <v>0</v>
          </cell>
          <cell r="E1647">
            <v>0</v>
          </cell>
          <cell r="J1647">
            <v>0</v>
          </cell>
          <cell r="K1647">
            <v>0</v>
          </cell>
        </row>
        <row r="1648">
          <cell r="D1648">
            <v>0</v>
          </cell>
          <cell r="E1648">
            <v>0</v>
          </cell>
          <cell r="J1648">
            <v>0</v>
          </cell>
          <cell r="K1648">
            <v>0</v>
          </cell>
        </row>
        <row r="1649">
          <cell r="D1649">
            <v>0</v>
          </cell>
          <cell r="E1649">
            <v>0</v>
          </cell>
          <cell r="J1649">
            <v>0</v>
          </cell>
          <cell r="K1649">
            <v>0</v>
          </cell>
        </row>
        <row r="1650">
          <cell r="D1650">
            <v>0</v>
          </cell>
          <cell r="E1650">
            <v>0</v>
          </cell>
          <cell r="J1650">
            <v>0</v>
          </cell>
          <cell r="K1650">
            <v>0</v>
          </cell>
        </row>
        <row r="1651">
          <cell r="D1651">
            <v>0</v>
          </cell>
          <cell r="E1651">
            <v>0</v>
          </cell>
          <cell r="J1651">
            <v>0</v>
          </cell>
          <cell r="K1651">
            <v>0</v>
          </cell>
        </row>
        <row r="1652">
          <cell r="D1652">
            <v>0</v>
          </cell>
          <cell r="E1652">
            <v>0</v>
          </cell>
          <cell r="J1652">
            <v>0</v>
          </cell>
          <cell r="K1652">
            <v>0</v>
          </cell>
        </row>
        <row r="1653">
          <cell r="D1653">
            <v>0</v>
          </cell>
          <cell r="E1653">
            <v>0</v>
          </cell>
          <cell r="J1653">
            <v>0</v>
          </cell>
          <cell r="K1653">
            <v>0</v>
          </cell>
        </row>
        <row r="1654">
          <cell r="D1654">
            <v>0</v>
          </cell>
          <cell r="E1654">
            <v>0</v>
          </cell>
          <cell r="J1654">
            <v>0</v>
          </cell>
          <cell r="K1654">
            <v>0</v>
          </cell>
        </row>
        <row r="1655">
          <cell r="D1655">
            <v>0</v>
          </cell>
          <cell r="E1655">
            <v>0</v>
          </cell>
          <cell r="J1655">
            <v>0</v>
          </cell>
          <cell r="K1655">
            <v>0</v>
          </cell>
        </row>
        <row r="1656">
          <cell r="D1656">
            <v>0</v>
          </cell>
          <cell r="E1656">
            <v>0</v>
          </cell>
          <cell r="J1656">
            <v>0</v>
          </cell>
          <cell r="K1656">
            <v>0</v>
          </cell>
        </row>
        <row r="1657">
          <cell r="D1657">
            <v>0</v>
          </cell>
          <cell r="E1657">
            <v>0</v>
          </cell>
          <cell r="J1657">
            <v>0</v>
          </cell>
          <cell r="K1657">
            <v>0</v>
          </cell>
        </row>
        <row r="1658">
          <cell r="D1658">
            <v>0</v>
          </cell>
          <cell r="E1658">
            <v>0</v>
          </cell>
          <cell r="J1658">
            <v>0</v>
          </cell>
          <cell r="K1658">
            <v>0</v>
          </cell>
        </row>
        <row r="1659">
          <cell r="D1659">
            <v>0</v>
          </cell>
          <cell r="E1659">
            <v>0</v>
          </cell>
          <cell r="J1659">
            <v>0</v>
          </cell>
          <cell r="K1659">
            <v>0</v>
          </cell>
        </row>
        <row r="1662">
          <cell r="J1662">
            <v>282500</v>
          </cell>
        </row>
        <row r="1664">
          <cell r="J1664">
            <v>0</v>
          </cell>
          <cell r="K1664">
            <v>0</v>
          </cell>
        </row>
        <row r="1666">
          <cell r="E1666" t="str">
            <v>Hormat Kami,</v>
          </cell>
          <cell r="J1666">
            <v>27995.495495495492</v>
          </cell>
        </row>
        <row r="1668">
          <cell r="K1668">
            <v>282500</v>
          </cell>
        </row>
        <row r="1670">
          <cell r="J1670" t="str">
            <v>NOVI / CONDRO</v>
          </cell>
        </row>
        <row r="1671">
          <cell r="J1671">
            <v>0</v>
          </cell>
        </row>
        <row r="1674">
          <cell r="D1674" t="str">
            <v>AM</v>
          </cell>
          <cell r="E1674">
            <v>23050015</v>
          </cell>
        </row>
        <row r="1676">
          <cell r="D1676">
            <v>45056</v>
          </cell>
        </row>
        <row r="1678">
          <cell r="D1678" t="str">
            <v>KO 4173</v>
          </cell>
        </row>
        <row r="1680">
          <cell r="D1680" t="str">
            <v>C</v>
          </cell>
          <cell r="J1680" t="str">
            <v>Disc 2</v>
          </cell>
          <cell r="K1680" t="str">
            <v>Amount</v>
          </cell>
        </row>
        <row r="1682">
          <cell r="D1682" t="str">
            <v/>
          </cell>
          <cell r="E1682" t="str">
            <v>KARTU STOCK KWARTO PUTIH</v>
          </cell>
          <cell r="J1682">
            <v>0</v>
          </cell>
          <cell r="K1682">
            <v>95000</v>
          </cell>
        </row>
        <row r="1683">
          <cell r="D1683" t="str">
            <v/>
          </cell>
          <cell r="E1683" t="str">
            <v>KARTU STOCK FOLIO PUTIH</v>
          </cell>
          <cell r="J1683">
            <v>0</v>
          </cell>
          <cell r="K1683">
            <v>187500</v>
          </cell>
        </row>
        <row r="1684">
          <cell r="D1684">
            <v>0</v>
          </cell>
          <cell r="E1684">
            <v>0</v>
          </cell>
          <cell r="J1684">
            <v>0</v>
          </cell>
          <cell r="K1684">
            <v>0</v>
          </cell>
        </row>
        <row r="1685">
          <cell r="D1685">
            <v>0</v>
          </cell>
          <cell r="E1685">
            <v>0</v>
          </cell>
          <cell r="J1685">
            <v>0</v>
          </cell>
          <cell r="K1685">
            <v>0</v>
          </cell>
        </row>
        <row r="1686">
          <cell r="D1686">
            <v>0</v>
          </cell>
          <cell r="E1686">
            <v>0</v>
          </cell>
          <cell r="J1686">
            <v>0</v>
          </cell>
          <cell r="K1686">
            <v>0</v>
          </cell>
        </row>
        <row r="1687">
          <cell r="D1687">
            <v>0</v>
          </cell>
          <cell r="E1687">
            <v>0</v>
          </cell>
          <cell r="J1687">
            <v>0</v>
          </cell>
          <cell r="K1687">
            <v>0</v>
          </cell>
        </row>
        <row r="1688">
          <cell r="D1688">
            <v>0</v>
          </cell>
          <cell r="E1688">
            <v>0</v>
          </cell>
          <cell r="J1688">
            <v>0</v>
          </cell>
          <cell r="K1688">
            <v>0</v>
          </cell>
        </row>
        <row r="1689">
          <cell r="D1689">
            <v>0</v>
          </cell>
          <cell r="E1689">
            <v>0</v>
          </cell>
          <cell r="J1689">
            <v>0</v>
          </cell>
          <cell r="K1689">
            <v>0</v>
          </cell>
        </row>
        <row r="1690">
          <cell r="D1690">
            <v>0</v>
          </cell>
          <cell r="E1690">
            <v>0</v>
          </cell>
          <cell r="J1690">
            <v>0</v>
          </cell>
          <cell r="K1690">
            <v>0</v>
          </cell>
        </row>
        <row r="1691">
          <cell r="D1691">
            <v>0</v>
          </cell>
          <cell r="E1691">
            <v>0</v>
          </cell>
          <cell r="J1691">
            <v>0</v>
          </cell>
          <cell r="K1691">
            <v>0</v>
          </cell>
        </row>
        <row r="1692">
          <cell r="D1692">
            <v>0</v>
          </cell>
          <cell r="E1692">
            <v>0</v>
          </cell>
          <cell r="J1692">
            <v>0</v>
          </cell>
          <cell r="K1692">
            <v>0</v>
          </cell>
        </row>
        <row r="1693">
          <cell r="D1693">
            <v>0</v>
          </cell>
          <cell r="E1693">
            <v>0</v>
          </cell>
          <cell r="J1693">
            <v>0</v>
          </cell>
          <cell r="K1693">
            <v>0</v>
          </cell>
        </row>
        <row r="1694">
          <cell r="D1694">
            <v>0</v>
          </cell>
          <cell r="E1694">
            <v>0</v>
          </cell>
          <cell r="J1694">
            <v>0</v>
          </cell>
          <cell r="K1694">
            <v>0</v>
          </cell>
        </row>
        <row r="1695">
          <cell r="D1695">
            <v>0</v>
          </cell>
          <cell r="E1695">
            <v>0</v>
          </cell>
          <cell r="J1695">
            <v>0</v>
          </cell>
          <cell r="K1695">
            <v>0</v>
          </cell>
        </row>
        <row r="1696">
          <cell r="D1696">
            <v>0</v>
          </cell>
          <cell r="E1696">
            <v>0</v>
          </cell>
          <cell r="J1696">
            <v>0</v>
          </cell>
          <cell r="K1696">
            <v>0</v>
          </cell>
        </row>
        <row r="1697">
          <cell r="D1697">
            <v>0</v>
          </cell>
          <cell r="E1697">
            <v>0</v>
          </cell>
          <cell r="J1697">
            <v>0</v>
          </cell>
          <cell r="K1697">
            <v>0</v>
          </cell>
        </row>
        <row r="1700">
          <cell r="J1700">
            <v>282500</v>
          </cell>
        </row>
        <row r="1702">
          <cell r="J1702">
            <v>0</v>
          </cell>
          <cell r="K1702">
            <v>0</v>
          </cell>
        </row>
        <row r="1704">
          <cell r="E1704" t="str">
            <v>Hormat Kami,</v>
          </cell>
          <cell r="J1704">
            <v>27995.495495495492</v>
          </cell>
        </row>
        <row r="1706">
          <cell r="K1706">
            <v>282500</v>
          </cell>
        </row>
        <row r="1708">
          <cell r="J1708" t="str">
            <v>NOVI / CONDRO</v>
          </cell>
        </row>
        <row r="1709">
          <cell r="J1709">
            <v>0</v>
          </cell>
        </row>
        <row r="1712">
          <cell r="D1712" t="str">
            <v>AM</v>
          </cell>
          <cell r="E1712">
            <v>23050016</v>
          </cell>
        </row>
        <row r="1714">
          <cell r="D1714">
            <v>45058</v>
          </cell>
        </row>
        <row r="1716">
          <cell r="D1716" t="str">
            <v>KO 1016</v>
          </cell>
        </row>
        <row r="1718">
          <cell r="D1718" t="str">
            <v>C</v>
          </cell>
          <cell r="J1718" t="str">
            <v>Disc 2</v>
          </cell>
          <cell r="K1718" t="str">
            <v>Amount</v>
          </cell>
        </row>
        <row r="1720">
          <cell r="D1720" t="str">
            <v/>
          </cell>
          <cell r="E1720" t="str">
            <v>STAND PEN SPIRAL KENKO STP-300SG</v>
          </cell>
          <cell r="K1720">
            <v>252396</v>
          </cell>
        </row>
        <row r="1721">
          <cell r="D1721" t="str">
            <v/>
          </cell>
          <cell r="E1721" t="str">
            <v>JANGKA (COMPASS SET) KENKO C-2011</v>
          </cell>
          <cell r="K1721">
            <v>861840</v>
          </cell>
        </row>
        <row r="1722">
          <cell r="D1722" t="str">
            <v/>
          </cell>
          <cell r="E1722" t="str">
            <v>PENSIL WARNA KENKO CP-12HALF CLASSIC (PENDEK)</v>
          </cell>
          <cell r="K1722">
            <v>677160</v>
          </cell>
        </row>
        <row r="1723">
          <cell r="D1723" t="str">
            <v/>
          </cell>
          <cell r="E1723" t="str">
            <v>DESK SET KENKO K-8312 ORGANIZER</v>
          </cell>
          <cell r="K1723">
            <v>297540</v>
          </cell>
        </row>
        <row r="1724">
          <cell r="D1724" t="str">
            <v/>
          </cell>
          <cell r="E1724" t="str">
            <v>PUSH PIN KENKO PN-30 TRANSPARAN</v>
          </cell>
          <cell r="K1724">
            <v>423225</v>
          </cell>
        </row>
        <row r="1725">
          <cell r="D1725" t="str">
            <v/>
          </cell>
          <cell r="E1725" t="str">
            <v>STAMP PLATE NUMBER KENKO N-38 (Cap Nomer)</v>
          </cell>
          <cell r="K1725">
            <v>359100</v>
          </cell>
        </row>
        <row r="1726">
          <cell r="D1726" t="str">
            <v/>
          </cell>
          <cell r="E1726" t="str">
            <v>DATE STAMP KENKO D-4 (Cap Tanggal 4 Mm)</v>
          </cell>
          <cell r="K1726">
            <v>254448</v>
          </cell>
        </row>
        <row r="1727">
          <cell r="D1727" t="str">
            <v/>
          </cell>
          <cell r="E1727" t="str">
            <v>STAMP PLATE DATER KENKO S-68 (Cap Lunas)</v>
          </cell>
          <cell r="K1727">
            <v>340632</v>
          </cell>
        </row>
        <row r="1728">
          <cell r="D1728" t="str">
            <v/>
          </cell>
          <cell r="E1728" t="str">
            <v>DATE STAMP KENKO D-3 (Cap Tanggal 5 Mm)</v>
          </cell>
          <cell r="K1728">
            <v>264708</v>
          </cell>
        </row>
        <row r="1729">
          <cell r="K1729">
            <v>0</v>
          </cell>
        </row>
        <row r="1730">
          <cell r="K1730">
            <v>0</v>
          </cell>
        </row>
        <row r="1731">
          <cell r="K1731">
            <v>0</v>
          </cell>
        </row>
        <row r="1732">
          <cell r="K1732">
            <v>0</v>
          </cell>
        </row>
        <row r="1733">
          <cell r="K1733">
            <v>0</v>
          </cell>
        </row>
        <row r="1734">
          <cell r="K1734">
            <v>0</v>
          </cell>
        </row>
        <row r="1735">
          <cell r="K1735">
            <v>0</v>
          </cell>
        </row>
        <row r="1738">
          <cell r="J1738">
            <v>3731049</v>
          </cell>
        </row>
        <row r="1740">
          <cell r="K1740">
            <v>0</v>
          </cell>
        </row>
        <row r="1742">
          <cell r="E1742" t="str">
            <v>Hormat Kami,</v>
          </cell>
          <cell r="J1742">
            <v>369743.59459459456</v>
          </cell>
        </row>
        <row r="1744">
          <cell r="K1744">
            <v>3731049</v>
          </cell>
        </row>
        <row r="1746">
          <cell r="J1746" t="str">
            <v>NOVI/ CONDRO</v>
          </cell>
        </row>
        <row r="1750">
          <cell r="D1750" t="str">
            <v>AM</v>
          </cell>
          <cell r="E1750">
            <v>23050016</v>
          </cell>
        </row>
        <row r="1752">
          <cell r="D1752">
            <v>45058</v>
          </cell>
        </row>
        <row r="1754">
          <cell r="D1754" t="str">
            <v>KO 1016</v>
          </cell>
        </row>
        <row r="1756">
          <cell r="D1756" t="str">
            <v>C</v>
          </cell>
          <cell r="J1756" t="str">
            <v>Disc 2</v>
          </cell>
          <cell r="K1756" t="str">
            <v>Amount</v>
          </cell>
        </row>
        <row r="1758">
          <cell r="D1758" t="str">
            <v/>
          </cell>
          <cell r="E1758" t="str">
            <v>STAND PEN SPIRAL KENKO STP-300SG</v>
          </cell>
          <cell r="J1758">
            <v>0</v>
          </cell>
          <cell r="K1758">
            <v>252396</v>
          </cell>
        </row>
        <row r="1759">
          <cell r="D1759" t="str">
            <v/>
          </cell>
          <cell r="E1759" t="str">
            <v>JANGKA (COMPASS SET) KENKO C-2011</v>
          </cell>
          <cell r="J1759">
            <v>0</v>
          </cell>
          <cell r="K1759">
            <v>861840</v>
          </cell>
        </row>
        <row r="1760">
          <cell r="D1760" t="str">
            <v/>
          </cell>
          <cell r="E1760" t="str">
            <v>PENSIL WARNA KENKO CP-12HALF CLASSIC (PENDEK)</v>
          </cell>
          <cell r="J1760">
            <v>0</v>
          </cell>
          <cell r="K1760">
            <v>677160</v>
          </cell>
        </row>
        <row r="1761">
          <cell r="D1761" t="str">
            <v/>
          </cell>
          <cell r="E1761" t="str">
            <v>DESK SET KENKO K-8312 ORGANIZER</v>
          </cell>
          <cell r="J1761">
            <v>0</v>
          </cell>
          <cell r="K1761">
            <v>297540</v>
          </cell>
        </row>
        <row r="1762">
          <cell r="D1762" t="str">
            <v/>
          </cell>
          <cell r="E1762" t="str">
            <v>PUSH PIN KENKO PN-30 TRANSPARAN</v>
          </cell>
          <cell r="J1762">
            <v>0</v>
          </cell>
          <cell r="K1762">
            <v>423225</v>
          </cell>
        </row>
        <row r="1763">
          <cell r="D1763" t="str">
            <v/>
          </cell>
          <cell r="E1763" t="str">
            <v>STAMP PLATE NUMBER KENKO N-38 (Cap Nomer)</v>
          </cell>
          <cell r="J1763">
            <v>0</v>
          </cell>
          <cell r="K1763">
            <v>359100</v>
          </cell>
        </row>
        <row r="1764">
          <cell r="D1764" t="str">
            <v/>
          </cell>
          <cell r="E1764" t="str">
            <v>DATE STAMP KENKO D-4 (Cap Tanggal 4 Mm)</v>
          </cell>
          <cell r="J1764">
            <v>0</v>
          </cell>
          <cell r="K1764">
            <v>254448</v>
          </cell>
        </row>
        <row r="1765">
          <cell r="D1765" t="str">
            <v/>
          </cell>
          <cell r="E1765" t="str">
            <v>STAMP PLATE DATER KENKO S-68 (Cap Lunas)</v>
          </cell>
          <cell r="J1765">
            <v>0</v>
          </cell>
          <cell r="K1765">
            <v>340632</v>
          </cell>
        </row>
        <row r="1766">
          <cell r="D1766" t="str">
            <v/>
          </cell>
          <cell r="E1766" t="str">
            <v>DATE STAMP KENKO D-3 (Cap Tanggal 5 Mm)</v>
          </cell>
          <cell r="J1766">
            <v>0</v>
          </cell>
          <cell r="K1766">
            <v>264708</v>
          </cell>
        </row>
        <row r="1767">
          <cell r="D1767">
            <v>0</v>
          </cell>
          <cell r="E1767">
            <v>0</v>
          </cell>
          <cell r="J1767">
            <v>0</v>
          </cell>
          <cell r="K1767">
            <v>0</v>
          </cell>
        </row>
        <row r="1768">
          <cell r="D1768">
            <v>0</v>
          </cell>
          <cell r="E1768">
            <v>0</v>
          </cell>
          <cell r="J1768">
            <v>0</v>
          </cell>
          <cell r="K1768">
            <v>0</v>
          </cell>
        </row>
        <row r="1769">
          <cell r="D1769">
            <v>0</v>
          </cell>
          <cell r="E1769">
            <v>0</v>
          </cell>
          <cell r="J1769">
            <v>0</v>
          </cell>
          <cell r="K1769">
            <v>0</v>
          </cell>
        </row>
        <row r="1770">
          <cell r="D1770">
            <v>0</v>
          </cell>
          <cell r="E1770">
            <v>0</v>
          </cell>
          <cell r="J1770">
            <v>0</v>
          </cell>
          <cell r="K1770">
            <v>0</v>
          </cell>
        </row>
        <row r="1771">
          <cell r="D1771">
            <v>0</v>
          </cell>
          <cell r="E1771">
            <v>0</v>
          </cell>
          <cell r="J1771">
            <v>0</v>
          </cell>
          <cell r="K1771">
            <v>0</v>
          </cell>
        </row>
        <row r="1772">
          <cell r="D1772">
            <v>0</v>
          </cell>
          <cell r="E1772">
            <v>0</v>
          </cell>
          <cell r="J1772">
            <v>0</v>
          </cell>
          <cell r="K1772">
            <v>0</v>
          </cell>
        </row>
        <row r="1773">
          <cell r="D1773">
            <v>0</v>
          </cell>
          <cell r="E1773">
            <v>0</v>
          </cell>
          <cell r="J1773">
            <v>0</v>
          </cell>
          <cell r="K1773">
            <v>0</v>
          </cell>
        </row>
        <row r="1776">
          <cell r="J1776">
            <v>3731049</v>
          </cell>
        </row>
        <row r="1778">
          <cell r="J1778">
            <v>0</v>
          </cell>
          <cell r="K1778">
            <v>0</v>
          </cell>
        </row>
        <row r="1780">
          <cell r="E1780" t="str">
            <v>Hormat Kami,</v>
          </cell>
          <cell r="J1780">
            <v>369743.59459459456</v>
          </cell>
        </row>
        <row r="1782">
          <cell r="K1782">
            <v>3731049</v>
          </cell>
        </row>
        <row r="1784">
          <cell r="J1784" t="str">
            <v>NOVI/ CONDRO</v>
          </cell>
        </row>
        <row r="1785">
          <cell r="J1785">
            <v>0</v>
          </cell>
        </row>
        <row r="1788">
          <cell r="D1788" t="str">
            <v>AM</v>
          </cell>
          <cell r="E1788">
            <v>23050016</v>
          </cell>
        </row>
        <row r="1790">
          <cell r="D1790">
            <v>45058</v>
          </cell>
        </row>
        <row r="1792">
          <cell r="D1792" t="str">
            <v>KO 1016</v>
          </cell>
        </row>
        <row r="1794">
          <cell r="D1794" t="str">
            <v>C</v>
          </cell>
          <cell r="J1794" t="str">
            <v>Disc 2</v>
          </cell>
          <cell r="K1794" t="str">
            <v>Amount</v>
          </cell>
        </row>
        <row r="1796">
          <cell r="D1796" t="str">
            <v/>
          </cell>
          <cell r="E1796" t="str">
            <v>STAND PEN SPIRAL KENKO STP-300SG</v>
          </cell>
          <cell r="J1796">
            <v>0</v>
          </cell>
          <cell r="K1796">
            <v>252396</v>
          </cell>
        </row>
        <row r="1797">
          <cell r="D1797" t="str">
            <v/>
          </cell>
          <cell r="E1797" t="str">
            <v>JANGKA (COMPASS SET) KENKO C-2011</v>
          </cell>
          <cell r="J1797">
            <v>0</v>
          </cell>
          <cell r="K1797">
            <v>861840</v>
          </cell>
        </row>
        <row r="1798">
          <cell r="D1798" t="str">
            <v/>
          </cell>
          <cell r="E1798" t="str">
            <v>PENSIL WARNA KENKO CP-12HALF CLASSIC (PENDEK)</v>
          </cell>
          <cell r="J1798">
            <v>0</v>
          </cell>
          <cell r="K1798">
            <v>677160</v>
          </cell>
        </row>
        <row r="1799">
          <cell r="D1799" t="str">
            <v/>
          </cell>
          <cell r="E1799" t="str">
            <v>DESK SET KENKO K-8312 ORGANIZER</v>
          </cell>
          <cell r="J1799">
            <v>0</v>
          </cell>
          <cell r="K1799">
            <v>297540</v>
          </cell>
        </row>
        <row r="1800">
          <cell r="D1800" t="str">
            <v/>
          </cell>
          <cell r="E1800" t="str">
            <v>PUSH PIN KENKO PN-30 TRANSPARAN</v>
          </cell>
          <cell r="J1800">
            <v>0</v>
          </cell>
          <cell r="K1800">
            <v>423225</v>
          </cell>
        </row>
        <row r="1801">
          <cell r="D1801" t="str">
            <v/>
          </cell>
          <cell r="E1801" t="str">
            <v>STAMP PLATE NUMBER KENKO N-38 (Cap Nomer)</v>
          </cell>
          <cell r="J1801">
            <v>0</v>
          </cell>
          <cell r="K1801">
            <v>359100</v>
          </cell>
        </row>
        <row r="1802">
          <cell r="D1802" t="str">
            <v/>
          </cell>
          <cell r="E1802" t="str">
            <v>DATE STAMP KENKO D-4 (Cap Tanggal 4 Mm)</v>
          </cell>
          <cell r="J1802">
            <v>0</v>
          </cell>
          <cell r="K1802">
            <v>254448</v>
          </cell>
        </row>
        <row r="1803">
          <cell r="D1803" t="str">
            <v/>
          </cell>
          <cell r="E1803" t="str">
            <v>STAMP PLATE DATER KENKO S-68 (Cap Lunas)</v>
          </cell>
          <cell r="J1803">
            <v>0</v>
          </cell>
          <cell r="K1803">
            <v>340632</v>
          </cell>
        </row>
        <row r="1804">
          <cell r="D1804" t="str">
            <v/>
          </cell>
          <cell r="E1804" t="str">
            <v>DATE STAMP KENKO D-3 (Cap Tanggal 5 Mm)</v>
          </cell>
          <cell r="J1804">
            <v>0</v>
          </cell>
          <cell r="K1804">
            <v>264708</v>
          </cell>
        </row>
        <row r="1805">
          <cell r="D1805">
            <v>0</v>
          </cell>
          <cell r="E1805">
            <v>0</v>
          </cell>
          <cell r="J1805">
            <v>0</v>
          </cell>
          <cell r="K1805">
            <v>0</v>
          </cell>
        </row>
        <row r="1806">
          <cell r="D1806">
            <v>0</v>
          </cell>
          <cell r="E1806">
            <v>0</v>
          </cell>
          <cell r="J1806">
            <v>0</v>
          </cell>
          <cell r="K1806">
            <v>0</v>
          </cell>
        </row>
        <row r="1807">
          <cell r="D1807">
            <v>0</v>
          </cell>
          <cell r="E1807">
            <v>0</v>
          </cell>
          <cell r="J1807">
            <v>0</v>
          </cell>
          <cell r="K1807">
            <v>0</v>
          </cell>
        </row>
        <row r="1808">
          <cell r="D1808">
            <v>0</v>
          </cell>
          <cell r="E1808">
            <v>0</v>
          </cell>
          <cell r="J1808">
            <v>0</v>
          </cell>
          <cell r="K1808">
            <v>0</v>
          </cell>
        </row>
        <row r="1809">
          <cell r="D1809">
            <v>0</v>
          </cell>
          <cell r="E1809">
            <v>0</v>
          </cell>
          <cell r="J1809">
            <v>0</v>
          </cell>
          <cell r="K1809">
            <v>0</v>
          </cell>
        </row>
        <row r="1810">
          <cell r="D1810">
            <v>0</v>
          </cell>
          <cell r="E1810">
            <v>0</v>
          </cell>
          <cell r="J1810">
            <v>0</v>
          </cell>
          <cell r="K1810">
            <v>0</v>
          </cell>
        </row>
        <row r="1811">
          <cell r="D1811">
            <v>0</v>
          </cell>
          <cell r="E1811">
            <v>0</v>
          </cell>
          <cell r="J1811">
            <v>0</v>
          </cell>
          <cell r="K1811">
            <v>0</v>
          </cell>
        </row>
        <row r="1814">
          <cell r="J1814">
            <v>3731049</v>
          </cell>
        </row>
        <row r="1816">
          <cell r="J1816">
            <v>0</v>
          </cell>
          <cell r="K1816">
            <v>0</v>
          </cell>
        </row>
        <row r="1818">
          <cell r="E1818" t="str">
            <v>Hormat Kami,</v>
          </cell>
          <cell r="J1818">
            <v>369743.59459459456</v>
          </cell>
        </row>
        <row r="1820">
          <cell r="K1820">
            <v>3731049</v>
          </cell>
        </row>
        <row r="1822">
          <cell r="J1822" t="str">
            <v>NOVI/ CONDRO</v>
          </cell>
        </row>
        <row r="1823">
          <cell r="J1823">
            <v>0</v>
          </cell>
        </row>
        <row r="1826">
          <cell r="D1826" t="str">
            <v>AM</v>
          </cell>
          <cell r="E1826">
            <v>23050017</v>
          </cell>
        </row>
        <row r="1828">
          <cell r="D1828">
            <v>45058</v>
          </cell>
        </row>
        <row r="1830">
          <cell r="D1830" t="str">
            <v>KO 1045</v>
          </cell>
        </row>
        <row r="1832">
          <cell r="D1832" t="str">
            <v>C</v>
          </cell>
          <cell r="J1832" t="str">
            <v>Disc 2</v>
          </cell>
          <cell r="K1832" t="str">
            <v>Amount</v>
          </cell>
        </row>
        <row r="1834">
          <cell r="D1834">
            <v>3</v>
          </cell>
          <cell r="E1834" t="str">
            <v>STIP / PENGHAPUS JOYKO 526-B20 PUTIH</v>
          </cell>
          <cell r="K1834">
            <v>4475625</v>
          </cell>
        </row>
        <row r="1835">
          <cell r="K1835">
            <v>0</v>
          </cell>
        </row>
        <row r="1836">
          <cell r="K1836">
            <v>0</v>
          </cell>
        </row>
        <row r="1837">
          <cell r="K1837">
            <v>0</v>
          </cell>
        </row>
        <row r="1838">
          <cell r="K1838">
            <v>0</v>
          </cell>
        </row>
        <row r="1839">
          <cell r="K1839">
            <v>0</v>
          </cell>
        </row>
        <row r="1840">
          <cell r="K1840">
            <v>0</v>
          </cell>
        </row>
        <row r="1841">
          <cell r="K1841">
            <v>0</v>
          </cell>
        </row>
        <row r="1842">
          <cell r="K1842">
            <v>0</v>
          </cell>
        </row>
        <row r="1843">
          <cell r="K1843">
            <v>0</v>
          </cell>
        </row>
        <row r="1844">
          <cell r="K1844">
            <v>0</v>
          </cell>
        </row>
        <row r="1845">
          <cell r="K1845">
            <v>0</v>
          </cell>
        </row>
        <row r="1846">
          <cell r="K1846">
            <v>0</v>
          </cell>
        </row>
        <row r="1847">
          <cell r="K1847">
            <v>0</v>
          </cell>
        </row>
        <row r="1848">
          <cell r="K1848">
            <v>0</v>
          </cell>
        </row>
        <row r="1849">
          <cell r="K1849">
            <v>0</v>
          </cell>
        </row>
        <row r="1852">
          <cell r="J1852">
            <v>4475625</v>
          </cell>
        </row>
        <row r="1854">
          <cell r="K1854">
            <v>0</v>
          </cell>
        </row>
        <row r="1856">
          <cell r="E1856" t="str">
            <v>Hormat Kami,</v>
          </cell>
          <cell r="J1856">
            <v>443530.40540540533</v>
          </cell>
        </row>
        <row r="1858">
          <cell r="K1858">
            <v>4475625</v>
          </cell>
        </row>
        <row r="1860">
          <cell r="J1860" t="str">
            <v>NOVI / CONDRO</v>
          </cell>
        </row>
        <row r="1864">
          <cell r="D1864" t="str">
            <v>AM</v>
          </cell>
          <cell r="E1864">
            <v>23050017</v>
          </cell>
        </row>
        <row r="1866">
          <cell r="D1866">
            <v>45058</v>
          </cell>
        </row>
        <row r="1868">
          <cell r="D1868" t="str">
            <v>KO 1045</v>
          </cell>
        </row>
        <row r="1870">
          <cell r="D1870" t="str">
            <v>C</v>
          </cell>
          <cell r="J1870" t="str">
            <v>Disc 2</v>
          </cell>
          <cell r="K1870" t="str">
            <v>Amount</v>
          </cell>
        </row>
        <row r="1872">
          <cell r="D1872">
            <v>3</v>
          </cell>
          <cell r="E1872" t="str">
            <v>STIP / PENGHAPUS JOYKO 526-B20 PUTIH</v>
          </cell>
          <cell r="J1872">
            <v>0</v>
          </cell>
          <cell r="K1872">
            <v>4475625</v>
          </cell>
        </row>
        <row r="1873">
          <cell r="D1873">
            <v>0</v>
          </cell>
          <cell r="E1873">
            <v>0</v>
          </cell>
          <cell r="J1873">
            <v>0</v>
          </cell>
          <cell r="K1873">
            <v>0</v>
          </cell>
        </row>
        <row r="1874">
          <cell r="D1874">
            <v>0</v>
          </cell>
          <cell r="E1874">
            <v>0</v>
          </cell>
          <cell r="J1874">
            <v>0</v>
          </cell>
          <cell r="K1874">
            <v>0</v>
          </cell>
        </row>
        <row r="1875">
          <cell r="D1875">
            <v>0</v>
          </cell>
          <cell r="E1875">
            <v>0</v>
          </cell>
          <cell r="J1875">
            <v>0</v>
          </cell>
          <cell r="K1875">
            <v>0</v>
          </cell>
        </row>
        <row r="1876">
          <cell r="D1876">
            <v>0</v>
          </cell>
          <cell r="E1876">
            <v>0</v>
          </cell>
          <cell r="J1876">
            <v>0</v>
          </cell>
          <cell r="K1876">
            <v>0</v>
          </cell>
        </row>
        <row r="1877">
          <cell r="D1877">
            <v>0</v>
          </cell>
          <cell r="E1877">
            <v>0</v>
          </cell>
          <cell r="J1877">
            <v>0</v>
          </cell>
          <cell r="K1877">
            <v>0</v>
          </cell>
        </row>
        <row r="1878">
          <cell r="D1878">
            <v>0</v>
          </cell>
          <cell r="E1878">
            <v>0</v>
          </cell>
          <cell r="J1878">
            <v>0</v>
          </cell>
          <cell r="K1878">
            <v>0</v>
          </cell>
        </row>
        <row r="1879">
          <cell r="D1879">
            <v>0</v>
          </cell>
          <cell r="E1879">
            <v>0</v>
          </cell>
          <cell r="J1879">
            <v>0</v>
          </cell>
          <cell r="K1879">
            <v>0</v>
          </cell>
        </row>
        <row r="1880">
          <cell r="D1880">
            <v>0</v>
          </cell>
          <cell r="E1880">
            <v>0</v>
          </cell>
          <cell r="J1880">
            <v>0</v>
          </cell>
          <cell r="K1880">
            <v>0</v>
          </cell>
        </row>
        <row r="1881">
          <cell r="D1881">
            <v>0</v>
          </cell>
          <cell r="E1881">
            <v>0</v>
          </cell>
          <cell r="J1881">
            <v>0</v>
          </cell>
          <cell r="K1881">
            <v>0</v>
          </cell>
        </row>
        <row r="1882">
          <cell r="D1882">
            <v>0</v>
          </cell>
          <cell r="E1882">
            <v>0</v>
          </cell>
          <cell r="J1882">
            <v>0</v>
          </cell>
          <cell r="K1882">
            <v>0</v>
          </cell>
        </row>
        <row r="1883">
          <cell r="D1883">
            <v>0</v>
          </cell>
          <cell r="E1883">
            <v>0</v>
          </cell>
          <cell r="J1883">
            <v>0</v>
          </cell>
          <cell r="K1883">
            <v>0</v>
          </cell>
        </row>
        <row r="1884">
          <cell r="D1884">
            <v>0</v>
          </cell>
          <cell r="E1884">
            <v>0</v>
          </cell>
          <cell r="J1884">
            <v>0</v>
          </cell>
          <cell r="K1884">
            <v>0</v>
          </cell>
        </row>
        <row r="1885">
          <cell r="D1885">
            <v>0</v>
          </cell>
          <cell r="E1885">
            <v>0</v>
          </cell>
          <cell r="J1885">
            <v>0</v>
          </cell>
          <cell r="K1885">
            <v>0</v>
          </cell>
        </row>
        <row r="1886">
          <cell r="D1886">
            <v>0</v>
          </cell>
          <cell r="E1886">
            <v>0</v>
          </cell>
          <cell r="J1886">
            <v>0</v>
          </cell>
          <cell r="K1886">
            <v>0</v>
          </cell>
        </row>
        <row r="1887">
          <cell r="D1887">
            <v>0</v>
          </cell>
          <cell r="E1887">
            <v>0</v>
          </cell>
          <cell r="J1887">
            <v>0</v>
          </cell>
          <cell r="K1887">
            <v>0</v>
          </cell>
        </row>
        <row r="1890">
          <cell r="J1890">
            <v>4475625</v>
          </cell>
        </row>
        <row r="1892">
          <cell r="J1892">
            <v>0</v>
          </cell>
          <cell r="K1892">
            <v>0</v>
          </cell>
        </row>
        <row r="1894">
          <cell r="E1894" t="str">
            <v>Hormat Kami,</v>
          </cell>
          <cell r="J1894">
            <v>443530.40540540533</v>
          </cell>
        </row>
        <row r="1896">
          <cell r="K1896">
            <v>4475625</v>
          </cell>
        </row>
        <row r="1898">
          <cell r="J1898" t="str">
            <v>NOVI / CONDRO</v>
          </cell>
        </row>
        <row r="1899">
          <cell r="J1899">
            <v>0</v>
          </cell>
        </row>
        <row r="1902">
          <cell r="D1902" t="str">
            <v>AM</v>
          </cell>
          <cell r="E1902">
            <v>23050017</v>
          </cell>
        </row>
        <row r="1904">
          <cell r="D1904">
            <v>45058</v>
          </cell>
        </row>
        <row r="1906">
          <cell r="D1906" t="str">
            <v>KO 1045</v>
          </cell>
        </row>
        <row r="1908">
          <cell r="D1908" t="str">
            <v>C</v>
          </cell>
          <cell r="J1908" t="str">
            <v>Disc 2</v>
          </cell>
          <cell r="K1908" t="str">
            <v>Amount</v>
          </cell>
        </row>
        <row r="1910">
          <cell r="D1910">
            <v>3</v>
          </cell>
          <cell r="E1910" t="str">
            <v>STIP / PENGHAPUS JOYKO 526-B20 PUTIH</v>
          </cell>
          <cell r="J1910">
            <v>0</v>
          </cell>
          <cell r="K1910">
            <v>4475625</v>
          </cell>
        </row>
        <row r="1911">
          <cell r="D1911">
            <v>0</v>
          </cell>
          <cell r="E1911">
            <v>0</v>
          </cell>
          <cell r="J1911">
            <v>0</v>
          </cell>
          <cell r="K1911">
            <v>0</v>
          </cell>
        </row>
        <row r="1912">
          <cell r="D1912">
            <v>0</v>
          </cell>
          <cell r="E1912">
            <v>0</v>
          </cell>
          <cell r="J1912">
            <v>0</v>
          </cell>
          <cell r="K1912">
            <v>0</v>
          </cell>
        </row>
        <row r="1913">
          <cell r="D1913">
            <v>0</v>
          </cell>
          <cell r="E1913">
            <v>0</v>
          </cell>
          <cell r="J1913">
            <v>0</v>
          </cell>
          <cell r="K1913">
            <v>0</v>
          </cell>
        </row>
        <row r="1914">
          <cell r="D1914">
            <v>0</v>
          </cell>
          <cell r="E1914">
            <v>0</v>
          </cell>
          <cell r="J1914">
            <v>0</v>
          </cell>
          <cell r="K1914">
            <v>0</v>
          </cell>
        </row>
        <row r="1915">
          <cell r="D1915">
            <v>0</v>
          </cell>
          <cell r="E1915">
            <v>0</v>
          </cell>
          <cell r="J1915">
            <v>0</v>
          </cell>
          <cell r="K1915">
            <v>0</v>
          </cell>
        </row>
        <row r="1916">
          <cell r="D1916">
            <v>0</v>
          </cell>
          <cell r="E1916">
            <v>0</v>
          </cell>
          <cell r="J1916">
            <v>0</v>
          </cell>
          <cell r="K1916">
            <v>0</v>
          </cell>
        </row>
        <row r="1917">
          <cell r="D1917">
            <v>0</v>
          </cell>
          <cell r="E1917">
            <v>0</v>
          </cell>
          <cell r="J1917">
            <v>0</v>
          </cell>
          <cell r="K1917">
            <v>0</v>
          </cell>
        </row>
        <row r="1918">
          <cell r="D1918">
            <v>0</v>
          </cell>
          <cell r="E1918">
            <v>0</v>
          </cell>
          <cell r="J1918">
            <v>0</v>
          </cell>
          <cell r="K1918">
            <v>0</v>
          </cell>
        </row>
        <row r="1919">
          <cell r="D1919">
            <v>0</v>
          </cell>
          <cell r="E1919">
            <v>0</v>
          </cell>
          <cell r="J1919">
            <v>0</v>
          </cell>
          <cell r="K1919">
            <v>0</v>
          </cell>
        </row>
        <row r="1920">
          <cell r="D1920">
            <v>0</v>
          </cell>
          <cell r="E1920">
            <v>0</v>
          </cell>
          <cell r="J1920">
            <v>0</v>
          </cell>
          <cell r="K1920">
            <v>0</v>
          </cell>
        </row>
        <row r="1921">
          <cell r="D1921">
            <v>0</v>
          </cell>
          <cell r="E1921">
            <v>0</v>
          </cell>
          <cell r="J1921">
            <v>0</v>
          </cell>
          <cell r="K1921">
            <v>0</v>
          </cell>
        </row>
        <row r="1922">
          <cell r="D1922">
            <v>0</v>
          </cell>
          <cell r="E1922">
            <v>0</v>
          </cell>
          <cell r="J1922">
            <v>0</v>
          </cell>
          <cell r="K1922">
            <v>0</v>
          </cell>
        </row>
        <row r="1923">
          <cell r="D1923">
            <v>0</v>
          </cell>
          <cell r="E1923">
            <v>0</v>
          </cell>
          <cell r="J1923">
            <v>0</v>
          </cell>
          <cell r="K1923">
            <v>0</v>
          </cell>
        </row>
        <row r="1924">
          <cell r="D1924">
            <v>0</v>
          </cell>
          <cell r="E1924">
            <v>0</v>
          </cell>
          <cell r="J1924">
            <v>0</v>
          </cell>
          <cell r="K1924">
            <v>0</v>
          </cell>
        </row>
        <row r="1925">
          <cell r="D1925">
            <v>0</v>
          </cell>
          <cell r="E1925">
            <v>0</v>
          </cell>
          <cell r="J1925">
            <v>0</v>
          </cell>
          <cell r="K1925">
            <v>0</v>
          </cell>
        </row>
        <row r="1928">
          <cell r="J1928">
            <v>4475625</v>
          </cell>
        </row>
        <row r="1930">
          <cell r="J1930">
            <v>0</v>
          </cell>
          <cell r="K1930">
            <v>0</v>
          </cell>
        </row>
        <row r="1932">
          <cell r="E1932" t="str">
            <v>Hormat Kami,</v>
          </cell>
          <cell r="J1932">
            <v>443530.40540540533</v>
          </cell>
        </row>
        <row r="1934">
          <cell r="K1934">
            <v>4475625</v>
          </cell>
        </row>
        <row r="1936">
          <cell r="J1936" t="str">
            <v>NOVI / CONDRO</v>
          </cell>
        </row>
        <row r="1937">
          <cell r="J1937">
            <v>0</v>
          </cell>
        </row>
        <row r="1940">
          <cell r="D1940" t="str">
            <v>AM</v>
          </cell>
          <cell r="E1940">
            <v>23050018</v>
          </cell>
        </row>
        <row r="1942">
          <cell r="D1942">
            <v>45058</v>
          </cell>
        </row>
        <row r="1944">
          <cell r="D1944" t="str">
            <v>KO 4100</v>
          </cell>
        </row>
        <row r="1946">
          <cell r="D1946" t="str">
            <v>C</v>
          </cell>
          <cell r="J1946" t="str">
            <v>Disc 2</v>
          </cell>
          <cell r="K1946" t="str">
            <v>Amount</v>
          </cell>
        </row>
        <row r="1948">
          <cell r="D1948">
            <v>5</v>
          </cell>
          <cell r="E1948" t="str">
            <v>CORRECTION FLUID KENKO KE-01</v>
          </cell>
          <cell r="K1948">
            <v>16909020</v>
          </cell>
        </row>
        <row r="1949">
          <cell r="D1949">
            <v>1</v>
          </cell>
          <cell r="E1949" t="str">
            <v>GEL PEN KENKO EASY GEL</v>
          </cell>
          <cell r="K1949">
            <v>3251016</v>
          </cell>
        </row>
        <row r="1950">
          <cell r="D1950">
            <v>1</v>
          </cell>
          <cell r="E1950" t="str">
            <v>STIP / PENGHAPUS JOYKO 526-B20 PUTIH</v>
          </cell>
          <cell r="K1950">
            <v>1474825</v>
          </cell>
        </row>
        <row r="1951">
          <cell r="D1951">
            <v>2</v>
          </cell>
          <cell r="E1951" t="str">
            <v>STIP / PENGHAPUS JOYKO 526-B40P PUTIH</v>
          </cell>
          <cell r="K1951">
            <v>2447950</v>
          </cell>
        </row>
        <row r="1952">
          <cell r="D1952">
            <v>1</v>
          </cell>
          <cell r="E1952" t="str">
            <v>CUTTER 9 MM KENKO A-300 (KECIL)</v>
          </cell>
          <cell r="K1952">
            <v>1479150</v>
          </cell>
        </row>
        <row r="1953">
          <cell r="K1953">
            <v>0</v>
          </cell>
        </row>
        <row r="1954">
          <cell r="K1954">
            <v>0</v>
          </cell>
        </row>
        <row r="1955">
          <cell r="K1955">
            <v>0</v>
          </cell>
        </row>
        <row r="1956">
          <cell r="K1956">
            <v>0</v>
          </cell>
        </row>
        <row r="1957">
          <cell r="K1957">
            <v>0</v>
          </cell>
        </row>
        <row r="1958">
          <cell r="K1958">
            <v>0</v>
          </cell>
        </row>
        <row r="1959">
          <cell r="K1959">
            <v>0</v>
          </cell>
        </row>
        <row r="1960">
          <cell r="K1960">
            <v>0</v>
          </cell>
        </row>
        <row r="1961">
          <cell r="K1961">
            <v>0</v>
          </cell>
        </row>
        <row r="1962">
          <cell r="K1962">
            <v>0</v>
          </cell>
        </row>
        <row r="1963">
          <cell r="K1963">
            <v>0</v>
          </cell>
        </row>
        <row r="1966">
          <cell r="J1966">
            <v>25561961</v>
          </cell>
        </row>
        <row r="1968">
          <cell r="K1968">
            <v>0</v>
          </cell>
        </row>
        <row r="1970">
          <cell r="E1970" t="str">
            <v>Hormat Kami,</v>
          </cell>
          <cell r="J1970">
            <v>2533167.3063063058</v>
          </cell>
        </row>
        <row r="1972">
          <cell r="K1972">
            <v>25561961</v>
          </cell>
        </row>
        <row r="1974">
          <cell r="J1974" t="str">
            <v>NOVI / CONDRO</v>
          </cell>
        </row>
        <row r="1978">
          <cell r="D1978" t="str">
            <v>AM</v>
          </cell>
          <cell r="E1978">
            <v>23050018</v>
          </cell>
        </row>
        <row r="1980">
          <cell r="D1980">
            <v>45058</v>
          </cell>
        </row>
        <row r="1982">
          <cell r="D1982" t="str">
            <v>KO 4100</v>
          </cell>
        </row>
        <row r="1984">
          <cell r="D1984" t="str">
            <v>C</v>
          </cell>
          <cell r="J1984" t="str">
            <v>Disc 2</v>
          </cell>
          <cell r="K1984" t="str">
            <v>Amount</v>
          </cell>
        </row>
        <row r="1986">
          <cell r="D1986">
            <v>5</v>
          </cell>
          <cell r="E1986" t="str">
            <v>CORRECTION FLUID KENKO KE-01</v>
          </cell>
          <cell r="J1986">
            <v>0</v>
          </cell>
          <cell r="K1986">
            <v>16909020</v>
          </cell>
        </row>
        <row r="1987">
          <cell r="D1987">
            <v>1</v>
          </cell>
          <cell r="E1987" t="str">
            <v>GEL PEN KENKO EASY GEL</v>
          </cell>
          <cell r="J1987">
            <v>0</v>
          </cell>
          <cell r="K1987">
            <v>3251016</v>
          </cell>
        </row>
        <row r="1988">
          <cell r="D1988">
            <v>1</v>
          </cell>
          <cell r="E1988" t="str">
            <v>STIP / PENGHAPUS JOYKO 526-B20 PUTIH</v>
          </cell>
          <cell r="J1988">
            <v>0</v>
          </cell>
          <cell r="K1988">
            <v>1474825</v>
          </cell>
        </row>
        <row r="1989">
          <cell r="D1989">
            <v>2</v>
          </cell>
          <cell r="E1989" t="str">
            <v>STIP / PENGHAPUS JOYKO 526-B40P PUTIH</v>
          </cell>
          <cell r="J1989">
            <v>0</v>
          </cell>
          <cell r="K1989">
            <v>2447950</v>
          </cell>
        </row>
        <row r="1990">
          <cell r="D1990">
            <v>1</v>
          </cell>
          <cell r="E1990" t="str">
            <v>CUTTER 9 MM KENKO A-300 (KECIL)</v>
          </cell>
          <cell r="J1990">
            <v>0</v>
          </cell>
          <cell r="K1990">
            <v>1479150</v>
          </cell>
        </row>
        <row r="1991">
          <cell r="D1991">
            <v>0</v>
          </cell>
          <cell r="E1991">
            <v>0</v>
          </cell>
          <cell r="J1991">
            <v>0</v>
          </cell>
          <cell r="K1991">
            <v>0</v>
          </cell>
        </row>
        <row r="1992">
          <cell r="D1992">
            <v>0</v>
          </cell>
          <cell r="E1992">
            <v>0</v>
          </cell>
          <cell r="J1992">
            <v>0</v>
          </cell>
          <cell r="K1992">
            <v>0</v>
          </cell>
        </row>
        <row r="1993">
          <cell r="D1993">
            <v>0</v>
          </cell>
          <cell r="E1993">
            <v>0</v>
          </cell>
          <cell r="J1993">
            <v>0</v>
          </cell>
          <cell r="K1993">
            <v>0</v>
          </cell>
        </row>
        <row r="1994">
          <cell r="D1994">
            <v>0</v>
          </cell>
          <cell r="E1994">
            <v>0</v>
          </cell>
          <cell r="J1994">
            <v>0</v>
          </cell>
          <cell r="K1994">
            <v>0</v>
          </cell>
        </row>
        <row r="1995">
          <cell r="D1995">
            <v>0</v>
          </cell>
          <cell r="E1995">
            <v>0</v>
          </cell>
          <cell r="J1995">
            <v>0</v>
          </cell>
          <cell r="K1995">
            <v>0</v>
          </cell>
        </row>
        <row r="1996">
          <cell r="D1996">
            <v>0</v>
          </cell>
          <cell r="E1996">
            <v>0</v>
          </cell>
          <cell r="J1996">
            <v>0</v>
          </cell>
          <cell r="K1996">
            <v>0</v>
          </cell>
        </row>
        <row r="1997">
          <cell r="D1997">
            <v>0</v>
          </cell>
          <cell r="E1997">
            <v>0</v>
          </cell>
          <cell r="J1997">
            <v>0</v>
          </cell>
          <cell r="K1997">
            <v>0</v>
          </cell>
        </row>
        <row r="1998">
          <cell r="D1998">
            <v>0</v>
          </cell>
          <cell r="E1998">
            <v>0</v>
          </cell>
          <cell r="J1998">
            <v>0</v>
          </cell>
          <cell r="K1998">
            <v>0</v>
          </cell>
        </row>
        <row r="1999">
          <cell r="D1999">
            <v>0</v>
          </cell>
          <cell r="E1999">
            <v>0</v>
          </cell>
          <cell r="J1999">
            <v>0</v>
          </cell>
          <cell r="K1999">
            <v>0</v>
          </cell>
        </row>
        <row r="2000">
          <cell r="D2000">
            <v>0</v>
          </cell>
          <cell r="E2000">
            <v>0</v>
          </cell>
          <cell r="J2000">
            <v>0</v>
          </cell>
          <cell r="K2000">
            <v>0</v>
          </cell>
        </row>
        <row r="2001">
          <cell r="D2001">
            <v>0</v>
          </cell>
          <cell r="E2001">
            <v>0</v>
          </cell>
          <cell r="J2001">
            <v>0</v>
          </cell>
          <cell r="K2001">
            <v>0</v>
          </cell>
        </row>
        <row r="2004">
          <cell r="J2004">
            <v>25561961</v>
          </cell>
        </row>
        <row r="2006">
          <cell r="J2006">
            <v>0</v>
          </cell>
          <cell r="K2006">
            <v>0</v>
          </cell>
        </row>
        <row r="2008">
          <cell r="E2008" t="str">
            <v>Hormat Kami,</v>
          </cell>
          <cell r="J2008">
            <v>2533167.3063063058</v>
          </cell>
        </row>
        <row r="2010">
          <cell r="K2010">
            <v>25561961</v>
          </cell>
        </row>
        <row r="2012">
          <cell r="J2012" t="str">
            <v>NOVI / CONDRO</v>
          </cell>
        </row>
        <row r="2013">
          <cell r="J2013">
            <v>0</v>
          </cell>
        </row>
        <row r="2016">
          <cell r="D2016" t="str">
            <v>AM</v>
          </cell>
          <cell r="E2016">
            <v>23050018</v>
          </cell>
        </row>
        <row r="2018">
          <cell r="D2018">
            <v>45058</v>
          </cell>
        </row>
        <row r="2020">
          <cell r="D2020" t="str">
            <v>KO 4100</v>
          </cell>
        </row>
        <row r="2022">
          <cell r="D2022" t="str">
            <v>C</v>
          </cell>
          <cell r="J2022" t="str">
            <v>Disc 2</v>
          </cell>
          <cell r="K2022" t="str">
            <v>Amount</v>
          </cell>
        </row>
        <row r="2024">
          <cell r="D2024">
            <v>5</v>
          </cell>
          <cell r="E2024" t="str">
            <v>CORRECTION FLUID KENKO KE-01</v>
          </cell>
          <cell r="J2024">
            <v>0</v>
          </cell>
          <cell r="K2024">
            <v>16909020</v>
          </cell>
        </row>
        <row r="2025">
          <cell r="D2025">
            <v>1</v>
          </cell>
          <cell r="E2025" t="str">
            <v>GEL PEN KENKO EASY GEL</v>
          </cell>
          <cell r="J2025">
            <v>0</v>
          </cell>
          <cell r="K2025">
            <v>3251016</v>
          </cell>
        </row>
        <row r="2026">
          <cell r="D2026">
            <v>1</v>
          </cell>
          <cell r="E2026" t="str">
            <v>STIP / PENGHAPUS JOYKO 526-B20 PUTIH</v>
          </cell>
          <cell r="J2026">
            <v>0</v>
          </cell>
          <cell r="K2026">
            <v>1474825</v>
          </cell>
        </row>
        <row r="2027">
          <cell r="D2027">
            <v>2</v>
          </cell>
          <cell r="E2027" t="str">
            <v>STIP / PENGHAPUS JOYKO 526-B40P PUTIH</v>
          </cell>
          <cell r="J2027">
            <v>0</v>
          </cell>
          <cell r="K2027">
            <v>2447950</v>
          </cell>
        </row>
        <row r="2028">
          <cell r="D2028">
            <v>1</v>
          </cell>
          <cell r="E2028" t="str">
            <v>CUTTER 9 MM KENKO A-300 (KECIL)</v>
          </cell>
          <cell r="J2028">
            <v>0</v>
          </cell>
          <cell r="K2028">
            <v>1479150</v>
          </cell>
        </row>
        <row r="2029">
          <cell r="D2029">
            <v>0</v>
          </cell>
          <cell r="E2029">
            <v>0</v>
          </cell>
          <cell r="J2029">
            <v>0</v>
          </cell>
          <cell r="K2029">
            <v>0</v>
          </cell>
        </row>
        <row r="2030">
          <cell r="D2030">
            <v>0</v>
          </cell>
          <cell r="E2030">
            <v>0</v>
          </cell>
          <cell r="J2030">
            <v>0</v>
          </cell>
          <cell r="K2030">
            <v>0</v>
          </cell>
        </row>
        <row r="2031">
          <cell r="D2031">
            <v>0</v>
          </cell>
          <cell r="E2031">
            <v>0</v>
          </cell>
          <cell r="J2031">
            <v>0</v>
          </cell>
          <cell r="K2031">
            <v>0</v>
          </cell>
        </row>
        <row r="2032">
          <cell r="D2032">
            <v>0</v>
          </cell>
          <cell r="E2032">
            <v>0</v>
          </cell>
          <cell r="J2032">
            <v>0</v>
          </cell>
          <cell r="K2032">
            <v>0</v>
          </cell>
        </row>
        <row r="2033">
          <cell r="D2033">
            <v>0</v>
          </cell>
          <cell r="E2033">
            <v>0</v>
          </cell>
          <cell r="J2033">
            <v>0</v>
          </cell>
          <cell r="K2033">
            <v>0</v>
          </cell>
        </row>
        <row r="2034">
          <cell r="D2034">
            <v>0</v>
          </cell>
          <cell r="E2034">
            <v>0</v>
          </cell>
          <cell r="J2034">
            <v>0</v>
          </cell>
          <cell r="K2034">
            <v>0</v>
          </cell>
        </row>
        <row r="2035">
          <cell r="D2035">
            <v>0</v>
          </cell>
          <cell r="E2035">
            <v>0</v>
          </cell>
          <cell r="J2035">
            <v>0</v>
          </cell>
          <cell r="K2035">
            <v>0</v>
          </cell>
        </row>
        <row r="2036">
          <cell r="D2036">
            <v>0</v>
          </cell>
          <cell r="E2036">
            <v>0</v>
          </cell>
          <cell r="J2036">
            <v>0</v>
          </cell>
          <cell r="K2036">
            <v>0</v>
          </cell>
        </row>
        <row r="2037">
          <cell r="D2037">
            <v>0</v>
          </cell>
          <cell r="E2037">
            <v>0</v>
          </cell>
          <cell r="J2037">
            <v>0</v>
          </cell>
          <cell r="K2037">
            <v>0</v>
          </cell>
        </row>
        <row r="2038">
          <cell r="D2038">
            <v>0</v>
          </cell>
          <cell r="E2038">
            <v>0</v>
          </cell>
          <cell r="J2038">
            <v>0</v>
          </cell>
          <cell r="K2038">
            <v>0</v>
          </cell>
        </row>
        <row r="2039">
          <cell r="D2039">
            <v>0</v>
          </cell>
          <cell r="E2039">
            <v>0</v>
          </cell>
          <cell r="J2039">
            <v>0</v>
          </cell>
          <cell r="K2039">
            <v>0</v>
          </cell>
        </row>
        <row r="2042">
          <cell r="J2042">
            <v>25561961</v>
          </cell>
        </row>
        <row r="2044">
          <cell r="J2044">
            <v>0</v>
          </cell>
          <cell r="K2044">
            <v>0</v>
          </cell>
        </row>
        <row r="2046">
          <cell r="E2046" t="str">
            <v>Hormat Kami,</v>
          </cell>
          <cell r="J2046">
            <v>2533167.3063063058</v>
          </cell>
        </row>
        <row r="2048">
          <cell r="K2048">
            <v>25561961</v>
          </cell>
        </row>
        <row r="2050">
          <cell r="J2050" t="str">
            <v>NOVI / CONDRO</v>
          </cell>
        </row>
        <row r="2051">
          <cell r="J2051">
            <v>0</v>
          </cell>
        </row>
        <row r="2054">
          <cell r="D2054" t="str">
            <v>AM</v>
          </cell>
          <cell r="E2054">
            <v>23050019</v>
          </cell>
        </row>
        <row r="2056">
          <cell r="D2056">
            <v>45058</v>
          </cell>
        </row>
        <row r="2058">
          <cell r="D2058" t="str">
            <v>G 4093</v>
          </cell>
        </row>
        <row r="2060">
          <cell r="D2060" t="str">
            <v>C</v>
          </cell>
          <cell r="J2060" t="str">
            <v>Disc 2</v>
          </cell>
          <cell r="K2060" t="str">
            <v>Amount</v>
          </cell>
        </row>
        <row r="2062">
          <cell r="D2062">
            <v>2</v>
          </cell>
          <cell r="E2062" t="str">
            <v>GEL PEN JOYKO GP-237 X-TECH</v>
          </cell>
          <cell r="K2062">
            <v>10886400</v>
          </cell>
        </row>
        <row r="2063">
          <cell r="D2063">
            <v>2</v>
          </cell>
          <cell r="E2063" t="str">
            <v>PENCIL CASE JOYKO PC-0719</v>
          </cell>
          <cell r="K2063">
            <v>2419200</v>
          </cell>
        </row>
        <row r="2064">
          <cell r="D2064">
            <v>5</v>
          </cell>
          <cell r="E2064" t="str">
            <v>BINDER NOTE JOYKO A5 (CAMPUS)</v>
          </cell>
          <cell r="K2064">
            <v>4977000</v>
          </cell>
        </row>
        <row r="2065">
          <cell r="D2065">
            <v>2</v>
          </cell>
          <cell r="E2065" t="str">
            <v>BINDER NOTE JOYKO A5 (FANCY)</v>
          </cell>
          <cell r="K2065">
            <v>1990800</v>
          </cell>
        </row>
        <row r="2066">
          <cell r="D2066">
            <v>5</v>
          </cell>
          <cell r="E2066" t="str">
            <v>BINDER NOTE JOYKO B5 (CAMPUS)</v>
          </cell>
          <cell r="K2066">
            <v>6520500</v>
          </cell>
        </row>
        <row r="2067">
          <cell r="D2067">
            <v>1</v>
          </cell>
          <cell r="E2067" t="str">
            <v>CORRECTION FLUID KENKO KE-108</v>
          </cell>
          <cell r="K2067">
            <v>2967300</v>
          </cell>
        </row>
        <row r="2068">
          <cell r="D2068">
            <v>1</v>
          </cell>
          <cell r="E2068" t="str">
            <v>CALCULATOR JOYKO CC-38</v>
          </cell>
          <cell r="K2068">
            <v>3850000</v>
          </cell>
        </row>
        <row r="2069">
          <cell r="D2069">
            <v>1</v>
          </cell>
          <cell r="E2069" t="str">
            <v>CALCULATOR JOYKO DTC-1313CH</v>
          </cell>
          <cell r="K2069">
            <v>4200000</v>
          </cell>
        </row>
        <row r="2070">
          <cell r="D2070">
            <v>1</v>
          </cell>
          <cell r="E2070" t="str">
            <v>CALCULATOR JOYKO CC-41</v>
          </cell>
          <cell r="K2070">
            <v>3885000</v>
          </cell>
        </row>
        <row r="2071">
          <cell r="D2071">
            <v>1</v>
          </cell>
          <cell r="E2071" t="str">
            <v>STIP / PENGHAPUS JOYKO 526-B40BL HITAM</v>
          </cell>
          <cell r="K2071">
            <v>1238125</v>
          </cell>
        </row>
        <row r="2072">
          <cell r="D2072">
            <v>6</v>
          </cell>
          <cell r="E2072" t="str">
            <v>STIP / PENGHAPUS JOYKO 526-B40P PUTIH</v>
          </cell>
          <cell r="K2072">
            <v>7428750</v>
          </cell>
        </row>
        <row r="2073">
          <cell r="D2073">
            <v>6</v>
          </cell>
          <cell r="E2073" t="str">
            <v>STIP / PENGHAPUS JOYKO 526-B20 PUTIH</v>
          </cell>
          <cell r="K2073">
            <v>8951250</v>
          </cell>
        </row>
        <row r="2074">
          <cell r="K2074">
            <v>0</v>
          </cell>
        </row>
        <row r="2075">
          <cell r="K2075">
            <v>0</v>
          </cell>
        </row>
        <row r="2076">
          <cell r="K2076">
            <v>0</v>
          </cell>
        </row>
        <row r="2077">
          <cell r="K2077">
            <v>0</v>
          </cell>
        </row>
        <row r="2080">
          <cell r="J2080">
            <v>59314325</v>
          </cell>
        </row>
        <row r="2082">
          <cell r="K2082">
            <v>0</v>
          </cell>
        </row>
        <row r="2084">
          <cell r="E2084" t="str">
            <v>Hormat Kami,</v>
          </cell>
          <cell r="J2084">
            <v>5877996.1711711707</v>
          </cell>
        </row>
        <row r="2086">
          <cell r="K2086">
            <v>59314325</v>
          </cell>
        </row>
        <row r="2088">
          <cell r="J2088" t="str">
            <v>NOVI / CONDRO</v>
          </cell>
        </row>
        <row r="2092">
          <cell r="D2092" t="str">
            <v>AM</v>
          </cell>
          <cell r="E2092">
            <v>23050019</v>
          </cell>
        </row>
        <row r="2094">
          <cell r="D2094">
            <v>45058</v>
          </cell>
        </row>
        <row r="2096">
          <cell r="D2096" t="str">
            <v>G 4093</v>
          </cell>
        </row>
        <row r="2098">
          <cell r="D2098" t="str">
            <v>C</v>
          </cell>
          <cell r="J2098" t="str">
            <v>Disc 2</v>
          </cell>
          <cell r="K2098" t="str">
            <v>Amount</v>
          </cell>
        </row>
        <row r="2100">
          <cell r="D2100">
            <v>2</v>
          </cell>
          <cell r="E2100" t="str">
            <v>GEL PEN JOYKO GP-237 X-TECH</v>
          </cell>
          <cell r="J2100">
            <v>0</v>
          </cell>
          <cell r="K2100">
            <v>10886400</v>
          </cell>
        </row>
        <row r="2101">
          <cell r="D2101">
            <v>2</v>
          </cell>
          <cell r="E2101" t="str">
            <v>PENCIL CASE JOYKO PC-0719</v>
          </cell>
          <cell r="J2101">
            <v>0</v>
          </cell>
          <cell r="K2101">
            <v>2419200</v>
          </cell>
        </row>
        <row r="2102">
          <cell r="D2102">
            <v>5</v>
          </cell>
          <cell r="E2102" t="str">
            <v>BINDER NOTE JOYKO A5 (CAMPUS)</v>
          </cell>
          <cell r="J2102">
            <v>0</v>
          </cell>
          <cell r="K2102">
            <v>4977000</v>
          </cell>
        </row>
        <row r="2103">
          <cell r="D2103">
            <v>2</v>
          </cell>
          <cell r="E2103" t="str">
            <v>BINDER NOTE JOYKO A5 (FANCY)</v>
          </cell>
          <cell r="J2103">
            <v>0</v>
          </cell>
          <cell r="K2103">
            <v>1990800</v>
          </cell>
        </row>
        <row r="2104">
          <cell r="D2104">
            <v>5</v>
          </cell>
          <cell r="E2104" t="str">
            <v>BINDER NOTE JOYKO B5 (CAMPUS)</v>
          </cell>
          <cell r="J2104">
            <v>0</v>
          </cell>
          <cell r="K2104">
            <v>6520500</v>
          </cell>
        </row>
        <row r="2105">
          <cell r="D2105">
            <v>1</v>
          </cell>
          <cell r="E2105" t="str">
            <v>CORRECTION FLUID KENKO KE-108</v>
          </cell>
          <cell r="J2105">
            <v>0</v>
          </cell>
          <cell r="K2105">
            <v>2967300</v>
          </cell>
        </row>
        <row r="2106">
          <cell r="D2106">
            <v>1</v>
          </cell>
          <cell r="E2106" t="str">
            <v>CALCULATOR JOYKO CC-38</v>
          </cell>
          <cell r="J2106">
            <v>0</v>
          </cell>
          <cell r="K2106">
            <v>3850000</v>
          </cell>
        </row>
        <row r="2107">
          <cell r="D2107">
            <v>1</v>
          </cell>
          <cell r="E2107" t="str">
            <v>CALCULATOR JOYKO DTC-1313CH</v>
          </cell>
          <cell r="J2107">
            <v>0</v>
          </cell>
          <cell r="K2107">
            <v>4200000</v>
          </cell>
        </row>
        <row r="2108">
          <cell r="D2108">
            <v>1</v>
          </cell>
          <cell r="E2108" t="str">
            <v>CALCULATOR JOYKO CC-41</v>
          </cell>
          <cell r="J2108">
            <v>0</v>
          </cell>
          <cell r="K2108">
            <v>3885000</v>
          </cell>
        </row>
        <row r="2109">
          <cell r="D2109">
            <v>1</v>
          </cell>
          <cell r="E2109" t="str">
            <v>STIP / PENGHAPUS JOYKO 526-B40BL HITAM</v>
          </cell>
          <cell r="J2109">
            <v>0</v>
          </cell>
          <cell r="K2109">
            <v>1238125</v>
          </cell>
        </row>
        <row r="2110">
          <cell r="D2110">
            <v>6</v>
          </cell>
          <cell r="E2110" t="str">
            <v>STIP / PENGHAPUS JOYKO 526-B40P PUTIH</v>
          </cell>
          <cell r="J2110">
            <v>0</v>
          </cell>
          <cell r="K2110">
            <v>7428750</v>
          </cell>
        </row>
        <row r="2111">
          <cell r="D2111">
            <v>6</v>
          </cell>
          <cell r="E2111" t="str">
            <v>STIP / PENGHAPUS JOYKO 526-B20 PUTIH</v>
          </cell>
          <cell r="J2111">
            <v>0</v>
          </cell>
          <cell r="K2111">
            <v>8951250</v>
          </cell>
        </row>
        <row r="2112">
          <cell r="D2112">
            <v>0</v>
          </cell>
          <cell r="E2112">
            <v>0</v>
          </cell>
          <cell r="J2112">
            <v>0</v>
          </cell>
          <cell r="K2112">
            <v>0</v>
          </cell>
        </row>
        <row r="2113">
          <cell r="D2113">
            <v>0</v>
          </cell>
          <cell r="E2113">
            <v>0</v>
          </cell>
          <cell r="J2113">
            <v>0</v>
          </cell>
          <cell r="K2113">
            <v>0</v>
          </cell>
        </row>
        <row r="2114">
          <cell r="D2114">
            <v>0</v>
          </cell>
          <cell r="E2114">
            <v>0</v>
          </cell>
          <cell r="J2114">
            <v>0</v>
          </cell>
          <cell r="K2114">
            <v>0</v>
          </cell>
        </row>
        <row r="2115">
          <cell r="D2115">
            <v>0</v>
          </cell>
          <cell r="E2115">
            <v>0</v>
          </cell>
          <cell r="J2115">
            <v>0</v>
          </cell>
          <cell r="K2115">
            <v>0</v>
          </cell>
        </row>
        <row r="2118">
          <cell r="J2118">
            <v>59314325</v>
          </cell>
        </row>
        <row r="2120">
          <cell r="J2120">
            <v>0</v>
          </cell>
          <cell r="K2120">
            <v>0</v>
          </cell>
        </row>
        <row r="2122">
          <cell r="E2122" t="str">
            <v>Hormat Kami,</v>
          </cell>
          <cell r="J2122">
            <v>5877996.1711711707</v>
          </cell>
        </row>
        <row r="2124">
          <cell r="K2124">
            <v>59314325</v>
          </cell>
        </row>
        <row r="2126">
          <cell r="J2126" t="str">
            <v>NOVI / CONDRO</v>
          </cell>
        </row>
        <row r="2127">
          <cell r="J2127">
            <v>0</v>
          </cell>
        </row>
        <row r="2130">
          <cell r="D2130" t="str">
            <v>AM</v>
          </cell>
          <cell r="E2130">
            <v>23050019</v>
          </cell>
        </row>
        <row r="2132">
          <cell r="D2132">
            <v>45058</v>
          </cell>
        </row>
        <row r="2134">
          <cell r="D2134" t="str">
            <v>G 4093</v>
          </cell>
        </row>
        <row r="2136">
          <cell r="D2136" t="str">
            <v>C</v>
          </cell>
          <cell r="J2136" t="str">
            <v>Disc 2</v>
          </cell>
          <cell r="K2136" t="str">
            <v>Amount</v>
          </cell>
        </row>
        <row r="2138">
          <cell r="D2138">
            <v>2</v>
          </cell>
          <cell r="E2138" t="str">
            <v>GEL PEN JOYKO GP-237 X-TECH</v>
          </cell>
          <cell r="J2138">
            <v>0</v>
          </cell>
          <cell r="K2138">
            <v>10886400</v>
          </cell>
        </row>
        <row r="2139">
          <cell r="D2139">
            <v>2</v>
          </cell>
          <cell r="E2139" t="str">
            <v>PENCIL CASE JOYKO PC-0719</v>
          </cell>
          <cell r="J2139">
            <v>0</v>
          </cell>
          <cell r="K2139">
            <v>2419200</v>
          </cell>
        </row>
        <row r="2140">
          <cell r="D2140">
            <v>5</v>
          </cell>
          <cell r="E2140" t="str">
            <v>BINDER NOTE JOYKO A5 (CAMPUS)</v>
          </cell>
          <cell r="J2140">
            <v>0</v>
          </cell>
          <cell r="K2140">
            <v>4977000</v>
          </cell>
        </row>
        <row r="2141">
          <cell r="D2141">
            <v>2</v>
          </cell>
          <cell r="E2141" t="str">
            <v>BINDER NOTE JOYKO A5 (FANCY)</v>
          </cell>
          <cell r="J2141">
            <v>0</v>
          </cell>
          <cell r="K2141">
            <v>1990800</v>
          </cell>
        </row>
        <row r="2142">
          <cell r="D2142">
            <v>5</v>
          </cell>
          <cell r="E2142" t="str">
            <v>BINDER NOTE JOYKO B5 (CAMPUS)</v>
          </cell>
          <cell r="J2142">
            <v>0</v>
          </cell>
          <cell r="K2142">
            <v>6520500</v>
          </cell>
        </row>
        <row r="2143">
          <cell r="D2143">
            <v>1</v>
          </cell>
          <cell r="E2143" t="str">
            <v>CORRECTION FLUID KENKO KE-108</v>
          </cell>
          <cell r="J2143">
            <v>0</v>
          </cell>
          <cell r="K2143">
            <v>2967300</v>
          </cell>
        </row>
        <row r="2144">
          <cell r="D2144">
            <v>1</v>
          </cell>
          <cell r="E2144" t="str">
            <v>CALCULATOR JOYKO CC-38</v>
          </cell>
          <cell r="J2144">
            <v>0</v>
          </cell>
          <cell r="K2144">
            <v>3850000</v>
          </cell>
        </row>
        <row r="2145">
          <cell r="D2145">
            <v>1</v>
          </cell>
          <cell r="E2145" t="str">
            <v>CALCULATOR JOYKO DTC-1313CH</v>
          </cell>
          <cell r="J2145">
            <v>0</v>
          </cell>
          <cell r="K2145">
            <v>4200000</v>
          </cell>
        </row>
        <row r="2146">
          <cell r="D2146">
            <v>1</v>
          </cell>
          <cell r="E2146" t="str">
            <v>CALCULATOR JOYKO CC-41</v>
          </cell>
          <cell r="J2146">
            <v>0</v>
          </cell>
          <cell r="K2146">
            <v>3885000</v>
          </cell>
        </row>
        <row r="2147">
          <cell r="D2147">
            <v>1</v>
          </cell>
          <cell r="E2147" t="str">
            <v>STIP / PENGHAPUS JOYKO 526-B40BL HITAM</v>
          </cell>
          <cell r="J2147">
            <v>0</v>
          </cell>
          <cell r="K2147">
            <v>1238125</v>
          </cell>
        </row>
        <row r="2148">
          <cell r="D2148">
            <v>6</v>
          </cell>
          <cell r="E2148" t="str">
            <v>STIP / PENGHAPUS JOYKO 526-B40P PUTIH</v>
          </cell>
          <cell r="J2148">
            <v>0</v>
          </cell>
          <cell r="K2148">
            <v>7428750</v>
          </cell>
        </row>
        <row r="2149">
          <cell r="D2149">
            <v>6</v>
          </cell>
          <cell r="E2149" t="str">
            <v>STIP / PENGHAPUS JOYKO 526-B20 PUTIH</v>
          </cell>
          <cell r="J2149">
            <v>0</v>
          </cell>
          <cell r="K2149">
            <v>8951250</v>
          </cell>
        </row>
        <row r="2150">
          <cell r="D2150">
            <v>0</v>
          </cell>
          <cell r="E2150">
            <v>0</v>
          </cell>
          <cell r="J2150">
            <v>0</v>
          </cell>
          <cell r="K2150">
            <v>0</v>
          </cell>
        </row>
        <row r="2151">
          <cell r="D2151">
            <v>0</v>
          </cell>
          <cell r="E2151">
            <v>0</v>
          </cell>
          <cell r="J2151">
            <v>0</v>
          </cell>
          <cell r="K2151">
            <v>0</v>
          </cell>
        </row>
        <row r="2152">
          <cell r="D2152">
            <v>0</v>
          </cell>
          <cell r="E2152">
            <v>0</v>
          </cell>
          <cell r="J2152">
            <v>0</v>
          </cell>
          <cell r="K2152">
            <v>0</v>
          </cell>
        </row>
        <row r="2153">
          <cell r="D2153">
            <v>0</v>
          </cell>
          <cell r="E2153">
            <v>0</v>
          </cell>
          <cell r="J2153">
            <v>0</v>
          </cell>
          <cell r="K2153">
            <v>0</v>
          </cell>
        </row>
        <row r="2156">
          <cell r="J2156">
            <v>59314325</v>
          </cell>
        </row>
        <row r="2158">
          <cell r="J2158">
            <v>0</v>
          </cell>
          <cell r="K2158">
            <v>0</v>
          </cell>
        </row>
        <row r="2160">
          <cell r="E2160" t="str">
            <v>Hormat Kami,</v>
          </cell>
          <cell r="J2160">
            <v>5877996.1711711707</v>
          </cell>
        </row>
        <row r="2162">
          <cell r="K2162">
            <v>59314325</v>
          </cell>
        </row>
        <row r="2164">
          <cell r="J2164" t="str">
            <v>NOVI / CONDRO</v>
          </cell>
        </row>
        <row r="2165">
          <cell r="J2165">
            <v>0</v>
          </cell>
        </row>
        <row r="2168">
          <cell r="D2168" t="str">
            <v>AM</v>
          </cell>
          <cell r="E2168">
            <v>23050020</v>
          </cell>
        </row>
        <row r="2170">
          <cell r="D2170">
            <v>45059</v>
          </cell>
        </row>
        <row r="2172">
          <cell r="D2172" t="str">
            <v>KO 4184</v>
          </cell>
        </row>
        <row r="2174">
          <cell r="D2174" t="str">
            <v>C</v>
          </cell>
          <cell r="J2174" t="str">
            <v>Disc 2</v>
          </cell>
          <cell r="K2174" t="str">
            <v>Amount</v>
          </cell>
        </row>
        <row r="2176">
          <cell r="D2176">
            <v>10</v>
          </cell>
          <cell r="E2176" t="str">
            <v>STAPLER KENKO HD-10</v>
          </cell>
          <cell r="K2176">
            <v>16089000</v>
          </cell>
        </row>
        <row r="2177">
          <cell r="K2177">
            <v>0</v>
          </cell>
        </row>
        <row r="2178">
          <cell r="K2178">
            <v>0</v>
          </cell>
        </row>
        <row r="2179">
          <cell r="K2179">
            <v>0</v>
          </cell>
        </row>
        <row r="2180">
          <cell r="K2180">
            <v>0</v>
          </cell>
        </row>
        <row r="2181">
          <cell r="K2181">
            <v>0</v>
          </cell>
        </row>
        <row r="2182">
          <cell r="K2182">
            <v>0</v>
          </cell>
        </row>
        <row r="2183">
          <cell r="K2183">
            <v>0</v>
          </cell>
        </row>
        <row r="2184">
          <cell r="K2184">
            <v>0</v>
          </cell>
        </row>
        <row r="2185">
          <cell r="K2185">
            <v>0</v>
          </cell>
        </row>
        <row r="2186">
          <cell r="K2186">
            <v>0</v>
          </cell>
        </row>
        <row r="2187">
          <cell r="K2187">
            <v>0</v>
          </cell>
        </row>
        <row r="2188">
          <cell r="K2188">
            <v>0</v>
          </cell>
        </row>
        <row r="2189">
          <cell r="K2189">
            <v>0</v>
          </cell>
        </row>
        <row r="2190">
          <cell r="K2190">
            <v>0</v>
          </cell>
        </row>
        <row r="2191">
          <cell r="K2191">
            <v>0</v>
          </cell>
        </row>
        <row r="2194">
          <cell r="J2194">
            <v>16089000</v>
          </cell>
        </row>
        <row r="2196">
          <cell r="K2196">
            <v>0</v>
          </cell>
        </row>
        <row r="2198">
          <cell r="E2198" t="str">
            <v>Hormat Kami,</v>
          </cell>
          <cell r="J2198">
            <v>1594405.4054054054</v>
          </cell>
        </row>
        <row r="2200">
          <cell r="K2200">
            <v>16089000</v>
          </cell>
        </row>
        <row r="2202">
          <cell r="J2202" t="str">
            <v>NOVI / CONDRO</v>
          </cell>
        </row>
        <row r="2206">
          <cell r="D2206" t="str">
            <v>AM</v>
          </cell>
          <cell r="E2206">
            <v>23050020</v>
          </cell>
        </row>
        <row r="2208">
          <cell r="D2208">
            <v>45059</v>
          </cell>
        </row>
        <row r="2210">
          <cell r="D2210" t="str">
            <v>KO 4184</v>
          </cell>
        </row>
        <row r="2212">
          <cell r="D2212" t="str">
            <v>C</v>
          </cell>
          <cell r="J2212" t="str">
            <v>Disc 2</v>
          </cell>
          <cell r="K2212" t="str">
            <v>Amount</v>
          </cell>
        </row>
        <row r="2214">
          <cell r="D2214">
            <v>10</v>
          </cell>
          <cell r="E2214" t="str">
            <v>STAPLER KENKO HD-10</v>
          </cell>
          <cell r="J2214">
            <v>0</v>
          </cell>
          <cell r="K2214">
            <v>16089000</v>
          </cell>
        </row>
        <row r="2215">
          <cell r="D2215">
            <v>0</v>
          </cell>
          <cell r="E2215">
            <v>0</v>
          </cell>
          <cell r="J2215">
            <v>0</v>
          </cell>
          <cell r="K2215">
            <v>0</v>
          </cell>
        </row>
        <row r="2216">
          <cell r="D2216">
            <v>0</v>
          </cell>
          <cell r="E2216">
            <v>0</v>
          </cell>
          <cell r="J2216">
            <v>0</v>
          </cell>
          <cell r="K2216">
            <v>0</v>
          </cell>
        </row>
        <row r="2217">
          <cell r="D2217">
            <v>0</v>
          </cell>
          <cell r="E2217">
            <v>0</v>
          </cell>
          <cell r="J2217">
            <v>0</v>
          </cell>
          <cell r="K2217">
            <v>0</v>
          </cell>
        </row>
        <row r="2218">
          <cell r="D2218">
            <v>0</v>
          </cell>
          <cell r="E2218">
            <v>0</v>
          </cell>
          <cell r="J2218">
            <v>0</v>
          </cell>
          <cell r="K2218">
            <v>0</v>
          </cell>
        </row>
        <row r="2219">
          <cell r="D2219">
            <v>0</v>
          </cell>
          <cell r="E2219">
            <v>0</v>
          </cell>
          <cell r="J2219">
            <v>0</v>
          </cell>
          <cell r="K2219">
            <v>0</v>
          </cell>
        </row>
        <row r="2220">
          <cell r="D2220">
            <v>0</v>
          </cell>
          <cell r="E2220">
            <v>0</v>
          </cell>
          <cell r="J2220">
            <v>0</v>
          </cell>
          <cell r="K2220">
            <v>0</v>
          </cell>
        </row>
        <row r="2221">
          <cell r="D2221">
            <v>0</v>
          </cell>
          <cell r="E2221">
            <v>0</v>
          </cell>
          <cell r="J2221">
            <v>0</v>
          </cell>
          <cell r="K2221">
            <v>0</v>
          </cell>
        </row>
        <row r="2222">
          <cell r="D2222">
            <v>0</v>
          </cell>
          <cell r="E2222">
            <v>0</v>
          </cell>
          <cell r="J2222">
            <v>0</v>
          </cell>
          <cell r="K2222">
            <v>0</v>
          </cell>
        </row>
        <row r="2223">
          <cell r="D2223">
            <v>0</v>
          </cell>
          <cell r="E2223">
            <v>0</v>
          </cell>
          <cell r="J2223">
            <v>0</v>
          </cell>
          <cell r="K2223">
            <v>0</v>
          </cell>
        </row>
        <row r="2224">
          <cell r="D2224">
            <v>0</v>
          </cell>
          <cell r="E2224">
            <v>0</v>
          </cell>
          <cell r="J2224">
            <v>0</v>
          </cell>
          <cell r="K2224">
            <v>0</v>
          </cell>
        </row>
        <row r="2225">
          <cell r="D2225">
            <v>0</v>
          </cell>
          <cell r="E2225">
            <v>0</v>
          </cell>
          <cell r="J2225">
            <v>0</v>
          </cell>
          <cell r="K2225">
            <v>0</v>
          </cell>
        </row>
        <row r="2226">
          <cell r="D2226">
            <v>0</v>
          </cell>
          <cell r="E2226">
            <v>0</v>
          </cell>
          <cell r="J2226">
            <v>0</v>
          </cell>
          <cell r="K2226">
            <v>0</v>
          </cell>
        </row>
        <row r="2227">
          <cell r="D2227">
            <v>0</v>
          </cell>
          <cell r="E2227">
            <v>0</v>
          </cell>
          <cell r="J2227">
            <v>0</v>
          </cell>
          <cell r="K2227">
            <v>0</v>
          </cell>
        </row>
        <row r="2228">
          <cell r="D2228">
            <v>0</v>
          </cell>
          <cell r="E2228">
            <v>0</v>
          </cell>
          <cell r="J2228">
            <v>0</v>
          </cell>
          <cell r="K2228">
            <v>0</v>
          </cell>
        </row>
        <row r="2229">
          <cell r="D2229">
            <v>0</v>
          </cell>
          <cell r="E2229">
            <v>0</v>
          </cell>
          <cell r="J2229">
            <v>0</v>
          </cell>
          <cell r="K2229">
            <v>0</v>
          </cell>
        </row>
        <row r="2232">
          <cell r="J2232">
            <v>16089000</v>
          </cell>
        </row>
        <row r="2234">
          <cell r="J2234">
            <v>0</v>
          </cell>
          <cell r="K2234">
            <v>0</v>
          </cell>
        </row>
        <row r="2236">
          <cell r="E2236" t="str">
            <v>Hormat Kami,</v>
          </cell>
          <cell r="J2236">
            <v>1594405.4054054054</v>
          </cell>
        </row>
        <row r="2238">
          <cell r="K2238">
            <v>16089000</v>
          </cell>
        </row>
        <row r="2240">
          <cell r="J2240" t="str">
            <v>NOVI / CONDRO</v>
          </cell>
        </row>
        <row r="2241">
          <cell r="J2241">
            <v>0</v>
          </cell>
        </row>
        <row r="2244">
          <cell r="D2244" t="str">
            <v>AM</v>
          </cell>
          <cell r="E2244">
            <v>23050020</v>
          </cell>
        </row>
        <row r="2246">
          <cell r="D2246">
            <v>45059</v>
          </cell>
        </row>
        <row r="2248">
          <cell r="D2248" t="str">
            <v>KO 4184</v>
          </cell>
        </row>
        <row r="2250">
          <cell r="D2250" t="str">
            <v>C</v>
          </cell>
          <cell r="J2250" t="str">
            <v>Disc 2</v>
          </cell>
          <cell r="K2250" t="str">
            <v>Amount</v>
          </cell>
        </row>
        <row r="2252">
          <cell r="D2252">
            <v>10</v>
          </cell>
          <cell r="E2252" t="str">
            <v>STAPLER KENKO HD-10</v>
          </cell>
          <cell r="J2252">
            <v>0</v>
          </cell>
          <cell r="K2252">
            <v>16089000</v>
          </cell>
        </row>
        <row r="2253">
          <cell r="D2253">
            <v>0</v>
          </cell>
          <cell r="E2253">
            <v>0</v>
          </cell>
          <cell r="J2253">
            <v>0</v>
          </cell>
          <cell r="K2253">
            <v>0</v>
          </cell>
        </row>
        <row r="2254">
          <cell r="D2254">
            <v>0</v>
          </cell>
          <cell r="E2254">
            <v>0</v>
          </cell>
          <cell r="J2254">
            <v>0</v>
          </cell>
          <cell r="K2254">
            <v>0</v>
          </cell>
        </row>
        <row r="2255">
          <cell r="D2255">
            <v>0</v>
          </cell>
          <cell r="E2255">
            <v>0</v>
          </cell>
          <cell r="J2255">
            <v>0</v>
          </cell>
          <cell r="K2255">
            <v>0</v>
          </cell>
        </row>
        <row r="2256">
          <cell r="D2256">
            <v>0</v>
          </cell>
          <cell r="E2256">
            <v>0</v>
          </cell>
          <cell r="J2256">
            <v>0</v>
          </cell>
          <cell r="K2256">
            <v>0</v>
          </cell>
        </row>
        <row r="2257">
          <cell r="D2257">
            <v>0</v>
          </cell>
          <cell r="E2257">
            <v>0</v>
          </cell>
          <cell r="J2257">
            <v>0</v>
          </cell>
          <cell r="K2257">
            <v>0</v>
          </cell>
        </row>
        <row r="2258">
          <cell r="D2258">
            <v>0</v>
          </cell>
          <cell r="E2258">
            <v>0</v>
          </cell>
          <cell r="J2258">
            <v>0</v>
          </cell>
          <cell r="K2258">
            <v>0</v>
          </cell>
        </row>
        <row r="2259">
          <cell r="D2259">
            <v>0</v>
          </cell>
          <cell r="E2259">
            <v>0</v>
          </cell>
          <cell r="J2259">
            <v>0</v>
          </cell>
          <cell r="K2259">
            <v>0</v>
          </cell>
        </row>
        <row r="2260">
          <cell r="D2260">
            <v>0</v>
          </cell>
          <cell r="E2260">
            <v>0</v>
          </cell>
          <cell r="J2260">
            <v>0</v>
          </cell>
          <cell r="K2260">
            <v>0</v>
          </cell>
        </row>
        <row r="2261">
          <cell r="D2261">
            <v>0</v>
          </cell>
          <cell r="E2261">
            <v>0</v>
          </cell>
          <cell r="J2261">
            <v>0</v>
          </cell>
          <cell r="K2261">
            <v>0</v>
          </cell>
        </row>
        <row r="2262">
          <cell r="D2262">
            <v>0</v>
          </cell>
          <cell r="E2262">
            <v>0</v>
          </cell>
          <cell r="J2262">
            <v>0</v>
          </cell>
          <cell r="K2262">
            <v>0</v>
          </cell>
        </row>
        <row r="2263">
          <cell r="D2263">
            <v>0</v>
          </cell>
          <cell r="E2263">
            <v>0</v>
          </cell>
          <cell r="J2263">
            <v>0</v>
          </cell>
          <cell r="K2263">
            <v>0</v>
          </cell>
        </row>
        <row r="2264">
          <cell r="D2264">
            <v>0</v>
          </cell>
          <cell r="E2264">
            <v>0</v>
          </cell>
          <cell r="J2264">
            <v>0</v>
          </cell>
          <cell r="K2264">
            <v>0</v>
          </cell>
        </row>
        <row r="2265">
          <cell r="D2265">
            <v>0</v>
          </cell>
          <cell r="E2265">
            <v>0</v>
          </cell>
          <cell r="J2265">
            <v>0</v>
          </cell>
          <cell r="K2265">
            <v>0</v>
          </cell>
        </row>
        <row r="2266">
          <cell r="D2266">
            <v>0</v>
          </cell>
          <cell r="E2266">
            <v>0</v>
          </cell>
          <cell r="J2266">
            <v>0</v>
          </cell>
          <cell r="K2266">
            <v>0</v>
          </cell>
        </row>
        <row r="2267">
          <cell r="D2267">
            <v>0</v>
          </cell>
          <cell r="E2267">
            <v>0</v>
          </cell>
          <cell r="J2267">
            <v>0</v>
          </cell>
          <cell r="K2267">
            <v>0</v>
          </cell>
        </row>
        <row r="2270">
          <cell r="J2270">
            <v>16089000</v>
          </cell>
        </row>
        <row r="2272">
          <cell r="J2272">
            <v>0</v>
          </cell>
          <cell r="K2272">
            <v>0</v>
          </cell>
        </row>
        <row r="2274">
          <cell r="E2274" t="str">
            <v>Hormat Kami,</v>
          </cell>
          <cell r="J2274">
            <v>1594405.4054054054</v>
          </cell>
        </row>
        <row r="2276">
          <cell r="K2276">
            <v>16089000</v>
          </cell>
        </row>
        <row r="2278">
          <cell r="J2278" t="str">
            <v>NOVI / CONDRO</v>
          </cell>
        </row>
        <row r="2279">
          <cell r="J2279">
            <v>0</v>
          </cell>
        </row>
        <row r="2282">
          <cell r="D2282" t="str">
            <v>AM</v>
          </cell>
          <cell r="E2282">
            <v>23050021</v>
          </cell>
        </row>
        <row r="2284">
          <cell r="D2284">
            <v>45059</v>
          </cell>
        </row>
        <row r="2286">
          <cell r="D2286" t="str">
            <v>KO 1048</v>
          </cell>
        </row>
        <row r="2288">
          <cell r="D2288" t="str">
            <v>C</v>
          </cell>
          <cell r="J2288" t="str">
            <v>Disc 2</v>
          </cell>
          <cell r="K2288" t="str">
            <v>Amount</v>
          </cell>
        </row>
        <row r="2290">
          <cell r="D2290">
            <v>2</v>
          </cell>
          <cell r="E2290" t="str">
            <v>PENSIL JOYKO 2B P-88</v>
          </cell>
          <cell r="K2290">
            <v>5481000</v>
          </cell>
        </row>
        <row r="2291">
          <cell r="D2291">
            <v>3</v>
          </cell>
          <cell r="E2291" t="str">
            <v>CORRECTION TAPE JOYKO CT-522</v>
          </cell>
          <cell r="K2291">
            <v>9072000</v>
          </cell>
        </row>
        <row r="2292">
          <cell r="K2292">
            <v>0</v>
          </cell>
        </row>
        <row r="2293">
          <cell r="K2293">
            <v>0</v>
          </cell>
        </row>
        <row r="2294">
          <cell r="K2294">
            <v>0</v>
          </cell>
        </row>
        <row r="2295">
          <cell r="K2295">
            <v>0</v>
          </cell>
        </row>
        <row r="2296">
          <cell r="K2296">
            <v>0</v>
          </cell>
        </row>
        <row r="2297">
          <cell r="K2297">
            <v>0</v>
          </cell>
        </row>
        <row r="2298">
          <cell r="K2298">
            <v>0</v>
          </cell>
        </row>
        <row r="2299">
          <cell r="K2299">
            <v>0</v>
          </cell>
        </row>
        <row r="2300">
          <cell r="K2300">
            <v>0</v>
          </cell>
        </row>
        <row r="2301">
          <cell r="K2301">
            <v>0</v>
          </cell>
        </row>
        <row r="2302">
          <cell r="K2302">
            <v>0</v>
          </cell>
        </row>
        <row r="2303">
          <cell r="K2303">
            <v>0</v>
          </cell>
        </row>
        <row r="2304">
          <cell r="K2304">
            <v>0</v>
          </cell>
        </row>
        <row r="2305">
          <cell r="K2305">
            <v>0</v>
          </cell>
        </row>
        <row r="2308">
          <cell r="J2308">
            <v>14553000</v>
          </cell>
        </row>
        <row r="2310">
          <cell r="K2310">
            <v>0</v>
          </cell>
        </row>
        <row r="2312">
          <cell r="E2312" t="str">
            <v>Hormat Kami,</v>
          </cell>
          <cell r="J2312">
            <v>1442189.1891891891</v>
          </cell>
        </row>
        <row r="2314">
          <cell r="K2314">
            <v>14553000</v>
          </cell>
        </row>
        <row r="2316">
          <cell r="J2316" t="str">
            <v>NOVI / CONDRO</v>
          </cell>
        </row>
        <row r="2320">
          <cell r="D2320" t="str">
            <v>AM</v>
          </cell>
          <cell r="E2320">
            <v>23050021</v>
          </cell>
        </row>
        <row r="2322">
          <cell r="D2322">
            <v>45059</v>
          </cell>
        </row>
        <row r="2324">
          <cell r="D2324" t="str">
            <v>KO 1048</v>
          </cell>
        </row>
        <row r="2326">
          <cell r="D2326" t="str">
            <v>C</v>
          </cell>
          <cell r="J2326" t="str">
            <v>Disc 2</v>
          </cell>
          <cell r="K2326" t="str">
            <v>Amount</v>
          </cell>
        </row>
        <row r="2328">
          <cell r="D2328">
            <v>2</v>
          </cell>
          <cell r="E2328" t="str">
            <v>PENSIL JOYKO 2B P-88</v>
          </cell>
          <cell r="J2328">
            <v>0</v>
          </cell>
          <cell r="K2328">
            <v>5481000</v>
          </cell>
        </row>
        <row r="2329">
          <cell r="D2329">
            <v>3</v>
          </cell>
          <cell r="E2329" t="str">
            <v>CORRECTION TAPE JOYKO CT-522</v>
          </cell>
          <cell r="J2329">
            <v>0</v>
          </cell>
          <cell r="K2329">
            <v>9072000</v>
          </cell>
        </row>
        <row r="2330">
          <cell r="D2330">
            <v>0</v>
          </cell>
          <cell r="E2330">
            <v>0</v>
          </cell>
          <cell r="J2330">
            <v>0</v>
          </cell>
          <cell r="K2330">
            <v>0</v>
          </cell>
        </row>
        <row r="2331">
          <cell r="D2331">
            <v>0</v>
          </cell>
          <cell r="E2331">
            <v>0</v>
          </cell>
          <cell r="J2331">
            <v>0</v>
          </cell>
          <cell r="K2331">
            <v>0</v>
          </cell>
        </row>
        <row r="2332">
          <cell r="D2332">
            <v>0</v>
          </cell>
          <cell r="E2332">
            <v>0</v>
          </cell>
          <cell r="J2332">
            <v>0</v>
          </cell>
          <cell r="K2332">
            <v>0</v>
          </cell>
        </row>
        <row r="2333">
          <cell r="D2333">
            <v>0</v>
          </cell>
          <cell r="E2333">
            <v>0</v>
          </cell>
          <cell r="J2333">
            <v>0</v>
          </cell>
          <cell r="K2333">
            <v>0</v>
          </cell>
        </row>
        <row r="2334">
          <cell r="D2334">
            <v>0</v>
          </cell>
          <cell r="E2334">
            <v>0</v>
          </cell>
          <cell r="J2334">
            <v>0</v>
          </cell>
          <cell r="K2334">
            <v>0</v>
          </cell>
        </row>
        <row r="2335">
          <cell r="D2335">
            <v>0</v>
          </cell>
          <cell r="E2335">
            <v>0</v>
          </cell>
          <cell r="J2335">
            <v>0</v>
          </cell>
          <cell r="K2335">
            <v>0</v>
          </cell>
        </row>
        <row r="2336">
          <cell r="D2336">
            <v>0</v>
          </cell>
          <cell r="E2336">
            <v>0</v>
          </cell>
          <cell r="J2336">
            <v>0</v>
          </cell>
          <cell r="K2336">
            <v>0</v>
          </cell>
        </row>
        <row r="2337">
          <cell r="D2337">
            <v>0</v>
          </cell>
          <cell r="E2337">
            <v>0</v>
          </cell>
          <cell r="J2337">
            <v>0</v>
          </cell>
          <cell r="K2337">
            <v>0</v>
          </cell>
        </row>
        <row r="2338">
          <cell r="D2338">
            <v>0</v>
          </cell>
          <cell r="E2338">
            <v>0</v>
          </cell>
          <cell r="J2338">
            <v>0</v>
          </cell>
          <cell r="K2338">
            <v>0</v>
          </cell>
        </row>
        <row r="2339">
          <cell r="D2339">
            <v>0</v>
          </cell>
          <cell r="E2339">
            <v>0</v>
          </cell>
          <cell r="J2339">
            <v>0</v>
          </cell>
          <cell r="K2339">
            <v>0</v>
          </cell>
        </row>
        <row r="2340">
          <cell r="D2340">
            <v>0</v>
          </cell>
          <cell r="E2340">
            <v>0</v>
          </cell>
          <cell r="J2340">
            <v>0</v>
          </cell>
          <cell r="K2340">
            <v>0</v>
          </cell>
        </row>
        <row r="2341">
          <cell r="D2341">
            <v>0</v>
          </cell>
          <cell r="E2341">
            <v>0</v>
          </cell>
          <cell r="J2341">
            <v>0</v>
          </cell>
          <cell r="K2341">
            <v>0</v>
          </cell>
        </row>
        <row r="2342">
          <cell r="D2342">
            <v>0</v>
          </cell>
          <cell r="E2342">
            <v>0</v>
          </cell>
          <cell r="J2342">
            <v>0</v>
          </cell>
          <cell r="K2342">
            <v>0</v>
          </cell>
        </row>
        <row r="2343">
          <cell r="D2343">
            <v>0</v>
          </cell>
          <cell r="E2343">
            <v>0</v>
          </cell>
          <cell r="J2343">
            <v>0</v>
          </cell>
          <cell r="K2343">
            <v>0</v>
          </cell>
        </row>
        <row r="2346">
          <cell r="J2346">
            <v>14553000</v>
          </cell>
        </row>
        <row r="2348">
          <cell r="J2348">
            <v>0</v>
          </cell>
          <cell r="K2348">
            <v>0</v>
          </cell>
        </row>
        <row r="2350">
          <cell r="E2350" t="str">
            <v>Hormat Kami,</v>
          </cell>
          <cell r="J2350">
            <v>1442189.1891891891</v>
          </cell>
        </row>
        <row r="2352">
          <cell r="K2352">
            <v>14553000</v>
          </cell>
        </row>
        <row r="2354">
          <cell r="J2354" t="str">
            <v>NOVI / CONDRO</v>
          </cell>
        </row>
        <row r="2355">
          <cell r="J2355">
            <v>0</v>
          </cell>
        </row>
        <row r="2358">
          <cell r="D2358" t="str">
            <v>AM</v>
          </cell>
          <cell r="E2358">
            <v>23050021</v>
          </cell>
        </row>
        <row r="2360">
          <cell r="D2360">
            <v>45059</v>
          </cell>
        </row>
        <row r="2362">
          <cell r="D2362" t="str">
            <v>KO 1048</v>
          </cell>
        </row>
        <row r="2364">
          <cell r="D2364" t="str">
            <v>C</v>
          </cell>
          <cell r="J2364" t="str">
            <v>Disc 2</v>
          </cell>
          <cell r="K2364" t="str">
            <v>Amount</v>
          </cell>
        </row>
        <row r="2366">
          <cell r="D2366">
            <v>2</v>
          </cell>
          <cell r="E2366" t="str">
            <v>PENSIL JOYKO 2B P-88</v>
          </cell>
          <cell r="J2366">
            <v>0</v>
          </cell>
          <cell r="K2366">
            <v>5481000</v>
          </cell>
        </row>
        <row r="2367">
          <cell r="D2367">
            <v>3</v>
          </cell>
          <cell r="E2367" t="str">
            <v>CORRECTION TAPE JOYKO CT-522</v>
          </cell>
          <cell r="J2367">
            <v>0</v>
          </cell>
          <cell r="K2367">
            <v>9072000</v>
          </cell>
        </row>
        <row r="2368">
          <cell r="D2368">
            <v>0</v>
          </cell>
          <cell r="E2368">
            <v>0</v>
          </cell>
          <cell r="J2368">
            <v>0</v>
          </cell>
          <cell r="K2368">
            <v>0</v>
          </cell>
        </row>
        <row r="2369">
          <cell r="D2369">
            <v>0</v>
          </cell>
          <cell r="E2369">
            <v>0</v>
          </cell>
          <cell r="J2369">
            <v>0</v>
          </cell>
          <cell r="K2369">
            <v>0</v>
          </cell>
        </row>
        <row r="2370">
          <cell r="D2370">
            <v>0</v>
          </cell>
          <cell r="E2370">
            <v>0</v>
          </cell>
          <cell r="J2370">
            <v>0</v>
          </cell>
          <cell r="K2370">
            <v>0</v>
          </cell>
        </row>
        <row r="2371">
          <cell r="D2371">
            <v>0</v>
          </cell>
          <cell r="E2371">
            <v>0</v>
          </cell>
          <cell r="J2371">
            <v>0</v>
          </cell>
          <cell r="K2371">
            <v>0</v>
          </cell>
        </row>
        <row r="2372">
          <cell r="D2372">
            <v>0</v>
          </cell>
          <cell r="E2372">
            <v>0</v>
          </cell>
          <cell r="J2372">
            <v>0</v>
          </cell>
          <cell r="K2372">
            <v>0</v>
          </cell>
        </row>
        <row r="2373">
          <cell r="D2373">
            <v>0</v>
          </cell>
          <cell r="E2373">
            <v>0</v>
          </cell>
          <cell r="J2373">
            <v>0</v>
          </cell>
          <cell r="K2373">
            <v>0</v>
          </cell>
        </row>
        <row r="2374">
          <cell r="D2374">
            <v>0</v>
          </cell>
          <cell r="E2374">
            <v>0</v>
          </cell>
          <cell r="J2374">
            <v>0</v>
          </cell>
          <cell r="K2374">
            <v>0</v>
          </cell>
        </row>
        <row r="2375">
          <cell r="D2375">
            <v>0</v>
          </cell>
          <cell r="E2375">
            <v>0</v>
          </cell>
          <cell r="J2375">
            <v>0</v>
          </cell>
          <cell r="K2375">
            <v>0</v>
          </cell>
        </row>
        <row r="2376">
          <cell r="D2376">
            <v>0</v>
          </cell>
          <cell r="E2376">
            <v>0</v>
          </cell>
          <cell r="J2376">
            <v>0</v>
          </cell>
          <cell r="K2376">
            <v>0</v>
          </cell>
        </row>
        <row r="2377">
          <cell r="D2377">
            <v>0</v>
          </cell>
          <cell r="E2377">
            <v>0</v>
          </cell>
          <cell r="J2377">
            <v>0</v>
          </cell>
          <cell r="K2377">
            <v>0</v>
          </cell>
        </row>
        <row r="2378">
          <cell r="D2378">
            <v>0</v>
          </cell>
          <cell r="E2378">
            <v>0</v>
          </cell>
          <cell r="J2378">
            <v>0</v>
          </cell>
          <cell r="K2378">
            <v>0</v>
          </cell>
        </row>
        <row r="2379">
          <cell r="D2379">
            <v>0</v>
          </cell>
          <cell r="E2379">
            <v>0</v>
          </cell>
          <cell r="J2379">
            <v>0</v>
          </cell>
          <cell r="K2379">
            <v>0</v>
          </cell>
        </row>
        <row r="2380">
          <cell r="D2380">
            <v>0</v>
          </cell>
          <cell r="E2380">
            <v>0</v>
          </cell>
          <cell r="J2380">
            <v>0</v>
          </cell>
          <cell r="K2380">
            <v>0</v>
          </cell>
        </row>
        <row r="2381">
          <cell r="D2381">
            <v>0</v>
          </cell>
          <cell r="E2381">
            <v>0</v>
          </cell>
          <cell r="J2381">
            <v>0</v>
          </cell>
          <cell r="K2381">
            <v>0</v>
          </cell>
        </row>
        <row r="2384">
          <cell r="J2384">
            <v>14553000</v>
          </cell>
        </row>
        <row r="2386">
          <cell r="J2386">
            <v>0</v>
          </cell>
          <cell r="K2386">
            <v>0</v>
          </cell>
        </row>
        <row r="2388">
          <cell r="E2388" t="str">
            <v>Hormat Kami,</v>
          </cell>
          <cell r="J2388">
            <v>1442189.1891891891</v>
          </cell>
        </row>
        <row r="2390">
          <cell r="K2390">
            <v>14553000</v>
          </cell>
        </row>
        <row r="2392">
          <cell r="J2392" t="str">
            <v>NOVI / CONDRO</v>
          </cell>
        </row>
        <row r="2393">
          <cell r="J2393">
            <v>0</v>
          </cell>
        </row>
        <row r="2396">
          <cell r="D2396" t="str">
            <v>AM</v>
          </cell>
          <cell r="E2396">
            <v>23050022</v>
          </cell>
        </row>
        <row r="2398">
          <cell r="D2398">
            <v>45058</v>
          </cell>
        </row>
        <row r="2400">
          <cell r="D2400" t="str">
            <v>G 4205</v>
          </cell>
        </row>
        <row r="2402">
          <cell r="D2402" t="str">
            <v>C</v>
          </cell>
          <cell r="J2402" t="str">
            <v>Disc 2</v>
          </cell>
          <cell r="K2402" t="str">
            <v>Amount</v>
          </cell>
        </row>
        <row r="2404">
          <cell r="D2404">
            <v>3</v>
          </cell>
          <cell r="E2404" t="str">
            <v>GUNTING JOYKO SC-828</v>
          </cell>
          <cell r="K2404">
            <v>3288600</v>
          </cell>
        </row>
        <row r="2405">
          <cell r="D2405">
            <v>3</v>
          </cell>
          <cell r="E2405" t="str">
            <v>GUNTING JOYKO SC-838</v>
          </cell>
          <cell r="K2405">
            <v>4914000</v>
          </cell>
        </row>
        <row r="2406">
          <cell r="D2406">
            <v>6</v>
          </cell>
          <cell r="E2406" t="str">
            <v>GUNTING JOYKO SC-848</v>
          </cell>
          <cell r="K2406">
            <v>7371000</v>
          </cell>
        </row>
        <row r="2407">
          <cell r="D2407">
            <v>5</v>
          </cell>
          <cell r="E2407" t="str">
            <v>PENSIL JOYKO 2B P-88</v>
          </cell>
          <cell r="K2407">
            <v>13702500</v>
          </cell>
        </row>
        <row r="2408">
          <cell r="D2408">
            <v>3</v>
          </cell>
          <cell r="E2408" t="str">
            <v>CORRECTION TAPE JOYKO CT-522</v>
          </cell>
          <cell r="K2408">
            <v>9072000</v>
          </cell>
        </row>
        <row r="2409">
          <cell r="K2409">
            <v>0</v>
          </cell>
        </row>
        <row r="2410">
          <cell r="K2410">
            <v>0</v>
          </cell>
        </row>
        <row r="2411">
          <cell r="K2411">
            <v>0</v>
          </cell>
        </row>
        <row r="2412">
          <cell r="K2412">
            <v>0</v>
          </cell>
        </row>
        <row r="2413">
          <cell r="K2413">
            <v>0</v>
          </cell>
        </row>
        <row r="2414">
          <cell r="K2414">
            <v>0</v>
          </cell>
        </row>
        <row r="2415">
          <cell r="K2415">
            <v>0</v>
          </cell>
        </row>
        <row r="2416">
          <cell r="K2416">
            <v>0</v>
          </cell>
        </row>
        <row r="2417">
          <cell r="K2417">
            <v>0</v>
          </cell>
        </row>
        <row r="2418">
          <cell r="K2418">
            <v>0</v>
          </cell>
        </row>
        <row r="2419">
          <cell r="K2419">
            <v>0</v>
          </cell>
        </row>
        <row r="2422">
          <cell r="J2422">
            <v>38348100</v>
          </cell>
        </row>
        <row r="2424">
          <cell r="K2424">
            <v>0</v>
          </cell>
        </row>
        <row r="2426">
          <cell r="E2426" t="str">
            <v>Hormat Kami,</v>
          </cell>
          <cell r="J2426">
            <v>3800262.1621621624</v>
          </cell>
        </row>
        <row r="2428">
          <cell r="K2428">
            <v>38348100</v>
          </cell>
        </row>
        <row r="2430">
          <cell r="J2430" t="str">
            <v>NOVI / CONDRO</v>
          </cell>
        </row>
        <row r="2434">
          <cell r="D2434" t="str">
            <v>AM</v>
          </cell>
          <cell r="E2434">
            <v>23050022</v>
          </cell>
        </row>
        <row r="2436">
          <cell r="D2436">
            <v>45058</v>
          </cell>
        </row>
        <row r="2438">
          <cell r="D2438" t="str">
            <v>G 4205</v>
          </cell>
        </row>
        <row r="2440">
          <cell r="D2440" t="str">
            <v>C</v>
          </cell>
          <cell r="J2440" t="str">
            <v>Disc 2</v>
          </cell>
          <cell r="K2440" t="str">
            <v>Amount</v>
          </cell>
        </row>
        <row r="2442">
          <cell r="D2442">
            <v>3</v>
          </cell>
          <cell r="E2442" t="str">
            <v>GUNTING JOYKO SC-828</v>
          </cell>
          <cell r="J2442">
            <v>0</v>
          </cell>
          <cell r="K2442">
            <v>3288600</v>
          </cell>
        </row>
        <row r="2443">
          <cell r="D2443">
            <v>3</v>
          </cell>
          <cell r="E2443" t="str">
            <v>GUNTING JOYKO SC-838</v>
          </cell>
          <cell r="J2443">
            <v>0</v>
          </cell>
          <cell r="K2443">
            <v>4914000</v>
          </cell>
        </row>
        <row r="2444">
          <cell r="D2444">
            <v>6</v>
          </cell>
          <cell r="E2444" t="str">
            <v>GUNTING JOYKO SC-848</v>
          </cell>
          <cell r="J2444">
            <v>0</v>
          </cell>
          <cell r="K2444">
            <v>7371000</v>
          </cell>
        </row>
        <row r="2445">
          <cell r="D2445">
            <v>5</v>
          </cell>
          <cell r="E2445" t="str">
            <v>PENSIL JOYKO 2B P-88</v>
          </cell>
          <cell r="J2445">
            <v>0</v>
          </cell>
          <cell r="K2445">
            <v>13702500</v>
          </cell>
        </row>
        <row r="2446">
          <cell r="D2446">
            <v>3</v>
          </cell>
          <cell r="E2446" t="str">
            <v>CORRECTION TAPE JOYKO CT-522</v>
          </cell>
          <cell r="J2446">
            <v>0</v>
          </cell>
          <cell r="K2446">
            <v>9072000</v>
          </cell>
        </row>
        <row r="2447">
          <cell r="D2447">
            <v>0</v>
          </cell>
          <cell r="E2447">
            <v>0</v>
          </cell>
          <cell r="J2447">
            <v>0</v>
          </cell>
          <cell r="K2447">
            <v>0</v>
          </cell>
        </row>
        <row r="2448">
          <cell r="D2448">
            <v>0</v>
          </cell>
          <cell r="E2448">
            <v>0</v>
          </cell>
          <cell r="J2448">
            <v>0</v>
          </cell>
          <cell r="K2448">
            <v>0</v>
          </cell>
        </row>
        <row r="2449">
          <cell r="D2449">
            <v>0</v>
          </cell>
          <cell r="E2449">
            <v>0</v>
          </cell>
          <cell r="J2449">
            <v>0</v>
          </cell>
          <cell r="K2449">
            <v>0</v>
          </cell>
        </row>
        <row r="2450">
          <cell r="D2450">
            <v>0</v>
          </cell>
          <cell r="E2450">
            <v>0</v>
          </cell>
          <cell r="J2450">
            <v>0</v>
          </cell>
          <cell r="K2450">
            <v>0</v>
          </cell>
        </row>
        <row r="2451">
          <cell r="D2451">
            <v>0</v>
          </cell>
          <cell r="E2451">
            <v>0</v>
          </cell>
          <cell r="J2451">
            <v>0</v>
          </cell>
          <cell r="K2451">
            <v>0</v>
          </cell>
        </row>
        <row r="2452">
          <cell r="D2452">
            <v>0</v>
          </cell>
          <cell r="E2452">
            <v>0</v>
          </cell>
          <cell r="J2452">
            <v>0</v>
          </cell>
          <cell r="K2452">
            <v>0</v>
          </cell>
        </row>
        <row r="2453">
          <cell r="D2453">
            <v>0</v>
          </cell>
          <cell r="E2453">
            <v>0</v>
          </cell>
          <cell r="J2453">
            <v>0</v>
          </cell>
          <cell r="K2453">
            <v>0</v>
          </cell>
        </row>
        <row r="2454">
          <cell r="D2454">
            <v>0</v>
          </cell>
          <cell r="E2454">
            <v>0</v>
          </cell>
          <cell r="J2454">
            <v>0</v>
          </cell>
          <cell r="K2454">
            <v>0</v>
          </cell>
        </row>
        <row r="2455">
          <cell r="D2455">
            <v>0</v>
          </cell>
          <cell r="E2455">
            <v>0</v>
          </cell>
          <cell r="J2455">
            <v>0</v>
          </cell>
          <cell r="K2455">
            <v>0</v>
          </cell>
        </row>
        <row r="2456">
          <cell r="D2456">
            <v>0</v>
          </cell>
          <cell r="E2456">
            <v>0</v>
          </cell>
          <cell r="J2456">
            <v>0</v>
          </cell>
          <cell r="K2456">
            <v>0</v>
          </cell>
        </row>
        <row r="2457">
          <cell r="D2457">
            <v>0</v>
          </cell>
          <cell r="E2457">
            <v>0</v>
          </cell>
          <cell r="J2457">
            <v>0</v>
          </cell>
          <cell r="K2457">
            <v>0</v>
          </cell>
        </row>
        <row r="2460">
          <cell r="J2460">
            <v>38348100</v>
          </cell>
        </row>
        <row r="2462">
          <cell r="J2462">
            <v>0</v>
          </cell>
          <cell r="K2462">
            <v>0</v>
          </cell>
        </row>
        <row r="2464">
          <cell r="E2464" t="str">
            <v>Hormat Kami,</v>
          </cell>
          <cell r="J2464">
            <v>3800262.1621621624</v>
          </cell>
        </row>
        <row r="2466">
          <cell r="K2466">
            <v>38348100</v>
          </cell>
        </row>
        <row r="2468">
          <cell r="J2468" t="str">
            <v>NOVI / CONDRO</v>
          </cell>
        </row>
        <row r="2469">
          <cell r="J2469">
            <v>0</v>
          </cell>
        </row>
        <row r="2472">
          <cell r="D2472" t="str">
            <v>AM</v>
          </cell>
          <cell r="E2472">
            <v>23050022</v>
          </cell>
        </row>
        <row r="2474">
          <cell r="D2474">
            <v>45058</v>
          </cell>
        </row>
        <row r="2476">
          <cell r="D2476" t="str">
            <v>G 4205</v>
          </cell>
        </row>
        <row r="2478">
          <cell r="D2478" t="str">
            <v>C</v>
          </cell>
          <cell r="J2478" t="str">
            <v>Disc 2</v>
          </cell>
          <cell r="K2478" t="str">
            <v>Amount</v>
          </cell>
        </row>
        <row r="2480">
          <cell r="D2480">
            <v>3</v>
          </cell>
          <cell r="E2480" t="str">
            <v>GUNTING JOYKO SC-828</v>
          </cell>
          <cell r="J2480">
            <v>0</v>
          </cell>
          <cell r="K2480">
            <v>3288600</v>
          </cell>
        </row>
        <row r="2481">
          <cell r="D2481">
            <v>3</v>
          </cell>
          <cell r="E2481" t="str">
            <v>GUNTING JOYKO SC-838</v>
          </cell>
          <cell r="J2481">
            <v>0</v>
          </cell>
          <cell r="K2481">
            <v>4914000</v>
          </cell>
        </row>
        <row r="2482">
          <cell r="D2482">
            <v>6</v>
          </cell>
          <cell r="E2482" t="str">
            <v>GUNTING JOYKO SC-848</v>
          </cell>
          <cell r="J2482">
            <v>0</v>
          </cell>
          <cell r="K2482">
            <v>7371000</v>
          </cell>
        </row>
        <row r="2483">
          <cell r="D2483">
            <v>5</v>
          </cell>
          <cell r="E2483" t="str">
            <v>PENSIL JOYKO 2B P-88</v>
          </cell>
          <cell r="J2483">
            <v>0</v>
          </cell>
          <cell r="K2483">
            <v>13702500</v>
          </cell>
        </row>
        <row r="2484">
          <cell r="D2484">
            <v>3</v>
          </cell>
          <cell r="E2484" t="str">
            <v>CORRECTION TAPE JOYKO CT-522</v>
          </cell>
          <cell r="J2484">
            <v>0</v>
          </cell>
          <cell r="K2484">
            <v>9072000</v>
          </cell>
        </row>
        <row r="2485">
          <cell r="D2485">
            <v>0</v>
          </cell>
          <cell r="E2485">
            <v>0</v>
          </cell>
          <cell r="J2485">
            <v>0</v>
          </cell>
          <cell r="K2485">
            <v>0</v>
          </cell>
        </row>
        <row r="2486">
          <cell r="D2486">
            <v>0</v>
          </cell>
          <cell r="E2486">
            <v>0</v>
          </cell>
          <cell r="J2486">
            <v>0</v>
          </cell>
          <cell r="K2486">
            <v>0</v>
          </cell>
        </row>
        <row r="2487">
          <cell r="D2487">
            <v>0</v>
          </cell>
          <cell r="E2487">
            <v>0</v>
          </cell>
          <cell r="J2487">
            <v>0</v>
          </cell>
          <cell r="K2487">
            <v>0</v>
          </cell>
        </row>
        <row r="2488">
          <cell r="D2488">
            <v>0</v>
          </cell>
          <cell r="E2488">
            <v>0</v>
          </cell>
          <cell r="J2488">
            <v>0</v>
          </cell>
          <cell r="K2488">
            <v>0</v>
          </cell>
        </row>
        <row r="2489">
          <cell r="D2489">
            <v>0</v>
          </cell>
          <cell r="E2489">
            <v>0</v>
          </cell>
          <cell r="J2489">
            <v>0</v>
          </cell>
          <cell r="K2489">
            <v>0</v>
          </cell>
        </row>
        <row r="2490">
          <cell r="D2490">
            <v>0</v>
          </cell>
          <cell r="E2490">
            <v>0</v>
          </cell>
          <cell r="J2490">
            <v>0</v>
          </cell>
          <cell r="K2490">
            <v>0</v>
          </cell>
        </row>
        <row r="2491">
          <cell r="D2491">
            <v>0</v>
          </cell>
          <cell r="E2491">
            <v>0</v>
          </cell>
          <cell r="J2491">
            <v>0</v>
          </cell>
          <cell r="K2491">
            <v>0</v>
          </cell>
        </row>
        <row r="2492">
          <cell r="D2492">
            <v>0</v>
          </cell>
          <cell r="E2492">
            <v>0</v>
          </cell>
          <cell r="J2492">
            <v>0</v>
          </cell>
          <cell r="K2492">
            <v>0</v>
          </cell>
        </row>
        <row r="2493">
          <cell r="D2493">
            <v>0</v>
          </cell>
          <cell r="E2493">
            <v>0</v>
          </cell>
          <cell r="J2493">
            <v>0</v>
          </cell>
          <cell r="K2493">
            <v>0</v>
          </cell>
        </row>
        <row r="2494">
          <cell r="D2494">
            <v>0</v>
          </cell>
          <cell r="E2494">
            <v>0</v>
          </cell>
          <cell r="J2494">
            <v>0</v>
          </cell>
          <cell r="K2494">
            <v>0</v>
          </cell>
        </row>
        <row r="2495">
          <cell r="D2495">
            <v>0</v>
          </cell>
          <cell r="E2495">
            <v>0</v>
          </cell>
          <cell r="J2495">
            <v>0</v>
          </cell>
          <cell r="K2495">
            <v>0</v>
          </cell>
        </row>
        <row r="2498">
          <cell r="J2498">
            <v>38348100</v>
          </cell>
        </row>
        <row r="2500">
          <cell r="J2500">
            <v>0</v>
          </cell>
          <cell r="K2500">
            <v>0</v>
          </cell>
        </row>
        <row r="2502">
          <cell r="E2502" t="str">
            <v>Hormat Kami,</v>
          </cell>
          <cell r="J2502">
            <v>3800262.1621621624</v>
          </cell>
        </row>
        <row r="2504">
          <cell r="K2504">
            <v>38348100</v>
          </cell>
        </row>
        <row r="2506">
          <cell r="J2506" t="str">
            <v>NOVI / CONDRO</v>
          </cell>
        </row>
        <row r="2507">
          <cell r="J2507">
            <v>0</v>
          </cell>
        </row>
        <row r="2510">
          <cell r="D2510" t="str">
            <v>AM</v>
          </cell>
          <cell r="E2510">
            <v>23050023</v>
          </cell>
        </row>
        <row r="2512">
          <cell r="D2512">
            <v>45061</v>
          </cell>
        </row>
        <row r="2514">
          <cell r="D2514" t="str">
            <v>G 4209</v>
          </cell>
        </row>
        <row r="2516">
          <cell r="D2516" t="str">
            <v>C</v>
          </cell>
          <cell r="J2516" t="str">
            <v>Disc 2</v>
          </cell>
          <cell r="K2516" t="str">
            <v>Amount</v>
          </cell>
        </row>
        <row r="2518">
          <cell r="D2518">
            <v>8</v>
          </cell>
          <cell r="E2518" t="str">
            <v>CORRECTION TAPE JOYKO CT-522 PTL</v>
          </cell>
          <cell r="K2518">
            <v>24192000</v>
          </cell>
        </row>
        <row r="2519">
          <cell r="K2519">
            <v>0</v>
          </cell>
        </row>
        <row r="2520">
          <cell r="K2520">
            <v>0</v>
          </cell>
        </row>
        <row r="2521">
          <cell r="K2521">
            <v>0</v>
          </cell>
        </row>
        <row r="2522">
          <cell r="K2522">
            <v>0</v>
          </cell>
        </row>
        <row r="2523">
          <cell r="K2523">
            <v>0</v>
          </cell>
        </row>
        <row r="2524">
          <cell r="K2524">
            <v>0</v>
          </cell>
        </row>
        <row r="2525">
          <cell r="K2525">
            <v>0</v>
          </cell>
        </row>
        <row r="2526">
          <cell r="K2526">
            <v>0</v>
          </cell>
        </row>
        <row r="2527">
          <cell r="K2527">
            <v>0</v>
          </cell>
        </row>
        <row r="2528">
          <cell r="K2528">
            <v>0</v>
          </cell>
        </row>
        <row r="2529">
          <cell r="K2529">
            <v>0</v>
          </cell>
        </row>
        <row r="2530">
          <cell r="K2530">
            <v>0</v>
          </cell>
        </row>
        <row r="2531">
          <cell r="K2531">
            <v>0</v>
          </cell>
        </row>
        <row r="2532">
          <cell r="K2532">
            <v>0</v>
          </cell>
        </row>
        <row r="2533">
          <cell r="K2533">
            <v>0</v>
          </cell>
        </row>
        <row r="2536">
          <cell r="J2536">
            <v>24192000</v>
          </cell>
        </row>
        <row r="2538">
          <cell r="K2538">
            <v>0</v>
          </cell>
        </row>
        <row r="2540">
          <cell r="E2540" t="str">
            <v>Hormat Kami,</v>
          </cell>
          <cell r="J2540">
            <v>2397405.4054054054</v>
          </cell>
        </row>
        <row r="2542">
          <cell r="K2542">
            <v>24192000</v>
          </cell>
        </row>
        <row r="2544">
          <cell r="J2544" t="str">
            <v>NOVI / CONDRO</v>
          </cell>
        </row>
        <row r="2548">
          <cell r="D2548" t="str">
            <v>AM</v>
          </cell>
          <cell r="E2548">
            <v>23050023</v>
          </cell>
        </row>
        <row r="2550">
          <cell r="D2550">
            <v>45061</v>
          </cell>
        </row>
        <row r="2552">
          <cell r="D2552" t="str">
            <v>G 4209</v>
          </cell>
        </row>
        <row r="2554">
          <cell r="D2554" t="str">
            <v>C</v>
          </cell>
          <cell r="J2554" t="str">
            <v>Disc 2</v>
          </cell>
          <cell r="K2554" t="str">
            <v>Amount</v>
          </cell>
        </row>
        <row r="2556">
          <cell r="D2556">
            <v>8</v>
          </cell>
          <cell r="E2556" t="str">
            <v>CORRECTION TAPE JOYKO CT-522 PTL</v>
          </cell>
          <cell r="J2556">
            <v>0</v>
          </cell>
          <cell r="K2556">
            <v>24192000</v>
          </cell>
        </row>
        <row r="2557">
          <cell r="D2557">
            <v>0</v>
          </cell>
          <cell r="E2557">
            <v>0</v>
          </cell>
          <cell r="J2557">
            <v>0</v>
          </cell>
          <cell r="K2557">
            <v>0</v>
          </cell>
        </row>
        <row r="2558">
          <cell r="D2558">
            <v>0</v>
          </cell>
          <cell r="E2558">
            <v>0</v>
          </cell>
          <cell r="J2558">
            <v>0</v>
          </cell>
          <cell r="K2558">
            <v>0</v>
          </cell>
        </row>
        <row r="2559">
          <cell r="D2559">
            <v>0</v>
          </cell>
          <cell r="E2559">
            <v>0</v>
          </cell>
          <cell r="J2559">
            <v>0</v>
          </cell>
          <cell r="K2559">
            <v>0</v>
          </cell>
        </row>
        <row r="2560">
          <cell r="D2560">
            <v>0</v>
          </cell>
          <cell r="E2560">
            <v>0</v>
          </cell>
          <cell r="J2560">
            <v>0</v>
          </cell>
          <cell r="K2560">
            <v>0</v>
          </cell>
        </row>
        <row r="2561">
          <cell r="D2561">
            <v>0</v>
          </cell>
          <cell r="E2561">
            <v>0</v>
          </cell>
          <cell r="J2561">
            <v>0</v>
          </cell>
          <cell r="K2561">
            <v>0</v>
          </cell>
        </row>
        <row r="2562">
          <cell r="D2562">
            <v>0</v>
          </cell>
          <cell r="E2562">
            <v>0</v>
          </cell>
          <cell r="J2562">
            <v>0</v>
          </cell>
          <cell r="K2562">
            <v>0</v>
          </cell>
        </row>
        <row r="2563">
          <cell r="D2563">
            <v>0</v>
          </cell>
          <cell r="E2563">
            <v>0</v>
          </cell>
          <cell r="J2563">
            <v>0</v>
          </cell>
          <cell r="K2563">
            <v>0</v>
          </cell>
        </row>
        <row r="2564">
          <cell r="D2564">
            <v>0</v>
          </cell>
          <cell r="E2564">
            <v>0</v>
          </cell>
          <cell r="J2564">
            <v>0</v>
          </cell>
          <cell r="K2564">
            <v>0</v>
          </cell>
        </row>
        <row r="2565">
          <cell r="D2565">
            <v>0</v>
          </cell>
          <cell r="E2565">
            <v>0</v>
          </cell>
          <cell r="J2565">
            <v>0</v>
          </cell>
          <cell r="K2565">
            <v>0</v>
          </cell>
        </row>
        <row r="2566">
          <cell r="D2566">
            <v>0</v>
          </cell>
          <cell r="E2566">
            <v>0</v>
          </cell>
          <cell r="J2566">
            <v>0</v>
          </cell>
          <cell r="K2566">
            <v>0</v>
          </cell>
        </row>
        <row r="2567">
          <cell r="D2567">
            <v>0</v>
          </cell>
          <cell r="E2567">
            <v>0</v>
          </cell>
          <cell r="J2567">
            <v>0</v>
          </cell>
          <cell r="K2567">
            <v>0</v>
          </cell>
        </row>
        <row r="2568">
          <cell r="D2568">
            <v>0</v>
          </cell>
          <cell r="E2568">
            <v>0</v>
          </cell>
          <cell r="J2568">
            <v>0</v>
          </cell>
          <cell r="K2568">
            <v>0</v>
          </cell>
        </row>
        <row r="2569">
          <cell r="D2569">
            <v>0</v>
          </cell>
          <cell r="E2569">
            <v>0</v>
          </cell>
          <cell r="J2569">
            <v>0</v>
          </cell>
          <cell r="K2569">
            <v>0</v>
          </cell>
        </row>
        <row r="2570">
          <cell r="D2570">
            <v>0</v>
          </cell>
          <cell r="E2570">
            <v>0</v>
          </cell>
          <cell r="J2570">
            <v>0</v>
          </cell>
          <cell r="K2570">
            <v>0</v>
          </cell>
        </row>
        <row r="2571">
          <cell r="D2571">
            <v>0</v>
          </cell>
          <cell r="E2571">
            <v>0</v>
          </cell>
          <cell r="J2571">
            <v>0</v>
          </cell>
          <cell r="K2571">
            <v>0</v>
          </cell>
        </row>
        <row r="2574">
          <cell r="J2574">
            <v>24192000</v>
          </cell>
        </row>
        <row r="2576">
          <cell r="J2576">
            <v>0</v>
          </cell>
          <cell r="K2576">
            <v>0</v>
          </cell>
        </row>
        <row r="2578">
          <cell r="E2578" t="str">
            <v>Hormat Kami,</v>
          </cell>
          <cell r="J2578">
            <v>2397405.4054054054</v>
          </cell>
        </row>
        <row r="2580">
          <cell r="K2580">
            <v>24192000</v>
          </cell>
        </row>
        <row r="2582">
          <cell r="J2582" t="str">
            <v>NOVI / CONDRO</v>
          </cell>
        </row>
        <row r="2583">
          <cell r="J2583">
            <v>0</v>
          </cell>
        </row>
        <row r="2586">
          <cell r="D2586" t="str">
            <v>AM</v>
          </cell>
          <cell r="E2586">
            <v>23050023</v>
          </cell>
        </row>
        <row r="2588">
          <cell r="D2588">
            <v>45061</v>
          </cell>
        </row>
        <row r="2590">
          <cell r="D2590" t="str">
            <v>G 4209</v>
          </cell>
        </row>
        <row r="2592">
          <cell r="D2592" t="str">
            <v>C</v>
          </cell>
          <cell r="J2592" t="str">
            <v>Disc 2</v>
          </cell>
          <cell r="K2592" t="str">
            <v>Amount</v>
          </cell>
        </row>
        <row r="2594">
          <cell r="D2594">
            <v>8</v>
          </cell>
          <cell r="E2594" t="str">
            <v>CORRECTION TAPE JOYKO CT-522 PTL</v>
          </cell>
          <cell r="J2594">
            <v>0</v>
          </cell>
          <cell r="K2594">
            <v>24192000</v>
          </cell>
        </row>
        <row r="2595">
          <cell r="D2595">
            <v>0</v>
          </cell>
          <cell r="E2595">
            <v>0</v>
          </cell>
          <cell r="J2595">
            <v>0</v>
          </cell>
          <cell r="K2595">
            <v>0</v>
          </cell>
        </row>
        <row r="2596">
          <cell r="D2596">
            <v>0</v>
          </cell>
          <cell r="E2596">
            <v>0</v>
          </cell>
          <cell r="J2596">
            <v>0</v>
          </cell>
          <cell r="K2596">
            <v>0</v>
          </cell>
        </row>
        <row r="2597">
          <cell r="D2597">
            <v>0</v>
          </cell>
          <cell r="E2597">
            <v>0</v>
          </cell>
          <cell r="J2597">
            <v>0</v>
          </cell>
          <cell r="K2597">
            <v>0</v>
          </cell>
        </row>
        <row r="2598">
          <cell r="D2598">
            <v>0</v>
          </cell>
          <cell r="E2598">
            <v>0</v>
          </cell>
          <cell r="J2598">
            <v>0</v>
          </cell>
          <cell r="K2598">
            <v>0</v>
          </cell>
        </row>
        <row r="2599">
          <cell r="D2599">
            <v>0</v>
          </cell>
          <cell r="E2599">
            <v>0</v>
          </cell>
          <cell r="J2599">
            <v>0</v>
          </cell>
          <cell r="K2599">
            <v>0</v>
          </cell>
        </row>
        <row r="2600">
          <cell r="D2600">
            <v>0</v>
          </cell>
          <cell r="E2600">
            <v>0</v>
          </cell>
          <cell r="J2600">
            <v>0</v>
          </cell>
          <cell r="K2600">
            <v>0</v>
          </cell>
        </row>
        <row r="2601">
          <cell r="D2601">
            <v>0</v>
          </cell>
          <cell r="E2601">
            <v>0</v>
          </cell>
          <cell r="J2601">
            <v>0</v>
          </cell>
          <cell r="K2601">
            <v>0</v>
          </cell>
        </row>
        <row r="2602">
          <cell r="D2602">
            <v>0</v>
          </cell>
          <cell r="E2602">
            <v>0</v>
          </cell>
          <cell r="J2602">
            <v>0</v>
          </cell>
          <cell r="K2602">
            <v>0</v>
          </cell>
        </row>
        <row r="2603">
          <cell r="D2603">
            <v>0</v>
          </cell>
          <cell r="E2603">
            <v>0</v>
          </cell>
          <cell r="J2603">
            <v>0</v>
          </cell>
          <cell r="K2603">
            <v>0</v>
          </cell>
        </row>
        <row r="2604">
          <cell r="D2604">
            <v>0</v>
          </cell>
          <cell r="E2604">
            <v>0</v>
          </cell>
          <cell r="J2604">
            <v>0</v>
          </cell>
          <cell r="K2604">
            <v>0</v>
          </cell>
        </row>
        <row r="2605">
          <cell r="D2605">
            <v>0</v>
          </cell>
          <cell r="E2605">
            <v>0</v>
          </cell>
          <cell r="J2605">
            <v>0</v>
          </cell>
          <cell r="K2605">
            <v>0</v>
          </cell>
        </row>
        <row r="2606">
          <cell r="D2606">
            <v>0</v>
          </cell>
          <cell r="E2606">
            <v>0</v>
          </cell>
          <cell r="J2606">
            <v>0</v>
          </cell>
          <cell r="K2606">
            <v>0</v>
          </cell>
        </row>
        <row r="2607">
          <cell r="D2607">
            <v>0</v>
          </cell>
          <cell r="E2607">
            <v>0</v>
          </cell>
          <cell r="J2607">
            <v>0</v>
          </cell>
          <cell r="K2607">
            <v>0</v>
          </cell>
        </row>
        <row r="2608">
          <cell r="D2608">
            <v>0</v>
          </cell>
          <cell r="E2608">
            <v>0</v>
          </cell>
          <cell r="J2608">
            <v>0</v>
          </cell>
          <cell r="K2608">
            <v>0</v>
          </cell>
        </row>
        <row r="2609">
          <cell r="D2609">
            <v>0</v>
          </cell>
          <cell r="E2609">
            <v>0</v>
          </cell>
          <cell r="J2609">
            <v>0</v>
          </cell>
          <cell r="K2609">
            <v>0</v>
          </cell>
        </row>
        <row r="2612">
          <cell r="J2612">
            <v>24192000</v>
          </cell>
        </row>
        <row r="2614">
          <cell r="J2614">
            <v>0</v>
          </cell>
          <cell r="K2614">
            <v>0</v>
          </cell>
        </row>
        <row r="2616">
          <cell r="E2616" t="str">
            <v>Hormat Kami,</v>
          </cell>
          <cell r="J2616">
            <v>2397405.4054054054</v>
          </cell>
        </row>
        <row r="2618">
          <cell r="K2618">
            <v>24192000</v>
          </cell>
        </row>
        <row r="2620">
          <cell r="J2620" t="str">
            <v>NOVI / CONDRO</v>
          </cell>
        </row>
        <row r="2621">
          <cell r="J2621">
            <v>0</v>
          </cell>
        </row>
        <row r="2624">
          <cell r="D2624" t="str">
            <v>AM</v>
          </cell>
          <cell r="E2624">
            <v>23050024</v>
          </cell>
        </row>
        <row r="2626">
          <cell r="D2626">
            <v>45061</v>
          </cell>
        </row>
        <row r="2628">
          <cell r="D2628" t="str">
            <v>G 4210</v>
          </cell>
        </row>
        <row r="2630">
          <cell r="D2630" t="str">
            <v>C</v>
          </cell>
          <cell r="J2630" t="str">
            <v>Disc 2</v>
          </cell>
          <cell r="K2630" t="str">
            <v>Amount</v>
          </cell>
        </row>
        <row r="2632">
          <cell r="D2632">
            <v>4</v>
          </cell>
          <cell r="E2632" t="str">
            <v>PENCIL CASE KENKO PC-0719</v>
          </cell>
          <cell r="K2632">
            <v>4838400</v>
          </cell>
        </row>
        <row r="2633">
          <cell r="D2633">
            <v>3</v>
          </cell>
          <cell r="E2633" t="str">
            <v>STIP / PENGHAPUS JOYKO 526-B20 PUTIH</v>
          </cell>
          <cell r="K2633">
            <v>4475625</v>
          </cell>
        </row>
        <row r="2634">
          <cell r="D2634">
            <v>2</v>
          </cell>
          <cell r="E2634" t="str">
            <v>CORRECTION FLUID JOYKO CF-S225</v>
          </cell>
          <cell r="K2634">
            <v>2154600</v>
          </cell>
        </row>
        <row r="2635">
          <cell r="K2635">
            <v>0</v>
          </cell>
        </row>
        <row r="2636">
          <cell r="K2636">
            <v>0</v>
          </cell>
        </row>
        <row r="2637">
          <cell r="K2637">
            <v>0</v>
          </cell>
        </row>
        <row r="2638">
          <cell r="K2638">
            <v>0</v>
          </cell>
        </row>
        <row r="2639">
          <cell r="K2639">
            <v>0</v>
          </cell>
        </row>
        <row r="2640">
          <cell r="K2640">
            <v>0</v>
          </cell>
        </row>
        <row r="2641">
          <cell r="K2641">
            <v>0</v>
          </cell>
        </row>
        <row r="2642">
          <cell r="K2642">
            <v>0</v>
          </cell>
        </row>
        <row r="2643">
          <cell r="K2643">
            <v>0</v>
          </cell>
        </row>
        <row r="2644">
          <cell r="K2644">
            <v>0</v>
          </cell>
        </row>
        <row r="2645">
          <cell r="K2645">
            <v>0</v>
          </cell>
        </row>
        <row r="2646">
          <cell r="K2646">
            <v>0</v>
          </cell>
        </row>
        <row r="2647">
          <cell r="K2647">
            <v>0</v>
          </cell>
        </row>
        <row r="2650">
          <cell r="J2650">
            <v>11468625</v>
          </cell>
        </row>
        <row r="2652">
          <cell r="K2652">
            <v>0</v>
          </cell>
        </row>
        <row r="2654">
          <cell r="E2654" t="str">
            <v>Hormat Kami,</v>
          </cell>
          <cell r="J2654">
            <v>1136530.4054054054</v>
          </cell>
        </row>
        <row r="2656">
          <cell r="K2656">
            <v>11468625</v>
          </cell>
        </row>
        <row r="2658">
          <cell r="J2658" t="str">
            <v>NOVI / CONDRO</v>
          </cell>
        </row>
        <row r="2662">
          <cell r="D2662" t="str">
            <v>AM</v>
          </cell>
          <cell r="E2662">
            <v>23050024</v>
          </cell>
        </row>
        <row r="2664">
          <cell r="D2664">
            <v>45061</v>
          </cell>
        </row>
        <row r="2666">
          <cell r="D2666" t="str">
            <v>G 4210</v>
          </cell>
        </row>
        <row r="2668">
          <cell r="D2668" t="str">
            <v>C</v>
          </cell>
          <cell r="J2668" t="str">
            <v>Disc 2</v>
          </cell>
          <cell r="K2668" t="str">
            <v>Amount</v>
          </cell>
        </row>
        <row r="2670">
          <cell r="D2670">
            <v>4</v>
          </cell>
          <cell r="E2670" t="str">
            <v>PENCIL CASE KENKO PC-0719</v>
          </cell>
          <cell r="J2670">
            <v>0</v>
          </cell>
          <cell r="K2670">
            <v>4838400</v>
          </cell>
        </row>
        <row r="2671">
          <cell r="D2671">
            <v>3</v>
          </cell>
          <cell r="E2671" t="str">
            <v>STIP / PENGHAPUS JOYKO 526-B20 PUTIH</v>
          </cell>
          <cell r="J2671">
            <v>0</v>
          </cell>
          <cell r="K2671">
            <v>4475625</v>
          </cell>
        </row>
        <row r="2672">
          <cell r="D2672">
            <v>2</v>
          </cell>
          <cell r="E2672" t="str">
            <v>CORRECTION FLUID JOYKO CF-S225</v>
          </cell>
          <cell r="J2672">
            <v>0</v>
          </cell>
          <cell r="K2672">
            <v>2154600</v>
          </cell>
        </row>
        <row r="2673">
          <cell r="D2673">
            <v>0</v>
          </cell>
          <cell r="E2673">
            <v>0</v>
          </cell>
          <cell r="J2673">
            <v>0</v>
          </cell>
          <cell r="K2673">
            <v>0</v>
          </cell>
        </row>
        <row r="2674">
          <cell r="D2674">
            <v>0</v>
          </cell>
          <cell r="E2674">
            <v>0</v>
          </cell>
          <cell r="J2674">
            <v>0</v>
          </cell>
          <cell r="K2674">
            <v>0</v>
          </cell>
        </row>
        <row r="2675">
          <cell r="D2675">
            <v>0</v>
          </cell>
          <cell r="E2675">
            <v>0</v>
          </cell>
          <cell r="J2675">
            <v>0</v>
          </cell>
          <cell r="K2675">
            <v>0</v>
          </cell>
        </row>
        <row r="2676">
          <cell r="D2676">
            <v>0</v>
          </cell>
          <cell r="E2676">
            <v>0</v>
          </cell>
          <cell r="J2676">
            <v>0</v>
          </cell>
          <cell r="K2676">
            <v>0</v>
          </cell>
        </row>
        <row r="2677">
          <cell r="D2677">
            <v>0</v>
          </cell>
          <cell r="E2677">
            <v>0</v>
          </cell>
          <cell r="J2677">
            <v>0</v>
          </cell>
          <cell r="K2677">
            <v>0</v>
          </cell>
        </row>
        <row r="2678">
          <cell r="D2678">
            <v>0</v>
          </cell>
          <cell r="E2678">
            <v>0</v>
          </cell>
          <cell r="J2678">
            <v>0</v>
          </cell>
          <cell r="K2678">
            <v>0</v>
          </cell>
        </row>
        <row r="2679">
          <cell r="D2679">
            <v>0</v>
          </cell>
          <cell r="E2679">
            <v>0</v>
          </cell>
          <cell r="J2679">
            <v>0</v>
          </cell>
          <cell r="K2679">
            <v>0</v>
          </cell>
        </row>
        <row r="2680">
          <cell r="D2680">
            <v>0</v>
          </cell>
          <cell r="E2680">
            <v>0</v>
          </cell>
          <cell r="J2680">
            <v>0</v>
          </cell>
          <cell r="K2680">
            <v>0</v>
          </cell>
        </row>
        <row r="2681">
          <cell r="D2681">
            <v>0</v>
          </cell>
          <cell r="E2681">
            <v>0</v>
          </cell>
          <cell r="J2681">
            <v>0</v>
          </cell>
          <cell r="K2681">
            <v>0</v>
          </cell>
        </row>
        <row r="2682">
          <cell r="D2682">
            <v>0</v>
          </cell>
          <cell r="E2682">
            <v>0</v>
          </cell>
          <cell r="J2682">
            <v>0</v>
          </cell>
          <cell r="K2682">
            <v>0</v>
          </cell>
        </row>
        <row r="2683">
          <cell r="D2683">
            <v>0</v>
          </cell>
          <cell r="E2683">
            <v>0</v>
          </cell>
          <cell r="J2683">
            <v>0</v>
          </cell>
          <cell r="K2683">
            <v>0</v>
          </cell>
        </row>
        <row r="2684">
          <cell r="D2684">
            <v>0</v>
          </cell>
          <cell r="E2684">
            <v>0</v>
          </cell>
          <cell r="J2684">
            <v>0</v>
          </cell>
          <cell r="K2684">
            <v>0</v>
          </cell>
        </row>
        <row r="2685">
          <cell r="D2685">
            <v>0</v>
          </cell>
          <cell r="E2685">
            <v>0</v>
          </cell>
          <cell r="J2685">
            <v>0</v>
          </cell>
          <cell r="K2685">
            <v>0</v>
          </cell>
        </row>
        <row r="2688">
          <cell r="J2688">
            <v>11468625</v>
          </cell>
        </row>
        <row r="2690">
          <cell r="J2690">
            <v>0</v>
          </cell>
          <cell r="K2690">
            <v>0</v>
          </cell>
        </row>
        <row r="2692">
          <cell r="E2692" t="str">
            <v>Hormat Kami,</v>
          </cell>
          <cell r="J2692">
            <v>1136530.4054054054</v>
          </cell>
        </row>
        <row r="2694">
          <cell r="K2694">
            <v>11468625</v>
          </cell>
        </row>
        <row r="2696">
          <cell r="J2696" t="str">
            <v>NOVI / CONDRO</v>
          </cell>
        </row>
        <row r="2697">
          <cell r="J2697">
            <v>0</v>
          </cell>
        </row>
        <row r="2700">
          <cell r="D2700" t="str">
            <v>AM</v>
          </cell>
          <cell r="E2700">
            <v>23050024</v>
          </cell>
        </row>
        <row r="2702">
          <cell r="D2702">
            <v>45061</v>
          </cell>
        </row>
        <row r="2704">
          <cell r="D2704" t="str">
            <v>G 4210</v>
          </cell>
        </row>
        <row r="2706">
          <cell r="D2706" t="str">
            <v>C</v>
          </cell>
          <cell r="J2706" t="str">
            <v>Disc 2</v>
          </cell>
          <cell r="K2706" t="str">
            <v>Amount</v>
          </cell>
        </row>
        <row r="2708">
          <cell r="D2708">
            <v>4</v>
          </cell>
          <cell r="E2708" t="str">
            <v>PENCIL CASE KENKO PC-0719</v>
          </cell>
          <cell r="J2708">
            <v>0</v>
          </cell>
          <cell r="K2708">
            <v>4838400</v>
          </cell>
        </row>
        <row r="2709">
          <cell r="D2709">
            <v>3</v>
          </cell>
          <cell r="E2709" t="str">
            <v>STIP / PENGHAPUS JOYKO 526-B20 PUTIH</v>
          </cell>
          <cell r="J2709">
            <v>0</v>
          </cell>
          <cell r="K2709">
            <v>4475625</v>
          </cell>
        </row>
        <row r="2710">
          <cell r="D2710">
            <v>2</v>
          </cell>
          <cell r="E2710" t="str">
            <v>CORRECTION FLUID JOYKO CF-S225</v>
          </cell>
          <cell r="J2710">
            <v>0</v>
          </cell>
          <cell r="K2710">
            <v>2154600</v>
          </cell>
        </row>
        <row r="2711">
          <cell r="D2711">
            <v>0</v>
          </cell>
          <cell r="E2711">
            <v>0</v>
          </cell>
          <cell r="J2711">
            <v>0</v>
          </cell>
          <cell r="K2711">
            <v>0</v>
          </cell>
        </row>
        <row r="2712">
          <cell r="D2712">
            <v>0</v>
          </cell>
          <cell r="E2712">
            <v>0</v>
          </cell>
          <cell r="J2712">
            <v>0</v>
          </cell>
          <cell r="K2712">
            <v>0</v>
          </cell>
        </row>
        <row r="2713">
          <cell r="D2713">
            <v>0</v>
          </cell>
          <cell r="E2713">
            <v>0</v>
          </cell>
          <cell r="J2713">
            <v>0</v>
          </cell>
          <cell r="K2713">
            <v>0</v>
          </cell>
        </row>
        <row r="2714">
          <cell r="D2714">
            <v>0</v>
          </cell>
          <cell r="E2714">
            <v>0</v>
          </cell>
          <cell r="J2714">
            <v>0</v>
          </cell>
          <cell r="K2714">
            <v>0</v>
          </cell>
        </row>
        <row r="2715">
          <cell r="D2715">
            <v>0</v>
          </cell>
          <cell r="E2715">
            <v>0</v>
          </cell>
          <cell r="J2715">
            <v>0</v>
          </cell>
          <cell r="K2715">
            <v>0</v>
          </cell>
        </row>
        <row r="2716">
          <cell r="D2716">
            <v>0</v>
          </cell>
          <cell r="E2716">
            <v>0</v>
          </cell>
          <cell r="J2716">
            <v>0</v>
          </cell>
          <cell r="K2716">
            <v>0</v>
          </cell>
        </row>
        <row r="2717">
          <cell r="D2717">
            <v>0</v>
          </cell>
          <cell r="E2717">
            <v>0</v>
          </cell>
          <cell r="J2717">
            <v>0</v>
          </cell>
          <cell r="K2717">
            <v>0</v>
          </cell>
        </row>
        <row r="2718">
          <cell r="D2718">
            <v>0</v>
          </cell>
          <cell r="E2718">
            <v>0</v>
          </cell>
          <cell r="J2718">
            <v>0</v>
          </cell>
          <cell r="K2718">
            <v>0</v>
          </cell>
        </row>
        <row r="2719">
          <cell r="D2719">
            <v>0</v>
          </cell>
          <cell r="E2719">
            <v>0</v>
          </cell>
          <cell r="J2719">
            <v>0</v>
          </cell>
          <cell r="K2719">
            <v>0</v>
          </cell>
        </row>
        <row r="2720">
          <cell r="D2720">
            <v>0</v>
          </cell>
          <cell r="E2720">
            <v>0</v>
          </cell>
          <cell r="J2720">
            <v>0</v>
          </cell>
          <cell r="K2720">
            <v>0</v>
          </cell>
        </row>
        <row r="2721">
          <cell r="D2721">
            <v>0</v>
          </cell>
          <cell r="E2721">
            <v>0</v>
          </cell>
          <cell r="J2721">
            <v>0</v>
          </cell>
          <cell r="K2721">
            <v>0</v>
          </cell>
        </row>
        <row r="2722">
          <cell r="D2722">
            <v>0</v>
          </cell>
          <cell r="E2722">
            <v>0</v>
          </cell>
          <cell r="J2722">
            <v>0</v>
          </cell>
          <cell r="K2722">
            <v>0</v>
          </cell>
        </row>
        <row r="2723">
          <cell r="D2723">
            <v>0</v>
          </cell>
          <cell r="E2723">
            <v>0</v>
          </cell>
          <cell r="J2723">
            <v>0</v>
          </cell>
          <cell r="K2723">
            <v>0</v>
          </cell>
        </row>
        <row r="2726">
          <cell r="J2726">
            <v>11468625</v>
          </cell>
        </row>
        <row r="2728">
          <cell r="J2728">
            <v>0</v>
          </cell>
          <cell r="K2728">
            <v>0</v>
          </cell>
        </row>
        <row r="2730">
          <cell r="E2730" t="str">
            <v>Hormat Kami,</v>
          </cell>
          <cell r="J2730">
            <v>1136530.4054054054</v>
          </cell>
        </row>
        <row r="2732">
          <cell r="K2732">
            <v>11468625</v>
          </cell>
        </row>
        <row r="2734">
          <cell r="J2734" t="str">
            <v>NOVI / CONDRO</v>
          </cell>
        </row>
        <row r="2735">
          <cell r="J2735">
            <v>0</v>
          </cell>
        </row>
        <row r="2738">
          <cell r="D2738" t="str">
            <v>AM</v>
          </cell>
          <cell r="E2738">
            <v>23050025</v>
          </cell>
        </row>
        <row r="2740">
          <cell r="D2740">
            <v>45062</v>
          </cell>
        </row>
        <row r="2742">
          <cell r="D2742" t="str">
            <v>KO 1269</v>
          </cell>
        </row>
        <row r="2744">
          <cell r="D2744" t="str">
            <v>C</v>
          </cell>
          <cell r="J2744" t="str">
            <v>Disc 2</v>
          </cell>
          <cell r="K2744" t="str">
            <v>Amount</v>
          </cell>
        </row>
        <row r="2746">
          <cell r="D2746">
            <v>2</v>
          </cell>
          <cell r="E2746" t="str">
            <v>PENSIL WARNA JOYKO CP-12PB (PANJANG)</v>
          </cell>
          <cell r="K2746">
            <v>2671200</v>
          </cell>
        </row>
        <row r="2747">
          <cell r="D2747">
            <v>2</v>
          </cell>
          <cell r="E2747" t="str">
            <v>GEL PEN KENKO HI-TECH-H 0.28 MM FUN COLOR</v>
          </cell>
          <cell r="K2747">
            <v>9828000</v>
          </cell>
        </row>
        <row r="2748">
          <cell r="K2748">
            <v>0</v>
          </cell>
        </row>
        <row r="2749">
          <cell r="K2749">
            <v>0</v>
          </cell>
        </row>
        <row r="2750">
          <cell r="K2750">
            <v>0</v>
          </cell>
        </row>
        <row r="2751">
          <cell r="K2751">
            <v>0</v>
          </cell>
        </row>
        <row r="2752">
          <cell r="K2752">
            <v>0</v>
          </cell>
        </row>
        <row r="2753">
          <cell r="K2753">
            <v>0</v>
          </cell>
        </row>
        <row r="2754">
          <cell r="K2754">
            <v>0</v>
          </cell>
        </row>
        <row r="2755">
          <cell r="K2755">
            <v>0</v>
          </cell>
        </row>
        <row r="2756">
          <cell r="K2756">
            <v>0</v>
          </cell>
        </row>
        <row r="2757">
          <cell r="K2757">
            <v>0</v>
          </cell>
        </row>
        <row r="2758">
          <cell r="K2758">
            <v>0</v>
          </cell>
        </row>
        <row r="2759">
          <cell r="K2759">
            <v>0</v>
          </cell>
        </row>
        <row r="2760">
          <cell r="K2760">
            <v>0</v>
          </cell>
        </row>
        <row r="2761">
          <cell r="K2761">
            <v>0</v>
          </cell>
        </row>
        <row r="2764">
          <cell r="J2764">
            <v>12499200</v>
          </cell>
        </row>
        <row r="2766">
          <cell r="K2766">
            <v>0</v>
          </cell>
        </row>
        <row r="2768">
          <cell r="E2768" t="str">
            <v>Hormat Kami,</v>
          </cell>
          <cell r="J2768">
            <v>1238659.4594594592</v>
          </cell>
        </row>
        <row r="2770">
          <cell r="K2770">
            <v>12499200</v>
          </cell>
        </row>
        <row r="2772">
          <cell r="J2772" t="str">
            <v>NOVI / CONDRO</v>
          </cell>
        </row>
        <row r="2776">
          <cell r="D2776" t="str">
            <v>AM</v>
          </cell>
          <cell r="E2776">
            <v>23050025</v>
          </cell>
        </row>
        <row r="2778">
          <cell r="D2778">
            <v>45062</v>
          </cell>
        </row>
        <row r="2780">
          <cell r="D2780" t="str">
            <v>KO 1269</v>
          </cell>
        </row>
        <row r="2782">
          <cell r="D2782" t="str">
            <v>C</v>
          </cell>
          <cell r="J2782" t="str">
            <v>Disc 2</v>
          </cell>
          <cell r="K2782" t="str">
            <v>Amount</v>
          </cell>
        </row>
        <row r="2784">
          <cell r="D2784">
            <v>2</v>
          </cell>
          <cell r="E2784" t="str">
            <v>PENSIL WARNA JOYKO CP-12PB (PANJANG)</v>
          </cell>
          <cell r="J2784">
            <v>0</v>
          </cell>
          <cell r="K2784">
            <v>2671200</v>
          </cell>
        </row>
        <row r="2785">
          <cell r="D2785">
            <v>2</v>
          </cell>
          <cell r="E2785" t="str">
            <v>GEL PEN KENKO HI-TECH-H 0.28 MM FUN COLOR</v>
          </cell>
          <cell r="J2785">
            <v>0</v>
          </cell>
          <cell r="K2785">
            <v>9828000</v>
          </cell>
        </row>
        <row r="2786">
          <cell r="D2786">
            <v>0</v>
          </cell>
          <cell r="E2786">
            <v>0</v>
          </cell>
          <cell r="J2786">
            <v>0</v>
          </cell>
          <cell r="K2786">
            <v>0</v>
          </cell>
        </row>
        <row r="2787">
          <cell r="D2787">
            <v>0</v>
          </cell>
          <cell r="E2787">
            <v>0</v>
          </cell>
          <cell r="J2787">
            <v>0</v>
          </cell>
          <cell r="K2787">
            <v>0</v>
          </cell>
        </row>
        <row r="2788">
          <cell r="D2788">
            <v>0</v>
          </cell>
          <cell r="E2788">
            <v>0</v>
          </cell>
          <cell r="J2788">
            <v>0</v>
          </cell>
          <cell r="K2788">
            <v>0</v>
          </cell>
        </row>
        <row r="2789">
          <cell r="D2789">
            <v>0</v>
          </cell>
          <cell r="E2789">
            <v>0</v>
          </cell>
          <cell r="J2789">
            <v>0</v>
          </cell>
          <cell r="K2789">
            <v>0</v>
          </cell>
        </row>
        <row r="2790">
          <cell r="D2790">
            <v>0</v>
          </cell>
          <cell r="E2790">
            <v>0</v>
          </cell>
          <cell r="J2790">
            <v>0</v>
          </cell>
          <cell r="K2790">
            <v>0</v>
          </cell>
        </row>
        <row r="2791">
          <cell r="D2791">
            <v>0</v>
          </cell>
          <cell r="E2791">
            <v>0</v>
          </cell>
          <cell r="J2791">
            <v>0</v>
          </cell>
          <cell r="K2791">
            <v>0</v>
          </cell>
        </row>
        <row r="2792">
          <cell r="D2792">
            <v>0</v>
          </cell>
          <cell r="E2792">
            <v>0</v>
          </cell>
          <cell r="J2792">
            <v>0</v>
          </cell>
          <cell r="K2792">
            <v>0</v>
          </cell>
        </row>
        <row r="2793">
          <cell r="D2793">
            <v>0</v>
          </cell>
          <cell r="E2793">
            <v>0</v>
          </cell>
          <cell r="J2793">
            <v>0</v>
          </cell>
          <cell r="K2793">
            <v>0</v>
          </cell>
        </row>
        <row r="2794">
          <cell r="D2794">
            <v>0</v>
          </cell>
          <cell r="E2794">
            <v>0</v>
          </cell>
          <cell r="J2794">
            <v>0</v>
          </cell>
          <cell r="K2794">
            <v>0</v>
          </cell>
        </row>
        <row r="2795">
          <cell r="D2795">
            <v>0</v>
          </cell>
          <cell r="E2795">
            <v>0</v>
          </cell>
          <cell r="J2795">
            <v>0</v>
          </cell>
          <cell r="K2795">
            <v>0</v>
          </cell>
        </row>
        <row r="2796">
          <cell r="D2796">
            <v>0</v>
          </cell>
          <cell r="E2796">
            <v>0</v>
          </cell>
          <cell r="J2796">
            <v>0</v>
          </cell>
          <cell r="K2796">
            <v>0</v>
          </cell>
        </row>
        <row r="2797">
          <cell r="D2797">
            <v>0</v>
          </cell>
          <cell r="E2797">
            <v>0</v>
          </cell>
          <cell r="J2797">
            <v>0</v>
          </cell>
          <cell r="K2797">
            <v>0</v>
          </cell>
        </row>
        <row r="2798">
          <cell r="D2798">
            <v>0</v>
          </cell>
          <cell r="E2798">
            <v>0</v>
          </cell>
          <cell r="J2798">
            <v>0</v>
          </cell>
          <cell r="K2798">
            <v>0</v>
          </cell>
        </row>
        <row r="2799">
          <cell r="D2799">
            <v>0</v>
          </cell>
          <cell r="E2799">
            <v>0</v>
          </cell>
          <cell r="J2799">
            <v>0</v>
          </cell>
          <cell r="K2799">
            <v>0</v>
          </cell>
        </row>
        <row r="2802">
          <cell r="J2802">
            <v>12499200</v>
          </cell>
        </row>
        <row r="2804">
          <cell r="J2804">
            <v>0</v>
          </cell>
          <cell r="K2804">
            <v>0</v>
          </cell>
        </row>
        <row r="2806">
          <cell r="E2806" t="str">
            <v>Hormat Kami,</v>
          </cell>
          <cell r="J2806">
            <v>1238659.4594594592</v>
          </cell>
        </row>
        <row r="2808">
          <cell r="K2808">
            <v>12499200</v>
          </cell>
        </row>
        <row r="2810">
          <cell r="J2810" t="str">
            <v>NOVI / CONDRO</v>
          </cell>
        </row>
        <row r="2811">
          <cell r="J2811">
            <v>0</v>
          </cell>
        </row>
        <row r="2814">
          <cell r="D2814" t="str">
            <v>AM</v>
          </cell>
          <cell r="E2814">
            <v>23050025</v>
          </cell>
        </row>
        <row r="2816">
          <cell r="D2816">
            <v>45062</v>
          </cell>
        </row>
        <row r="2818">
          <cell r="D2818" t="str">
            <v>KO 1269</v>
          </cell>
        </row>
        <row r="2820">
          <cell r="D2820" t="str">
            <v>C</v>
          </cell>
          <cell r="J2820" t="str">
            <v>Disc 2</v>
          </cell>
          <cell r="K2820" t="str">
            <v>Amount</v>
          </cell>
        </row>
        <row r="2822">
          <cell r="D2822">
            <v>2</v>
          </cell>
          <cell r="E2822" t="str">
            <v>PENSIL WARNA JOYKO CP-12PB (PANJANG)</v>
          </cell>
          <cell r="J2822">
            <v>0</v>
          </cell>
          <cell r="K2822">
            <v>2671200</v>
          </cell>
        </row>
        <row r="2823">
          <cell r="D2823">
            <v>2</v>
          </cell>
          <cell r="E2823" t="str">
            <v>GEL PEN KENKO HI-TECH-H 0.28 MM FUN COLOR</v>
          </cell>
          <cell r="J2823">
            <v>0</v>
          </cell>
          <cell r="K2823">
            <v>9828000</v>
          </cell>
        </row>
        <row r="2824">
          <cell r="D2824">
            <v>0</v>
          </cell>
          <cell r="E2824">
            <v>0</v>
          </cell>
          <cell r="J2824">
            <v>0</v>
          </cell>
          <cell r="K2824">
            <v>0</v>
          </cell>
        </row>
        <row r="2825">
          <cell r="D2825">
            <v>0</v>
          </cell>
          <cell r="E2825">
            <v>0</v>
          </cell>
          <cell r="J2825">
            <v>0</v>
          </cell>
          <cell r="K2825">
            <v>0</v>
          </cell>
        </row>
        <row r="2826">
          <cell r="D2826">
            <v>0</v>
          </cell>
          <cell r="E2826">
            <v>0</v>
          </cell>
          <cell r="J2826">
            <v>0</v>
          </cell>
          <cell r="K2826">
            <v>0</v>
          </cell>
        </row>
        <row r="2827">
          <cell r="D2827">
            <v>0</v>
          </cell>
          <cell r="E2827">
            <v>0</v>
          </cell>
          <cell r="J2827">
            <v>0</v>
          </cell>
          <cell r="K2827">
            <v>0</v>
          </cell>
        </row>
        <row r="2828">
          <cell r="D2828">
            <v>0</v>
          </cell>
          <cell r="E2828">
            <v>0</v>
          </cell>
          <cell r="J2828">
            <v>0</v>
          </cell>
          <cell r="K2828">
            <v>0</v>
          </cell>
        </row>
        <row r="2829">
          <cell r="D2829">
            <v>0</v>
          </cell>
          <cell r="E2829">
            <v>0</v>
          </cell>
          <cell r="J2829">
            <v>0</v>
          </cell>
          <cell r="K2829">
            <v>0</v>
          </cell>
        </row>
        <row r="2830">
          <cell r="D2830">
            <v>0</v>
          </cell>
          <cell r="E2830">
            <v>0</v>
          </cell>
          <cell r="J2830">
            <v>0</v>
          </cell>
          <cell r="K2830">
            <v>0</v>
          </cell>
        </row>
        <row r="2831">
          <cell r="D2831">
            <v>0</v>
          </cell>
          <cell r="E2831">
            <v>0</v>
          </cell>
          <cell r="J2831">
            <v>0</v>
          </cell>
          <cell r="K2831">
            <v>0</v>
          </cell>
        </row>
        <row r="2832">
          <cell r="D2832">
            <v>0</v>
          </cell>
          <cell r="E2832">
            <v>0</v>
          </cell>
          <cell r="J2832">
            <v>0</v>
          </cell>
          <cell r="K2832">
            <v>0</v>
          </cell>
        </row>
        <row r="2833">
          <cell r="D2833">
            <v>0</v>
          </cell>
          <cell r="E2833">
            <v>0</v>
          </cell>
          <cell r="J2833">
            <v>0</v>
          </cell>
          <cell r="K2833">
            <v>0</v>
          </cell>
        </row>
        <row r="2834">
          <cell r="D2834">
            <v>0</v>
          </cell>
          <cell r="E2834">
            <v>0</v>
          </cell>
          <cell r="J2834">
            <v>0</v>
          </cell>
          <cell r="K2834">
            <v>0</v>
          </cell>
        </row>
        <row r="2835">
          <cell r="D2835">
            <v>0</v>
          </cell>
          <cell r="E2835">
            <v>0</v>
          </cell>
          <cell r="J2835">
            <v>0</v>
          </cell>
          <cell r="K2835">
            <v>0</v>
          </cell>
        </row>
        <row r="2836">
          <cell r="D2836">
            <v>0</v>
          </cell>
          <cell r="E2836">
            <v>0</v>
          </cell>
          <cell r="J2836">
            <v>0</v>
          </cell>
          <cell r="K2836">
            <v>0</v>
          </cell>
        </row>
        <row r="2837">
          <cell r="D2837">
            <v>0</v>
          </cell>
          <cell r="E2837">
            <v>0</v>
          </cell>
          <cell r="J2837">
            <v>0</v>
          </cell>
          <cell r="K2837">
            <v>0</v>
          </cell>
        </row>
        <row r="2840">
          <cell r="J2840">
            <v>12499200</v>
          </cell>
        </row>
        <row r="2842">
          <cell r="J2842">
            <v>0</v>
          </cell>
          <cell r="K2842">
            <v>0</v>
          </cell>
        </row>
        <row r="2844">
          <cell r="E2844" t="str">
            <v>Hormat Kami,</v>
          </cell>
          <cell r="J2844">
            <v>1238659.4594594592</v>
          </cell>
        </row>
        <row r="2846">
          <cell r="K2846">
            <v>12499200</v>
          </cell>
        </row>
        <row r="2848">
          <cell r="J2848" t="str">
            <v>NOVI / CONDRO</v>
          </cell>
        </row>
        <row r="2849">
          <cell r="J2849">
            <v>0</v>
          </cell>
        </row>
        <row r="2852">
          <cell r="D2852" t="str">
            <v>AM</v>
          </cell>
          <cell r="E2852">
            <v>23050026</v>
          </cell>
        </row>
        <row r="2854">
          <cell r="D2854">
            <v>45062</v>
          </cell>
        </row>
        <row r="2856">
          <cell r="D2856" t="str">
            <v>KO 4217</v>
          </cell>
        </row>
        <row r="2858">
          <cell r="D2858" t="str">
            <v>C</v>
          </cell>
          <cell r="J2858" t="str">
            <v>Disc 2</v>
          </cell>
          <cell r="K2858" t="str">
            <v>Amount</v>
          </cell>
        </row>
        <row r="2860">
          <cell r="D2860">
            <v>1</v>
          </cell>
          <cell r="E2860" t="str">
            <v>CRAYON / OIL PASTEL JOYKO OP-36S PP CASE SEA WORLD</v>
          </cell>
          <cell r="K2860">
            <v>1344600</v>
          </cell>
        </row>
        <row r="2861">
          <cell r="D2861" t="str">
            <v/>
          </cell>
          <cell r="E2861" t="str">
            <v>PENSIL WARNA KENKO CP-12HALF CLASSIC (PENDEK)</v>
          </cell>
          <cell r="K2861">
            <v>427680</v>
          </cell>
        </row>
        <row r="2862">
          <cell r="D2862" t="str">
            <v/>
          </cell>
          <cell r="E2862" t="str">
            <v>STIP / PENGHAPUS JOYKO ER-B20BL HITAM</v>
          </cell>
          <cell r="K2862">
            <v>306900</v>
          </cell>
        </row>
        <row r="2863">
          <cell r="K2863">
            <v>0</v>
          </cell>
        </row>
        <row r="2864">
          <cell r="K2864">
            <v>0</v>
          </cell>
        </row>
        <row r="2865">
          <cell r="K2865">
            <v>0</v>
          </cell>
        </row>
        <row r="2866">
          <cell r="K2866">
            <v>0</v>
          </cell>
        </row>
        <row r="2867">
          <cell r="K2867">
            <v>0</v>
          </cell>
        </row>
        <row r="2868">
          <cell r="K2868">
            <v>0</v>
          </cell>
        </row>
        <row r="2869">
          <cell r="K2869">
            <v>0</v>
          </cell>
        </row>
        <row r="2870">
          <cell r="K2870">
            <v>0</v>
          </cell>
        </row>
        <row r="2871">
          <cell r="K2871">
            <v>0</v>
          </cell>
        </row>
        <row r="2872">
          <cell r="K2872">
            <v>0</v>
          </cell>
        </row>
        <row r="2873">
          <cell r="K2873">
            <v>0</v>
          </cell>
        </row>
        <row r="2874">
          <cell r="K2874">
            <v>0</v>
          </cell>
        </row>
        <row r="2875">
          <cell r="K2875">
            <v>0</v>
          </cell>
        </row>
        <row r="2878">
          <cell r="J2878">
            <v>2079180</v>
          </cell>
        </row>
        <row r="2880">
          <cell r="K2880">
            <v>0</v>
          </cell>
        </row>
        <row r="2882">
          <cell r="E2882" t="str">
            <v>Hormat Kami,</v>
          </cell>
          <cell r="J2882">
            <v>206044.86486486485</v>
          </cell>
        </row>
        <row r="2884">
          <cell r="K2884">
            <v>2079180</v>
          </cell>
        </row>
        <row r="2886">
          <cell r="J2886" t="str">
            <v>NOVI / CONDRO</v>
          </cell>
        </row>
        <row r="2890">
          <cell r="D2890" t="str">
            <v>AM</v>
          </cell>
          <cell r="E2890">
            <v>23050026</v>
          </cell>
        </row>
        <row r="2892">
          <cell r="D2892">
            <v>45062</v>
          </cell>
        </row>
        <row r="2894">
          <cell r="D2894" t="str">
            <v>KO 4217</v>
          </cell>
        </row>
        <row r="2896">
          <cell r="D2896" t="str">
            <v>C</v>
          </cell>
          <cell r="J2896" t="str">
            <v>Disc 2</v>
          </cell>
          <cell r="K2896" t="str">
            <v>Amount</v>
          </cell>
        </row>
        <row r="2898">
          <cell r="D2898">
            <v>1</v>
          </cell>
          <cell r="E2898" t="str">
            <v>CRAYON / OIL PASTEL JOYKO OP-36S PP CASE SEA WORLD</v>
          </cell>
          <cell r="J2898">
            <v>0</v>
          </cell>
          <cell r="K2898">
            <v>1344600</v>
          </cell>
        </row>
        <row r="2899">
          <cell r="D2899" t="str">
            <v/>
          </cell>
          <cell r="E2899" t="str">
            <v>PENSIL WARNA KENKO CP-12HALF CLASSIC (PENDEK)</v>
          </cell>
          <cell r="J2899">
            <v>0</v>
          </cell>
          <cell r="K2899">
            <v>427680</v>
          </cell>
        </row>
        <row r="2900">
          <cell r="D2900" t="str">
            <v/>
          </cell>
          <cell r="E2900" t="str">
            <v>STIP / PENGHAPUS JOYKO ER-B20BL HITAM</v>
          </cell>
          <cell r="J2900">
            <v>0</v>
          </cell>
          <cell r="K2900">
            <v>306900</v>
          </cell>
        </row>
        <row r="2901">
          <cell r="D2901">
            <v>0</v>
          </cell>
          <cell r="E2901">
            <v>0</v>
          </cell>
          <cell r="J2901">
            <v>0</v>
          </cell>
          <cell r="K2901">
            <v>0</v>
          </cell>
        </row>
        <row r="2902">
          <cell r="D2902">
            <v>0</v>
          </cell>
          <cell r="E2902">
            <v>0</v>
          </cell>
          <cell r="J2902">
            <v>0</v>
          </cell>
          <cell r="K2902">
            <v>0</v>
          </cell>
        </row>
        <row r="2903">
          <cell r="D2903">
            <v>0</v>
          </cell>
          <cell r="E2903">
            <v>0</v>
          </cell>
          <cell r="J2903">
            <v>0</v>
          </cell>
          <cell r="K2903">
            <v>0</v>
          </cell>
        </row>
        <row r="2904">
          <cell r="D2904">
            <v>0</v>
          </cell>
          <cell r="E2904">
            <v>0</v>
          </cell>
          <cell r="J2904">
            <v>0</v>
          </cell>
          <cell r="K2904">
            <v>0</v>
          </cell>
        </row>
        <row r="2905">
          <cell r="D2905">
            <v>0</v>
          </cell>
          <cell r="E2905">
            <v>0</v>
          </cell>
          <cell r="J2905">
            <v>0</v>
          </cell>
          <cell r="K2905">
            <v>0</v>
          </cell>
        </row>
        <row r="2906">
          <cell r="D2906">
            <v>0</v>
          </cell>
          <cell r="E2906">
            <v>0</v>
          </cell>
          <cell r="J2906">
            <v>0</v>
          </cell>
          <cell r="K2906">
            <v>0</v>
          </cell>
        </row>
        <row r="2907">
          <cell r="D2907">
            <v>0</v>
          </cell>
          <cell r="E2907">
            <v>0</v>
          </cell>
          <cell r="J2907">
            <v>0</v>
          </cell>
          <cell r="K2907">
            <v>0</v>
          </cell>
        </row>
        <row r="2908">
          <cell r="D2908">
            <v>0</v>
          </cell>
          <cell r="E2908">
            <v>0</v>
          </cell>
          <cell r="J2908">
            <v>0</v>
          </cell>
          <cell r="K2908">
            <v>0</v>
          </cell>
        </row>
        <row r="2909">
          <cell r="D2909">
            <v>0</v>
          </cell>
          <cell r="E2909">
            <v>0</v>
          </cell>
          <cell r="J2909">
            <v>0</v>
          </cell>
          <cell r="K2909">
            <v>0</v>
          </cell>
        </row>
        <row r="2910">
          <cell r="D2910">
            <v>0</v>
          </cell>
          <cell r="E2910">
            <v>0</v>
          </cell>
          <cell r="J2910">
            <v>0</v>
          </cell>
          <cell r="K2910">
            <v>0</v>
          </cell>
        </row>
        <row r="2911">
          <cell r="D2911">
            <v>0</v>
          </cell>
          <cell r="E2911">
            <v>0</v>
          </cell>
          <cell r="J2911">
            <v>0</v>
          </cell>
          <cell r="K2911">
            <v>0</v>
          </cell>
        </row>
        <row r="2912">
          <cell r="D2912">
            <v>0</v>
          </cell>
          <cell r="E2912">
            <v>0</v>
          </cell>
          <cell r="J2912">
            <v>0</v>
          </cell>
          <cell r="K2912">
            <v>0</v>
          </cell>
        </row>
        <row r="2913">
          <cell r="D2913">
            <v>0</v>
          </cell>
          <cell r="E2913">
            <v>0</v>
          </cell>
          <cell r="J2913">
            <v>0</v>
          </cell>
          <cell r="K2913">
            <v>0</v>
          </cell>
        </row>
        <row r="2916">
          <cell r="J2916">
            <v>2079180</v>
          </cell>
        </row>
        <row r="2918">
          <cell r="J2918">
            <v>0</v>
          </cell>
          <cell r="K2918">
            <v>0</v>
          </cell>
        </row>
        <row r="2920">
          <cell r="E2920" t="str">
            <v>Hormat Kami,</v>
          </cell>
          <cell r="J2920">
            <v>206044.86486486485</v>
          </cell>
        </row>
        <row r="2922">
          <cell r="K2922">
            <v>2079180</v>
          </cell>
        </row>
        <row r="2924">
          <cell r="J2924" t="str">
            <v>NOVI / CONDRO</v>
          </cell>
        </row>
        <row r="2925">
          <cell r="J2925">
            <v>0</v>
          </cell>
        </row>
        <row r="2928">
          <cell r="D2928" t="str">
            <v>AM</v>
          </cell>
          <cell r="E2928">
            <v>23050026</v>
          </cell>
        </row>
        <row r="2930">
          <cell r="D2930">
            <v>45062</v>
          </cell>
        </row>
        <row r="2932">
          <cell r="D2932" t="str">
            <v>KO 4217</v>
          </cell>
        </row>
        <row r="2934">
          <cell r="D2934" t="str">
            <v>C</v>
          </cell>
          <cell r="J2934" t="str">
            <v>Disc 2</v>
          </cell>
          <cell r="K2934" t="str">
            <v>Amount</v>
          </cell>
        </row>
        <row r="2936">
          <cell r="D2936">
            <v>1</v>
          </cell>
          <cell r="E2936" t="str">
            <v>CRAYON / OIL PASTEL JOYKO OP-36S PP CASE SEA WORLD</v>
          </cell>
          <cell r="J2936">
            <v>0</v>
          </cell>
          <cell r="K2936">
            <v>1344600</v>
          </cell>
        </row>
        <row r="2937">
          <cell r="D2937" t="str">
            <v/>
          </cell>
          <cell r="E2937" t="str">
            <v>PENSIL WARNA KENKO CP-12HALF CLASSIC (PENDEK)</v>
          </cell>
          <cell r="J2937">
            <v>0</v>
          </cell>
          <cell r="K2937">
            <v>427680</v>
          </cell>
        </row>
        <row r="2938">
          <cell r="D2938" t="str">
            <v/>
          </cell>
          <cell r="E2938" t="str">
            <v>STIP / PENGHAPUS JOYKO ER-B20BL HITAM</v>
          </cell>
          <cell r="J2938">
            <v>0</v>
          </cell>
          <cell r="K2938">
            <v>306900</v>
          </cell>
        </row>
        <row r="2939">
          <cell r="D2939">
            <v>0</v>
          </cell>
          <cell r="E2939">
            <v>0</v>
          </cell>
          <cell r="J2939">
            <v>0</v>
          </cell>
          <cell r="K2939">
            <v>0</v>
          </cell>
        </row>
        <row r="2940">
          <cell r="D2940">
            <v>0</v>
          </cell>
          <cell r="E2940">
            <v>0</v>
          </cell>
          <cell r="J2940">
            <v>0</v>
          </cell>
          <cell r="K2940">
            <v>0</v>
          </cell>
        </row>
        <row r="2941">
          <cell r="D2941">
            <v>0</v>
          </cell>
          <cell r="E2941">
            <v>0</v>
          </cell>
          <cell r="J2941">
            <v>0</v>
          </cell>
          <cell r="K2941">
            <v>0</v>
          </cell>
        </row>
        <row r="2942">
          <cell r="D2942">
            <v>0</v>
          </cell>
          <cell r="E2942">
            <v>0</v>
          </cell>
          <cell r="J2942">
            <v>0</v>
          </cell>
          <cell r="K2942">
            <v>0</v>
          </cell>
        </row>
        <row r="2943">
          <cell r="D2943">
            <v>0</v>
          </cell>
          <cell r="E2943">
            <v>0</v>
          </cell>
          <cell r="J2943">
            <v>0</v>
          </cell>
          <cell r="K2943">
            <v>0</v>
          </cell>
        </row>
        <row r="2944">
          <cell r="D2944">
            <v>0</v>
          </cell>
          <cell r="E2944">
            <v>0</v>
          </cell>
          <cell r="J2944">
            <v>0</v>
          </cell>
          <cell r="K2944">
            <v>0</v>
          </cell>
        </row>
        <row r="2945">
          <cell r="D2945">
            <v>0</v>
          </cell>
          <cell r="E2945">
            <v>0</v>
          </cell>
          <cell r="J2945">
            <v>0</v>
          </cell>
          <cell r="K2945">
            <v>0</v>
          </cell>
        </row>
        <row r="2946">
          <cell r="D2946">
            <v>0</v>
          </cell>
          <cell r="E2946">
            <v>0</v>
          </cell>
          <cell r="J2946">
            <v>0</v>
          </cell>
          <cell r="K2946">
            <v>0</v>
          </cell>
        </row>
        <row r="2947">
          <cell r="D2947">
            <v>0</v>
          </cell>
          <cell r="E2947">
            <v>0</v>
          </cell>
          <cell r="J2947">
            <v>0</v>
          </cell>
          <cell r="K2947">
            <v>0</v>
          </cell>
        </row>
        <row r="2948">
          <cell r="D2948">
            <v>0</v>
          </cell>
          <cell r="E2948">
            <v>0</v>
          </cell>
          <cell r="J2948">
            <v>0</v>
          </cell>
          <cell r="K2948">
            <v>0</v>
          </cell>
        </row>
        <row r="2949">
          <cell r="D2949">
            <v>0</v>
          </cell>
          <cell r="E2949">
            <v>0</v>
          </cell>
          <cell r="J2949">
            <v>0</v>
          </cell>
          <cell r="K2949">
            <v>0</v>
          </cell>
        </row>
        <row r="2950">
          <cell r="D2950">
            <v>0</v>
          </cell>
          <cell r="E2950">
            <v>0</v>
          </cell>
          <cell r="J2950">
            <v>0</v>
          </cell>
          <cell r="K2950">
            <v>0</v>
          </cell>
        </row>
        <row r="2951">
          <cell r="D2951">
            <v>0</v>
          </cell>
          <cell r="E2951">
            <v>0</v>
          </cell>
          <cell r="J2951">
            <v>0</v>
          </cell>
          <cell r="K2951">
            <v>0</v>
          </cell>
        </row>
        <row r="2954">
          <cell r="J2954">
            <v>2079180</v>
          </cell>
        </row>
        <row r="2956">
          <cell r="J2956">
            <v>0</v>
          </cell>
          <cell r="K2956">
            <v>0</v>
          </cell>
        </row>
        <row r="2958">
          <cell r="E2958" t="str">
            <v>Hormat Kami,</v>
          </cell>
          <cell r="J2958">
            <v>206044.86486486485</v>
          </cell>
        </row>
        <row r="2960">
          <cell r="K2960">
            <v>2079180</v>
          </cell>
        </row>
        <row r="2962">
          <cell r="J2962" t="str">
            <v>NOVI / CONDRO</v>
          </cell>
        </row>
        <row r="2963">
          <cell r="J2963">
            <v>0</v>
          </cell>
        </row>
        <row r="2966">
          <cell r="D2966" t="str">
            <v>AM</v>
          </cell>
          <cell r="E2966">
            <v>23050027</v>
          </cell>
        </row>
        <row r="2968">
          <cell r="D2968">
            <v>45063</v>
          </cell>
        </row>
        <row r="2970">
          <cell r="D2970" t="str">
            <v>KO 4223</v>
          </cell>
        </row>
        <row r="2972">
          <cell r="D2972" t="str">
            <v>C</v>
          </cell>
          <cell r="J2972" t="str">
            <v>Disc 2</v>
          </cell>
          <cell r="K2972" t="str">
            <v>Amount</v>
          </cell>
        </row>
        <row r="2974">
          <cell r="D2974">
            <v>1</v>
          </cell>
          <cell r="E2974" t="str">
            <v>PUSH PIN KENKO PN-30 TRANSPARAN</v>
          </cell>
          <cell r="K2974">
            <v>1370160</v>
          </cell>
        </row>
        <row r="2975">
          <cell r="D2975">
            <v>1</v>
          </cell>
          <cell r="E2975" t="str">
            <v>PAPER CLIP WARNA KENKO 3100</v>
          </cell>
          <cell r="K2975">
            <v>1718928</v>
          </cell>
        </row>
        <row r="2976">
          <cell r="D2976">
            <v>1</v>
          </cell>
          <cell r="E2976" t="str">
            <v>LEM STICK KENKO 8 GR (KECIL) isi 30 pc</v>
          </cell>
          <cell r="K2976">
            <v>2055240</v>
          </cell>
        </row>
        <row r="2977">
          <cell r="D2977">
            <v>1</v>
          </cell>
          <cell r="E2977" t="str">
            <v>LEM STICK KENKO 15 GR (TANGGUNG) isi 20 pc</v>
          </cell>
          <cell r="K2977">
            <v>2242080</v>
          </cell>
        </row>
        <row r="2978">
          <cell r="D2978">
            <v>3</v>
          </cell>
          <cell r="E2978" t="str">
            <v>PAPER TRIGONAL CLIP KENKO NO. 1</v>
          </cell>
          <cell r="K2978">
            <v>2205750</v>
          </cell>
        </row>
        <row r="2979">
          <cell r="D2979">
            <v>3</v>
          </cell>
          <cell r="E2979" t="str">
            <v>PAPER TRIGONAL CLIP KENKO NO. 3</v>
          </cell>
          <cell r="K2979">
            <v>2076000</v>
          </cell>
        </row>
        <row r="2980">
          <cell r="D2980">
            <v>2</v>
          </cell>
          <cell r="E2980" t="str">
            <v>PAPER JUMBO CLIP KENKO NO. 5</v>
          </cell>
          <cell r="K2980">
            <v>1487800</v>
          </cell>
        </row>
        <row r="2981">
          <cell r="D2981">
            <v>1</v>
          </cell>
          <cell r="E2981" t="str">
            <v>STIP / PENGHAPUS KENKO ERW-20SQ PUTIH</v>
          </cell>
          <cell r="K2981">
            <v>1297500</v>
          </cell>
        </row>
        <row r="2982">
          <cell r="D2982">
            <v>2</v>
          </cell>
          <cell r="E2982" t="str">
            <v>STIP / PENGHAPUS KENKO ERW-40SQ PUTIH</v>
          </cell>
          <cell r="K2982">
            <v>2378750</v>
          </cell>
        </row>
        <row r="2983">
          <cell r="D2983">
            <v>4</v>
          </cell>
          <cell r="E2983" t="str">
            <v>GEL PEN KENKO EASY GEL</v>
          </cell>
          <cell r="K2983">
            <v>13004064</v>
          </cell>
        </row>
        <row r="2984">
          <cell r="K2984">
            <v>0</v>
          </cell>
        </row>
        <row r="2985">
          <cell r="K2985">
            <v>0</v>
          </cell>
        </row>
        <row r="2986">
          <cell r="K2986">
            <v>0</v>
          </cell>
        </row>
        <row r="2987">
          <cell r="K2987">
            <v>0</v>
          </cell>
        </row>
        <row r="2988">
          <cell r="K2988">
            <v>0</v>
          </cell>
        </row>
        <row r="2989">
          <cell r="K2989">
            <v>0</v>
          </cell>
        </row>
        <row r="2992">
          <cell r="J2992">
            <v>29836272</v>
          </cell>
        </row>
        <row r="2994">
          <cell r="K2994">
            <v>0</v>
          </cell>
        </row>
        <row r="2996">
          <cell r="E2996" t="str">
            <v>Hormat Kami,</v>
          </cell>
          <cell r="J2996">
            <v>2956747.6756756753</v>
          </cell>
        </row>
        <row r="2998">
          <cell r="K2998">
            <v>29836272</v>
          </cell>
        </row>
        <row r="3000">
          <cell r="J3000" t="str">
            <v>NOVI / CONDRO</v>
          </cell>
        </row>
        <row r="3004">
          <cell r="D3004" t="str">
            <v>AM</v>
          </cell>
          <cell r="E3004">
            <v>23050027</v>
          </cell>
        </row>
        <row r="3006">
          <cell r="D3006">
            <v>45063</v>
          </cell>
        </row>
        <row r="3008">
          <cell r="D3008" t="str">
            <v>KO 4223</v>
          </cell>
        </row>
        <row r="3010">
          <cell r="D3010" t="str">
            <v>C</v>
          </cell>
          <cell r="J3010" t="str">
            <v>Disc 2</v>
          </cell>
          <cell r="K3010" t="str">
            <v>Amount</v>
          </cell>
        </row>
        <row r="3012">
          <cell r="D3012">
            <v>1</v>
          </cell>
          <cell r="E3012" t="str">
            <v>PUSH PIN KENKO PN-30 TRANSPARAN</v>
          </cell>
          <cell r="J3012">
            <v>0</v>
          </cell>
          <cell r="K3012">
            <v>1370160</v>
          </cell>
        </row>
        <row r="3013">
          <cell r="D3013">
            <v>1</v>
          </cell>
          <cell r="E3013" t="str">
            <v>PAPER CLIP WARNA KENKO 3100</v>
          </cell>
          <cell r="J3013">
            <v>0</v>
          </cell>
          <cell r="K3013">
            <v>1718928</v>
          </cell>
        </row>
        <row r="3014">
          <cell r="D3014">
            <v>1</v>
          </cell>
          <cell r="E3014" t="str">
            <v>LEM STICK KENKO 8 GR (KECIL) isi 30 pc</v>
          </cell>
          <cell r="J3014">
            <v>0</v>
          </cell>
          <cell r="K3014">
            <v>2055240</v>
          </cell>
        </row>
        <row r="3015">
          <cell r="D3015">
            <v>1</v>
          </cell>
          <cell r="E3015" t="str">
            <v>LEM STICK KENKO 15 GR (TANGGUNG) isi 20 pc</v>
          </cell>
          <cell r="J3015">
            <v>0</v>
          </cell>
          <cell r="K3015">
            <v>2242080</v>
          </cell>
        </row>
        <row r="3016">
          <cell r="D3016">
            <v>3</v>
          </cell>
          <cell r="E3016" t="str">
            <v>PAPER TRIGONAL CLIP KENKO NO. 1</v>
          </cell>
          <cell r="J3016">
            <v>0</v>
          </cell>
          <cell r="K3016">
            <v>2205750</v>
          </cell>
        </row>
        <row r="3017">
          <cell r="D3017">
            <v>3</v>
          </cell>
          <cell r="E3017" t="str">
            <v>PAPER TRIGONAL CLIP KENKO NO. 3</v>
          </cell>
          <cell r="J3017">
            <v>0</v>
          </cell>
          <cell r="K3017">
            <v>2076000</v>
          </cell>
        </row>
        <row r="3018">
          <cell r="D3018">
            <v>2</v>
          </cell>
          <cell r="E3018" t="str">
            <v>PAPER JUMBO CLIP KENKO NO. 5</v>
          </cell>
          <cell r="J3018">
            <v>0</v>
          </cell>
          <cell r="K3018">
            <v>1487800</v>
          </cell>
        </row>
        <row r="3019">
          <cell r="D3019">
            <v>1</v>
          </cell>
          <cell r="E3019" t="str">
            <v>STIP / PENGHAPUS KENKO ERW-20SQ PUTIH</v>
          </cell>
          <cell r="J3019">
            <v>0</v>
          </cell>
          <cell r="K3019">
            <v>1297500</v>
          </cell>
        </row>
        <row r="3020">
          <cell r="D3020">
            <v>2</v>
          </cell>
          <cell r="E3020" t="str">
            <v>STIP / PENGHAPUS KENKO ERW-40SQ PUTIH</v>
          </cell>
          <cell r="J3020">
            <v>0</v>
          </cell>
          <cell r="K3020">
            <v>2378750</v>
          </cell>
        </row>
        <row r="3021">
          <cell r="D3021">
            <v>4</v>
          </cell>
          <cell r="E3021" t="str">
            <v>GEL PEN KENKO EASY GEL</v>
          </cell>
          <cell r="J3021">
            <v>0</v>
          </cell>
          <cell r="K3021">
            <v>13004064</v>
          </cell>
        </row>
        <row r="3022">
          <cell r="D3022">
            <v>0</v>
          </cell>
          <cell r="E3022">
            <v>0</v>
          </cell>
          <cell r="J3022">
            <v>0</v>
          </cell>
          <cell r="K3022">
            <v>0</v>
          </cell>
        </row>
        <row r="3023">
          <cell r="D3023">
            <v>0</v>
          </cell>
          <cell r="E3023">
            <v>0</v>
          </cell>
          <cell r="J3023">
            <v>0</v>
          </cell>
          <cell r="K3023">
            <v>0</v>
          </cell>
        </row>
        <row r="3024">
          <cell r="D3024">
            <v>0</v>
          </cell>
          <cell r="E3024">
            <v>0</v>
          </cell>
          <cell r="J3024">
            <v>0</v>
          </cell>
          <cell r="K3024">
            <v>0</v>
          </cell>
        </row>
        <row r="3025">
          <cell r="D3025">
            <v>0</v>
          </cell>
          <cell r="E3025">
            <v>0</v>
          </cell>
          <cell r="J3025">
            <v>0</v>
          </cell>
          <cell r="K3025">
            <v>0</v>
          </cell>
        </row>
        <row r="3026">
          <cell r="D3026">
            <v>0</v>
          </cell>
          <cell r="E3026">
            <v>0</v>
          </cell>
          <cell r="J3026">
            <v>0</v>
          </cell>
          <cell r="K3026">
            <v>0</v>
          </cell>
        </row>
        <row r="3027">
          <cell r="D3027">
            <v>0</v>
          </cell>
          <cell r="E3027">
            <v>0</v>
          </cell>
          <cell r="J3027">
            <v>0</v>
          </cell>
          <cell r="K3027">
            <v>0</v>
          </cell>
        </row>
        <row r="3030">
          <cell r="J3030">
            <v>29836272</v>
          </cell>
        </row>
        <row r="3032">
          <cell r="J3032">
            <v>0</v>
          </cell>
          <cell r="K3032">
            <v>0</v>
          </cell>
        </row>
        <row r="3034">
          <cell r="E3034" t="str">
            <v>Hormat Kami,</v>
          </cell>
          <cell r="J3034">
            <v>2956747.6756756753</v>
          </cell>
        </row>
        <row r="3036">
          <cell r="K3036">
            <v>29836272</v>
          </cell>
        </row>
        <row r="3038">
          <cell r="J3038" t="str">
            <v>NOVI / CONDRO</v>
          </cell>
        </row>
        <row r="3039">
          <cell r="J3039">
            <v>0</v>
          </cell>
        </row>
        <row r="3042">
          <cell r="D3042" t="str">
            <v>AM</v>
          </cell>
          <cell r="E3042">
            <v>23050027</v>
          </cell>
        </row>
        <row r="3044">
          <cell r="D3044">
            <v>45063</v>
          </cell>
        </row>
        <row r="3046">
          <cell r="D3046" t="str">
            <v>KO 4223</v>
          </cell>
        </row>
        <row r="3048">
          <cell r="D3048" t="str">
            <v>C</v>
          </cell>
          <cell r="J3048" t="str">
            <v>Disc 2</v>
          </cell>
          <cell r="K3048" t="str">
            <v>Amount</v>
          </cell>
        </row>
        <row r="3050">
          <cell r="D3050">
            <v>1</v>
          </cell>
          <cell r="E3050" t="str">
            <v>PUSH PIN KENKO PN-30 TRANSPARAN</v>
          </cell>
          <cell r="J3050">
            <v>0</v>
          </cell>
          <cell r="K3050">
            <v>1370160</v>
          </cell>
        </row>
        <row r="3051">
          <cell r="D3051">
            <v>1</v>
          </cell>
          <cell r="E3051" t="str">
            <v>PAPER CLIP WARNA KENKO 3100</v>
          </cell>
          <cell r="J3051">
            <v>0</v>
          </cell>
          <cell r="K3051">
            <v>1718928</v>
          </cell>
        </row>
        <row r="3052">
          <cell r="D3052">
            <v>1</v>
          </cell>
          <cell r="E3052" t="str">
            <v>LEM STICK KENKO 8 GR (KECIL) isi 30 pc</v>
          </cell>
          <cell r="J3052">
            <v>0</v>
          </cell>
          <cell r="K3052">
            <v>2055240</v>
          </cell>
        </row>
        <row r="3053">
          <cell r="D3053">
            <v>1</v>
          </cell>
          <cell r="E3053" t="str">
            <v>LEM STICK KENKO 15 GR (TANGGUNG) isi 20 pc</v>
          </cell>
          <cell r="J3053">
            <v>0</v>
          </cell>
          <cell r="K3053">
            <v>2242080</v>
          </cell>
        </row>
        <row r="3054">
          <cell r="D3054">
            <v>3</v>
          </cell>
          <cell r="E3054" t="str">
            <v>PAPER TRIGONAL CLIP KENKO NO. 1</v>
          </cell>
          <cell r="J3054">
            <v>0</v>
          </cell>
          <cell r="K3054">
            <v>2205750</v>
          </cell>
        </row>
        <row r="3055">
          <cell r="D3055">
            <v>3</v>
          </cell>
          <cell r="E3055" t="str">
            <v>PAPER TRIGONAL CLIP KENKO NO. 3</v>
          </cell>
          <cell r="J3055">
            <v>0</v>
          </cell>
          <cell r="K3055">
            <v>2076000</v>
          </cell>
        </row>
        <row r="3056">
          <cell r="D3056">
            <v>2</v>
          </cell>
          <cell r="E3056" t="str">
            <v>PAPER JUMBO CLIP KENKO NO. 5</v>
          </cell>
          <cell r="J3056">
            <v>0</v>
          </cell>
          <cell r="K3056">
            <v>1487800</v>
          </cell>
        </row>
        <row r="3057">
          <cell r="D3057">
            <v>1</v>
          </cell>
          <cell r="E3057" t="str">
            <v>STIP / PENGHAPUS KENKO ERW-20SQ PUTIH</v>
          </cell>
          <cell r="J3057">
            <v>0</v>
          </cell>
          <cell r="K3057">
            <v>1297500</v>
          </cell>
        </row>
        <row r="3058">
          <cell r="D3058">
            <v>2</v>
          </cell>
          <cell r="E3058" t="str">
            <v>STIP / PENGHAPUS KENKO ERW-40SQ PUTIH</v>
          </cell>
          <cell r="J3058">
            <v>0</v>
          </cell>
          <cell r="K3058">
            <v>2378750</v>
          </cell>
        </row>
        <row r="3059">
          <cell r="D3059">
            <v>4</v>
          </cell>
          <cell r="E3059" t="str">
            <v>GEL PEN KENKO EASY GEL</v>
          </cell>
          <cell r="J3059">
            <v>0</v>
          </cell>
          <cell r="K3059">
            <v>13004064</v>
          </cell>
        </row>
        <row r="3060">
          <cell r="D3060">
            <v>0</v>
          </cell>
          <cell r="E3060">
            <v>0</v>
          </cell>
          <cell r="J3060">
            <v>0</v>
          </cell>
          <cell r="K3060">
            <v>0</v>
          </cell>
        </row>
        <row r="3061">
          <cell r="D3061">
            <v>0</v>
          </cell>
          <cell r="E3061">
            <v>0</v>
          </cell>
          <cell r="J3061">
            <v>0</v>
          </cell>
          <cell r="K3061">
            <v>0</v>
          </cell>
        </row>
        <row r="3062">
          <cell r="D3062">
            <v>0</v>
          </cell>
          <cell r="E3062">
            <v>0</v>
          </cell>
          <cell r="J3062">
            <v>0</v>
          </cell>
          <cell r="K3062">
            <v>0</v>
          </cell>
        </row>
        <row r="3063">
          <cell r="D3063">
            <v>0</v>
          </cell>
          <cell r="E3063">
            <v>0</v>
          </cell>
          <cell r="J3063">
            <v>0</v>
          </cell>
          <cell r="K3063">
            <v>0</v>
          </cell>
        </row>
        <row r="3064">
          <cell r="D3064">
            <v>0</v>
          </cell>
          <cell r="E3064">
            <v>0</v>
          </cell>
          <cell r="J3064">
            <v>0</v>
          </cell>
          <cell r="K3064">
            <v>0</v>
          </cell>
        </row>
        <row r="3065">
          <cell r="D3065">
            <v>0</v>
          </cell>
          <cell r="E3065">
            <v>0</v>
          </cell>
          <cell r="J3065">
            <v>0</v>
          </cell>
          <cell r="K3065">
            <v>0</v>
          </cell>
        </row>
        <row r="3068">
          <cell r="J3068">
            <v>29836272</v>
          </cell>
        </row>
        <row r="3070">
          <cell r="J3070">
            <v>0</v>
          </cell>
          <cell r="K3070">
            <v>0</v>
          </cell>
        </row>
        <row r="3072">
          <cell r="E3072" t="str">
            <v>Hormat Kami,</v>
          </cell>
          <cell r="J3072">
            <v>2956747.6756756753</v>
          </cell>
        </row>
        <row r="3074">
          <cell r="K3074">
            <v>29836272</v>
          </cell>
        </row>
        <row r="3076">
          <cell r="J3076" t="str">
            <v>NOVI / CONDRO</v>
          </cell>
        </row>
        <row r="3077">
          <cell r="J3077">
            <v>0</v>
          </cell>
        </row>
        <row r="3080">
          <cell r="D3080" t="str">
            <v>AM</v>
          </cell>
          <cell r="E3080">
            <v>23050028</v>
          </cell>
        </row>
        <row r="3082">
          <cell r="D3082">
            <v>45063</v>
          </cell>
        </row>
        <row r="3084">
          <cell r="D3084" t="str">
            <v>KO 4224</v>
          </cell>
        </row>
        <row r="3086">
          <cell r="D3086" t="str">
            <v>C</v>
          </cell>
          <cell r="J3086" t="str">
            <v>Disc 2</v>
          </cell>
          <cell r="K3086" t="str">
            <v>Amount</v>
          </cell>
        </row>
        <row r="3088">
          <cell r="D3088">
            <v>1</v>
          </cell>
          <cell r="E3088" t="str">
            <v>PAPER JUMBO CLIP KENKO NO. 5</v>
          </cell>
          <cell r="K3088">
            <v>774000</v>
          </cell>
        </row>
        <row r="3089">
          <cell r="K3089">
            <v>0</v>
          </cell>
        </row>
        <row r="3090">
          <cell r="K3090">
            <v>0</v>
          </cell>
        </row>
        <row r="3091">
          <cell r="K3091">
            <v>0</v>
          </cell>
        </row>
        <row r="3092">
          <cell r="K3092">
            <v>0</v>
          </cell>
        </row>
        <row r="3093">
          <cell r="K3093">
            <v>0</v>
          </cell>
        </row>
        <row r="3094">
          <cell r="K3094">
            <v>0</v>
          </cell>
        </row>
        <row r="3095">
          <cell r="K3095">
            <v>0</v>
          </cell>
        </row>
        <row r="3096">
          <cell r="K3096">
            <v>0</v>
          </cell>
        </row>
        <row r="3097">
          <cell r="K3097">
            <v>0</v>
          </cell>
        </row>
        <row r="3098">
          <cell r="K3098">
            <v>0</v>
          </cell>
        </row>
        <row r="3099">
          <cell r="K3099">
            <v>0</v>
          </cell>
        </row>
        <row r="3100">
          <cell r="K3100">
            <v>0</v>
          </cell>
        </row>
        <row r="3101">
          <cell r="K3101">
            <v>0</v>
          </cell>
        </row>
        <row r="3102">
          <cell r="K3102">
            <v>0</v>
          </cell>
        </row>
        <row r="3103">
          <cell r="K3103">
            <v>0</v>
          </cell>
        </row>
        <row r="3106">
          <cell r="J3106">
            <v>774000</v>
          </cell>
        </row>
        <row r="3108">
          <cell r="K3108">
            <v>0</v>
          </cell>
        </row>
        <row r="3110">
          <cell r="E3110" t="str">
            <v>Hormat Kami,</v>
          </cell>
          <cell r="J3110">
            <v>76702.702702702707</v>
          </cell>
        </row>
        <row r="3112">
          <cell r="K3112">
            <v>774000</v>
          </cell>
        </row>
        <row r="3114">
          <cell r="J3114" t="str">
            <v>NOVI / CONDRO</v>
          </cell>
        </row>
        <row r="3118">
          <cell r="D3118" t="str">
            <v>AM</v>
          </cell>
          <cell r="E3118">
            <v>23050028</v>
          </cell>
        </row>
        <row r="3120">
          <cell r="D3120">
            <v>45063</v>
          </cell>
        </row>
        <row r="3122">
          <cell r="D3122" t="str">
            <v>KO 4224</v>
          </cell>
        </row>
        <row r="3124">
          <cell r="D3124" t="str">
            <v>C</v>
          </cell>
          <cell r="J3124" t="str">
            <v>Disc 2</v>
          </cell>
          <cell r="K3124" t="str">
            <v>Amount</v>
          </cell>
        </row>
        <row r="3126">
          <cell r="D3126">
            <v>1</v>
          </cell>
          <cell r="E3126" t="str">
            <v>PAPER JUMBO CLIP KENKO NO. 5</v>
          </cell>
          <cell r="J3126">
            <v>0</v>
          </cell>
          <cell r="K3126">
            <v>774000</v>
          </cell>
        </row>
        <row r="3127">
          <cell r="D3127">
            <v>0</v>
          </cell>
          <cell r="E3127">
            <v>0</v>
          </cell>
          <cell r="J3127">
            <v>0</v>
          </cell>
          <cell r="K3127">
            <v>0</v>
          </cell>
        </row>
        <row r="3128">
          <cell r="D3128">
            <v>0</v>
          </cell>
          <cell r="E3128">
            <v>0</v>
          </cell>
          <cell r="J3128">
            <v>0</v>
          </cell>
          <cell r="K3128">
            <v>0</v>
          </cell>
        </row>
        <row r="3129">
          <cell r="D3129">
            <v>0</v>
          </cell>
          <cell r="E3129">
            <v>0</v>
          </cell>
          <cell r="J3129">
            <v>0</v>
          </cell>
          <cell r="K3129">
            <v>0</v>
          </cell>
        </row>
        <row r="3130">
          <cell r="D3130">
            <v>0</v>
          </cell>
          <cell r="E3130">
            <v>0</v>
          </cell>
          <cell r="J3130">
            <v>0</v>
          </cell>
          <cell r="K3130">
            <v>0</v>
          </cell>
        </row>
        <row r="3131">
          <cell r="D3131">
            <v>0</v>
          </cell>
          <cell r="E3131">
            <v>0</v>
          </cell>
          <cell r="J3131">
            <v>0</v>
          </cell>
          <cell r="K3131">
            <v>0</v>
          </cell>
        </row>
        <row r="3132">
          <cell r="D3132">
            <v>0</v>
          </cell>
          <cell r="E3132">
            <v>0</v>
          </cell>
          <cell r="J3132">
            <v>0</v>
          </cell>
          <cell r="K3132">
            <v>0</v>
          </cell>
        </row>
        <row r="3133">
          <cell r="D3133">
            <v>0</v>
          </cell>
          <cell r="E3133">
            <v>0</v>
          </cell>
          <cell r="J3133">
            <v>0</v>
          </cell>
          <cell r="K3133">
            <v>0</v>
          </cell>
        </row>
        <row r="3134">
          <cell r="D3134">
            <v>0</v>
          </cell>
          <cell r="E3134">
            <v>0</v>
          </cell>
          <cell r="J3134">
            <v>0</v>
          </cell>
          <cell r="K3134">
            <v>0</v>
          </cell>
        </row>
        <row r="3135">
          <cell r="D3135">
            <v>0</v>
          </cell>
          <cell r="E3135">
            <v>0</v>
          </cell>
          <cell r="J3135">
            <v>0</v>
          </cell>
          <cell r="K3135">
            <v>0</v>
          </cell>
        </row>
        <row r="3136">
          <cell r="D3136">
            <v>0</v>
          </cell>
          <cell r="E3136">
            <v>0</v>
          </cell>
          <cell r="J3136">
            <v>0</v>
          </cell>
          <cell r="K3136">
            <v>0</v>
          </cell>
        </row>
        <row r="3137">
          <cell r="D3137">
            <v>0</v>
          </cell>
          <cell r="E3137">
            <v>0</v>
          </cell>
          <cell r="J3137">
            <v>0</v>
          </cell>
          <cell r="K3137">
            <v>0</v>
          </cell>
        </row>
        <row r="3138">
          <cell r="D3138">
            <v>0</v>
          </cell>
          <cell r="E3138">
            <v>0</v>
          </cell>
          <cell r="J3138">
            <v>0</v>
          </cell>
          <cell r="K3138">
            <v>0</v>
          </cell>
        </row>
        <row r="3139">
          <cell r="D3139">
            <v>0</v>
          </cell>
          <cell r="E3139">
            <v>0</v>
          </cell>
          <cell r="J3139">
            <v>0</v>
          </cell>
          <cell r="K3139">
            <v>0</v>
          </cell>
        </row>
        <row r="3140">
          <cell r="D3140">
            <v>0</v>
          </cell>
          <cell r="E3140">
            <v>0</v>
          </cell>
          <cell r="J3140">
            <v>0</v>
          </cell>
          <cell r="K3140">
            <v>0</v>
          </cell>
        </row>
        <row r="3141">
          <cell r="D3141">
            <v>0</v>
          </cell>
          <cell r="E3141">
            <v>0</v>
          </cell>
          <cell r="J3141">
            <v>0</v>
          </cell>
          <cell r="K3141">
            <v>0</v>
          </cell>
        </row>
        <row r="3144">
          <cell r="J3144">
            <v>774000</v>
          </cell>
        </row>
        <row r="3146">
          <cell r="J3146">
            <v>0</v>
          </cell>
          <cell r="K3146">
            <v>0</v>
          </cell>
        </row>
        <row r="3148">
          <cell r="E3148" t="str">
            <v>Hormat Kami,</v>
          </cell>
          <cell r="J3148">
            <v>76702.702702702707</v>
          </cell>
        </row>
        <row r="3150">
          <cell r="K3150">
            <v>774000</v>
          </cell>
        </row>
        <row r="3152">
          <cell r="J3152" t="str">
            <v>NOVI / CONDRO</v>
          </cell>
        </row>
        <row r="3153">
          <cell r="J3153">
            <v>0</v>
          </cell>
        </row>
        <row r="3156">
          <cell r="D3156" t="str">
            <v>AM</v>
          </cell>
          <cell r="E3156">
            <v>23050028</v>
          </cell>
        </row>
        <row r="3158">
          <cell r="D3158">
            <v>45063</v>
          </cell>
        </row>
        <row r="3160">
          <cell r="D3160" t="str">
            <v>KO 4224</v>
          </cell>
        </row>
        <row r="3162">
          <cell r="D3162" t="str">
            <v>C</v>
          </cell>
          <cell r="J3162" t="str">
            <v>Disc 2</v>
          </cell>
          <cell r="K3162" t="str">
            <v>Amount</v>
          </cell>
        </row>
        <row r="3164">
          <cell r="D3164">
            <v>1</v>
          </cell>
          <cell r="E3164" t="str">
            <v>PAPER JUMBO CLIP KENKO NO. 5</v>
          </cell>
          <cell r="J3164">
            <v>0</v>
          </cell>
          <cell r="K3164">
            <v>774000</v>
          </cell>
        </row>
        <row r="3165">
          <cell r="D3165">
            <v>0</v>
          </cell>
          <cell r="E3165">
            <v>0</v>
          </cell>
          <cell r="J3165">
            <v>0</v>
          </cell>
          <cell r="K3165">
            <v>0</v>
          </cell>
        </row>
        <row r="3166">
          <cell r="D3166">
            <v>0</v>
          </cell>
          <cell r="E3166">
            <v>0</v>
          </cell>
          <cell r="J3166">
            <v>0</v>
          </cell>
          <cell r="K3166">
            <v>0</v>
          </cell>
        </row>
        <row r="3167">
          <cell r="D3167">
            <v>0</v>
          </cell>
          <cell r="E3167">
            <v>0</v>
          </cell>
          <cell r="J3167">
            <v>0</v>
          </cell>
          <cell r="K3167">
            <v>0</v>
          </cell>
        </row>
        <row r="3168">
          <cell r="D3168">
            <v>0</v>
          </cell>
          <cell r="E3168">
            <v>0</v>
          </cell>
          <cell r="J3168">
            <v>0</v>
          </cell>
          <cell r="K3168">
            <v>0</v>
          </cell>
        </row>
        <row r="3169">
          <cell r="D3169">
            <v>0</v>
          </cell>
          <cell r="E3169">
            <v>0</v>
          </cell>
          <cell r="J3169">
            <v>0</v>
          </cell>
          <cell r="K3169">
            <v>0</v>
          </cell>
        </row>
        <row r="3170">
          <cell r="D3170">
            <v>0</v>
          </cell>
          <cell r="E3170">
            <v>0</v>
          </cell>
          <cell r="J3170">
            <v>0</v>
          </cell>
          <cell r="K3170">
            <v>0</v>
          </cell>
        </row>
        <row r="3171">
          <cell r="D3171">
            <v>0</v>
          </cell>
          <cell r="E3171">
            <v>0</v>
          </cell>
          <cell r="J3171">
            <v>0</v>
          </cell>
          <cell r="K3171">
            <v>0</v>
          </cell>
        </row>
        <row r="3172">
          <cell r="D3172">
            <v>0</v>
          </cell>
          <cell r="E3172">
            <v>0</v>
          </cell>
          <cell r="J3172">
            <v>0</v>
          </cell>
          <cell r="K3172">
            <v>0</v>
          </cell>
        </row>
        <row r="3173">
          <cell r="D3173">
            <v>0</v>
          </cell>
          <cell r="E3173">
            <v>0</v>
          </cell>
          <cell r="J3173">
            <v>0</v>
          </cell>
          <cell r="K3173">
            <v>0</v>
          </cell>
        </row>
        <row r="3174">
          <cell r="D3174">
            <v>0</v>
          </cell>
          <cell r="E3174">
            <v>0</v>
          </cell>
          <cell r="J3174">
            <v>0</v>
          </cell>
          <cell r="K3174">
            <v>0</v>
          </cell>
        </row>
        <row r="3175">
          <cell r="D3175">
            <v>0</v>
          </cell>
          <cell r="E3175">
            <v>0</v>
          </cell>
          <cell r="J3175">
            <v>0</v>
          </cell>
          <cell r="K3175">
            <v>0</v>
          </cell>
        </row>
        <row r="3176">
          <cell r="D3176">
            <v>0</v>
          </cell>
          <cell r="E3176">
            <v>0</v>
          </cell>
          <cell r="J3176">
            <v>0</v>
          </cell>
          <cell r="K3176">
            <v>0</v>
          </cell>
        </row>
        <row r="3177">
          <cell r="D3177">
            <v>0</v>
          </cell>
          <cell r="E3177">
            <v>0</v>
          </cell>
          <cell r="J3177">
            <v>0</v>
          </cell>
          <cell r="K3177">
            <v>0</v>
          </cell>
        </row>
        <row r="3178">
          <cell r="D3178">
            <v>0</v>
          </cell>
          <cell r="E3178">
            <v>0</v>
          </cell>
          <cell r="J3178">
            <v>0</v>
          </cell>
          <cell r="K3178">
            <v>0</v>
          </cell>
        </row>
        <row r="3179">
          <cell r="D3179">
            <v>0</v>
          </cell>
          <cell r="E3179">
            <v>0</v>
          </cell>
          <cell r="J3179">
            <v>0</v>
          </cell>
          <cell r="K3179">
            <v>0</v>
          </cell>
        </row>
        <row r="3182">
          <cell r="J3182">
            <v>774000</v>
          </cell>
        </row>
        <row r="3184">
          <cell r="J3184">
            <v>0</v>
          </cell>
          <cell r="K3184">
            <v>0</v>
          </cell>
        </row>
        <row r="3186">
          <cell r="E3186" t="str">
            <v>Hormat Kami,</v>
          </cell>
          <cell r="J3186">
            <v>76702.702702702707</v>
          </cell>
        </row>
        <row r="3188">
          <cell r="K3188">
            <v>774000</v>
          </cell>
        </row>
        <row r="3190">
          <cell r="J3190" t="str">
            <v>NOVI / CONDRO</v>
          </cell>
        </row>
        <row r="3191">
          <cell r="J3191">
            <v>0</v>
          </cell>
        </row>
        <row r="3194">
          <cell r="D3194" t="str">
            <v>AM</v>
          </cell>
          <cell r="E3194">
            <v>23050029</v>
          </cell>
        </row>
        <row r="3196">
          <cell r="D3196">
            <v>45065</v>
          </cell>
        </row>
        <row r="3198">
          <cell r="D3198" t="str">
            <v>G 4235</v>
          </cell>
        </row>
        <row r="3200">
          <cell r="D3200" t="str">
            <v>C</v>
          </cell>
          <cell r="J3200" t="str">
            <v>Disc 2</v>
          </cell>
          <cell r="K3200" t="str">
            <v>Amount</v>
          </cell>
        </row>
        <row r="3202">
          <cell r="D3202">
            <v>1</v>
          </cell>
          <cell r="E3202" t="str">
            <v>PENCIL CASE JOYKO PC-0719AC-36A/F (Animal Calender)</v>
          </cell>
          <cell r="K3202">
            <v>1209600</v>
          </cell>
        </row>
        <row r="3203">
          <cell r="D3203">
            <v>1</v>
          </cell>
          <cell r="E3203" t="str">
            <v>PENCIL CASE JOYKO PC-0719TV-33A/F (TRAVEL)</v>
          </cell>
          <cell r="K3203">
            <v>1209600</v>
          </cell>
        </row>
        <row r="3204">
          <cell r="D3204">
            <v>1</v>
          </cell>
          <cell r="E3204" t="str">
            <v>PENCIL CASE JOYKO PC-0719GZ-34A/F (GOZZY)</v>
          </cell>
          <cell r="K3204">
            <v>1209600</v>
          </cell>
        </row>
        <row r="3205">
          <cell r="K3205">
            <v>0</v>
          </cell>
        </row>
        <row r="3206">
          <cell r="K3206">
            <v>0</v>
          </cell>
        </row>
        <row r="3207">
          <cell r="K3207">
            <v>0</v>
          </cell>
        </row>
        <row r="3208">
          <cell r="K3208">
            <v>0</v>
          </cell>
        </row>
        <row r="3209">
          <cell r="K3209">
            <v>0</v>
          </cell>
        </row>
        <row r="3210">
          <cell r="K3210">
            <v>0</v>
          </cell>
        </row>
        <row r="3211">
          <cell r="K3211">
            <v>0</v>
          </cell>
        </row>
        <row r="3212">
          <cell r="K3212">
            <v>0</v>
          </cell>
        </row>
        <row r="3213">
          <cell r="K3213">
            <v>0</v>
          </cell>
        </row>
        <row r="3214">
          <cell r="K3214">
            <v>0</v>
          </cell>
        </row>
        <row r="3215">
          <cell r="K3215">
            <v>0</v>
          </cell>
        </row>
        <row r="3216">
          <cell r="K3216">
            <v>0</v>
          </cell>
        </row>
        <row r="3217">
          <cell r="K3217">
            <v>0</v>
          </cell>
        </row>
        <row r="3220">
          <cell r="J3220">
            <v>3628800</v>
          </cell>
        </row>
        <row r="3222">
          <cell r="K3222">
            <v>0</v>
          </cell>
        </row>
        <row r="3224">
          <cell r="E3224" t="str">
            <v>Hormat Kami,</v>
          </cell>
          <cell r="J3224">
            <v>359610.81081081083</v>
          </cell>
        </row>
        <row r="3226">
          <cell r="K3226">
            <v>3628800</v>
          </cell>
        </row>
        <row r="3228">
          <cell r="J3228" t="str">
            <v>LENA / YO</v>
          </cell>
        </row>
        <row r="3232">
          <cell r="D3232" t="str">
            <v>AM</v>
          </cell>
          <cell r="E3232">
            <v>23050029</v>
          </cell>
        </row>
        <row r="3234">
          <cell r="D3234">
            <v>45065</v>
          </cell>
        </row>
        <row r="3236">
          <cell r="D3236" t="str">
            <v>G 4235</v>
          </cell>
        </row>
        <row r="3238">
          <cell r="D3238" t="str">
            <v>C</v>
          </cell>
          <cell r="J3238" t="str">
            <v>Disc 2</v>
          </cell>
          <cell r="K3238" t="str">
            <v>Amount</v>
          </cell>
        </row>
        <row r="3240">
          <cell r="D3240">
            <v>1</v>
          </cell>
          <cell r="E3240" t="str">
            <v>PENCIL CASE JOYKO PC-0719AC-36A/F (Animal Calender)</v>
          </cell>
          <cell r="J3240">
            <v>0</v>
          </cell>
          <cell r="K3240">
            <v>1209600</v>
          </cell>
        </row>
        <row r="3241">
          <cell r="D3241">
            <v>1</v>
          </cell>
          <cell r="E3241" t="str">
            <v>PENCIL CASE JOYKO PC-0719TV-33A/F (TRAVEL)</v>
          </cell>
          <cell r="J3241">
            <v>0</v>
          </cell>
          <cell r="K3241">
            <v>1209600</v>
          </cell>
        </row>
        <row r="3242">
          <cell r="D3242">
            <v>1</v>
          </cell>
          <cell r="E3242" t="str">
            <v>PENCIL CASE JOYKO PC-0719GZ-34A/F (GOZZY)</v>
          </cell>
          <cell r="J3242">
            <v>0</v>
          </cell>
          <cell r="K3242">
            <v>1209600</v>
          </cell>
        </row>
        <row r="3243">
          <cell r="D3243">
            <v>0</v>
          </cell>
          <cell r="E3243">
            <v>0</v>
          </cell>
          <cell r="J3243">
            <v>0</v>
          </cell>
          <cell r="K3243">
            <v>0</v>
          </cell>
        </row>
        <row r="3244">
          <cell r="D3244">
            <v>0</v>
          </cell>
          <cell r="E3244">
            <v>0</v>
          </cell>
          <cell r="J3244">
            <v>0</v>
          </cell>
          <cell r="K3244">
            <v>0</v>
          </cell>
        </row>
        <row r="3245">
          <cell r="D3245">
            <v>0</v>
          </cell>
          <cell r="E3245">
            <v>0</v>
          </cell>
          <cell r="J3245">
            <v>0</v>
          </cell>
          <cell r="K3245">
            <v>0</v>
          </cell>
        </row>
        <row r="3246">
          <cell r="D3246">
            <v>0</v>
          </cell>
          <cell r="E3246">
            <v>0</v>
          </cell>
          <cell r="J3246">
            <v>0</v>
          </cell>
          <cell r="K3246">
            <v>0</v>
          </cell>
        </row>
        <row r="3247">
          <cell r="D3247">
            <v>0</v>
          </cell>
          <cell r="E3247">
            <v>0</v>
          </cell>
          <cell r="J3247">
            <v>0</v>
          </cell>
          <cell r="K3247">
            <v>0</v>
          </cell>
        </row>
        <row r="3248">
          <cell r="D3248">
            <v>0</v>
          </cell>
          <cell r="E3248">
            <v>0</v>
          </cell>
          <cell r="J3248">
            <v>0</v>
          </cell>
          <cell r="K3248">
            <v>0</v>
          </cell>
        </row>
        <row r="3249">
          <cell r="D3249">
            <v>0</v>
          </cell>
          <cell r="E3249">
            <v>0</v>
          </cell>
          <cell r="J3249">
            <v>0</v>
          </cell>
          <cell r="K3249">
            <v>0</v>
          </cell>
        </row>
        <row r="3250">
          <cell r="D3250">
            <v>0</v>
          </cell>
          <cell r="E3250">
            <v>0</v>
          </cell>
          <cell r="J3250">
            <v>0</v>
          </cell>
          <cell r="K3250">
            <v>0</v>
          </cell>
        </row>
        <row r="3251">
          <cell r="D3251">
            <v>0</v>
          </cell>
          <cell r="E3251">
            <v>0</v>
          </cell>
          <cell r="J3251">
            <v>0</v>
          </cell>
          <cell r="K3251">
            <v>0</v>
          </cell>
        </row>
        <row r="3252">
          <cell r="D3252">
            <v>0</v>
          </cell>
          <cell r="E3252">
            <v>0</v>
          </cell>
          <cell r="J3252">
            <v>0</v>
          </cell>
          <cell r="K3252">
            <v>0</v>
          </cell>
        </row>
        <row r="3253">
          <cell r="D3253">
            <v>0</v>
          </cell>
          <cell r="E3253">
            <v>0</v>
          </cell>
          <cell r="J3253">
            <v>0</v>
          </cell>
          <cell r="K3253">
            <v>0</v>
          </cell>
        </row>
        <row r="3254">
          <cell r="D3254">
            <v>0</v>
          </cell>
          <cell r="E3254">
            <v>0</v>
          </cell>
          <cell r="J3254">
            <v>0</v>
          </cell>
          <cell r="K3254">
            <v>0</v>
          </cell>
        </row>
        <row r="3255">
          <cell r="D3255">
            <v>0</v>
          </cell>
          <cell r="E3255">
            <v>0</v>
          </cell>
          <cell r="J3255">
            <v>0</v>
          </cell>
          <cell r="K3255">
            <v>0</v>
          </cell>
        </row>
        <row r="3258">
          <cell r="J3258">
            <v>3628800</v>
          </cell>
        </row>
        <row r="3260">
          <cell r="J3260">
            <v>0</v>
          </cell>
          <cell r="K3260">
            <v>0</v>
          </cell>
        </row>
        <row r="3262">
          <cell r="E3262" t="str">
            <v>Hormat Kami,</v>
          </cell>
          <cell r="J3262">
            <v>359610.81081081083</v>
          </cell>
        </row>
        <row r="3264">
          <cell r="K3264">
            <v>3628800</v>
          </cell>
        </row>
        <row r="3266">
          <cell r="J3266" t="str">
            <v>LENA / YO</v>
          </cell>
        </row>
        <row r="3267">
          <cell r="J3267">
            <v>0</v>
          </cell>
        </row>
        <row r="3270">
          <cell r="D3270" t="str">
            <v>AM</v>
          </cell>
          <cell r="E3270">
            <v>23050029</v>
          </cell>
        </row>
        <row r="3272">
          <cell r="D3272">
            <v>45065</v>
          </cell>
        </row>
        <row r="3274">
          <cell r="D3274" t="str">
            <v>G 4235</v>
          </cell>
        </row>
        <row r="3276">
          <cell r="D3276" t="str">
            <v>C</v>
          </cell>
          <cell r="J3276" t="str">
            <v>Disc 2</v>
          </cell>
          <cell r="K3276" t="str">
            <v>Amount</v>
          </cell>
        </row>
        <row r="3278">
          <cell r="D3278">
            <v>1</v>
          </cell>
          <cell r="E3278" t="str">
            <v>PENCIL CASE JOYKO PC-0719AC-36A/F (Animal Calender)</v>
          </cell>
          <cell r="J3278">
            <v>0</v>
          </cell>
          <cell r="K3278">
            <v>1209600</v>
          </cell>
        </row>
        <row r="3279">
          <cell r="D3279">
            <v>1</v>
          </cell>
          <cell r="E3279" t="str">
            <v>PENCIL CASE JOYKO PC-0719TV-33A/F (TRAVEL)</v>
          </cell>
          <cell r="J3279">
            <v>0</v>
          </cell>
          <cell r="K3279">
            <v>1209600</v>
          </cell>
        </row>
        <row r="3280">
          <cell r="D3280">
            <v>1</v>
          </cell>
          <cell r="E3280" t="str">
            <v>PENCIL CASE JOYKO PC-0719GZ-34A/F (GOZZY)</v>
          </cell>
          <cell r="J3280">
            <v>0</v>
          </cell>
          <cell r="K3280">
            <v>1209600</v>
          </cell>
        </row>
        <row r="3281">
          <cell r="D3281">
            <v>0</v>
          </cell>
          <cell r="E3281">
            <v>0</v>
          </cell>
          <cell r="J3281">
            <v>0</v>
          </cell>
          <cell r="K3281">
            <v>0</v>
          </cell>
        </row>
        <row r="3282">
          <cell r="D3282">
            <v>0</v>
          </cell>
          <cell r="E3282">
            <v>0</v>
          </cell>
          <cell r="J3282">
            <v>0</v>
          </cell>
          <cell r="K3282">
            <v>0</v>
          </cell>
        </row>
        <row r="3283">
          <cell r="D3283">
            <v>0</v>
          </cell>
          <cell r="E3283">
            <v>0</v>
          </cell>
          <cell r="J3283">
            <v>0</v>
          </cell>
          <cell r="K3283">
            <v>0</v>
          </cell>
        </row>
        <row r="3284">
          <cell r="D3284">
            <v>0</v>
          </cell>
          <cell r="E3284">
            <v>0</v>
          </cell>
          <cell r="J3284">
            <v>0</v>
          </cell>
          <cell r="K3284">
            <v>0</v>
          </cell>
        </row>
        <row r="3285">
          <cell r="D3285">
            <v>0</v>
          </cell>
          <cell r="E3285">
            <v>0</v>
          </cell>
          <cell r="J3285">
            <v>0</v>
          </cell>
          <cell r="K3285">
            <v>0</v>
          </cell>
        </row>
        <row r="3286">
          <cell r="D3286">
            <v>0</v>
          </cell>
          <cell r="E3286">
            <v>0</v>
          </cell>
          <cell r="J3286">
            <v>0</v>
          </cell>
          <cell r="K3286">
            <v>0</v>
          </cell>
        </row>
        <row r="3287">
          <cell r="D3287">
            <v>0</v>
          </cell>
          <cell r="E3287">
            <v>0</v>
          </cell>
          <cell r="J3287">
            <v>0</v>
          </cell>
          <cell r="K3287">
            <v>0</v>
          </cell>
        </row>
        <row r="3288">
          <cell r="D3288">
            <v>0</v>
          </cell>
          <cell r="E3288">
            <v>0</v>
          </cell>
          <cell r="J3288">
            <v>0</v>
          </cell>
          <cell r="K3288">
            <v>0</v>
          </cell>
        </row>
        <row r="3289">
          <cell r="D3289">
            <v>0</v>
          </cell>
          <cell r="E3289">
            <v>0</v>
          </cell>
          <cell r="J3289">
            <v>0</v>
          </cell>
          <cell r="K3289">
            <v>0</v>
          </cell>
        </row>
        <row r="3290">
          <cell r="D3290">
            <v>0</v>
          </cell>
          <cell r="E3290">
            <v>0</v>
          </cell>
          <cell r="J3290">
            <v>0</v>
          </cell>
          <cell r="K3290">
            <v>0</v>
          </cell>
        </row>
        <row r="3291">
          <cell r="D3291">
            <v>0</v>
          </cell>
          <cell r="E3291">
            <v>0</v>
          </cell>
          <cell r="J3291">
            <v>0</v>
          </cell>
          <cell r="K3291">
            <v>0</v>
          </cell>
        </row>
        <row r="3292">
          <cell r="D3292">
            <v>0</v>
          </cell>
          <cell r="E3292">
            <v>0</v>
          </cell>
          <cell r="J3292">
            <v>0</v>
          </cell>
          <cell r="K3292">
            <v>0</v>
          </cell>
        </row>
        <row r="3293">
          <cell r="D3293">
            <v>0</v>
          </cell>
          <cell r="E3293">
            <v>0</v>
          </cell>
          <cell r="J3293">
            <v>0</v>
          </cell>
          <cell r="K3293">
            <v>0</v>
          </cell>
        </row>
        <row r="3296">
          <cell r="J3296">
            <v>3628800</v>
          </cell>
        </row>
        <row r="3298">
          <cell r="J3298">
            <v>0</v>
          </cell>
          <cell r="K3298">
            <v>0</v>
          </cell>
        </row>
        <row r="3300">
          <cell r="E3300" t="str">
            <v>Hormat Kami,</v>
          </cell>
          <cell r="J3300">
            <v>359610.81081081083</v>
          </cell>
        </row>
        <row r="3302">
          <cell r="K3302">
            <v>3628800</v>
          </cell>
        </row>
        <row r="3304">
          <cell r="J3304" t="str">
            <v>LENA / YO</v>
          </cell>
        </row>
        <row r="3305">
          <cell r="J3305">
            <v>0</v>
          </cell>
        </row>
        <row r="3308">
          <cell r="D3308" t="str">
            <v>AM</v>
          </cell>
          <cell r="E3308">
            <v>23050030</v>
          </cell>
        </row>
        <row r="3310">
          <cell r="D3310">
            <v>45065</v>
          </cell>
        </row>
        <row r="3312">
          <cell r="D3312" t="str">
            <v>KO 4238</v>
          </cell>
        </row>
        <row r="3314">
          <cell r="D3314" t="str">
            <v>C</v>
          </cell>
          <cell r="J3314" t="str">
            <v>Disc 2</v>
          </cell>
          <cell r="K3314" t="str">
            <v>Amount</v>
          </cell>
        </row>
        <row r="3316">
          <cell r="D3316">
            <v>2</v>
          </cell>
          <cell r="E3316" t="str">
            <v>JANGKA (MATH SET) JOYKO MS-25</v>
          </cell>
          <cell r="K3316">
            <v>3711888</v>
          </cell>
        </row>
        <row r="3317">
          <cell r="D3317">
            <v>3</v>
          </cell>
          <cell r="E3317" t="str">
            <v>JANGKA (MATH SET) JOYKO MS-55</v>
          </cell>
          <cell r="K3317">
            <v>5567832</v>
          </cell>
        </row>
        <row r="3318">
          <cell r="K3318">
            <v>0</v>
          </cell>
        </row>
        <row r="3319">
          <cell r="K3319">
            <v>0</v>
          </cell>
        </row>
        <row r="3320">
          <cell r="K3320">
            <v>0</v>
          </cell>
        </row>
        <row r="3321">
          <cell r="K3321">
            <v>0</v>
          </cell>
        </row>
        <row r="3322">
          <cell r="K3322">
            <v>0</v>
          </cell>
        </row>
        <row r="3323">
          <cell r="K3323">
            <v>0</v>
          </cell>
        </row>
        <row r="3324">
          <cell r="K3324">
            <v>0</v>
          </cell>
        </row>
        <row r="3325">
          <cell r="K3325">
            <v>0</v>
          </cell>
        </row>
        <row r="3326">
          <cell r="K3326">
            <v>0</v>
          </cell>
        </row>
        <row r="3327">
          <cell r="K3327">
            <v>0</v>
          </cell>
        </row>
        <row r="3328">
          <cell r="K3328">
            <v>0</v>
          </cell>
        </row>
        <row r="3329">
          <cell r="K3329">
            <v>0</v>
          </cell>
        </row>
        <row r="3330">
          <cell r="K3330">
            <v>0</v>
          </cell>
        </row>
        <row r="3331">
          <cell r="K3331">
            <v>0</v>
          </cell>
        </row>
        <row r="3334">
          <cell r="J3334">
            <v>9279720</v>
          </cell>
        </row>
        <row r="3336">
          <cell r="K3336">
            <v>0</v>
          </cell>
        </row>
        <row r="3338">
          <cell r="E3338" t="str">
            <v>Hormat Kami,</v>
          </cell>
          <cell r="J3338">
            <v>919611.89189189172</v>
          </cell>
        </row>
        <row r="3340">
          <cell r="K3340">
            <v>9279720</v>
          </cell>
        </row>
        <row r="3342">
          <cell r="J3342" t="str">
            <v>NOVI / CONDRO</v>
          </cell>
        </row>
        <row r="3346">
          <cell r="D3346" t="str">
            <v>AM</v>
          </cell>
          <cell r="E3346">
            <v>23050030</v>
          </cell>
        </row>
        <row r="3348">
          <cell r="D3348">
            <v>45065</v>
          </cell>
        </row>
        <row r="3350">
          <cell r="D3350" t="str">
            <v>KO 4238</v>
          </cell>
        </row>
        <row r="3352">
          <cell r="D3352" t="str">
            <v>C</v>
          </cell>
          <cell r="J3352" t="str">
            <v>Disc 2</v>
          </cell>
          <cell r="K3352" t="str">
            <v>Amount</v>
          </cell>
        </row>
        <row r="3354">
          <cell r="D3354">
            <v>2</v>
          </cell>
          <cell r="E3354" t="str">
            <v>JANGKA (MATH SET) JOYKO MS-25</v>
          </cell>
          <cell r="J3354">
            <v>0</v>
          </cell>
          <cell r="K3354">
            <v>3711888</v>
          </cell>
        </row>
        <row r="3355">
          <cell r="D3355">
            <v>3</v>
          </cell>
          <cell r="E3355" t="str">
            <v>JANGKA (MATH SET) JOYKO MS-55</v>
          </cell>
          <cell r="J3355">
            <v>0</v>
          </cell>
          <cell r="K3355">
            <v>5567832</v>
          </cell>
        </row>
        <row r="3356">
          <cell r="D3356">
            <v>0</v>
          </cell>
          <cell r="E3356">
            <v>0</v>
          </cell>
          <cell r="J3356">
            <v>0</v>
          </cell>
          <cell r="K3356">
            <v>0</v>
          </cell>
        </row>
        <row r="3357">
          <cell r="D3357">
            <v>0</v>
          </cell>
          <cell r="E3357">
            <v>0</v>
          </cell>
          <cell r="J3357">
            <v>0</v>
          </cell>
          <cell r="K3357">
            <v>0</v>
          </cell>
        </row>
        <row r="3358">
          <cell r="D3358">
            <v>0</v>
          </cell>
          <cell r="E3358">
            <v>0</v>
          </cell>
          <cell r="J3358">
            <v>0</v>
          </cell>
          <cell r="K3358">
            <v>0</v>
          </cell>
        </row>
        <row r="3359">
          <cell r="D3359">
            <v>0</v>
          </cell>
          <cell r="E3359">
            <v>0</v>
          </cell>
          <cell r="J3359">
            <v>0</v>
          </cell>
          <cell r="K3359">
            <v>0</v>
          </cell>
        </row>
        <row r="3360">
          <cell r="D3360">
            <v>0</v>
          </cell>
          <cell r="E3360">
            <v>0</v>
          </cell>
          <cell r="J3360">
            <v>0</v>
          </cell>
          <cell r="K3360">
            <v>0</v>
          </cell>
        </row>
        <row r="3361">
          <cell r="D3361">
            <v>0</v>
          </cell>
          <cell r="E3361">
            <v>0</v>
          </cell>
          <cell r="J3361">
            <v>0</v>
          </cell>
          <cell r="K3361">
            <v>0</v>
          </cell>
        </row>
        <row r="3362">
          <cell r="D3362">
            <v>0</v>
          </cell>
          <cell r="E3362">
            <v>0</v>
          </cell>
          <cell r="J3362">
            <v>0</v>
          </cell>
          <cell r="K3362">
            <v>0</v>
          </cell>
        </row>
        <row r="3363">
          <cell r="D3363">
            <v>0</v>
          </cell>
          <cell r="E3363">
            <v>0</v>
          </cell>
          <cell r="J3363">
            <v>0</v>
          </cell>
          <cell r="K3363">
            <v>0</v>
          </cell>
        </row>
        <row r="3364">
          <cell r="D3364">
            <v>0</v>
          </cell>
          <cell r="E3364">
            <v>0</v>
          </cell>
          <cell r="J3364">
            <v>0</v>
          </cell>
          <cell r="K3364">
            <v>0</v>
          </cell>
        </row>
        <row r="3365">
          <cell r="D3365">
            <v>0</v>
          </cell>
          <cell r="E3365">
            <v>0</v>
          </cell>
          <cell r="J3365">
            <v>0</v>
          </cell>
          <cell r="K3365">
            <v>0</v>
          </cell>
        </row>
        <row r="3366">
          <cell r="D3366">
            <v>0</v>
          </cell>
          <cell r="E3366">
            <v>0</v>
          </cell>
          <cell r="J3366">
            <v>0</v>
          </cell>
          <cell r="K3366">
            <v>0</v>
          </cell>
        </row>
        <row r="3367">
          <cell r="D3367">
            <v>0</v>
          </cell>
          <cell r="E3367">
            <v>0</v>
          </cell>
          <cell r="J3367">
            <v>0</v>
          </cell>
          <cell r="K3367">
            <v>0</v>
          </cell>
        </row>
        <row r="3368">
          <cell r="D3368">
            <v>0</v>
          </cell>
          <cell r="E3368">
            <v>0</v>
          </cell>
          <cell r="J3368">
            <v>0</v>
          </cell>
          <cell r="K3368">
            <v>0</v>
          </cell>
        </row>
        <row r="3369">
          <cell r="D3369">
            <v>0</v>
          </cell>
          <cell r="E3369">
            <v>0</v>
          </cell>
          <cell r="J3369">
            <v>0</v>
          </cell>
          <cell r="K3369">
            <v>0</v>
          </cell>
        </row>
        <row r="3372">
          <cell r="J3372">
            <v>9279720</v>
          </cell>
        </row>
        <row r="3374">
          <cell r="J3374">
            <v>0</v>
          </cell>
          <cell r="K3374">
            <v>0</v>
          </cell>
        </row>
        <row r="3376">
          <cell r="E3376" t="str">
            <v>Hormat Kami,</v>
          </cell>
          <cell r="J3376">
            <v>919611.89189189172</v>
          </cell>
        </row>
        <row r="3378">
          <cell r="K3378">
            <v>9279720</v>
          </cell>
        </row>
        <row r="3380">
          <cell r="J3380" t="str">
            <v>NOVI / CONDRO</v>
          </cell>
        </row>
        <row r="3381">
          <cell r="J3381">
            <v>0</v>
          </cell>
        </row>
        <row r="3384">
          <cell r="D3384" t="str">
            <v>AM</v>
          </cell>
          <cell r="E3384">
            <v>23050030</v>
          </cell>
        </row>
        <row r="3386">
          <cell r="D3386">
            <v>45065</v>
          </cell>
        </row>
        <row r="3388">
          <cell r="D3388" t="str">
            <v>KO 4238</v>
          </cell>
        </row>
        <row r="3390">
          <cell r="D3390" t="str">
            <v>C</v>
          </cell>
          <cell r="J3390" t="str">
            <v>Disc 2</v>
          </cell>
          <cell r="K3390" t="str">
            <v>Amount</v>
          </cell>
        </row>
        <row r="3392">
          <cell r="D3392">
            <v>2</v>
          </cell>
          <cell r="E3392" t="str">
            <v>JANGKA (MATH SET) JOYKO MS-25</v>
          </cell>
          <cell r="J3392">
            <v>0</v>
          </cell>
          <cell r="K3392">
            <v>3711888</v>
          </cell>
        </row>
        <row r="3393">
          <cell r="D3393">
            <v>3</v>
          </cell>
          <cell r="E3393" t="str">
            <v>JANGKA (MATH SET) JOYKO MS-55</v>
          </cell>
          <cell r="J3393">
            <v>0</v>
          </cell>
          <cell r="K3393">
            <v>5567832</v>
          </cell>
        </row>
        <row r="3394">
          <cell r="D3394">
            <v>0</v>
          </cell>
          <cell r="E3394">
            <v>0</v>
          </cell>
          <cell r="J3394">
            <v>0</v>
          </cell>
          <cell r="K3394">
            <v>0</v>
          </cell>
        </row>
        <row r="3395">
          <cell r="D3395">
            <v>0</v>
          </cell>
          <cell r="E3395">
            <v>0</v>
          </cell>
          <cell r="J3395">
            <v>0</v>
          </cell>
          <cell r="K3395">
            <v>0</v>
          </cell>
        </row>
        <row r="3396">
          <cell r="D3396">
            <v>0</v>
          </cell>
          <cell r="E3396">
            <v>0</v>
          </cell>
          <cell r="J3396">
            <v>0</v>
          </cell>
          <cell r="K3396">
            <v>0</v>
          </cell>
        </row>
        <row r="3397">
          <cell r="D3397">
            <v>0</v>
          </cell>
          <cell r="E3397">
            <v>0</v>
          </cell>
          <cell r="J3397">
            <v>0</v>
          </cell>
          <cell r="K3397">
            <v>0</v>
          </cell>
        </row>
        <row r="3398">
          <cell r="D3398">
            <v>0</v>
          </cell>
          <cell r="E3398">
            <v>0</v>
          </cell>
          <cell r="J3398">
            <v>0</v>
          </cell>
          <cell r="K3398">
            <v>0</v>
          </cell>
        </row>
        <row r="3399">
          <cell r="D3399">
            <v>0</v>
          </cell>
          <cell r="E3399">
            <v>0</v>
          </cell>
          <cell r="J3399">
            <v>0</v>
          </cell>
          <cell r="K3399">
            <v>0</v>
          </cell>
        </row>
        <row r="3400">
          <cell r="D3400">
            <v>0</v>
          </cell>
          <cell r="E3400">
            <v>0</v>
          </cell>
          <cell r="J3400">
            <v>0</v>
          </cell>
          <cell r="K3400">
            <v>0</v>
          </cell>
        </row>
        <row r="3401">
          <cell r="D3401">
            <v>0</v>
          </cell>
          <cell r="E3401">
            <v>0</v>
          </cell>
          <cell r="J3401">
            <v>0</v>
          </cell>
          <cell r="K3401">
            <v>0</v>
          </cell>
        </row>
        <row r="3402">
          <cell r="D3402">
            <v>0</v>
          </cell>
          <cell r="E3402">
            <v>0</v>
          </cell>
          <cell r="J3402">
            <v>0</v>
          </cell>
          <cell r="K3402">
            <v>0</v>
          </cell>
        </row>
        <row r="3403">
          <cell r="D3403">
            <v>0</v>
          </cell>
          <cell r="E3403">
            <v>0</v>
          </cell>
          <cell r="J3403">
            <v>0</v>
          </cell>
          <cell r="K3403">
            <v>0</v>
          </cell>
        </row>
        <row r="3404">
          <cell r="D3404">
            <v>0</v>
          </cell>
          <cell r="E3404">
            <v>0</v>
          </cell>
          <cell r="J3404">
            <v>0</v>
          </cell>
          <cell r="K3404">
            <v>0</v>
          </cell>
        </row>
        <row r="3405">
          <cell r="D3405">
            <v>0</v>
          </cell>
          <cell r="E3405">
            <v>0</v>
          </cell>
          <cell r="J3405">
            <v>0</v>
          </cell>
          <cell r="K3405">
            <v>0</v>
          </cell>
        </row>
        <row r="3406">
          <cell r="D3406">
            <v>0</v>
          </cell>
          <cell r="E3406">
            <v>0</v>
          </cell>
          <cell r="J3406">
            <v>0</v>
          </cell>
          <cell r="K3406">
            <v>0</v>
          </cell>
        </row>
        <row r="3407">
          <cell r="D3407">
            <v>0</v>
          </cell>
          <cell r="E3407">
            <v>0</v>
          </cell>
          <cell r="J3407">
            <v>0</v>
          </cell>
          <cell r="K3407">
            <v>0</v>
          </cell>
        </row>
        <row r="3410">
          <cell r="J3410">
            <v>9279720</v>
          </cell>
        </row>
        <row r="3412">
          <cell r="J3412">
            <v>0</v>
          </cell>
          <cell r="K3412">
            <v>0</v>
          </cell>
        </row>
        <row r="3414">
          <cell r="E3414" t="str">
            <v>Hormat Kami,</v>
          </cell>
          <cell r="J3414">
            <v>919611.89189189172</v>
          </cell>
        </row>
        <row r="3416">
          <cell r="K3416">
            <v>9279720</v>
          </cell>
        </row>
        <row r="3418">
          <cell r="J3418" t="str">
            <v>NOVI / CONDRO</v>
          </cell>
        </row>
        <row r="3419">
          <cell r="J3419">
            <v>0</v>
          </cell>
        </row>
        <row r="3422">
          <cell r="D3422" t="str">
            <v>AM</v>
          </cell>
          <cell r="E3422">
            <v>23050031</v>
          </cell>
        </row>
        <row r="3424">
          <cell r="D3424">
            <v>45065</v>
          </cell>
        </row>
        <row r="3426">
          <cell r="D3426" t="str">
            <v>KO 4236</v>
          </cell>
        </row>
        <row r="3428">
          <cell r="D3428" t="str">
            <v>C</v>
          </cell>
          <cell r="J3428" t="str">
            <v>Disc 2</v>
          </cell>
          <cell r="K3428" t="str">
            <v>Amount</v>
          </cell>
        </row>
        <row r="3430">
          <cell r="D3430" t="str">
            <v/>
          </cell>
          <cell r="E3430" t="str">
            <v>CORRECTION FLUID KENKO KE-107M</v>
          </cell>
          <cell r="K3430">
            <v>1807920</v>
          </cell>
        </row>
        <row r="3431">
          <cell r="D3431" t="str">
            <v/>
          </cell>
          <cell r="E3431" t="str">
            <v>LEM STICK KENKO 8 GR (KECIL) isi 30 pc</v>
          </cell>
          <cell r="K3431">
            <v>118800</v>
          </cell>
        </row>
        <row r="3432">
          <cell r="D3432" t="str">
            <v/>
          </cell>
          <cell r="E3432" t="str">
            <v>LEM CAIR 35 ML KENKO LG-35</v>
          </cell>
          <cell r="K3432">
            <v>35640</v>
          </cell>
        </row>
        <row r="3433">
          <cell r="D3433" t="str">
            <v/>
          </cell>
          <cell r="E3433" t="str">
            <v>LOOSE LEAF KENKO A5-LL 50-2070</v>
          </cell>
          <cell r="K3433">
            <v>198000</v>
          </cell>
        </row>
        <row r="3434">
          <cell r="D3434" t="str">
            <v/>
          </cell>
          <cell r="E3434" t="str">
            <v>LOOSE LEAF KENKO A5-LL 100-2070</v>
          </cell>
          <cell r="K3434">
            <v>375750</v>
          </cell>
        </row>
        <row r="3435">
          <cell r="K3435">
            <v>0</v>
          </cell>
        </row>
        <row r="3436">
          <cell r="K3436">
            <v>0</v>
          </cell>
        </row>
        <row r="3437">
          <cell r="K3437">
            <v>0</v>
          </cell>
        </row>
        <row r="3438">
          <cell r="K3438">
            <v>0</v>
          </cell>
        </row>
        <row r="3439">
          <cell r="K3439">
            <v>0</v>
          </cell>
        </row>
        <row r="3440">
          <cell r="K3440">
            <v>0</v>
          </cell>
        </row>
        <row r="3441">
          <cell r="K3441">
            <v>0</v>
          </cell>
        </row>
        <row r="3442">
          <cell r="K3442">
            <v>0</v>
          </cell>
        </row>
        <row r="3443">
          <cell r="K3443">
            <v>0</v>
          </cell>
        </row>
        <row r="3444">
          <cell r="K3444">
            <v>0</v>
          </cell>
        </row>
        <row r="3445">
          <cell r="K3445">
            <v>0</v>
          </cell>
        </row>
        <row r="3448">
          <cell r="J3448">
            <v>2536110</v>
          </cell>
        </row>
        <row r="3450">
          <cell r="K3450">
            <v>0</v>
          </cell>
        </row>
        <row r="3452">
          <cell r="E3452" t="str">
            <v>Hormat Kami,</v>
          </cell>
          <cell r="J3452">
            <v>251326.21621621621</v>
          </cell>
        </row>
        <row r="3454">
          <cell r="K3454">
            <v>2536110</v>
          </cell>
        </row>
        <row r="3456">
          <cell r="J3456" t="str">
            <v>NOVI / CONDRO</v>
          </cell>
        </row>
        <row r="3460">
          <cell r="D3460" t="str">
            <v>AM</v>
          </cell>
          <cell r="E3460">
            <v>23050031</v>
          </cell>
        </row>
        <row r="3462">
          <cell r="D3462">
            <v>45065</v>
          </cell>
        </row>
        <row r="3464">
          <cell r="D3464" t="str">
            <v>KO 4236</v>
          </cell>
        </row>
        <row r="3466">
          <cell r="D3466" t="str">
            <v>C</v>
          </cell>
          <cell r="J3466" t="str">
            <v>Disc 2</v>
          </cell>
          <cell r="K3466" t="str">
            <v>Amount</v>
          </cell>
        </row>
        <row r="3468">
          <cell r="D3468" t="str">
            <v/>
          </cell>
          <cell r="E3468" t="str">
            <v>CORRECTION FLUID KENKO KE-107M</v>
          </cell>
          <cell r="J3468">
            <v>0</v>
          </cell>
          <cell r="K3468">
            <v>1807920</v>
          </cell>
        </row>
        <row r="3469">
          <cell r="D3469" t="str">
            <v/>
          </cell>
          <cell r="E3469" t="str">
            <v>LEM STICK KENKO 8 GR (KECIL) isi 30 pc</v>
          </cell>
          <cell r="J3469">
            <v>0</v>
          </cell>
          <cell r="K3469">
            <v>118800</v>
          </cell>
        </row>
        <row r="3470">
          <cell r="D3470" t="str">
            <v/>
          </cell>
          <cell r="E3470" t="str">
            <v>LEM CAIR 35 ML KENKO LG-35</v>
          </cell>
          <cell r="J3470">
            <v>0</v>
          </cell>
          <cell r="K3470">
            <v>35640</v>
          </cell>
        </row>
        <row r="3471">
          <cell r="D3471" t="str">
            <v/>
          </cell>
          <cell r="E3471" t="str">
            <v>LOOSE LEAF KENKO A5-LL 50-2070</v>
          </cell>
          <cell r="J3471">
            <v>0</v>
          </cell>
          <cell r="K3471">
            <v>198000</v>
          </cell>
        </row>
        <row r="3472">
          <cell r="D3472" t="str">
            <v/>
          </cell>
          <cell r="E3472" t="str">
            <v>LOOSE LEAF KENKO A5-LL 100-2070</v>
          </cell>
          <cell r="J3472">
            <v>0</v>
          </cell>
          <cell r="K3472">
            <v>375750</v>
          </cell>
        </row>
        <row r="3473">
          <cell r="D3473">
            <v>0</v>
          </cell>
          <cell r="E3473">
            <v>0</v>
          </cell>
          <cell r="J3473">
            <v>0</v>
          </cell>
          <cell r="K3473">
            <v>0</v>
          </cell>
        </row>
        <row r="3474">
          <cell r="D3474">
            <v>0</v>
          </cell>
          <cell r="E3474">
            <v>0</v>
          </cell>
          <cell r="J3474">
            <v>0</v>
          </cell>
          <cell r="K3474">
            <v>0</v>
          </cell>
        </row>
        <row r="3475">
          <cell r="D3475">
            <v>0</v>
          </cell>
          <cell r="E3475">
            <v>0</v>
          </cell>
          <cell r="J3475">
            <v>0</v>
          </cell>
          <cell r="K3475">
            <v>0</v>
          </cell>
        </row>
        <row r="3476">
          <cell r="D3476">
            <v>0</v>
          </cell>
          <cell r="E3476">
            <v>0</v>
          </cell>
          <cell r="J3476">
            <v>0</v>
          </cell>
          <cell r="K3476">
            <v>0</v>
          </cell>
        </row>
        <row r="3477">
          <cell r="D3477">
            <v>0</v>
          </cell>
          <cell r="E3477">
            <v>0</v>
          </cell>
          <cell r="J3477">
            <v>0</v>
          </cell>
          <cell r="K3477">
            <v>0</v>
          </cell>
        </row>
        <row r="3478">
          <cell r="D3478">
            <v>0</v>
          </cell>
          <cell r="E3478">
            <v>0</v>
          </cell>
          <cell r="J3478">
            <v>0</v>
          </cell>
          <cell r="K3478">
            <v>0</v>
          </cell>
        </row>
        <row r="3479">
          <cell r="D3479">
            <v>0</v>
          </cell>
          <cell r="E3479">
            <v>0</v>
          </cell>
          <cell r="J3479">
            <v>0</v>
          </cell>
          <cell r="K3479">
            <v>0</v>
          </cell>
        </row>
        <row r="3480">
          <cell r="D3480">
            <v>0</v>
          </cell>
          <cell r="E3480">
            <v>0</v>
          </cell>
          <cell r="J3480">
            <v>0</v>
          </cell>
          <cell r="K3480">
            <v>0</v>
          </cell>
        </row>
        <row r="3481">
          <cell r="D3481">
            <v>0</v>
          </cell>
          <cell r="E3481">
            <v>0</v>
          </cell>
          <cell r="J3481">
            <v>0</v>
          </cell>
          <cell r="K3481">
            <v>0</v>
          </cell>
        </row>
        <row r="3482">
          <cell r="D3482">
            <v>0</v>
          </cell>
          <cell r="E3482">
            <v>0</v>
          </cell>
          <cell r="J3482">
            <v>0</v>
          </cell>
          <cell r="K3482">
            <v>0</v>
          </cell>
        </row>
        <row r="3483">
          <cell r="D3483">
            <v>0</v>
          </cell>
          <cell r="E3483">
            <v>0</v>
          </cell>
          <cell r="J3483">
            <v>0</v>
          </cell>
          <cell r="K3483">
            <v>0</v>
          </cell>
        </row>
        <row r="3486">
          <cell r="J3486">
            <v>2536110</v>
          </cell>
        </row>
        <row r="3488">
          <cell r="J3488">
            <v>0</v>
          </cell>
          <cell r="K3488">
            <v>0</v>
          </cell>
        </row>
        <row r="3490">
          <cell r="E3490" t="str">
            <v>Hormat Kami,</v>
          </cell>
          <cell r="J3490">
            <v>251326.21621621621</v>
          </cell>
        </row>
        <row r="3492">
          <cell r="K3492">
            <v>2536110</v>
          </cell>
        </row>
        <row r="3494">
          <cell r="J3494" t="str">
            <v>NOVI / CONDRO</v>
          </cell>
        </row>
        <row r="3495">
          <cell r="J3495">
            <v>0</v>
          </cell>
        </row>
        <row r="3498">
          <cell r="D3498" t="str">
            <v>AM</v>
          </cell>
          <cell r="E3498">
            <v>23050031</v>
          </cell>
        </row>
        <row r="3500">
          <cell r="D3500">
            <v>45065</v>
          </cell>
        </row>
        <row r="3502">
          <cell r="D3502" t="str">
            <v>KO 4236</v>
          </cell>
        </row>
        <row r="3504">
          <cell r="D3504" t="str">
            <v>C</v>
          </cell>
          <cell r="J3504" t="str">
            <v>Disc 2</v>
          </cell>
          <cell r="K3504" t="str">
            <v>Amount</v>
          </cell>
        </row>
        <row r="3506">
          <cell r="D3506" t="str">
            <v/>
          </cell>
          <cell r="E3506" t="str">
            <v>CORRECTION FLUID KENKO KE-107M</v>
          </cell>
          <cell r="J3506">
            <v>0</v>
          </cell>
          <cell r="K3506">
            <v>1807920</v>
          </cell>
        </row>
        <row r="3507">
          <cell r="D3507" t="str">
            <v/>
          </cell>
          <cell r="E3507" t="str">
            <v>LEM STICK KENKO 8 GR (KECIL) isi 30 pc</v>
          </cell>
          <cell r="J3507">
            <v>0</v>
          </cell>
          <cell r="K3507">
            <v>118800</v>
          </cell>
        </row>
        <row r="3508">
          <cell r="D3508" t="str">
            <v/>
          </cell>
          <cell r="E3508" t="str">
            <v>LEM CAIR 35 ML KENKO LG-35</v>
          </cell>
          <cell r="J3508">
            <v>0</v>
          </cell>
          <cell r="K3508">
            <v>35640</v>
          </cell>
        </row>
        <row r="3509">
          <cell r="D3509" t="str">
            <v/>
          </cell>
          <cell r="E3509" t="str">
            <v>LOOSE LEAF KENKO A5-LL 50-2070</v>
          </cell>
          <cell r="J3509">
            <v>0</v>
          </cell>
          <cell r="K3509">
            <v>198000</v>
          </cell>
        </row>
        <row r="3510">
          <cell r="D3510" t="str">
            <v/>
          </cell>
          <cell r="E3510" t="str">
            <v>LOOSE LEAF KENKO A5-LL 100-2070</v>
          </cell>
          <cell r="J3510">
            <v>0</v>
          </cell>
          <cell r="K3510">
            <v>375750</v>
          </cell>
        </row>
        <row r="3511">
          <cell r="D3511">
            <v>0</v>
          </cell>
          <cell r="E3511">
            <v>0</v>
          </cell>
          <cell r="J3511">
            <v>0</v>
          </cell>
          <cell r="K3511">
            <v>0</v>
          </cell>
        </row>
        <row r="3512">
          <cell r="D3512">
            <v>0</v>
          </cell>
          <cell r="E3512">
            <v>0</v>
          </cell>
          <cell r="J3512">
            <v>0</v>
          </cell>
          <cell r="K3512">
            <v>0</v>
          </cell>
        </row>
        <row r="3513">
          <cell r="D3513">
            <v>0</v>
          </cell>
          <cell r="E3513">
            <v>0</v>
          </cell>
          <cell r="J3513">
            <v>0</v>
          </cell>
          <cell r="K3513">
            <v>0</v>
          </cell>
        </row>
        <row r="3514">
          <cell r="D3514">
            <v>0</v>
          </cell>
          <cell r="E3514">
            <v>0</v>
          </cell>
          <cell r="J3514">
            <v>0</v>
          </cell>
          <cell r="K3514">
            <v>0</v>
          </cell>
        </row>
        <row r="3515">
          <cell r="D3515">
            <v>0</v>
          </cell>
          <cell r="E3515">
            <v>0</v>
          </cell>
          <cell r="J3515">
            <v>0</v>
          </cell>
          <cell r="K3515">
            <v>0</v>
          </cell>
        </row>
        <row r="3516">
          <cell r="D3516">
            <v>0</v>
          </cell>
          <cell r="E3516">
            <v>0</v>
          </cell>
          <cell r="J3516">
            <v>0</v>
          </cell>
          <cell r="K3516">
            <v>0</v>
          </cell>
        </row>
        <row r="3517">
          <cell r="D3517">
            <v>0</v>
          </cell>
          <cell r="E3517">
            <v>0</v>
          </cell>
          <cell r="J3517">
            <v>0</v>
          </cell>
          <cell r="K3517">
            <v>0</v>
          </cell>
        </row>
        <row r="3518">
          <cell r="D3518">
            <v>0</v>
          </cell>
          <cell r="E3518">
            <v>0</v>
          </cell>
          <cell r="J3518">
            <v>0</v>
          </cell>
          <cell r="K3518">
            <v>0</v>
          </cell>
        </row>
        <row r="3519">
          <cell r="D3519">
            <v>0</v>
          </cell>
          <cell r="E3519">
            <v>0</v>
          </cell>
          <cell r="J3519">
            <v>0</v>
          </cell>
          <cell r="K3519">
            <v>0</v>
          </cell>
        </row>
        <row r="3520">
          <cell r="D3520">
            <v>0</v>
          </cell>
          <cell r="E3520">
            <v>0</v>
          </cell>
          <cell r="J3520">
            <v>0</v>
          </cell>
          <cell r="K3520">
            <v>0</v>
          </cell>
        </row>
        <row r="3521">
          <cell r="D3521">
            <v>0</v>
          </cell>
          <cell r="E3521">
            <v>0</v>
          </cell>
          <cell r="J3521">
            <v>0</v>
          </cell>
          <cell r="K3521">
            <v>0</v>
          </cell>
        </row>
        <row r="3524">
          <cell r="J3524">
            <v>2536110</v>
          </cell>
        </row>
        <row r="3526">
          <cell r="J3526">
            <v>0</v>
          </cell>
          <cell r="K3526">
            <v>0</v>
          </cell>
        </row>
        <row r="3528">
          <cell r="E3528" t="str">
            <v>Hormat Kami,</v>
          </cell>
          <cell r="J3528">
            <v>251326.21621621621</v>
          </cell>
        </row>
        <row r="3530">
          <cell r="K3530">
            <v>2536110</v>
          </cell>
        </row>
        <row r="3532">
          <cell r="J3532" t="str">
            <v>NOVI / CONDRO</v>
          </cell>
        </row>
        <row r="3533">
          <cell r="J3533">
            <v>0</v>
          </cell>
        </row>
        <row r="3536">
          <cell r="D3536" t="str">
            <v>AM</v>
          </cell>
          <cell r="E3536">
            <v>23050032</v>
          </cell>
        </row>
        <row r="3538">
          <cell r="D3538">
            <v>45065</v>
          </cell>
        </row>
        <row r="3540">
          <cell r="D3540" t="str">
            <v>KO 4253</v>
          </cell>
        </row>
        <row r="3542">
          <cell r="D3542" t="str">
            <v>C</v>
          </cell>
          <cell r="J3542" t="str">
            <v>Disc 2</v>
          </cell>
          <cell r="K3542" t="str">
            <v>Amount</v>
          </cell>
        </row>
        <row r="3544">
          <cell r="D3544">
            <v>1</v>
          </cell>
          <cell r="E3544" t="str">
            <v>CORRECTION TAPE JOYKO CT-522 PTL</v>
          </cell>
          <cell r="K3544">
            <v>3024000</v>
          </cell>
        </row>
        <row r="3545">
          <cell r="D3545">
            <v>1</v>
          </cell>
          <cell r="E3545" t="str">
            <v>JANGKA (MATH SET) JOYKO MS-55</v>
          </cell>
          <cell r="K3545">
            <v>1877400</v>
          </cell>
        </row>
        <row r="3546">
          <cell r="K3546">
            <v>0</v>
          </cell>
        </row>
        <row r="3547">
          <cell r="K3547">
            <v>0</v>
          </cell>
        </row>
        <row r="3548">
          <cell r="K3548">
            <v>0</v>
          </cell>
        </row>
        <row r="3549">
          <cell r="K3549">
            <v>0</v>
          </cell>
        </row>
        <row r="3550">
          <cell r="K3550">
            <v>0</v>
          </cell>
        </row>
        <row r="3551">
          <cell r="K3551">
            <v>0</v>
          </cell>
        </row>
        <row r="3552">
          <cell r="K3552">
            <v>0</v>
          </cell>
        </row>
        <row r="3553">
          <cell r="K3553">
            <v>0</v>
          </cell>
        </row>
        <row r="3554">
          <cell r="K3554">
            <v>0</v>
          </cell>
        </row>
        <row r="3555">
          <cell r="K3555">
            <v>0</v>
          </cell>
        </row>
        <row r="3556">
          <cell r="K3556">
            <v>0</v>
          </cell>
        </row>
        <row r="3557">
          <cell r="K3557">
            <v>0</v>
          </cell>
        </row>
        <row r="3558">
          <cell r="K3558">
            <v>0</v>
          </cell>
        </row>
        <row r="3559">
          <cell r="K3559">
            <v>0</v>
          </cell>
        </row>
        <row r="3562">
          <cell r="J3562">
            <v>4901400</v>
          </cell>
        </row>
        <row r="3564">
          <cell r="K3564">
            <v>0</v>
          </cell>
        </row>
        <row r="3566">
          <cell r="E3566" t="str">
            <v>Hormat Kami,</v>
          </cell>
          <cell r="J3566">
            <v>485724.32432432426</v>
          </cell>
        </row>
        <row r="3568">
          <cell r="K3568">
            <v>4901400</v>
          </cell>
        </row>
        <row r="3570">
          <cell r="J3570" t="str">
            <v>NOVI / CONDRO</v>
          </cell>
        </row>
        <row r="3574">
          <cell r="D3574" t="str">
            <v>AM</v>
          </cell>
          <cell r="E3574">
            <v>23050032</v>
          </cell>
        </row>
        <row r="3576">
          <cell r="D3576">
            <v>45065</v>
          </cell>
        </row>
        <row r="3578">
          <cell r="D3578" t="str">
            <v>KO 4253</v>
          </cell>
        </row>
        <row r="3580">
          <cell r="D3580" t="str">
            <v>C</v>
          </cell>
          <cell r="J3580" t="str">
            <v>Disc 2</v>
          </cell>
          <cell r="K3580" t="str">
            <v>Amount</v>
          </cell>
        </row>
        <row r="3582">
          <cell r="D3582">
            <v>1</v>
          </cell>
          <cell r="E3582" t="str">
            <v>CORRECTION TAPE JOYKO CT-522 PTL</v>
          </cell>
          <cell r="J3582">
            <v>0</v>
          </cell>
          <cell r="K3582">
            <v>3024000</v>
          </cell>
        </row>
        <row r="3583">
          <cell r="D3583">
            <v>1</v>
          </cell>
          <cell r="E3583" t="str">
            <v>JANGKA (MATH SET) JOYKO MS-55</v>
          </cell>
          <cell r="J3583">
            <v>0</v>
          </cell>
          <cell r="K3583">
            <v>1877400</v>
          </cell>
        </row>
        <row r="3584">
          <cell r="D3584">
            <v>0</v>
          </cell>
          <cell r="E3584">
            <v>0</v>
          </cell>
          <cell r="J3584">
            <v>0</v>
          </cell>
          <cell r="K3584">
            <v>0</v>
          </cell>
        </row>
        <row r="3585">
          <cell r="D3585">
            <v>0</v>
          </cell>
          <cell r="E3585">
            <v>0</v>
          </cell>
          <cell r="J3585">
            <v>0</v>
          </cell>
          <cell r="K3585">
            <v>0</v>
          </cell>
        </row>
        <row r="3586">
          <cell r="D3586">
            <v>0</v>
          </cell>
          <cell r="E3586">
            <v>0</v>
          </cell>
          <cell r="J3586">
            <v>0</v>
          </cell>
          <cell r="K3586">
            <v>0</v>
          </cell>
        </row>
        <row r="3587">
          <cell r="D3587">
            <v>0</v>
          </cell>
          <cell r="E3587">
            <v>0</v>
          </cell>
          <cell r="J3587">
            <v>0</v>
          </cell>
          <cell r="K3587">
            <v>0</v>
          </cell>
        </row>
        <row r="3588">
          <cell r="D3588">
            <v>0</v>
          </cell>
          <cell r="E3588">
            <v>0</v>
          </cell>
          <cell r="J3588">
            <v>0</v>
          </cell>
          <cell r="K3588">
            <v>0</v>
          </cell>
        </row>
        <row r="3589">
          <cell r="D3589">
            <v>0</v>
          </cell>
          <cell r="E3589">
            <v>0</v>
          </cell>
          <cell r="J3589">
            <v>0</v>
          </cell>
          <cell r="K3589">
            <v>0</v>
          </cell>
        </row>
        <row r="3590">
          <cell r="D3590">
            <v>0</v>
          </cell>
          <cell r="E3590">
            <v>0</v>
          </cell>
          <cell r="J3590">
            <v>0</v>
          </cell>
          <cell r="K3590">
            <v>0</v>
          </cell>
        </row>
        <row r="3591">
          <cell r="D3591">
            <v>0</v>
          </cell>
          <cell r="E3591">
            <v>0</v>
          </cell>
          <cell r="J3591">
            <v>0</v>
          </cell>
          <cell r="K3591">
            <v>0</v>
          </cell>
        </row>
        <row r="3592">
          <cell r="D3592">
            <v>0</v>
          </cell>
          <cell r="E3592">
            <v>0</v>
          </cell>
          <cell r="J3592">
            <v>0</v>
          </cell>
          <cell r="K3592">
            <v>0</v>
          </cell>
        </row>
        <row r="3593">
          <cell r="D3593">
            <v>0</v>
          </cell>
          <cell r="E3593">
            <v>0</v>
          </cell>
          <cell r="J3593">
            <v>0</v>
          </cell>
          <cell r="K3593">
            <v>0</v>
          </cell>
        </row>
        <row r="3594">
          <cell r="D3594">
            <v>0</v>
          </cell>
          <cell r="E3594">
            <v>0</v>
          </cell>
          <cell r="J3594">
            <v>0</v>
          </cell>
          <cell r="K3594">
            <v>0</v>
          </cell>
        </row>
        <row r="3595">
          <cell r="D3595">
            <v>0</v>
          </cell>
          <cell r="E3595">
            <v>0</v>
          </cell>
          <cell r="J3595">
            <v>0</v>
          </cell>
          <cell r="K3595">
            <v>0</v>
          </cell>
        </row>
        <row r="3596">
          <cell r="D3596">
            <v>0</v>
          </cell>
          <cell r="E3596">
            <v>0</v>
          </cell>
          <cell r="J3596">
            <v>0</v>
          </cell>
          <cell r="K3596">
            <v>0</v>
          </cell>
        </row>
        <row r="3597">
          <cell r="D3597">
            <v>0</v>
          </cell>
          <cell r="E3597">
            <v>0</v>
          </cell>
          <cell r="J3597">
            <v>0</v>
          </cell>
          <cell r="K3597">
            <v>0</v>
          </cell>
        </row>
        <row r="3600">
          <cell r="J3600">
            <v>4901400</v>
          </cell>
        </row>
        <row r="3602">
          <cell r="J3602">
            <v>0</v>
          </cell>
          <cell r="K3602">
            <v>0</v>
          </cell>
        </row>
        <row r="3604">
          <cell r="E3604" t="str">
            <v>Hormat Kami,</v>
          </cell>
          <cell r="J3604">
            <v>485724.32432432426</v>
          </cell>
        </row>
        <row r="3606">
          <cell r="K3606">
            <v>4901400</v>
          </cell>
        </row>
        <row r="3608">
          <cell r="J3608" t="str">
            <v>NOVI / CONDRO</v>
          </cell>
        </row>
        <row r="3609">
          <cell r="J3609">
            <v>0</v>
          </cell>
        </row>
        <row r="3612">
          <cell r="D3612" t="str">
            <v>AM</v>
          </cell>
          <cell r="E3612">
            <v>23050032</v>
          </cell>
        </row>
        <row r="3614">
          <cell r="D3614">
            <v>45065</v>
          </cell>
        </row>
        <row r="3616">
          <cell r="D3616" t="str">
            <v>KO 4253</v>
          </cell>
        </row>
        <row r="3618">
          <cell r="D3618" t="str">
            <v>C</v>
          </cell>
          <cell r="J3618" t="str">
            <v>Disc 2</v>
          </cell>
          <cell r="K3618" t="str">
            <v>Amount</v>
          </cell>
        </row>
        <row r="3620">
          <cell r="D3620">
            <v>1</v>
          </cell>
          <cell r="E3620" t="str">
            <v>CORRECTION TAPE JOYKO CT-522 PTL</v>
          </cell>
          <cell r="J3620">
            <v>0</v>
          </cell>
          <cell r="K3620">
            <v>3024000</v>
          </cell>
        </row>
        <row r="3621">
          <cell r="D3621">
            <v>1</v>
          </cell>
          <cell r="E3621" t="str">
            <v>JANGKA (MATH SET) JOYKO MS-55</v>
          </cell>
          <cell r="J3621">
            <v>0</v>
          </cell>
          <cell r="K3621">
            <v>1877400</v>
          </cell>
        </row>
        <row r="3622">
          <cell r="D3622">
            <v>0</v>
          </cell>
          <cell r="E3622">
            <v>0</v>
          </cell>
          <cell r="J3622">
            <v>0</v>
          </cell>
          <cell r="K3622">
            <v>0</v>
          </cell>
        </row>
        <row r="3623">
          <cell r="D3623">
            <v>0</v>
          </cell>
          <cell r="E3623">
            <v>0</v>
          </cell>
          <cell r="J3623">
            <v>0</v>
          </cell>
          <cell r="K3623">
            <v>0</v>
          </cell>
        </row>
        <row r="3624">
          <cell r="D3624">
            <v>0</v>
          </cell>
          <cell r="E3624">
            <v>0</v>
          </cell>
          <cell r="J3624">
            <v>0</v>
          </cell>
          <cell r="K3624">
            <v>0</v>
          </cell>
        </row>
        <row r="3625">
          <cell r="D3625">
            <v>0</v>
          </cell>
          <cell r="E3625">
            <v>0</v>
          </cell>
          <cell r="J3625">
            <v>0</v>
          </cell>
          <cell r="K3625">
            <v>0</v>
          </cell>
        </row>
        <row r="3626">
          <cell r="D3626">
            <v>0</v>
          </cell>
          <cell r="E3626">
            <v>0</v>
          </cell>
          <cell r="J3626">
            <v>0</v>
          </cell>
          <cell r="K3626">
            <v>0</v>
          </cell>
        </row>
        <row r="3627">
          <cell r="D3627">
            <v>0</v>
          </cell>
          <cell r="E3627">
            <v>0</v>
          </cell>
          <cell r="J3627">
            <v>0</v>
          </cell>
          <cell r="K3627">
            <v>0</v>
          </cell>
        </row>
        <row r="3628">
          <cell r="D3628">
            <v>0</v>
          </cell>
          <cell r="E3628">
            <v>0</v>
          </cell>
          <cell r="J3628">
            <v>0</v>
          </cell>
          <cell r="K3628">
            <v>0</v>
          </cell>
        </row>
        <row r="3629">
          <cell r="D3629">
            <v>0</v>
          </cell>
          <cell r="E3629">
            <v>0</v>
          </cell>
          <cell r="J3629">
            <v>0</v>
          </cell>
          <cell r="K3629">
            <v>0</v>
          </cell>
        </row>
        <row r="3630">
          <cell r="D3630">
            <v>0</v>
          </cell>
          <cell r="E3630">
            <v>0</v>
          </cell>
          <cell r="J3630">
            <v>0</v>
          </cell>
          <cell r="K3630">
            <v>0</v>
          </cell>
        </row>
        <row r="3631">
          <cell r="D3631">
            <v>0</v>
          </cell>
          <cell r="E3631">
            <v>0</v>
          </cell>
          <cell r="J3631">
            <v>0</v>
          </cell>
          <cell r="K3631">
            <v>0</v>
          </cell>
        </row>
        <row r="3632">
          <cell r="D3632">
            <v>0</v>
          </cell>
          <cell r="E3632">
            <v>0</v>
          </cell>
          <cell r="J3632">
            <v>0</v>
          </cell>
          <cell r="K3632">
            <v>0</v>
          </cell>
        </row>
        <row r="3633">
          <cell r="D3633">
            <v>0</v>
          </cell>
          <cell r="E3633">
            <v>0</v>
          </cell>
          <cell r="J3633">
            <v>0</v>
          </cell>
          <cell r="K3633">
            <v>0</v>
          </cell>
        </row>
        <row r="3634">
          <cell r="D3634">
            <v>0</v>
          </cell>
          <cell r="E3634">
            <v>0</v>
          </cell>
          <cell r="J3634">
            <v>0</v>
          </cell>
          <cell r="K3634">
            <v>0</v>
          </cell>
        </row>
        <row r="3635">
          <cell r="D3635">
            <v>0</v>
          </cell>
          <cell r="E3635">
            <v>0</v>
          </cell>
          <cell r="J3635">
            <v>0</v>
          </cell>
          <cell r="K3635">
            <v>0</v>
          </cell>
        </row>
        <row r="3638">
          <cell r="J3638">
            <v>4901400</v>
          </cell>
        </row>
        <row r="3640">
          <cell r="J3640">
            <v>0</v>
          </cell>
          <cell r="K3640">
            <v>0</v>
          </cell>
        </row>
        <row r="3642">
          <cell r="E3642" t="str">
            <v>Hormat Kami,</v>
          </cell>
          <cell r="J3642">
            <v>485724.32432432426</v>
          </cell>
        </row>
        <row r="3644">
          <cell r="K3644">
            <v>4901400</v>
          </cell>
        </row>
        <row r="3646">
          <cell r="J3646" t="str">
            <v>NOVI / CONDRO</v>
          </cell>
        </row>
        <row r="3647">
          <cell r="J3647">
            <v>0</v>
          </cell>
        </row>
        <row r="3650">
          <cell r="D3650" t="str">
            <v>AM</v>
          </cell>
          <cell r="E3650">
            <v>23050033</v>
          </cell>
        </row>
        <row r="3652">
          <cell r="D3652">
            <v>45066</v>
          </cell>
        </row>
        <row r="3654">
          <cell r="D3654" t="str">
            <v>KO 4258</v>
          </cell>
        </row>
        <row r="3656">
          <cell r="D3656" t="str">
            <v>C</v>
          </cell>
          <cell r="J3656" t="str">
            <v>Disc 2</v>
          </cell>
          <cell r="K3656" t="str">
            <v>Amount</v>
          </cell>
        </row>
        <row r="3658">
          <cell r="D3658">
            <v>4</v>
          </cell>
          <cell r="E3658" t="str">
            <v>CORRECTION TAPE JOYKO CT-522</v>
          </cell>
          <cell r="K3658">
            <v>12096000</v>
          </cell>
        </row>
        <row r="3659">
          <cell r="K3659">
            <v>0</v>
          </cell>
        </row>
        <row r="3660">
          <cell r="K3660">
            <v>0</v>
          </cell>
        </row>
        <row r="3661">
          <cell r="K3661">
            <v>0</v>
          </cell>
        </row>
        <row r="3662">
          <cell r="K3662">
            <v>0</v>
          </cell>
        </row>
        <row r="3663">
          <cell r="K3663">
            <v>0</v>
          </cell>
        </row>
        <row r="3664">
          <cell r="K3664">
            <v>0</v>
          </cell>
        </row>
        <row r="3665">
          <cell r="K3665">
            <v>0</v>
          </cell>
        </row>
        <row r="3666">
          <cell r="K3666">
            <v>0</v>
          </cell>
        </row>
        <row r="3667">
          <cell r="K3667">
            <v>0</v>
          </cell>
        </row>
        <row r="3668">
          <cell r="K3668">
            <v>0</v>
          </cell>
        </row>
        <row r="3669">
          <cell r="K3669">
            <v>0</v>
          </cell>
        </row>
        <row r="3670">
          <cell r="K3670">
            <v>0</v>
          </cell>
        </row>
        <row r="3671">
          <cell r="K3671">
            <v>0</v>
          </cell>
        </row>
        <row r="3672">
          <cell r="K3672">
            <v>0</v>
          </cell>
        </row>
        <row r="3673">
          <cell r="K3673">
            <v>0</v>
          </cell>
        </row>
        <row r="3676">
          <cell r="J3676">
            <v>12096000</v>
          </cell>
        </row>
        <row r="3678">
          <cell r="K3678">
            <v>0</v>
          </cell>
        </row>
        <row r="3680">
          <cell r="E3680" t="str">
            <v>Hormat Kami,</v>
          </cell>
          <cell r="J3680">
            <v>1198702.7027027027</v>
          </cell>
        </row>
        <row r="3682">
          <cell r="K3682">
            <v>12096000</v>
          </cell>
        </row>
        <row r="3684">
          <cell r="J3684" t="str">
            <v>NOVI / CONDRO</v>
          </cell>
        </row>
        <row r="3688">
          <cell r="D3688" t="str">
            <v>AM</v>
          </cell>
          <cell r="E3688">
            <v>23050033</v>
          </cell>
        </row>
        <row r="3690">
          <cell r="D3690">
            <v>45066</v>
          </cell>
        </row>
        <row r="3692">
          <cell r="D3692" t="str">
            <v>KO 4258</v>
          </cell>
        </row>
        <row r="3694">
          <cell r="D3694" t="str">
            <v>C</v>
          </cell>
          <cell r="J3694" t="str">
            <v>Disc 2</v>
          </cell>
          <cell r="K3694" t="str">
            <v>Amount</v>
          </cell>
        </row>
        <row r="3696">
          <cell r="D3696">
            <v>4</v>
          </cell>
          <cell r="E3696" t="str">
            <v>CORRECTION TAPE JOYKO CT-522</v>
          </cell>
          <cell r="J3696">
            <v>0</v>
          </cell>
          <cell r="K3696">
            <v>12096000</v>
          </cell>
        </row>
        <row r="3697">
          <cell r="D3697">
            <v>0</v>
          </cell>
          <cell r="E3697">
            <v>0</v>
          </cell>
          <cell r="J3697">
            <v>0</v>
          </cell>
          <cell r="K3697">
            <v>0</v>
          </cell>
        </row>
        <row r="3698">
          <cell r="D3698">
            <v>0</v>
          </cell>
          <cell r="E3698">
            <v>0</v>
          </cell>
          <cell r="J3698">
            <v>0</v>
          </cell>
          <cell r="K3698">
            <v>0</v>
          </cell>
        </row>
        <row r="3699">
          <cell r="D3699">
            <v>0</v>
          </cell>
          <cell r="E3699">
            <v>0</v>
          </cell>
          <cell r="J3699">
            <v>0</v>
          </cell>
          <cell r="K3699">
            <v>0</v>
          </cell>
        </row>
        <row r="3700">
          <cell r="D3700">
            <v>0</v>
          </cell>
          <cell r="E3700">
            <v>0</v>
          </cell>
          <cell r="J3700">
            <v>0</v>
          </cell>
          <cell r="K3700">
            <v>0</v>
          </cell>
        </row>
        <row r="3701">
          <cell r="D3701">
            <v>0</v>
          </cell>
          <cell r="E3701">
            <v>0</v>
          </cell>
          <cell r="J3701">
            <v>0</v>
          </cell>
          <cell r="K3701">
            <v>0</v>
          </cell>
        </row>
        <row r="3702">
          <cell r="D3702">
            <v>0</v>
          </cell>
          <cell r="E3702">
            <v>0</v>
          </cell>
          <cell r="J3702">
            <v>0</v>
          </cell>
          <cell r="K3702">
            <v>0</v>
          </cell>
        </row>
        <row r="3703">
          <cell r="D3703">
            <v>0</v>
          </cell>
          <cell r="E3703">
            <v>0</v>
          </cell>
          <cell r="J3703">
            <v>0</v>
          </cell>
          <cell r="K3703">
            <v>0</v>
          </cell>
        </row>
        <row r="3704">
          <cell r="D3704">
            <v>0</v>
          </cell>
          <cell r="E3704">
            <v>0</v>
          </cell>
          <cell r="J3704">
            <v>0</v>
          </cell>
          <cell r="K3704">
            <v>0</v>
          </cell>
        </row>
        <row r="3705">
          <cell r="D3705">
            <v>0</v>
          </cell>
          <cell r="E3705">
            <v>0</v>
          </cell>
          <cell r="J3705">
            <v>0</v>
          </cell>
          <cell r="K3705">
            <v>0</v>
          </cell>
        </row>
        <row r="3706">
          <cell r="D3706">
            <v>0</v>
          </cell>
          <cell r="E3706">
            <v>0</v>
          </cell>
          <cell r="J3706">
            <v>0</v>
          </cell>
          <cell r="K3706">
            <v>0</v>
          </cell>
        </row>
        <row r="3707">
          <cell r="D3707">
            <v>0</v>
          </cell>
          <cell r="E3707">
            <v>0</v>
          </cell>
          <cell r="J3707">
            <v>0</v>
          </cell>
          <cell r="K3707">
            <v>0</v>
          </cell>
        </row>
        <row r="3708">
          <cell r="D3708">
            <v>0</v>
          </cell>
          <cell r="E3708">
            <v>0</v>
          </cell>
          <cell r="J3708">
            <v>0</v>
          </cell>
          <cell r="K3708">
            <v>0</v>
          </cell>
        </row>
        <row r="3709">
          <cell r="D3709">
            <v>0</v>
          </cell>
          <cell r="E3709">
            <v>0</v>
          </cell>
          <cell r="J3709">
            <v>0</v>
          </cell>
          <cell r="K3709">
            <v>0</v>
          </cell>
        </row>
        <row r="3710">
          <cell r="D3710">
            <v>0</v>
          </cell>
          <cell r="E3710">
            <v>0</v>
          </cell>
          <cell r="J3710">
            <v>0</v>
          </cell>
          <cell r="K3710">
            <v>0</v>
          </cell>
        </row>
        <row r="3711">
          <cell r="D3711">
            <v>0</v>
          </cell>
          <cell r="E3711">
            <v>0</v>
          </cell>
          <cell r="J3711">
            <v>0</v>
          </cell>
          <cell r="K3711">
            <v>0</v>
          </cell>
        </row>
        <row r="3714">
          <cell r="J3714">
            <v>12096000</v>
          </cell>
        </row>
        <row r="3716">
          <cell r="J3716">
            <v>0</v>
          </cell>
          <cell r="K3716">
            <v>0</v>
          </cell>
        </row>
        <row r="3718">
          <cell r="E3718" t="str">
            <v>Hormat Kami,</v>
          </cell>
          <cell r="J3718">
            <v>1198702.7027027027</v>
          </cell>
        </row>
        <row r="3720">
          <cell r="K3720">
            <v>12096000</v>
          </cell>
        </row>
        <row r="3722">
          <cell r="J3722" t="str">
            <v>NOVI / CONDRO</v>
          </cell>
        </row>
        <row r="3723">
          <cell r="J3723">
            <v>0</v>
          </cell>
        </row>
        <row r="3726">
          <cell r="D3726" t="str">
            <v>AM</v>
          </cell>
          <cell r="E3726">
            <v>23050033</v>
          </cell>
        </row>
        <row r="3728">
          <cell r="D3728">
            <v>45066</v>
          </cell>
        </row>
        <row r="3730">
          <cell r="D3730" t="str">
            <v>KO 4258</v>
          </cell>
        </row>
        <row r="3732">
          <cell r="D3732" t="str">
            <v>C</v>
          </cell>
          <cell r="J3732" t="str">
            <v>Disc 2</v>
          </cell>
          <cell r="K3732" t="str">
            <v>Amount</v>
          </cell>
        </row>
        <row r="3734">
          <cell r="D3734">
            <v>4</v>
          </cell>
          <cell r="E3734" t="str">
            <v>CORRECTION TAPE JOYKO CT-522</v>
          </cell>
          <cell r="J3734">
            <v>0</v>
          </cell>
          <cell r="K3734">
            <v>12096000</v>
          </cell>
        </row>
        <row r="3735">
          <cell r="D3735">
            <v>0</v>
          </cell>
          <cell r="E3735">
            <v>0</v>
          </cell>
          <cell r="J3735">
            <v>0</v>
          </cell>
          <cell r="K3735">
            <v>0</v>
          </cell>
        </row>
        <row r="3736">
          <cell r="D3736">
            <v>0</v>
          </cell>
          <cell r="E3736">
            <v>0</v>
          </cell>
          <cell r="J3736">
            <v>0</v>
          </cell>
          <cell r="K3736">
            <v>0</v>
          </cell>
        </row>
        <row r="3737">
          <cell r="D3737">
            <v>0</v>
          </cell>
          <cell r="E3737">
            <v>0</v>
          </cell>
          <cell r="J3737">
            <v>0</v>
          </cell>
          <cell r="K3737">
            <v>0</v>
          </cell>
        </row>
        <row r="3738">
          <cell r="D3738">
            <v>0</v>
          </cell>
          <cell r="E3738">
            <v>0</v>
          </cell>
          <cell r="J3738">
            <v>0</v>
          </cell>
          <cell r="K3738">
            <v>0</v>
          </cell>
        </row>
        <row r="3739">
          <cell r="D3739">
            <v>0</v>
          </cell>
          <cell r="E3739">
            <v>0</v>
          </cell>
          <cell r="J3739">
            <v>0</v>
          </cell>
          <cell r="K3739">
            <v>0</v>
          </cell>
        </row>
        <row r="3740">
          <cell r="D3740">
            <v>0</v>
          </cell>
          <cell r="E3740">
            <v>0</v>
          </cell>
          <cell r="J3740">
            <v>0</v>
          </cell>
          <cell r="K3740">
            <v>0</v>
          </cell>
        </row>
        <row r="3741">
          <cell r="D3741">
            <v>0</v>
          </cell>
          <cell r="E3741">
            <v>0</v>
          </cell>
          <cell r="J3741">
            <v>0</v>
          </cell>
          <cell r="K3741">
            <v>0</v>
          </cell>
        </row>
        <row r="3742">
          <cell r="D3742">
            <v>0</v>
          </cell>
          <cell r="E3742">
            <v>0</v>
          </cell>
          <cell r="J3742">
            <v>0</v>
          </cell>
          <cell r="K3742">
            <v>0</v>
          </cell>
        </row>
        <row r="3743">
          <cell r="D3743">
            <v>0</v>
          </cell>
          <cell r="E3743">
            <v>0</v>
          </cell>
          <cell r="J3743">
            <v>0</v>
          </cell>
          <cell r="K3743">
            <v>0</v>
          </cell>
        </row>
        <row r="3744">
          <cell r="D3744">
            <v>0</v>
          </cell>
          <cell r="E3744">
            <v>0</v>
          </cell>
          <cell r="J3744">
            <v>0</v>
          </cell>
          <cell r="K3744">
            <v>0</v>
          </cell>
        </row>
        <row r="3745">
          <cell r="D3745">
            <v>0</v>
          </cell>
          <cell r="E3745">
            <v>0</v>
          </cell>
          <cell r="J3745">
            <v>0</v>
          </cell>
          <cell r="K3745">
            <v>0</v>
          </cell>
        </row>
        <row r="3746">
          <cell r="D3746">
            <v>0</v>
          </cell>
          <cell r="E3746">
            <v>0</v>
          </cell>
          <cell r="J3746">
            <v>0</v>
          </cell>
          <cell r="K3746">
            <v>0</v>
          </cell>
        </row>
        <row r="3747">
          <cell r="D3747">
            <v>0</v>
          </cell>
          <cell r="E3747">
            <v>0</v>
          </cell>
          <cell r="J3747">
            <v>0</v>
          </cell>
          <cell r="K3747">
            <v>0</v>
          </cell>
        </row>
        <row r="3748">
          <cell r="D3748">
            <v>0</v>
          </cell>
          <cell r="E3748">
            <v>0</v>
          </cell>
          <cell r="J3748">
            <v>0</v>
          </cell>
          <cell r="K3748">
            <v>0</v>
          </cell>
        </row>
        <row r="3749">
          <cell r="D3749">
            <v>0</v>
          </cell>
          <cell r="E3749">
            <v>0</v>
          </cell>
          <cell r="J3749">
            <v>0</v>
          </cell>
          <cell r="K3749">
            <v>0</v>
          </cell>
        </row>
        <row r="3752">
          <cell r="J3752">
            <v>12096000</v>
          </cell>
        </row>
        <row r="3754">
          <cell r="J3754">
            <v>0</v>
          </cell>
          <cell r="K3754">
            <v>0</v>
          </cell>
        </row>
        <row r="3756">
          <cell r="E3756" t="str">
            <v>Hormat Kami,</v>
          </cell>
          <cell r="J3756">
            <v>1198702.7027027027</v>
          </cell>
        </row>
        <row r="3758">
          <cell r="K3758">
            <v>12096000</v>
          </cell>
        </row>
        <row r="3760">
          <cell r="J3760" t="str">
            <v>NOVI / CONDRO</v>
          </cell>
        </row>
        <row r="3761">
          <cell r="J3761">
            <v>0</v>
          </cell>
        </row>
        <row r="3764">
          <cell r="D3764" t="str">
            <v>AM</v>
          </cell>
          <cell r="E3764">
            <v>23050034</v>
          </cell>
        </row>
        <row r="3766">
          <cell r="D3766">
            <v>45068</v>
          </cell>
        </row>
        <row r="3768">
          <cell r="D3768" t="str">
            <v>G 4036</v>
          </cell>
        </row>
        <row r="3770">
          <cell r="D3770" t="str">
            <v>C</v>
          </cell>
          <cell r="J3770" t="str">
            <v>Disc 2</v>
          </cell>
          <cell r="K3770" t="str">
            <v>Amount</v>
          </cell>
        </row>
        <row r="3772">
          <cell r="D3772">
            <v>2</v>
          </cell>
          <cell r="E3772" t="str">
            <v>GEL PEN KENKO KE-303 T-GEL TRIANGULAR</v>
          </cell>
          <cell r="K3772">
            <v>5443200</v>
          </cell>
        </row>
        <row r="3773">
          <cell r="K3773">
            <v>0</v>
          </cell>
        </row>
        <row r="3774">
          <cell r="K3774">
            <v>0</v>
          </cell>
        </row>
        <row r="3775">
          <cell r="K3775">
            <v>0</v>
          </cell>
        </row>
        <row r="3776">
          <cell r="K3776">
            <v>0</v>
          </cell>
        </row>
        <row r="3777">
          <cell r="K3777">
            <v>0</v>
          </cell>
        </row>
        <row r="3778">
          <cell r="K3778">
            <v>0</v>
          </cell>
        </row>
        <row r="3779">
          <cell r="K3779">
            <v>0</v>
          </cell>
        </row>
        <row r="3780">
          <cell r="K3780">
            <v>0</v>
          </cell>
        </row>
        <row r="3781">
          <cell r="K3781">
            <v>0</v>
          </cell>
        </row>
        <row r="3782">
          <cell r="K3782">
            <v>0</v>
          </cell>
        </row>
        <row r="3783">
          <cell r="K3783">
            <v>0</v>
          </cell>
        </row>
        <row r="3784">
          <cell r="K3784">
            <v>0</v>
          </cell>
        </row>
        <row r="3785">
          <cell r="K3785">
            <v>0</v>
          </cell>
        </row>
        <row r="3786">
          <cell r="K3786">
            <v>0</v>
          </cell>
        </row>
        <row r="3787">
          <cell r="K3787">
            <v>0</v>
          </cell>
        </row>
        <row r="3790">
          <cell r="J3790">
            <v>5443200</v>
          </cell>
        </row>
        <row r="3792">
          <cell r="K3792">
            <v>0</v>
          </cell>
        </row>
        <row r="3794">
          <cell r="E3794" t="str">
            <v>Hormat Kami,</v>
          </cell>
          <cell r="J3794">
            <v>539416.21621621621</v>
          </cell>
        </row>
        <row r="3796">
          <cell r="K3796">
            <v>5443200</v>
          </cell>
        </row>
        <row r="3798">
          <cell r="J3798" t="str">
            <v>NOVI / CONDRO</v>
          </cell>
        </row>
        <row r="3802">
          <cell r="D3802" t="str">
            <v>AM</v>
          </cell>
          <cell r="E3802">
            <v>23050034</v>
          </cell>
        </row>
        <row r="3804">
          <cell r="D3804">
            <v>45068</v>
          </cell>
        </row>
        <row r="3806">
          <cell r="D3806" t="str">
            <v>G 4036</v>
          </cell>
        </row>
        <row r="3808">
          <cell r="D3808" t="str">
            <v>C</v>
          </cell>
          <cell r="J3808" t="str">
            <v>Disc 2</v>
          </cell>
          <cell r="K3808" t="str">
            <v>Amount</v>
          </cell>
        </row>
        <row r="3810">
          <cell r="D3810">
            <v>2</v>
          </cell>
          <cell r="E3810" t="str">
            <v>GEL PEN KENKO KE-303 T-GEL TRIANGULAR</v>
          </cell>
          <cell r="J3810">
            <v>0</v>
          </cell>
          <cell r="K3810">
            <v>5443200</v>
          </cell>
        </row>
        <row r="3811">
          <cell r="D3811">
            <v>0</v>
          </cell>
          <cell r="E3811">
            <v>0</v>
          </cell>
          <cell r="J3811">
            <v>0</v>
          </cell>
          <cell r="K3811">
            <v>0</v>
          </cell>
        </row>
        <row r="3812">
          <cell r="D3812">
            <v>0</v>
          </cell>
          <cell r="E3812">
            <v>0</v>
          </cell>
          <cell r="J3812">
            <v>0</v>
          </cell>
          <cell r="K3812">
            <v>0</v>
          </cell>
        </row>
        <row r="3813">
          <cell r="D3813">
            <v>0</v>
          </cell>
          <cell r="E3813">
            <v>0</v>
          </cell>
          <cell r="J3813">
            <v>0</v>
          </cell>
          <cell r="K3813">
            <v>0</v>
          </cell>
        </row>
        <row r="3814">
          <cell r="D3814">
            <v>0</v>
          </cell>
          <cell r="E3814">
            <v>0</v>
          </cell>
          <cell r="J3814">
            <v>0</v>
          </cell>
          <cell r="K3814">
            <v>0</v>
          </cell>
        </row>
        <row r="3815">
          <cell r="D3815">
            <v>0</v>
          </cell>
          <cell r="E3815">
            <v>0</v>
          </cell>
          <cell r="J3815">
            <v>0</v>
          </cell>
          <cell r="K3815">
            <v>0</v>
          </cell>
        </row>
        <row r="3816">
          <cell r="D3816">
            <v>0</v>
          </cell>
          <cell r="E3816">
            <v>0</v>
          </cell>
          <cell r="J3816">
            <v>0</v>
          </cell>
          <cell r="K3816">
            <v>0</v>
          </cell>
        </row>
        <row r="3817">
          <cell r="D3817">
            <v>0</v>
          </cell>
          <cell r="E3817">
            <v>0</v>
          </cell>
          <cell r="J3817">
            <v>0</v>
          </cell>
          <cell r="K3817">
            <v>0</v>
          </cell>
        </row>
        <row r="3818">
          <cell r="D3818">
            <v>0</v>
          </cell>
          <cell r="E3818">
            <v>0</v>
          </cell>
          <cell r="J3818">
            <v>0</v>
          </cell>
          <cell r="K3818">
            <v>0</v>
          </cell>
        </row>
        <row r="3819">
          <cell r="D3819">
            <v>0</v>
          </cell>
          <cell r="E3819">
            <v>0</v>
          </cell>
          <cell r="J3819">
            <v>0</v>
          </cell>
          <cell r="K3819">
            <v>0</v>
          </cell>
        </row>
        <row r="3820">
          <cell r="D3820">
            <v>0</v>
          </cell>
          <cell r="E3820">
            <v>0</v>
          </cell>
          <cell r="J3820">
            <v>0</v>
          </cell>
          <cell r="K3820">
            <v>0</v>
          </cell>
        </row>
        <row r="3821">
          <cell r="D3821">
            <v>0</v>
          </cell>
          <cell r="E3821">
            <v>0</v>
          </cell>
          <cell r="J3821">
            <v>0</v>
          </cell>
          <cell r="K3821">
            <v>0</v>
          </cell>
        </row>
        <row r="3822">
          <cell r="D3822">
            <v>0</v>
          </cell>
          <cell r="E3822">
            <v>0</v>
          </cell>
          <cell r="J3822">
            <v>0</v>
          </cell>
          <cell r="K3822">
            <v>0</v>
          </cell>
        </row>
        <row r="3823">
          <cell r="D3823">
            <v>0</v>
          </cell>
          <cell r="E3823">
            <v>0</v>
          </cell>
          <cell r="J3823">
            <v>0</v>
          </cell>
          <cell r="K3823">
            <v>0</v>
          </cell>
        </row>
        <row r="3824">
          <cell r="D3824">
            <v>0</v>
          </cell>
          <cell r="E3824">
            <v>0</v>
          </cell>
          <cell r="J3824">
            <v>0</v>
          </cell>
          <cell r="K3824">
            <v>0</v>
          </cell>
        </row>
        <row r="3825">
          <cell r="D3825">
            <v>0</v>
          </cell>
          <cell r="E3825">
            <v>0</v>
          </cell>
          <cell r="J3825">
            <v>0</v>
          </cell>
          <cell r="K3825">
            <v>0</v>
          </cell>
        </row>
        <row r="3828">
          <cell r="J3828">
            <v>5443200</v>
          </cell>
        </row>
        <row r="3830">
          <cell r="J3830">
            <v>0</v>
          </cell>
          <cell r="K3830">
            <v>0</v>
          </cell>
        </row>
        <row r="3832">
          <cell r="E3832" t="str">
            <v>Hormat Kami,</v>
          </cell>
          <cell r="J3832">
            <v>539416.21621621621</v>
          </cell>
        </row>
        <row r="3834">
          <cell r="K3834">
            <v>5443200</v>
          </cell>
        </row>
        <row r="3836">
          <cell r="J3836" t="str">
            <v>NOVI / CONDRO</v>
          </cell>
        </row>
        <row r="3837">
          <cell r="J3837">
            <v>0</v>
          </cell>
        </row>
        <row r="3840">
          <cell r="D3840" t="str">
            <v>AM</v>
          </cell>
          <cell r="E3840">
            <v>23050034</v>
          </cell>
        </row>
        <row r="3842">
          <cell r="D3842">
            <v>45068</v>
          </cell>
        </row>
        <row r="3844">
          <cell r="D3844" t="str">
            <v>G 4036</v>
          </cell>
        </row>
        <row r="3846">
          <cell r="D3846" t="str">
            <v>C</v>
          </cell>
          <cell r="J3846" t="str">
            <v>Disc 2</v>
          </cell>
          <cell r="K3846" t="str">
            <v>Amount</v>
          </cell>
        </row>
        <row r="3848">
          <cell r="D3848">
            <v>2</v>
          </cell>
          <cell r="E3848" t="str">
            <v>GEL PEN KENKO KE-303 T-GEL TRIANGULAR</v>
          </cell>
          <cell r="J3848">
            <v>0</v>
          </cell>
          <cell r="K3848">
            <v>5443200</v>
          </cell>
        </row>
        <row r="3849">
          <cell r="D3849">
            <v>0</v>
          </cell>
          <cell r="E3849">
            <v>0</v>
          </cell>
          <cell r="J3849">
            <v>0</v>
          </cell>
          <cell r="K3849">
            <v>0</v>
          </cell>
        </row>
        <row r="3850">
          <cell r="D3850">
            <v>0</v>
          </cell>
          <cell r="E3850">
            <v>0</v>
          </cell>
          <cell r="J3850">
            <v>0</v>
          </cell>
          <cell r="K3850">
            <v>0</v>
          </cell>
        </row>
        <row r="3851">
          <cell r="D3851">
            <v>0</v>
          </cell>
          <cell r="E3851">
            <v>0</v>
          </cell>
          <cell r="J3851">
            <v>0</v>
          </cell>
          <cell r="K3851">
            <v>0</v>
          </cell>
        </row>
        <row r="3852">
          <cell r="D3852">
            <v>0</v>
          </cell>
          <cell r="E3852">
            <v>0</v>
          </cell>
          <cell r="J3852">
            <v>0</v>
          </cell>
          <cell r="K3852">
            <v>0</v>
          </cell>
        </row>
        <row r="3853">
          <cell r="D3853">
            <v>0</v>
          </cell>
          <cell r="E3853">
            <v>0</v>
          </cell>
          <cell r="J3853">
            <v>0</v>
          </cell>
          <cell r="K3853">
            <v>0</v>
          </cell>
        </row>
        <row r="3854">
          <cell r="D3854">
            <v>0</v>
          </cell>
          <cell r="E3854">
            <v>0</v>
          </cell>
          <cell r="J3854">
            <v>0</v>
          </cell>
          <cell r="K3854">
            <v>0</v>
          </cell>
        </row>
        <row r="3855">
          <cell r="D3855">
            <v>0</v>
          </cell>
          <cell r="E3855">
            <v>0</v>
          </cell>
          <cell r="J3855">
            <v>0</v>
          </cell>
          <cell r="K3855">
            <v>0</v>
          </cell>
        </row>
        <row r="3856">
          <cell r="D3856">
            <v>0</v>
          </cell>
          <cell r="E3856">
            <v>0</v>
          </cell>
          <cell r="J3856">
            <v>0</v>
          </cell>
          <cell r="K3856">
            <v>0</v>
          </cell>
        </row>
        <row r="3857">
          <cell r="D3857">
            <v>0</v>
          </cell>
          <cell r="E3857">
            <v>0</v>
          </cell>
          <cell r="J3857">
            <v>0</v>
          </cell>
          <cell r="K3857">
            <v>0</v>
          </cell>
        </row>
        <row r="3858">
          <cell r="D3858">
            <v>0</v>
          </cell>
          <cell r="E3858">
            <v>0</v>
          </cell>
          <cell r="J3858">
            <v>0</v>
          </cell>
          <cell r="K3858">
            <v>0</v>
          </cell>
        </row>
        <row r="3859">
          <cell r="D3859">
            <v>0</v>
          </cell>
          <cell r="E3859">
            <v>0</v>
          </cell>
          <cell r="J3859">
            <v>0</v>
          </cell>
          <cell r="K3859">
            <v>0</v>
          </cell>
        </row>
        <row r="3860">
          <cell r="D3860">
            <v>0</v>
          </cell>
          <cell r="E3860">
            <v>0</v>
          </cell>
          <cell r="J3860">
            <v>0</v>
          </cell>
          <cell r="K3860">
            <v>0</v>
          </cell>
        </row>
        <row r="3861">
          <cell r="D3861">
            <v>0</v>
          </cell>
          <cell r="E3861">
            <v>0</v>
          </cell>
          <cell r="J3861">
            <v>0</v>
          </cell>
          <cell r="K3861">
            <v>0</v>
          </cell>
        </row>
        <row r="3862">
          <cell r="D3862">
            <v>0</v>
          </cell>
          <cell r="E3862">
            <v>0</v>
          </cell>
          <cell r="J3862">
            <v>0</v>
          </cell>
          <cell r="K3862">
            <v>0</v>
          </cell>
        </row>
        <row r="3863">
          <cell r="D3863">
            <v>0</v>
          </cell>
          <cell r="E3863">
            <v>0</v>
          </cell>
          <cell r="J3863">
            <v>0</v>
          </cell>
          <cell r="K3863">
            <v>0</v>
          </cell>
        </row>
        <row r="3866">
          <cell r="J3866">
            <v>5443200</v>
          </cell>
        </row>
        <row r="3868">
          <cell r="J3868">
            <v>0</v>
          </cell>
          <cell r="K3868">
            <v>0</v>
          </cell>
        </row>
        <row r="3870">
          <cell r="E3870" t="str">
            <v>Hormat Kami,</v>
          </cell>
          <cell r="J3870">
            <v>539416.21621621621</v>
          </cell>
        </row>
        <row r="3872">
          <cell r="K3872">
            <v>5443200</v>
          </cell>
        </row>
        <row r="3874">
          <cell r="J3874" t="str">
            <v>NOVI / CONDRO</v>
          </cell>
        </row>
        <row r="3875">
          <cell r="J3875">
            <v>0</v>
          </cell>
        </row>
        <row r="3878">
          <cell r="D3878" t="str">
            <v>AM</v>
          </cell>
          <cell r="E3878">
            <v>23050035</v>
          </cell>
        </row>
        <row r="3880">
          <cell r="D3880">
            <v>45069</v>
          </cell>
        </row>
        <row r="3882">
          <cell r="D3882" t="str">
            <v>KO 4263</v>
          </cell>
        </row>
        <row r="3884">
          <cell r="D3884" t="str">
            <v>C</v>
          </cell>
          <cell r="J3884" t="str">
            <v>Disc 2</v>
          </cell>
          <cell r="K3884" t="str">
            <v>Amount</v>
          </cell>
        </row>
        <row r="3886">
          <cell r="D3886">
            <v>2</v>
          </cell>
          <cell r="E3886" t="str">
            <v>GUNTING JOYKO SC-828</v>
          </cell>
          <cell r="K3886">
            <v>2192400</v>
          </cell>
        </row>
        <row r="3887">
          <cell r="D3887">
            <v>2</v>
          </cell>
          <cell r="E3887" t="str">
            <v>GUNTING JOYKO SC-838</v>
          </cell>
          <cell r="K3887">
            <v>3276000</v>
          </cell>
        </row>
        <row r="3888">
          <cell r="D3888">
            <v>2</v>
          </cell>
          <cell r="E3888" t="str">
            <v>LABEL HARGA JOYKO LB-2RL (1 LINE PUTIH)</v>
          </cell>
          <cell r="K3888">
            <v>3587500</v>
          </cell>
        </row>
        <row r="3889">
          <cell r="D3889">
            <v>1</v>
          </cell>
          <cell r="E3889" t="str">
            <v>ISI PENSIL 2B 2.0 MM JOYKO PL-11</v>
          </cell>
          <cell r="K3889">
            <v>2343600</v>
          </cell>
        </row>
        <row r="3890">
          <cell r="K3890">
            <v>0</v>
          </cell>
        </row>
        <row r="3891">
          <cell r="K3891">
            <v>0</v>
          </cell>
        </row>
        <row r="3892">
          <cell r="K3892">
            <v>0</v>
          </cell>
        </row>
        <row r="3893">
          <cell r="K3893">
            <v>0</v>
          </cell>
        </row>
        <row r="3894">
          <cell r="K3894">
            <v>0</v>
          </cell>
        </row>
        <row r="3895">
          <cell r="K3895">
            <v>0</v>
          </cell>
        </row>
        <row r="3896">
          <cell r="K3896">
            <v>0</v>
          </cell>
        </row>
        <row r="3897">
          <cell r="K3897">
            <v>0</v>
          </cell>
        </row>
        <row r="3898">
          <cell r="K3898">
            <v>0</v>
          </cell>
        </row>
        <row r="3899">
          <cell r="K3899">
            <v>0</v>
          </cell>
        </row>
        <row r="3900">
          <cell r="K3900">
            <v>0</v>
          </cell>
        </row>
        <row r="3901">
          <cell r="K3901">
            <v>0</v>
          </cell>
        </row>
        <row r="3904">
          <cell r="J3904">
            <v>11399500</v>
          </cell>
        </row>
        <row r="3906">
          <cell r="K3906">
            <v>0</v>
          </cell>
        </row>
        <row r="3908">
          <cell r="E3908" t="str">
            <v>Hormat Kami,</v>
          </cell>
          <cell r="J3908">
            <v>1129680.1801801801</v>
          </cell>
        </row>
        <row r="3910">
          <cell r="K3910">
            <v>11399500</v>
          </cell>
        </row>
        <row r="3912">
          <cell r="J3912" t="str">
            <v>NOVI / CONDRO</v>
          </cell>
        </row>
        <row r="3916">
          <cell r="D3916" t="str">
            <v>AM</v>
          </cell>
          <cell r="E3916">
            <v>23050035</v>
          </cell>
        </row>
        <row r="3918">
          <cell r="D3918">
            <v>45069</v>
          </cell>
        </row>
        <row r="3920">
          <cell r="D3920" t="str">
            <v>KO 4263</v>
          </cell>
        </row>
        <row r="3922">
          <cell r="D3922" t="str">
            <v>C</v>
          </cell>
          <cell r="J3922" t="str">
            <v>Disc 2</v>
          </cell>
          <cell r="K3922" t="str">
            <v>Amount</v>
          </cell>
        </row>
        <row r="3924">
          <cell r="D3924">
            <v>2</v>
          </cell>
          <cell r="E3924" t="str">
            <v>GUNTING JOYKO SC-828</v>
          </cell>
          <cell r="J3924">
            <v>0</v>
          </cell>
          <cell r="K3924">
            <v>2192400</v>
          </cell>
        </row>
        <row r="3925">
          <cell r="D3925">
            <v>2</v>
          </cell>
          <cell r="E3925" t="str">
            <v>GUNTING JOYKO SC-838</v>
          </cell>
          <cell r="J3925">
            <v>0</v>
          </cell>
          <cell r="K3925">
            <v>3276000</v>
          </cell>
        </row>
        <row r="3926">
          <cell r="D3926">
            <v>2</v>
          </cell>
          <cell r="E3926" t="str">
            <v>LABEL HARGA JOYKO LB-2RL (1 LINE PUTIH)</v>
          </cell>
          <cell r="J3926">
            <v>0</v>
          </cell>
          <cell r="K3926">
            <v>3587500</v>
          </cell>
        </row>
        <row r="3927">
          <cell r="D3927">
            <v>1</v>
          </cell>
          <cell r="E3927" t="str">
            <v>ISI PENSIL 2B 2.0 MM JOYKO PL-11</v>
          </cell>
          <cell r="J3927">
            <v>0</v>
          </cell>
          <cell r="K3927">
            <v>2343600</v>
          </cell>
        </row>
        <row r="3928">
          <cell r="D3928">
            <v>0</v>
          </cell>
          <cell r="E3928">
            <v>0</v>
          </cell>
          <cell r="J3928">
            <v>0</v>
          </cell>
          <cell r="K3928">
            <v>0</v>
          </cell>
        </row>
        <row r="3929">
          <cell r="D3929">
            <v>0</v>
          </cell>
          <cell r="E3929">
            <v>0</v>
          </cell>
          <cell r="J3929">
            <v>0</v>
          </cell>
          <cell r="K3929">
            <v>0</v>
          </cell>
        </row>
        <row r="3930">
          <cell r="D3930">
            <v>0</v>
          </cell>
          <cell r="E3930">
            <v>0</v>
          </cell>
          <cell r="J3930">
            <v>0</v>
          </cell>
          <cell r="K3930">
            <v>0</v>
          </cell>
        </row>
        <row r="3931">
          <cell r="D3931">
            <v>0</v>
          </cell>
          <cell r="E3931">
            <v>0</v>
          </cell>
          <cell r="J3931">
            <v>0</v>
          </cell>
          <cell r="K3931">
            <v>0</v>
          </cell>
        </row>
        <row r="3932">
          <cell r="D3932">
            <v>0</v>
          </cell>
          <cell r="E3932">
            <v>0</v>
          </cell>
          <cell r="J3932">
            <v>0</v>
          </cell>
          <cell r="K3932">
            <v>0</v>
          </cell>
        </row>
        <row r="3933">
          <cell r="D3933">
            <v>0</v>
          </cell>
          <cell r="E3933">
            <v>0</v>
          </cell>
          <cell r="J3933">
            <v>0</v>
          </cell>
          <cell r="K3933">
            <v>0</v>
          </cell>
        </row>
        <row r="3934">
          <cell r="D3934">
            <v>0</v>
          </cell>
          <cell r="E3934">
            <v>0</v>
          </cell>
          <cell r="J3934">
            <v>0</v>
          </cell>
          <cell r="K3934">
            <v>0</v>
          </cell>
        </row>
        <row r="3935">
          <cell r="D3935">
            <v>0</v>
          </cell>
          <cell r="E3935">
            <v>0</v>
          </cell>
          <cell r="J3935">
            <v>0</v>
          </cell>
          <cell r="K3935">
            <v>0</v>
          </cell>
        </row>
        <row r="3936">
          <cell r="D3936">
            <v>0</v>
          </cell>
          <cell r="E3936">
            <v>0</v>
          </cell>
          <cell r="J3936">
            <v>0</v>
          </cell>
          <cell r="K3936">
            <v>0</v>
          </cell>
        </row>
        <row r="3937">
          <cell r="D3937">
            <v>0</v>
          </cell>
          <cell r="E3937">
            <v>0</v>
          </cell>
          <cell r="J3937">
            <v>0</v>
          </cell>
          <cell r="K3937">
            <v>0</v>
          </cell>
        </row>
        <row r="3938">
          <cell r="D3938">
            <v>0</v>
          </cell>
          <cell r="E3938">
            <v>0</v>
          </cell>
          <cell r="J3938">
            <v>0</v>
          </cell>
          <cell r="K3938">
            <v>0</v>
          </cell>
        </row>
        <row r="3939">
          <cell r="D3939">
            <v>0</v>
          </cell>
          <cell r="E3939">
            <v>0</v>
          </cell>
          <cell r="J3939">
            <v>0</v>
          </cell>
          <cell r="K3939">
            <v>0</v>
          </cell>
        </row>
        <row r="3942">
          <cell r="J3942">
            <v>11399500</v>
          </cell>
        </row>
        <row r="3944">
          <cell r="J3944">
            <v>0</v>
          </cell>
          <cell r="K3944">
            <v>0</v>
          </cell>
        </row>
        <row r="3946">
          <cell r="E3946" t="str">
            <v>Hormat Kami,</v>
          </cell>
          <cell r="J3946">
            <v>1129680.1801801801</v>
          </cell>
        </row>
        <row r="3948">
          <cell r="K3948">
            <v>11399500</v>
          </cell>
        </row>
        <row r="3950">
          <cell r="J3950" t="str">
            <v>NOVI / CONDRO</v>
          </cell>
        </row>
        <row r="3951">
          <cell r="J3951">
            <v>0</v>
          </cell>
        </row>
        <row r="3954">
          <cell r="D3954" t="str">
            <v>AM</v>
          </cell>
          <cell r="E3954">
            <v>23050035</v>
          </cell>
        </row>
        <row r="3956">
          <cell r="D3956">
            <v>45069</v>
          </cell>
        </row>
        <row r="3958">
          <cell r="D3958" t="str">
            <v>KO 4263</v>
          </cell>
        </row>
        <row r="3960">
          <cell r="D3960" t="str">
            <v>C</v>
          </cell>
          <cell r="J3960" t="str">
            <v>Disc 2</v>
          </cell>
          <cell r="K3960" t="str">
            <v>Amount</v>
          </cell>
        </row>
        <row r="3962">
          <cell r="D3962">
            <v>2</v>
          </cell>
          <cell r="E3962" t="str">
            <v>GUNTING JOYKO SC-828</v>
          </cell>
          <cell r="J3962">
            <v>0</v>
          </cell>
          <cell r="K3962">
            <v>2192400</v>
          </cell>
        </row>
        <row r="3963">
          <cell r="D3963">
            <v>2</v>
          </cell>
          <cell r="E3963" t="str">
            <v>GUNTING JOYKO SC-838</v>
          </cell>
          <cell r="J3963">
            <v>0</v>
          </cell>
          <cell r="K3963">
            <v>3276000</v>
          </cell>
        </row>
        <row r="3964">
          <cell r="D3964">
            <v>2</v>
          </cell>
          <cell r="E3964" t="str">
            <v>LABEL HARGA JOYKO LB-2RL (1 LINE PUTIH)</v>
          </cell>
          <cell r="J3964">
            <v>0</v>
          </cell>
          <cell r="K3964">
            <v>3587500</v>
          </cell>
        </row>
        <row r="3965">
          <cell r="D3965">
            <v>1</v>
          </cell>
          <cell r="E3965" t="str">
            <v>ISI PENSIL 2B 2.0 MM JOYKO PL-11</v>
          </cell>
          <cell r="J3965">
            <v>0</v>
          </cell>
          <cell r="K3965">
            <v>2343600</v>
          </cell>
        </row>
        <row r="3966">
          <cell r="D3966">
            <v>0</v>
          </cell>
          <cell r="E3966">
            <v>0</v>
          </cell>
          <cell r="J3966">
            <v>0</v>
          </cell>
          <cell r="K3966">
            <v>0</v>
          </cell>
        </row>
        <row r="3967">
          <cell r="D3967">
            <v>0</v>
          </cell>
          <cell r="E3967">
            <v>0</v>
          </cell>
          <cell r="J3967">
            <v>0</v>
          </cell>
          <cell r="K3967">
            <v>0</v>
          </cell>
        </row>
        <row r="3968">
          <cell r="D3968">
            <v>0</v>
          </cell>
          <cell r="E3968">
            <v>0</v>
          </cell>
          <cell r="J3968">
            <v>0</v>
          </cell>
          <cell r="K3968">
            <v>0</v>
          </cell>
        </row>
        <row r="3969">
          <cell r="D3969">
            <v>0</v>
          </cell>
          <cell r="E3969">
            <v>0</v>
          </cell>
          <cell r="J3969">
            <v>0</v>
          </cell>
          <cell r="K3969">
            <v>0</v>
          </cell>
        </row>
        <row r="3970">
          <cell r="D3970">
            <v>0</v>
          </cell>
          <cell r="E3970">
            <v>0</v>
          </cell>
          <cell r="J3970">
            <v>0</v>
          </cell>
          <cell r="K3970">
            <v>0</v>
          </cell>
        </row>
        <row r="3971">
          <cell r="D3971">
            <v>0</v>
          </cell>
          <cell r="E3971">
            <v>0</v>
          </cell>
          <cell r="J3971">
            <v>0</v>
          </cell>
          <cell r="K3971">
            <v>0</v>
          </cell>
        </row>
        <row r="3972">
          <cell r="D3972">
            <v>0</v>
          </cell>
          <cell r="E3972">
            <v>0</v>
          </cell>
          <cell r="J3972">
            <v>0</v>
          </cell>
          <cell r="K3972">
            <v>0</v>
          </cell>
        </row>
        <row r="3973">
          <cell r="D3973">
            <v>0</v>
          </cell>
          <cell r="E3973">
            <v>0</v>
          </cell>
          <cell r="J3973">
            <v>0</v>
          </cell>
          <cell r="K3973">
            <v>0</v>
          </cell>
        </row>
        <row r="3974">
          <cell r="D3974">
            <v>0</v>
          </cell>
          <cell r="E3974">
            <v>0</v>
          </cell>
          <cell r="J3974">
            <v>0</v>
          </cell>
          <cell r="K3974">
            <v>0</v>
          </cell>
        </row>
        <row r="3975">
          <cell r="D3975">
            <v>0</v>
          </cell>
          <cell r="E3975">
            <v>0</v>
          </cell>
          <cell r="J3975">
            <v>0</v>
          </cell>
          <cell r="K3975">
            <v>0</v>
          </cell>
        </row>
        <row r="3976">
          <cell r="D3976">
            <v>0</v>
          </cell>
          <cell r="E3976">
            <v>0</v>
          </cell>
          <cell r="J3976">
            <v>0</v>
          </cell>
          <cell r="K3976">
            <v>0</v>
          </cell>
        </row>
        <row r="3977">
          <cell r="D3977">
            <v>0</v>
          </cell>
          <cell r="E3977">
            <v>0</v>
          </cell>
          <cell r="J3977">
            <v>0</v>
          </cell>
          <cell r="K3977">
            <v>0</v>
          </cell>
        </row>
        <row r="3980">
          <cell r="J3980">
            <v>11399500</v>
          </cell>
        </row>
        <row r="3982">
          <cell r="J3982">
            <v>0</v>
          </cell>
          <cell r="K3982">
            <v>0</v>
          </cell>
        </row>
        <row r="3984">
          <cell r="E3984" t="str">
            <v>Hormat Kami,</v>
          </cell>
          <cell r="J3984">
            <v>1129680.1801801801</v>
          </cell>
        </row>
        <row r="3986">
          <cell r="K3986">
            <v>11399500</v>
          </cell>
        </row>
        <row r="3988">
          <cell r="J3988" t="str">
            <v>NOVI / CONDRO</v>
          </cell>
        </row>
        <row r="3989">
          <cell r="J3989">
            <v>0</v>
          </cell>
        </row>
        <row r="3992">
          <cell r="D3992" t="str">
            <v>AM</v>
          </cell>
          <cell r="E3992">
            <v>23050036</v>
          </cell>
        </row>
        <row r="3994">
          <cell r="D3994">
            <v>45069</v>
          </cell>
        </row>
        <row r="3996">
          <cell r="D3996" t="str">
            <v>KO 4401</v>
          </cell>
        </row>
        <row r="3998">
          <cell r="D3998" t="str">
            <v>C</v>
          </cell>
          <cell r="J3998" t="str">
            <v>Disc 2</v>
          </cell>
          <cell r="K3998" t="str">
            <v>Amount</v>
          </cell>
        </row>
        <row r="4000">
          <cell r="D4000">
            <v>2</v>
          </cell>
          <cell r="E4000" t="str">
            <v>JANGKA (MATH SET) JOYKO MS-55</v>
          </cell>
          <cell r="K4000">
            <v>3711888</v>
          </cell>
        </row>
        <row r="4001">
          <cell r="K4001">
            <v>0</v>
          </cell>
        </row>
        <row r="4002">
          <cell r="K4002">
            <v>0</v>
          </cell>
        </row>
        <row r="4003">
          <cell r="K4003">
            <v>0</v>
          </cell>
        </row>
        <row r="4004">
          <cell r="K4004">
            <v>0</v>
          </cell>
        </row>
        <row r="4005">
          <cell r="K4005">
            <v>0</v>
          </cell>
        </row>
        <row r="4006">
          <cell r="K4006">
            <v>0</v>
          </cell>
        </row>
        <row r="4007">
          <cell r="K4007">
            <v>0</v>
          </cell>
        </row>
        <row r="4008">
          <cell r="K4008">
            <v>0</v>
          </cell>
        </row>
        <row r="4009">
          <cell r="K4009">
            <v>0</v>
          </cell>
        </row>
        <row r="4010">
          <cell r="K4010">
            <v>0</v>
          </cell>
        </row>
        <row r="4011">
          <cell r="K4011">
            <v>0</v>
          </cell>
        </row>
        <row r="4012">
          <cell r="K4012">
            <v>0</v>
          </cell>
        </row>
        <row r="4013">
          <cell r="K4013">
            <v>0</v>
          </cell>
        </row>
        <row r="4014">
          <cell r="K4014">
            <v>0</v>
          </cell>
        </row>
        <row r="4015">
          <cell r="K4015">
            <v>0</v>
          </cell>
        </row>
        <row r="4018">
          <cell r="J4018">
            <v>3711888</v>
          </cell>
        </row>
        <row r="4020">
          <cell r="K4020">
            <v>0</v>
          </cell>
        </row>
        <row r="4022">
          <cell r="E4022" t="str">
            <v>Hormat Kami,</v>
          </cell>
          <cell r="J4022">
            <v>367844.75675675675</v>
          </cell>
        </row>
        <row r="4024">
          <cell r="K4024">
            <v>3711888</v>
          </cell>
        </row>
        <row r="4026">
          <cell r="J4026" t="str">
            <v>NOVI / CONDRO</v>
          </cell>
        </row>
        <row r="4030">
          <cell r="D4030" t="str">
            <v>AM</v>
          </cell>
          <cell r="E4030">
            <v>23050036</v>
          </cell>
        </row>
        <row r="4032">
          <cell r="D4032">
            <v>45069</v>
          </cell>
        </row>
        <row r="4034">
          <cell r="D4034" t="str">
            <v>KO 4401</v>
          </cell>
        </row>
        <row r="4036">
          <cell r="D4036" t="str">
            <v>C</v>
          </cell>
          <cell r="J4036" t="str">
            <v>Disc 2</v>
          </cell>
          <cell r="K4036" t="str">
            <v>Amount</v>
          </cell>
        </row>
        <row r="4038">
          <cell r="D4038">
            <v>2</v>
          </cell>
          <cell r="E4038" t="str">
            <v>JANGKA (MATH SET) JOYKO MS-55</v>
          </cell>
          <cell r="J4038">
            <v>0</v>
          </cell>
          <cell r="K4038">
            <v>3711888</v>
          </cell>
        </row>
        <row r="4039">
          <cell r="D4039">
            <v>0</v>
          </cell>
          <cell r="E4039">
            <v>0</v>
          </cell>
          <cell r="J4039">
            <v>0</v>
          </cell>
          <cell r="K4039">
            <v>0</v>
          </cell>
        </row>
        <row r="4040">
          <cell r="D4040">
            <v>0</v>
          </cell>
          <cell r="E4040">
            <v>0</v>
          </cell>
          <cell r="J4040">
            <v>0</v>
          </cell>
          <cell r="K4040">
            <v>0</v>
          </cell>
        </row>
        <row r="4041">
          <cell r="D4041">
            <v>0</v>
          </cell>
          <cell r="E4041">
            <v>0</v>
          </cell>
          <cell r="J4041">
            <v>0</v>
          </cell>
          <cell r="K4041">
            <v>0</v>
          </cell>
        </row>
        <row r="4042">
          <cell r="D4042">
            <v>0</v>
          </cell>
          <cell r="E4042">
            <v>0</v>
          </cell>
          <cell r="J4042">
            <v>0</v>
          </cell>
          <cell r="K4042">
            <v>0</v>
          </cell>
        </row>
        <row r="4043">
          <cell r="D4043">
            <v>0</v>
          </cell>
          <cell r="E4043">
            <v>0</v>
          </cell>
          <cell r="J4043">
            <v>0</v>
          </cell>
          <cell r="K4043">
            <v>0</v>
          </cell>
        </row>
        <row r="4044">
          <cell r="D4044">
            <v>0</v>
          </cell>
          <cell r="E4044">
            <v>0</v>
          </cell>
          <cell r="J4044">
            <v>0</v>
          </cell>
          <cell r="K4044">
            <v>0</v>
          </cell>
        </row>
        <row r="4045">
          <cell r="D4045">
            <v>0</v>
          </cell>
          <cell r="E4045">
            <v>0</v>
          </cell>
          <cell r="J4045">
            <v>0</v>
          </cell>
          <cell r="K4045">
            <v>0</v>
          </cell>
        </row>
        <row r="4046">
          <cell r="D4046">
            <v>0</v>
          </cell>
          <cell r="E4046">
            <v>0</v>
          </cell>
          <cell r="J4046">
            <v>0</v>
          </cell>
          <cell r="K4046">
            <v>0</v>
          </cell>
        </row>
        <row r="4047">
          <cell r="D4047">
            <v>0</v>
          </cell>
          <cell r="E4047">
            <v>0</v>
          </cell>
          <cell r="J4047">
            <v>0</v>
          </cell>
          <cell r="K4047">
            <v>0</v>
          </cell>
        </row>
        <row r="4048">
          <cell r="D4048">
            <v>0</v>
          </cell>
          <cell r="E4048">
            <v>0</v>
          </cell>
          <cell r="J4048">
            <v>0</v>
          </cell>
          <cell r="K4048">
            <v>0</v>
          </cell>
        </row>
        <row r="4049">
          <cell r="D4049">
            <v>0</v>
          </cell>
          <cell r="E4049">
            <v>0</v>
          </cell>
          <cell r="J4049">
            <v>0</v>
          </cell>
          <cell r="K4049">
            <v>0</v>
          </cell>
        </row>
        <row r="4050">
          <cell r="D4050">
            <v>0</v>
          </cell>
          <cell r="E4050">
            <v>0</v>
          </cell>
          <cell r="J4050">
            <v>0</v>
          </cell>
          <cell r="K4050">
            <v>0</v>
          </cell>
        </row>
        <row r="4051">
          <cell r="D4051">
            <v>0</v>
          </cell>
          <cell r="E4051">
            <v>0</v>
          </cell>
          <cell r="J4051">
            <v>0</v>
          </cell>
          <cell r="K4051">
            <v>0</v>
          </cell>
        </row>
        <row r="4052">
          <cell r="D4052">
            <v>0</v>
          </cell>
          <cell r="E4052">
            <v>0</v>
          </cell>
          <cell r="J4052">
            <v>0</v>
          </cell>
          <cell r="K4052">
            <v>0</v>
          </cell>
        </row>
        <row r="4053">
          <cell r="D4053">
            <v>0</v>
          </cell>
          <cell r="E4053">
            <v>0</v>
          </cell>
          <cell r="J4053">
            <v>0</v>
          </cell>
          <cell r="K4053">
            <v>0</v>
          </cell>
        </row>
        <row r="4056">
          <cell r="J4056">
            <v>3711888</v>
          </cell>
        </row>
        <row r="4058">
          <cell r="J4058">
            <v>0</v>
          </cell>
          <cell r="K4058">
            <v>0</v>
          </cell>
        </row>
        <row r="4060">
          <cell r="E4060" t="str">
            <v>Hormat Kami,</v>
          </cell>
          <cell r="J4060">
            <v>367844.75675675675</v>
          </cell>
        </row>
        <row r="4062">
          <cell r="K4062">
            <v>3711888</v>
          </cell>
        </row>
        <row r="4064">
          <cell r="J4064" t="str">
            <v>NOVI / CONDRO</v>
          </cell>
        </row>
        <row r="4065">
          <cell r="J4065">
            <v>0</v>
          </cell>
        </row>
        <row r="4068">
          <cell r="D4068" t="str">
            <v>AM</v>
          </cell>
          <cell r="E4068">
            <v>23050036</v>
          </cell>
        </row>
        <row r="4070">
          <cell r="D4070">
            <v>45069</v>
          </cell>
        </row>
        <row r="4072">
          <cell r="D4072" t="str">
            <v>KO 4401</v>
          </cell>
        </row>
        <row r="4074">
          <cell r="D4074" t="str">
            <v>C</v>
          </cell>
          <cell r="J4074" t="str">
            <v>Disc 2</v>
          </cell>
          <cell r="K4074" t="str">
            <v>Amount</v>
          </cell>
        </row>
        <row r="4076">
          <cell r="D4076">
            <v>2</v>
          </cell>
          <cell r="E4076" t="str">
            <v>JANGKA (MATH SET) JOYKO MS-55</v>
          </cell>
          <cell r="J4076">
            <v>0</v>
          </cell>
          <cell r="K4076">
            <v>3711888</v>
          </cell>
        </row>
        <row r="4077">
          <cell r="D4077">
            <v>0</v>
          </cell>
          <cell r="E4077">
            <v>0</v>
          </cell>
          <cell r="J4077">
            <v>0</v>
          </cell>
          <cell r="K4077">
            <v>0</v>
          </cell>
        </row>
        <row r="4078">
          <cell r="D4078">
            <v>0</v>
          </cell>
          <cell r="E4078">
            <v>0</v>
          </cell>
          <cell r="J4078">
            <v>0</v>
          </cell>
          <cell r="K4078">
            <v>0</v>
          </cell>
        </row>
        <row r="4079">
          <cell r="D4079">
            <v>0</v>
          </cell>
          <cell r="E4079">
            <v>0</v>
          </cell>
          <cell r="J4079">
            <v>0</v>
          </cell>
          <cell r="K4079">
            <v>0</v>
          </cell>
        </row>
        <row r="4080">
          <cell r="D4080">
            <v>0</v>
          </cell>
          <cell r="E4080">
            <v>0</v>
          </cell>
          <cell r="J4080">
            <v>0</v>
          </cell>
          <cell r="K4080">
            <v>0</v>
          </cell>
        </row>
        <row r="4081">
          <cell r="D4081">
            <v>0</v>
          </cell>
          <cell r="E4081">
            <v>0</v>
          </cell>
          <cell r="J4081">
            <v>0</v>
          </cell>
          <cell r="K4081">
            <v>0</v>
          </cell>
        </row>
        <row r="4082">
          <cell r="D4082">
            <v>0</v>
          </cell>
          <cell r="E4082">
            <v>0</v>
          </cell>
          <cell r="J4082">
            <v>0</v>
          </cell>
          <cell r="K4082">
            <v>0</v>
          </cell>
        </row>
        <row r="4083">
          <cell r="D4083">
            <v>0</v>
          </cell>
          <cell r="E4083">
            <v>0</v>
          </cell>
          <cell r="J4083">
            <v>0</v>
          </cell>
          <cell r="K4083">
            <v>0</v>
          </cell>
        </row>
        <row r="4084">
          <cell r="D4084">
            <v>0</v>
          </cell>
          <cell r="E4084">
            <v>0</v>
          </cell>
          <cell r="J4084">
            <v>0</v>
          </cell>
          <cell r="K4084">
            <v>0</v>
          </cell>
        </row>
        <row r="4085">
          <cell r="D4085">
            <v>0</v>
          </cell>
          <cell r="E4085">
            <v>0</v>
          </cell>
          <cell r="J4085">
            <v>0</v>
          </cell>
          <cell r="K4085">
            <v>0</v>
          </cell>
        </row>
        <row r="4086">
          <cell r="D4086">
            <v>0</v>
          </cell>
          <cell r="E4086">
            <v>0</v>
          </cell>
          <cell r="J4086">
            <v>0</v>
          </cell>
          <cell r="K4086">
            <v>0</v>
          </cell>
        </row>
        <row r="4087">
          <cell r="D4087">
            <v>0</v>
          </cell>
          <cell r="E4087">
            <v>0</v>
          </cell>
          <cell r="J4087">
            <v>0</v>
          </cell>
          <cell r="K4087">
            <v>0</v>
          </cell>
        </row>
        <row r="4088">
          <cell r="D4088">
            <v>0</v>
          </cell>
          <cell r="E4088">
            <v>0</v>
          </cell>
          <cell r="J4088">
            <v>0</v>
          </cell>
          <cell r="K4088">
            <v>0</v>
          </cell>
        </row>
        <row r="4089">
          <cell r="D4089">
            <v>0</v>
          </cell>
          <cell r="E4089">
            <v>0</v>
          </cell>
          <cell r="J4089">
            <v>0</v>
          </cell>
          <cell r="K4089">
            <v>0</v>
          </cell>
        </row>
        <row r="4090">
          <cell r="D4090">
            <v>0</v>
          </cell>
          <cell r="E4090">
            <v>0</v>
          </cell>
          <cell r="J4090">
            <v>0</v>
          </cell>
          <cell r="K4090">
            <v>0</v>
          </cell>
        </row>
        <row r="4091">
          <cell r="D4091">
            <v>0</v>
          </cell>
          <cell r="E4091">
            <v>0</v>
          </cell>
          <cell r="J4091">
            <v>0</v>
          </cell>
          <cell r="K4091">
            <v>0</v>
          </cell>
        </row>
        <row r="4094">
          <cell r="J4094">
            <v>3711888</v>
          </cell>
        </row>
        <row r="4096">
          <cell r="J4096">
            <v>0</v>
          </cell>
          <cell r="K4096">
            <v>0</v>
          </cell>
        </row>
        <row r="4098">
          <cell r="E4098" t="str">
            <v>Hormat Kami,</v>
          </cell>
          <cell r="J4098">
            <v>367844.75675675675</v>
          </cell>
        </row>
        <row r="4100">
          <cell r="K4100">
            <v>3711888</v>
          </cell>
        </row>
        <row r="4102">
          <cell r="J4102" t="str">
            <v>NOVI / CONDRO</v>
          </cell>
        </row>
        <row r="4103">
          <cell r="J4103">
            <v>0</v>
          </cell>
        </row>
        <row r="4106">
          <cell r="D4106" t="str">
            <v>AM</v>
          </cell>
          <cell r="E4106">
            <v>23050037</v>
          </cell>
        </row>
        <row r="4108">
          <cell r="D4108">
            <v>45069</v>
          </cell>
        </row>
        <row r="4110">
          <cell r="D4110" t="str">
            <v>KO 1273</v>
          </cell>
        </row>
        <row r="4112">
          <cell r="D4112" t="str">
            <v>C</v>
          </cell>
          <cell r="J4112" t="str">
            <v>Disc 2</v>
          </cell>
          <cell r="K4112" t="str">
            <v>Amount</v>
          </cell>
        </row>
        <row r="4114">
          <cell r="D4114">
            <v>2</v>
          </cell>
          <cell r="E4114" t="str">
            <v>GEL PEN KENKO HI-TECH-H 0.28 MM HITAM</v>
          </cell>
          <cell r="K4114">
            <v>9828000</v>
          </cell>
        </row>
        <row r="4115">
          <cell r="D4115">
            <v>5</v>
          </cell>
          <cell r="E4115" t="str">
            <v>CORRECTION TAPE JOYKO CT-522</v>
          </cell>
          <cell r="K4115">
            <v>15120000</v>
          </cell>
        </row>
        <row r="4116">
          <cell r="K4116">
            <v>0</v>
          </cell>
        </row>
        <row r="4117">
          <cell r="K4117">
            <v>0</v>
          </cell>
        </row>
        <row r="4118">
          <cell r="K4118">
            <v>0</v>
          </cell>
        </row>
        <row r="4119">
          <cell r="K4119">
            <v>0</v>
          </cell>
        </row>
        <row r="4120">
          <cell r="K4120">
            <v>0</v>
          </cell>
        </row>
        <row r="4121">
          <cell r="K4121">
            <v>0</v>
          </cell>
        </row>
        <row r="4122">
          <cell r="K4122">
            <v>0</v>
          </cell>
        </row>
        <row r="4123">
          <cell r="K4123">
            <v>0</v>
          </cell>
        </row>
        <row r="4124">
          <cell r="K4124">
            <v>0</v>
          </cell>
        </row>
        <row r="4125">
          <cell r="K4125">
            <v>0</v>
          </cell>
        </row>
        <row r="4126">
          <cell r="K4126">
            <v>0</v>
          </cell>
        </row>
        <row r="4127">
          <cell r="K4127">
            <v>0</v>
          </cell>
        </row>
        <row r="4128">
          <cell r="K4128">
            <v>0</v>
          </cell>
        </row>
        <row r="4129">
          <cell r="K4129">
            <v>0</v>
          </cell>
        </row>
        <row r="4132">
          <cell r="J4132">
            <v>24948000</v>
          </cell>
        </row>
        <row r="4134">
          <cell r="K4134">
            <v>0</v>
          </cell>
        </row>
        <row r="4136">
          <cell r="E4136" t="str">
            <v>Hormat Kami,</v>
          </cell>
          <cell r="J4136">
            <v>2472324.3243243243</v>
          </cell>
        </row>
        <row r="4138">
          <cell r="K4138">
            <v>24948000</v>
          </cell>
        </row>
        <row r="4140">
          <cell r="J4140" t="str">
            <v>NOVI / CONDRO</v>
          </cell>
        </row>
        <row r="4144">
          <cell r="D4144" t="str">
            <v>AM</v>
          </cell>
          <cell r="E4144">
            <v>23050037</v>
          </cell>
        </row>
        <row r="4146">
          <cell r="D4146">
            <v>45069</v>
          </cell>
        </row>
        <row r="4148">
          <cell r="D4148" t="str">
            <v>KO 1273</v>
          </cell>
        </row>
        <row r="4150">
          <cell r="D4150" t="str">
            <v>C</v>
          </cell>
          <cell r="J4150" t="str">
            <v>Disc 2</v>
          </cell>
          <cell r="K4150" t="str">
            <v>Amount</v>
          </cell>
        </row>
        <row r="4152">
          <cell r="D4152">
            <v>2</v>
          </cell>
          <cell r="E4152" t="str">
            <v>GEL PEN KENKO HI-TECH-H 0.28 MM HITAM</v>
          </cell>
          <cell r="J4152">
            <v>0</v>
          </cell>
          <cell r="K4152">
            <v>9828000</v>
          </cell>
        </row>
        <row r="4153">
          <cell r="D4153">
            <v>5</v>
          </cell>
          <cell r="E4153" t="str">
            <v>CORRECTION TAPE JOYKO CT-522</v>
          </cell>
          <cell r="J4153">
            <v>0</v>
          </cell>
          <cell r="K4153">
            <v>15120000</v>
          </cell>
        </row>
        <row r="4154">
          <cell r="D4154">
            <v>0</v>
          </cell>
          <cell r="E4154">
            <v>0</v>
          </cell>
          <cell r="J4154">
            <v>0</v>
          </cell>
          <cell r="K4154">
            <v>0</v>
          </cell>
        </row>
        <row r="4155">
          <cell r="D4155">
            <v>0</v>
          </cell>
          <cell r="E4155">
            <v>0</v>
          </cell>
          <cell r="J4155">
            <v>0</v>
          </cell>
          <cell r="K4155">
            <v>0</v>
          </cell>
        </row>
        <row r="4156">
          <cell r="D4156">
            <v>0</v>
          </cell>
          <cell r="E4156">
            <v>0</v>
          </cell>
          <cell r="J4156">
            <v>0</v>
          </cell>
          <cell r="K4156">
            <v>0</v>
          </cell>
        </row>
        <row r="4157">
          <cell r="D4157">
            <v>0</v>
          </cell>
          <cell r="E4157">
            <v>0</v>
          </cell>
          <cell r="J4157">
            <v>0</v>
          </cell>
          <cell r="K4157">
            <v>0</v>
          </cell>
        </row>
        <row r="4158">
          <cell r="D4158">
            <v>0</v>
          </cell>
          <cell r="E4158">
            <v>0</v>
          </cell>
          <cell r="J4158">
            <v>0</v>
          </cell>
          <cell r="K4158">
            <v>0</v>
          </cell>
        </row>
        <row r="4159">
          <cell r="D4159">
            <v>0</v>
          </cell>
          <cell r="E4159">
            <v>0</v>
          </cell>
          <cell r="J4159">
            <v>0</v>
          </cell>
          <cell r="K4159">
            <v>0</v>
          </cell>
        </row>
        <row r="4160">
          <cell r="D4160">
            <v>0</v>
          </cell>
          <cell r="E4160">
            <v>0</v>
          </cell>
          <cell r="J4160">
            <v>0</v>
          </cell>
          <cell r="K4160">
            <v>0</v>
          </cell>
        </row>
        <row r="4161">
          <cell r="D4161">
            <v>0</v>
          </cell>
          <cell r="E4161">
            <v>0</v>
          </cell>
          <cell r="J4161">
            <v>0</v>
          </cell>
          <cell r="K4161">
            <v>0</v>
          </cell>
        </row>
        <row r="4162">
          <cell r="D4162">
            <v>0</v>
          </cell>
          <cell r="E4162">
            <v>0</v>
          </cell>
          <cell r="J4162">
            <v>0</v>
          </cell>
          <cell r="K4162">
            <v>0</v>
          </cell>
        </row>
        <row r="4163">
          <cell r="D4163">
            <v>0</v>
          </cell>
          <cell r="E4163">
            <v>0</v>
          </cell>
          <cell r="J4163">
            <v>0</v>
          </cell>
          <cell r="K4163">
            <v>0</v>
          </cell>
        </row>
        <row r="4164">
          <cell r="D4164">
            <v>0</v>
          </cell>
          <cell r="E4164">
            <v>0</v>
          </cell>
          <cell r="J4164">
            <v>0</v>
          </cell>
          <cell r="K4164">
            <v>0</v>
          </cell>
        </row>
        <row r="4165">
          <cell r="D4165">
            <v>0</v>
          </cell>
          <cell r="E4165">
            <v>0</v>
          </cell>
          <cell r="J4165">
            <v>0</v>
          </cell>
          <cell r="K4165">
            <v>0</v>
          </cell>
        </row>
        <row r="4166">
          <cell r="D4166">
            <v>0</v>
          </cell>
          <cell r="E4166">
            <v>0</v>
          </cell>
          <cell r="J4166">
            <v>0</v>
          </cell>
          <cell r="K4166">
            <v>0</v>
          </cell>
        </row>
        <row r="4167">
          <cell r="D4167">
            <v>0</v>
          </cell>
          <cell r="E4167">
            <v>0</v>
          </cell>
          <cell r="J4167">
            <v>0</v>
          </cell>
          <cell r="K4167">
            <v>0</v>
          </cell>
        </row>
        <row r="4170">
          <cell r="J4170">
            <v>24948000</v>
          </cell>
        </row>
        <row r="4172">
          <cell r="J4172">
            <v>0</v>
          </cell>
          <cell r="K4172">
            <v>0</v>
          </cell>
        </row>
        <row r="4174">
          <cell r="E4174" t="str">
            <v>Hormat Kami,</v>
          </cell>
          <cell r="J4174">
            <v>2472324.3243243243</v>
          </cell>
        </row>
        <row r="4176">
          <cell r="K4176">
            <v>24948000</v>
          </cell>
        </row>
        <row r="4178">
          <cell r="J4178" t="str">
            <v>NOVI / CONDRO</v>
          </cell>
        </row>
        <row r="4179">
          <cell r="J4179">
            <v>0</v>
          </cell>
        </row>
        <row r="4182">
          <cell r="D4182" t="str">
            <v>AM</v>
          </cell>
          <cell r="E4182">
            <v>23050037</v>
          </cell>
        </row>
        <row r="4184">
          <cell r="D4184">
            <v>45069</v>
          </cell>
        </row>
        <row r="4186">
          <cell r="D4186" t="str">
            <v>KO 1273</v>
          </cell>
        </row>
        <row r="4188">
          <cell r="D4188" t="str">
            <v>C</v>
          </cell>
          <cell r="J4188" t="str">
            <v>Disc 2</v>
          </cell>
          <cell r="K4188" t="str">
            <v>Amount</v>
          </cell>
        </row>
        <row r="4190">
          <cell r="D4190">
            <v>2</v>
          </cell>
          <cell r="E4190" t="str">
            <v>GEL PEN KENKO HI-TECH-H 0.28 MM HITAM</v>
          </cell>
          <cell r="J4190">
            <v>0</v>
          </cell>
          <cell r="K4190">
            <v>9828000</v>
          </cell>
        </row>
        <row r="4191">
          <cell r="D4191">
            <v>5</v>
          </cell>
          <cell r="E4191" t="str">
            <v>CORRECTION TAPE JOYKO CT-522</v>
          </cell>
          <cell r="J4191">
            <v>0</v>
          </cell>
          <cell r="K4191">
            <v>15120000</v>
          </cell>
        </row>
        <row r="4192">
          <cell r="D4192">
            <v>0</v>
          </cell>
          <cell r="E4192">
            <v>0</v>
          </cell>
          <cell r="J4192">
            <v>0</v>
          </cell>
          <cell r="K4192">
            <v>0</v>
          </cell>
        </row>
        <row r="4193">
          <cell r="D4193">
            <v>0</v>
          </cell>
          <cell r="E4193">
            <v>0</v>
          </cell>
          <cell r="J4193">
            <v>0</v>
          </cell>
          <cell r="K4193">
            <v>0</v>
          </cell>
        </row>
        <row r="4194">
          <cell r="D4194">
            <v>0</v>
          </cell>
          <cell r="E4194">
            <v>0</v>
          </cell>
          <cell r="J4194">
            <v>0</v>
          </cell>
          <cell r="K4194">
            <v>0</v>
          </cell>
        </row>
        <row r="4195">
          <cell r="D4195">
            <v>0</v>
          </cell>
          <cell r="E4195">
            <v>0</v>
          </cell>
          <cell r="J4195">
            <v>0</v>
          </cell>
          <cell r="K4195">
            <v>0</v>
          </cell>
        </row>
        <row r="4196">
          <cell r="D4196">
            <v>0</v>
          </cell>
          <cell r="E4196">
            <v>0</v>
          </cell>
          <cell r="J4196">
            <v>0</v>
          </cell>
          <cell r="K4196">
            <v>0</v>
          </cell>
        </row>
        <row r="4197">
          <cell r="D4197">
            <v>0</v>
          </cell>
          <cell r="E4197">
            <v>0</v>
          </cell>
          <cell r="J4197">
            <v>0</v>
          </cell>
          <cell r="K4197">
            <v>0</v>
          </cell>
        </row>
        <row r="4198">
          <cell r="D4198">
            <v>0</v>
          </cell>
          <cell r="E4198">
            <v>0</v>
          </cell>
          <cell r="J4198">
            <v>0</v>
          </cell>
          <cell r="K4198">
            <v>0</v>
          </cell>
        </row>
        <row r="4199">
          <cell r="D4199">
            <v>0</v>
          </cell>
          <cell r="E4199">
            <v>0</v>
          </cell>
          <cell r="J4199">
            <v>0</v>
          </cell>
          <cell r="K4199">
            <v>0</v>
          </cell>
        </row>
        <row r="4200">
          <cell r="D4200">
            <v>0</v>
          </cell>
          <cell r="E4200">
            <v>0</v>
          </cell>
          <cell r="J4200">
            <v>0</v>
          </cell>
          <cell r="K4200">
            <v>0</v>
          </cell>
        </row>
        <row r="4201">
          <cell r="D4201">
            <v>0</v>
          </cell>
          <cell r="E4201">
            <v>0</v>
          </cell>
          <cell r="J4201">
            <v>0</v>
          </cell>
          <cell r="K4201">
            <v>0</v>
          </cell>
        </row>
        <row r="4202">
          <cell r="D4202">
            <v>0</v>
          </cell>
          <cell r="E4202">
            <v>0</v>
          </cell>
          <cell r="J4202">
            <v>0</v>
          </cell>
          <cell r="K4202">
            <v>0</v>
          </cell>
        </row>
        <row r="4203">
          <cell r="D4203">
            <v>0</v>
          </cell>
          <cell r="E4203">
            <v>0</v>
          </cell>
          <cell r="J4203">
            <v>0</v>
          </cell>
          <cell r="K4203">
            <v>0</v>
          </cell>
        </row>
        <row r="4204">
          <cell r="D4204">
            <v>0</v>
          </cell>
          <cell r="E4204">
            <v>0</v>
          </cell>
          <cell r="J4204">
            <v>0</v>
          </cell>
          <cell r="K4204">
            <v>0</v>
          </cell>
        </row>
        <row r="4205">
          <cell r="D4205">
            <v>0</v>
          </cell>
          <cell r="E4205">
            <v>0</v>
          </cell>
          <cell r="J4205">
            <v>0</v>
          </cell>
          <cell r="K4205">
            <v>0</v>
          </cell>
        </row>
        <row r="4208">
          <cell r="J4208">
            <v>24948000</v>
          </cell>
        </row>
        <row r="4210">
          <cell r="J4210">
            <v>0</v>
          </cell>
          <cell r="K4210">
            <v>0</v>
          </cell>
        </row>
        <row r="4212">
          <cell r="E4212" t="str">
            <v>Hormat Kami,</v>
          </cell>
          <cell r="J4212">
            <v>2472324.3243243243</v>
          </cell>
        </row>
        <row r="4214">
          <cell r="K4214">
            <v>24948000</v>
          </cell>
        </row>
        <row r="4216">
          <cell r="J4216" t="str">
            <v>NOVI / CONDRO</v>
          </cell>
        </row>
        <row r="4217">
          <cell r="J4217">
            <v>0</v>
          </cell>
        </row>
        <row r="4220">
          <cell r="D4220" t="str">
            <v>AM</v>
          </cell>
          <cell r="E4220">
            <v>23050038</v>
          </cell>
        </row>
        <row r="4222">
          <cell r="D4222">
            <v>45069</v>
          </cell>
        </row>
        <row r="4224">
          <cell r="D4224" t="str">
            <v>KO 4403</v>
          </cell>
        </row>
        <row r="4226">
          <cell r="D4226" t="str">
            <v>C</v>
          </cell>
          <cell r="J4226" t="str">
            <v>Disc 2</v>
          </cell>
          <cell r="K4226" t="str">
            <v>Amount</v>
          </cell>
        </row>
        <row r="4228">
          <cell r="D4228">
            <v>1</v>
          </cell>
          <cell r="E4228" t="str">
            <v>PAPER JUMBO CLIP KENKO NO. 5</v>
          </cell>
          <cell r="K4228">
            <v>743900</v>
          </cell>
        </row>
        <row r="4229">
          <cell r="D4229">
            <v>1</v>
          </cell>
          <cell r="E4229" t="str">
            <v>CUTTER 9 MM KENKO A-300 (KECIL)</v>
          </cell>
          <cell r="K4229">
            <v>1479150</v>
          </cell>
        </row>
        <row r="4230">
          <cell r="K4230">
            <v>0</v>
          </cell>
        </row>
        <row r="4231">
          <cell r="K4231">
            <v>0</v>
          </cell>
        </row>
        <row r="4232">
          <cell r="K4232">
            <v>0</v>
          </cell>
        </row>
        <row r="4233">
          <cell r="K4233">
            <v>0</v>
          </cell>
        </row>
        <row r="4234">
          <cell r="K4234">
            <v>0</v>
          </cell>
        </row>
        <row r="4235">
          <cell r="K4235">
            <v>0</v>
          </cell>
        </row>
        <row r="4236">
          <cell r="K4236">
            <v>0</v>
          </cell>
        </row>
        <row r="4237">
          <cell r="K4237">
            <v>0</v>
          </cell>
        </row>
        <row r="4238">
          <cell r="K4238">
            <v>0</v>
          </cell>
        </row>
        <row r="4239">
          <cell r="K4239">
            <v>0</v>
          </cell>
        </row>
        <row r="4240">
          <cell r="K4240">
            <v>0</v>
          </cell>
        </row>
        <row r="4241">
          <cell r="K4241">
            <v>0</v>
          </cell>
        </row>
        <row r="4242">
          <cell r="K4242">
            <v>0</v>
          </cell>
        </row>
        <row r="4243">
          <cell r="K4243">
            <v>0</v>
          </cell>
        </row>
        <row r="4246">
          <cell r="J4246">
            <v>2223050</v>
          </cell>
        </row>
        <row r="4248">
          <cell r="K4248">
            <v>0</v>
          </cell>
        </row>
        <row r="4250">
          <cell r="E4250" t="str">
            <v>Hormat Kami,</v>
          </cell>
          <cell r="J4250">
            <v>220302.25225225222</v>
          </cell>
        </row>
        <row r="4252">
          <cell r="K4252">
            <v>2223050</v>
          </cell>
        </row>
        <row r="4254">
          <cell r="J4254" t="str">
            <v>NOVI / CONDRO</v>
          </cell>
        </row>
        <row r="4258">
          <cell r="D4258" t="str">
            <v>AM</v>
          </cell>
          <cell r="E4258">
            <v>23050038</v>
          </cell>
        </row>
        <row r="4260">
          <cell r="D4260">
            <v>45069</v>
          </cell>
        </row>
        <row r="4262">
          <cell r="D4262" t="str">
            <v>KO 4403</v>
          </cell>
        </row>
        <row r="4264">
          <cell r="D4264" t="str">
            <v>C</v>
          </cell>
          <cell r="J4264" t="str">
            <v>Disc 2</v>
          </cell>
          <cell r="K4264" t="str">
            <v>Amount</v>
          </cell>
        </row>
        <row r="4266">
          <cell r="D4266">
            <v>1</v>
          </cell>
          <cell r="E4266" t="str">
            <v>PAPER JUMBO CLIP KENKO NO. 5</v>
          </cell>
          <cell r="J4266">
            <v>0</v>
          </cell>
          <cell r="K4266">
            <v>743900</v>
          </cell>
        </row>
        <row r="4267">
          <cell r="D4267">
            <v>1</v>
          </cell>
          <cell r="E4267" t="str">
            <v>CUTTER 9 MM KENKO A-300 (KECIL)</v>
          </cell>
          <cell r="J4267">
            <v>0</v>
          </cell>
          <cell r="K4267">
            <v>1479150</v>
          </cell>
        </row>
        <row r="4268">
          <cell r="D4268">
            <v>0</v>
          </cell>
          <cell r="E4268">
            <v>0</v>
          </cell>
          <cell r="J4268">
            <v>0</v>
          </cell>
          <cell r="K4268">
            <v>0</v>
          </cell>
        </row>
        <row r="4269">
          <cell r="D4269">
            <v>0</v>
          </cell>
          <cell r="E4269">
            <v>0</v>
          </cell>
          <cell r="J4269">
            <v>0</v>
          </cell>
          <cell r="K4269">
            <v>0</v>
          </cell>
        </row>
        <row r="4270">
          <cell r="D4270">
            <v>0</v>
          </cell>
          <cell r="E4270">
            <v>0</v>
          </cell>
          <cell r="J4270">
            <v>0</v>
          </cell>
          <cell r="K4270">
            <v>0</v>
          </cell>
        </row>
        <row r="4271">
          <cell r="D4271">
            <v>0</v>
          </cell>
          <cell r="E4271">
            <v>0</v>
          </cell>
          <cell r="J4271">
            <v>0</v>
          </cell>
          <cell r="K4271">
            <v>0</v>
          </cell>
        </row>
        <row r="4272">
          <cell r="D4272">
            <v>0</v>
          </cell>
          <cell r="E4272">
            <v>0</v>
          </cell>
          <cell r="J4272">
            <v>0</v>
          </cell>
          <cell r="K4272">
            <v>0</v>
          </cell>
        </row>
        <row r="4273">
          <cell r="D4273">
            <v>0</v>
          </cell>
          <cell r="E4273">
            <v>0</v>
          </cell>
          <cell r="J4273">
            <v>0</v>
          </cell>
          <cell r="K4273">
            <v>0</v>
          </cell>
        </row>
        <row r="4274">
          <cell r="D4274">
            <v>0</v>
          </cell>
          <cell r="E4274">
            <v>0</v>
          </cell>
          <cell r="J4274">
            <v>0</v>
          </cell>
          <cell r="K4274">
            <v>0</v>
          </cell>
        </row>
        <row r="4275">
          <cell r="D4275">
            <v>0</v>
          </cell>
          <cell r="E4275">
            <v>0</v>
          </cell>
          <cell r="J4275">
            <v>0</v>
          </cell>
          <cell r="K4275">
            <v>0</v>
          </cell>
        </row>
        <row r="4276">
          <cell r="D4276">
            <v>0</v>
          </cell>
          <cell r="E4276">
            <v>0</v>
          </cell>
          <cell r="J4276">
            <v>0</v>
          </cell>
          <cell r="K4276">
            <v>0</v>
          </cell>
        </row>
        <row r="4277">
          <cell r="D4277">
            <v>0</v>
          </cell>
          <cell r="E4277">
            <v>0</v>
          </cell>
          <cell r="J4277">
            <v>0</v>
          </cell>
          <cell r="K4277">
            <v>0</v>
          </cell>
        </row>
        <row r="4278">
          <cell r="D4278">
            <v>0</v>
          </cell>
          <cell r="E4278">
            <v>0</v>
          </cell>
          <cell r="J4278">
            <v>0</v>
          </cell>
          <cell r="K4278">
            <v>0</v>
          </cell>
        </row>
        <row r="4279">
          <cell r="D4279">
            <v>0</v>
          </cell>
          <cell r="E4279">
            <v>0</v>
          </cell>
          <cell r="J4279">
            <v>0</v>
          </cell>
          <cell r="K4279">
            <v>0</v>
          </cell>
        </row>
        <row r="4280">
          <cell r="D4280">
            <v>0</v>
          </cell>
          <cell r="E4280">
            <v>0</v>
          </cell>
          <cell r="J4280">
            <v>0</v>
          </cell>
          <cell r="K4280">
            <v>0</v>
          </cell>
        </row>
        <row r="4281">
          <cell r="D4281">
            <v>0</v>
          </cell>
          <cell r="E4281">
            <v>0</v>
          </cell>
          <cell r="J4281">
            <v>0</v>
          </cell>
          <cell r="K4281">
            <v>0</v>
          </cell>
        </row>
        <row r="4284">
          <cell r="J4284">
            <v>2223050</v>
          </cell>
        </row>
        <row r="4286">
          <cell r="J4286">
            <v>0</v>
          </cell>
          <cell r="K4286">
            <v>0</v>
          </cell>
        </row>
        <row r="4288">
          <cell r="E4288" t="str">
            <v>Hormat Kami,</v>
          </cell>
          <cell r="J4288">
            <v>220302.25225225222</v>
          </cell>
        </row>
        <row r="4290">
          <cell r="K4290">
            <v>2223050</v>
          </cell>
        </row>
        <row r="4292">
          <cell r="J4292" t="str">
            <v>NOVI / CONDRO</v>
          </cell>
        </row>
        <row r="4293">
          <cell r="J4293">
            <v>0</v>
          </cell>
        </row>
        <row r="4296">
          <cell r="D4296" t="str">
            <v>AM</v>
          </cell>
          <cell r="E4296">
            <v>23050038</v>
          </cell>
        </row>
        <row r="4298">
          <cell r="D4298">
            <v>45069</v>
          </cell>
        </row>
        <row r="4300">
          <cell r="D4300" t="str">
            <v>KO 4403</v>
          </cell>
        </row>
        <row r="4302">
          <cell r="D4302" t="str">
            <v>C</v>
          </cell>
          <cell r="J4302" t="str">
            <v>Disc 2</v>
          </cell>
          <cell r="K4302" t="str">
            <v>Amount</v>
          </cell>
        </row>
        <row r="4304">
          <cell r="D4304">
            <v>1</v>
          </cell>
          <cell r="E4304" t="str">
            <v>PAPER JUMBO CLIP KENKO NO. 5</v>
          </cell>
          <cell r="J4304">
            <v>0</v>
          </cell>
          <cell r="K4304">
            <v>743900</v>
          </cell>
        </row>
        <row r="4305">
          <cell r="D4305">
            <v>1</v>
          </cell>
          <cell r="E4305" t="str">
            <v>CUTTER 9 MM KENKO A-300 (KECIL)</v>
          </cell>
          <cell r="J4305">
            <v>0</v>
          </cell>
          <cell r="K4305">
            <v>1479150</v>
          </cell>
        </row>
        <row r="4306">
          <cell r="D4306">
            <v>0</v>
          </cell>
          <cell r="E4306">
            <v>0</v>
          </cell>
          <cell r="J4306">
            <v>0</v>
          </cell>
          <cell r="K4306">
            <v>0</v>
          </cell>
        </row>
        <row r="4307">
          <cell r="D4307">
            <v>0</v>
          </cell>
          <cell r="E4307">
            <v>0</v>
          </cell>
          <cell r="J4307">
            <v>0</v>
          </cell>
          <cell r="K4307">
            <v>0</v>
          </cell>
        </row>
        <row r="4308">
          <cell r="D4308">
            <v>0</v>
          </cell>
          <cell r="E4308">
            <v>0</v>
          </cell>
          <cell r="J4308">
            <v>0</v>
          </cell>
          <cell r="K4308">
            <v>0</v>
          </cell>
        </row>
        <row r="4309">
          <cell r="D4309">
            <v>0</v>
          </cell>
          <cell r="E4309">
            <v>0</v>
          </cell>
          <cell r="J4309">
            <v>0</v>
          </cell>
          <cell r="K4309">
            <v>0</v>
          </cell>
        </row>
        <row r="4310">
          <cell r="D4310">
            <v>0</v>
          </cell>
          <cell r="E4310">
            <v>0</v>
          </cell>
          <cell r="J4310">
            <v>0</v>
          </cell>
          <cell r="K4310">
            <v>0</v>
          </cell>
        </row>
        <row r="4311">
          <cell r="D4311">
            <v>0</v>
          </cell>
          <cell r="E4311">
            <v>0</v>
          </cell>
          <cell r="J4311">
            <v>0</v>
          </cell>
          <cell r="K4311">
            <v>0</v>
          </cell>
        </row>
        <row r="4312">
          <cell r="D4312">
            <v>0</v>
          </cell>
          <cell r="E4312">
            <v>0</v>
          </cell>
          <cell r="J4312">
            <v>0</v>
          </cell>
          <cell r="K4312">
            <v>0</v>
          </cell>
        </row>
        <row r="4313">
          <cell r="D4313">
            <v>0</v>
          </cell>
          <cell r="E4313">
            <v>0</v>
          </cell>
          <cell r="J4313">
            <v>0</v>
          </cell>
          <cell r="K4313">
            <v>0</v>
          </cell>
        </row>
        <row r="4314">
          <cell r="D4314">
            <v>0</v>
          </cell>
          <cell r="E4314">
            <v>0</v>
          </cell>
          <cell r="J4314">
            <v>0</v>
          </cell>
          <cell r="K4314">
            <v>0</v>
          </cell>
        </row>
        <row r="4315">
          <cell r="D4315">
            <v>0</v>
          </cell>
          <cell r="E4315">
            <v>0</v>
          </cell>
          <cell r="J4315">
            <v>0</v>
          </cell>
          <cell r="K4315">
            <v>0</v>
          </cell>
        </row>
        <row r="4316">
          <cell r="D4316">
            <v>0</v>
          </cell>
          <cell r="E4316">
            <v>0</v>
          </cell>
          <cell r="J4316">
            <v>0</v>
          </cell>
          <cell r="K4316">
            <v>0</v>
          </cell>
        </row>
        <row r="4317">
          <cell r="D4317">
            <v>0</v>
          </cell>
          <cell r="E4317">
            <v>0</v>
          </cell>
          <cell r="J4317">
            <v>0</v>
          </cell>
          <cell r="K4317">
            <v>0</v>
          </cell>
        </row>
        <row r="4318">
          <cell r="D4318">
            <v>0</v>
          </cell>
          <cell r="E4318">
            <v>0</v>
          </cell>
          <cell r="J4318">
            <v>0</v>
          </cell>
          <cell r="K4318">
            <v>0</v>
          </cell>
        </row>
        <row r="4319">
          <cell r="D4319">
            <v>0</v>
          </cell>
          <cell r="E4319">
            <v>0</v>
          </cell>
          <cell r="J4319">
            <v>0</v>
          </cell>
          <cell r="K4319">
            <v>0</v>
          </cell>
        </row>
        <row r="4322">
          <cell r="J4322">
            <v>2223050</v>
          </cell>
        </row>
        <row r="4324">
          <cell r="J4324">
            <v>0</v>
          </cell>
          <cell r="K4324">
            <v>0</v>
          </cell>
        </row>
        <row r="4326">
          <cell r="E4326" t="str">
            <v>Hormat Kami,</v>
          </cell>
          <cell r="J4326">
            <v>220302.25225225222</v>
          </cell>
        </row>
        <row r="4328">
          <cell r="K4328">
            <v>2223050</v>
          </cell>
        </row>
        <row r="4330">
          <cell r="J4330" t="str">
            <v>NOVI / CONDRO</v>
          </cell>
        </row>
        <row r="4331">
          <cell r="J4331">
            <v>0</v>
          </cell>
        </row>
        <row r="4334">
          <cell r="D4334" t="str">
            <v>AM</v>
          </cell>
          <cell r="E4334">
            <v>23050039</v>
          </cell>
        </row>
        <row r="4336">
          <cell r="D4336">
            <v>45069</v>
          </cell>
        </row>
        <row r="4338">
          <cell r="D4338" t="str">
            <v>KO 4404</v>
          </cell>
        </row>
        <row r="4340">
          <cell r="D4340" t="str">
            <v>C</v>
          </cell>
          <cell r="J4340" t="str">
            <v>Disc 2</v>
          </cell>
          <cell r="K4340" t="str">
            <v>Amount</v>
          </cell>
        </row>
        <row r="4342">
          <cell r="D4342">
            <v>1</v>
          </cell>
          <cell r="E4342" t="str">
            <v>GUNTING KENKO SC-838N</v>
          </cell>
          <cell r="K4342">
            <v>1715700</v>
          </cell>
        </row>
        <row r="4343">
          <cell r="K4343">
            <v>0</v>
          </cell>
        </row>
        <row r="4344">
          <cell r="K4344">
            <v>0</v>
          </cell>
        </row>
        <row r="4345">
          <cell r="K4345">
            <v>0</v>
          </cell>
        </row>
        <row r="4346">
          <cell r="K4346">
            <v>0</v>
          </cell>
        </row>
        <row r="4347">
          <cell r="K4347">
            <v>0</v>
          </cell>
        </row>
        <row r="4348">
          <cell r="K4348">
            <v>0</v>
          </cell>
        </row>
        <row r="4349">
          <cell r="K4349">
            <v>0</v>
          </cell>
        </row>
        <row r="4350">
          <cell r="K4350">
            <v>0</v>
          </cell>
        </row>
        <row r="4351">
          <cell r="K4351">
            <v>0</v>
          </cell>
        </row>
        <row r="4352">
          <cell r="K4352">
            <v>0</v>
          </cell>
        </row>
        <row r="4353">
          <cell r="K4353">
            <v>0</v>
          </cell>
        </row>
        <row r="4354">
          <cell r="K4354">
            <v>0</v>
          </cell>
        </row>
        <row r="4355">
          <cell r="K4355">
            <v>0</v>
          </cell>
        </row>
        <row r="4356">
          <cell r="K4356">
            <v>0</v>
          </cell>
        </row>
        <row r="4357">
          <cell r="K4357">
            <v>0</v>
          </cell>
        </row>
        <row r="4360">
          <cell r="J4360">
            <v>1715700</v>
          </cell>
        </row>
        <row r="4362">
          <cell r="K4362">
            <v>0</v>
          </cell>
        </row>
        <row r="4364">
          <cell r="E4364" t="str">
            <v>Hormat Kami,</v>
          </cell>
          <cell r="J4364">
            <v>170024.32432432432</v>
          </cell>
        </row>
        <row r="4366">
          <cell r="K4366">
            <v>1715700</v>
          </cell>
        </row>
        <row r="4368">
          <cell r="J4368" t="str">
            <v>NOVI / CONDRO</v>
          </cell>
        </row>
        <row r="4372">
          <cell r="D4372" t="str">
            <v>AM</v>
          </cell>
          <cell r="E4372">
            <v>23050039</v>
          </cell>
        </row>
        <row r="4374">
          <cell r="D4374">
            <v>45069</v>
          </cell>
        </row>
        <row r="4376">
          <cell r="D4376" t="str">
            <v>KO 4404</v>
          </cell>
        </row>
        <row r="4378">
          <cell r="D4378" t="str">
            <v>C</v>
          </cell>
          <cell r="J4378" t="str">
            <v>Disc 2</v>
          </cell>
          <cell r="K4378" t="str">
            <v>Amount</v>
          </cell>
        </row>
        <row r="4380">
          <cell r="D4380">
            <v>1</v>
          </cell>
          <cell r="E4380" t="str">
            <v>GUNTING KENKO SC-838N</v>
          </cell>
          <cell r="J4380">
            <v>0</v>
          </cell>
          <cell r="K4380">
            <v>1715700</v>
          </cell>
        </row>
        <row r="4381">
          <cell r="D4381">
            <v>0</v>
          </cell>
          <cell r="E4381">
            <v>0</v>
          </cell>
          <cell r="J4381">
            <v>0</v>
          </cell>
          <cell r="K4381">
            <v>0</v>
          </cell>
        </row>
        <row r="4382">
          <cell r="D4382">
            <v>0</v>
          </cell>
          <cell r="E4382">
            <v>0</v>
          </cell>
          <cell r="J4382">
            <v>0</v>
          </cell>
          <cell r="K4382">
            <v>0</v>
          </cell>
        </row>
        <row r="4383">
          <cell r="D4383">
            <v>0</v>
          </cell>
          <cell r="E4383">
            <v>0</v>
          </cell>
          <cell r="J4383">
            <v>0</v>
          </cell>
          <cell r="K4383">
            <v>0</v>
          </cell>
        </row>
        <row r="4384">
          <cell r="D4384">
            <v>0</v>
          </cell>
          <cell r="E4384">
            <v>0</v>
          </cell>
          <cell r="J4384">
            <v>0</v>
          </cell>
          <cell r="K4384">
            <v>0</v>
          </cell>
        </row>
        <row r="4385">
          <cell r="D4385">
            <v>0</v>
          </cell>
          <cell r="E4385">
            <v>0</v>
          </cell>
          <cell r="J4385">
            <v>0</v>
          </cell>
          <cell r="K4385">
            <v>0</v>
          </cell>
        </row>
        <row r="4386">
          <cell r="D4386">
            <v>0</v>
          </cell>
          <cell r="E4386">
            <v>0</v>
          </cell>
          <cell r="J4386">
            <v>0</v>
          </cell>
          <cell r="K4386">
            <v>0</v>
          </cell>
        </row>
        <row r="4387">
          <cell r="D4387">
            <v>0</v>
          </cell>
          <cell r="E4387">
            <v>0</v>
          </cell>
          <cell r="J4387">
            <v>0</v>
          </cell>
          <cell r="K4387">
            <v>0</v>
          </cell>
        </row>
        <row r="4388">
          <cell r="D4388">
            <v>0</v>
          </cell>
          <cell r="E4388">
            <v>0</v>
          </cell>
          <cell r="J4388">
            <v>0</v>
          </cell>
          <cell r="K4388">
            <v>0</v>
          </cell>
        </row>
        <row r="4389">
          <cell r="D4389">
            <v>0</v>
          </cell>
          <cell r="E4389">
            <v>0</v>
          </cell>
          <cell r="J4389">
            <v>0</v>
          </cell>
          <cell r="K4389">
            <v>0</v>
          </cell>
        </row>
        <row r="4390">
          <cell r="D4390">
            <v>0</v>
          </cell>
          <cell r="E4390">
            <v>0</v>
          </cell>
          <cell r="J4390">
            <v>0</v>
          </cell>
          <cell r="K4390">
            <v>0</v>
          </cell>
        </row>
        <row r="4391">
          <cell r="D4391">
            <v>0</v>
          </cell>
          <cell r="E4391">
            <v>0</v>
          </cell>
          <cell r="J4391">
            <v>0</v>
          </cell>
          <cell r="K4391">
            <v>0</v>
          </cell>
        </row>
        <row r="4392">
          <cell r="D4392">
            <v>0</v>
          </cell>
          <cell r="E4392">
            <v>0</v>
          </cell>
          <cell r="J4392">
            <v>0</v>
          </cell>
          <cell r="K4392">
            <v>0</v>
          </cell>
        </row>
        <row r="4393">
          <cell r="D4393">
            <v>0</v>
          </cell>
          <cell r="E4393">
            <v>0</v>
          </cell>
          <cell r="J4393">
            <v>0</v>
          </cell>
          <cell r="K4393">
            <v>0</v>
          </cell>
        </row>
        <row r="4394">
          <cell r="D4394">
            <v>0</v>
          </cell>
          <cell r="E4394">
            <v>0</v>
          </cell>
          <cell r="J4394">
            <v>0</v>
          </cell>
          <cell r="K4394">
            <v>0</v>
          </cell>
        </row>
        <row r="4395">
          <cell r="D4395">
            <v>0</v>
          </cell>
          <cell r="E4395">
            <v>0</v>
          </cell>
          <cell r="J4395">
            <v>0</v>
          </cell>
          <cell r="K4395">
            <v>0</v>
          </cell>
        </row>
        <row r="4398">
          <cell r="J4398">
            <v>1715700</v>
          </cell>
        </row>
        <row r="4400">
          <cell r="J4400">
            <v>0</v>
          </cell>
          <cell r="K4400">
            <v>0</v>
          </cell>
        </row>
        <row r="4402">
          <cell r="E4402" t="str">
            <v>Hormat Kami,</v>
          </cell>
          <cell r="J4402">
            <v>170024.32432432432</v>
          </cell>
        </row>
        <row r="4404">
          <cell r="K4404">
            <v>1715700</v>
          </cell>
        </row>
        <row r="4406">
          <cell r="J4406" t="str">
            <v>NOVI / CONDRO</v>
          </cell>
        </row>
        <row r="4407">
          <cell r="J4407">
            <v>0</v>
          </cell>
        </row>
        <row r="4410">
          <cell r="D4410" t="str">
            <v>AM</v>
          </cell>
          <cell r="E4410">
            <v>23050039</v>
          </cell>
        </row>
        <row r="4412">
          <cell r="D4412">
            <v>45069</v>
          </cell>
        </row>
        <row r="4414">
          <cell r="D4414" t="str">
            <v>KO 4404</v>
          </cell>
        </row>
        <row r="4416">
          <cell r="D4416" t="str">
            <v>C</v>
          </cell>
          <cell r="J4416" t="str">
            <v>Disc 2</v>
          </cell>
          <cell r="K4416" t="str">
            <v>Amount</v>
          </cell>
        </row>
        <row r="4418">
          <cell r="D4418">
            <v>1</v>
          </cell>
          <cell r="E4418" t="str">
            <v>GUNTING KENKO SC-838N</v>
          </cell>
          <cell r="J4418">
            <v>0</v>
          </cell>
          <cell r="K4418">
            <v>1715700</v>
          </cell>
        </row>
        <row r="4419">
          <cell r="D4419">
            <v>0</v>
          </cell>
          <cell r="E4419">
            <v>0</v>
          </cell>
          <cell r="J4419">
            <v>0</v>
          </cell>
          <cell r="K4419">
            <v>0</v>
          </cell>
        </row>
        <row r="4420">
          <cell r="D4420">
            <v>0</v>
          </cell>
          <cell r="E4420">
            <v>0</v>
          </cell>
          <cell r="J4420">
            <v>0</v>
          </cell>
          <cell r="K4420">
            <v>0</v>
          </cell>
        </row>
        <row r="4421">
          <cell r="D4421">
            <v>0</v>
          </cell>
          <cell r="E4421">
            <v>0</v>
          </cell>
          <cell r="J4421">
            <v>0</v>
          </cell>
          <cell r="K4421">
            <v>0</v>
          </cell>
        </row>
        <row r="4422">
          <cell r="D4422">
            <v>0</v>
          </cell>
          <cell r="E4422">
            <v>0</v>
          </cell>
          <cell r="J4422">
            <v>0</v>
          </cell>
          <cell r="K4422">
            <v>0</v>
          </cell>
        </row>
        <row r="4423">
          <cell r="D4423">
            <v>0</v>
          </cell>
          <cell r="E4423">
            <v>0</v>
          </cell>
          <cell r="J4423">
            <v>0</v>
          </cell>
          <cell r="K4423">
            <v>0</v>
          </cell>
        </row>
        <row r="4424">
          <cell r="D4424">
            <v>0</v>
          </cell>
          <cell r="E4424">
            <v>0</v>
          </cell>
          <cell r="J4424">
            <v>0</v>
          </cell>
          <cell r="K4424">
            <v>0</v>
          </cell>
        </row>
        <row r="4425">
          <cell r="D4425">
            <v>0</v>
          </cell>
          <cell r="E4425">
            <v>0</v>
          </cell>
          <cell r="J4425">
            <v>0</v>
          </cell>
          <cell r="K4425">
            <v>0</v>
          </cell>
        </row>
        <row r="4426">
          <cell r="D4426">
            <v>0</v>
          </cell>
          <cell r="E4426">
            <v>0</v>
          </cell>
          <cell r="J4426">
            <v>0</v>
          </cell>
          <cell r="K4426">
            <v>0</v>
          </cell>
        </row>
        <row r="4427">
          <cell r="D4427">
            <v>0</v>
          </cell>
          <cell r="E4427">
            <v>0</v>
          </cell>
          <cell r="J4427">
            <v>0</v>
          </cell>
          <cell r="K4427">
            <v>0</v>
          </cell>
        </row>
        <row r="4428">
          <cell r="D4428">
            <v>0</v>
          </cell>
          <cell r="E4428">
            <v>0</v>
          </cell>
          <cell r="J4428">
            <v>0</v>
          </cell>
          <cell r="K4428">
            <v>0</v>
          </cell>
        </row>
        <row r="4429">
          <cell r="D4429">
            <v>0</v>
          </cell>
          <cell r="E4429">
            <v>0</v>
          </cell>
          <cell r="J4429">
            <v>0</v>
          </cell>
          <cell r="K4429">
            <v>0</v>
          </cell>
        </row>
        <row r="4430">
          <cell r="D4430">
            <v>0</v>
          </cell>
          <cell r="E4430">
            <v>0</v>
          </cell>
          <cell r="J4430">
            <v>0</v>
          </cell>
          <cell r="K4430">
            <v>0</v>
          </cell>
        </row>
        <row r="4431">
          <cell r="D4431">
            <v>0</v>
          </cell>
          <cell r="E4431">
            <v>0</v>
          </cell>
          <cell r="J4431">
            <v>0</v>
          </cell>
          <cell r="K4431">
            <v>0</v>
          </cell>
        </row>
        <row r="4432">
          <cell r="D4432">
            <v>0</v>
          </cell>
          <cell r="E4432">
            <v>0</v>
          </cell>
          <cell r="J4432">
            <v>0</v>
          </cell>
          <cell r="K4432">
            <v>0</v>
          </cell>
        </row>
        <row r="4433">
          <cell r="D4433">
            <v>0</v>
          </cell>
          <cell r="E4433">
            <v>0</v>
          </cell>
          <cell r="J4433">
            <v>0</v>
          </cell>
          <cell r="K4433">
            <v>0</v>
          </cell>
        </row>
        <row r="4436">
          <cell r="J4436">
            <v>1715700</v>
          </cell>
        </row>
        <row r="4438">
          <cell r="J4438">
            <v>0</v>
          </cell>
          <cell r="K4438">
            <v>0</v>
          </cell>
        </row>
        <row r="4440">
          <cell r="E4440" t="str">
            <v>Hormat Kami,</v>
          </cell>
          <cell r="J4440">
            <v>170024.32432432432</v>
          </cell>
        </row>
        <row r="4442">
          <cell r="K4442">
            <v>1715700</v>
          </cell>
        </row>
        <row r="4444">
          <cell r="J4444" t="str">
            <v>NOVI / CONDRO</v>
          </cell>
        </row>
        <row r="4445">
          <cell r="J4445">
            <v>0</v>
          </cell>
        </row>
        <row r="4448">
          <cell r="D4448" t="str">
            <v>AM</v>
          </cell>
          <cell r="E4448">
            <v>23050040</v>
          </cell>
        </row>
        <row r="4450">
          <cell r="D4450">
            <v>45070</v>
          </cell>
        </row>
        <row r="4452">
          <cell r="D4452" t="str">
            <v>G 4332</v>
          </cell>
        </row>
        <row r="4454">
          <cell r="D4454" t="str">
            <v>C</v>
          </cell>
          <cell r="J4454" t="str">
            <v>Disc 2</v>
          </cell>
          <cell r="K4454" t="str">
            <v>Amount</v>
          </cell>
        </row>
        <row r="4456">
          <cell r="D4456">
            <v>3</v>
          </cell>
          <cell r="E4456" t="str">
            <v>STIP / PENGHAPUS JOYKO 526-B40P PUTIH</v>
          </cell>
          <cell r="K4456">
            <v>3714375</v>
          </cell>
        </row>
        <row r="4457">
          <cell r="D4457">
            <v>1</v>
          </cell>
          <cell r="E4457" t="str">
            <v>STIP / PENGHAPUS JOYKO 526-B20 PUTIH</v>
          </cell>
          <cell r="K4457">
            <v>1491875</v>
          </cell>
        </row>
        <row r="4458">
          <cell r="K4458">
            <v>0</v>
          </cell>
        </row>
        <row r="4459">
          <cell r="K4459">
            <v>0</v>
          </cell>
        </row>
        <row r="4460">
          <cell r="K4460">
            <v>0</v>
          </cell>
        </row>
        <row r="4461">
          <cell r="K4461">
            <v>0</v>
          </cell>
        </row>
        <row r="4462">
          <cell r="K4462">
            <v>0</v>
          </cell>
        </row>
        <row r="4463">
          <cell r="K4463">
            <v>0</v>
          </cell>
        </row>
        <row r="4464">
          <cell r="K4464">
            <v>0</v>
          </cell>
        </row>
        <row r="4465">
          <cell r="K4465">
            <v>0</v>
          </cell>
        </row>
        <row r="4466">
          <cell r="K4466">
            <v>0</v>
          </cell>
        </row>
        <row r="4467">
          <cell r="K4467">
            <v>0</v>
          </cell>
        </row>
        <row r="4468">
          <cell r="K4468">
            <v>0</v>
          </cell>
        </row>
        <row r="4469">
          <cell r="K4469">
            <v>0</v>
          </cell>
        </row>
        <row r="4470">
          <cell r="K4470">
            <v>0</v>
          </cell>
        </row>
        <row r="4471">
          <cell r="K4471">
            <v>0</v>
          </cell>
        </row>
        <row r="4474">
          <cell r="J4474">
            <v>5206250</v>
          </cell>
        </row>
        <row r="4476">
          <cell r="K4476">
            <v>0</v>
          </cell>
        </row>
        <row r="4478">
          <cell r="E4478" t="str">
            <v>Hormat Kami,</v>
          </cell>
          <cell r="J4478">
            <v>515934.68468468462</v>
          </cell>
        </row>
        <row r="4480">
          <cell r="K4480">
            <v>5206250</v>
          </cell>
        </row>
        <row r="4482">
          <cell r="J4482" t="str">
            <v>NOVI / CONDRO</v>
          </cell>
        </row>
        <row r="4486">
          <cell r="D4486" t="str">
            <v>AM</v>
          </cell>
          <cell r="E4486">
            <v>23050040</v>
          </cell>
        </row>
        <row r="4488">
          <cell r="D4488">
            <v>45070</v>
          </cell>
        </row>
        <row r="4490">
          <cell r="D4490" t="str">
            <v>G 4332</v>
          </cell>
        </row>
        <row r="4492">
          <cell r="D4492" t="str">
            <v>C</v>
          </cell>
          <cell r="J4492" t="str">
            <v>Disc 2</v>
          </cell>
          <cell r="K4492" t="str">
            <v>Amount</v>
          </cell>
        </row>
        <row r="4494">
          <cell r="D4494">
            <v>3</v>
          </cell>
          <cell r="E4494" t="str">
            <v>STIP / PENGHAPUS JOYKO 526-B40P PUTIH</v>
          </cell>
          <cell r="J4494">
            <v>0</v>
          </cell>
          <cell r="K4494">
            <v>3714375</v>
          </cell>
        </row>
        <row r="4495">
          <cell r="D4495">
            <v>1</v>
          </cell>
          <cell r="E4495" t="str">
            <v>STIP / PENGHAPUS JOYKO 526-B20 PUTIH</v>
          </cell>
          <cell r="J4495">
            <v>0</v>
          </cell>
          <cell r="K4495">
            <v>1491875</v>
          </cell>
        </row>
        <row r="4496">
          <cell r="D4496">
            <v>0</v>
          </cell>
          <cell r="E4496">
            <v>0</v>
          </cell>
          <cell r="J4496">
            <v>0</v>
          </cell>
          <cell r="K4496">
            <v>0</v>
          </cell>
        </row>
        <row r="4497">
          <cell r="D4497">
            <v>0</v>
          </cell>
          <cell r="E4497">
            <v>0</v>
          </cell>
          <cell r="J4497">
            <v>0</v>
          </cell>
          <cell r="K4497">
            <v>0</v>
          </cell>
        </row>
        <row r="4498">
          <cell r="D4498">
            <v>0</v>
          </cell>
          <cell r="E4498">
            <v>0</v>
          </cell>
          <cell r="J4498">
            <v>0</v>
          </cell>
          <cell r="K4498">
            <v>0</v>
          </cell>
        </row>
        <row r="4499">
          <cell r="D4499">
            <v>0</v>
          </cell>
          <cell r="E4499">
            <v>0</v>
          </cell>
          <cell r="J4499">
            <v>0</v>
          </cell>
          <cell r="K4499">
            <v>0</v>
          </cell>
        </row>
        <row r="4500">
          <cell r="D4500">
            <v>0</v>
          </cell>
          <cell r="E4500">
            <v>0</v>
          </cell>
          <cell r="J4500">
            <v>0</v>
          </cell>
          <cell r="K4500">
            <v>0</v>
          </cell>
        </row>
        <row r="4501">
          <cell r="D4501">
            <v>0</v>
          </cell>
          <cell r="E4501">
            <v>0</v>
          </cell>
          <cell r="J4501">
            <v>0</v>
          </cell>
          <cell r="K4501">
            <v>0</v>
          </cell>
        </row>
        <row r="4502">
          <cell r="D4502">
            <v>0</v>
          </cell>
          <cell r="E4502">
            <v>0</v>
          </cell>
          <cell r="J4502">
            <v>0</v>
          </cell>
          <cell r="K4502">
            <v>0</v>
          </cell>
        </row>
        <row r="4503">
          <cell r="D4503">
            <v>0</v>
          </cell>
          <cell r="E4503">
            <v>0</v>
          </cell>
          <cell r="J4503">
            <v>0</v>
          </cell>
          <cell r="K4503">
            <v>0</v>
          </cell>
        </row>
        <row r="4504">
          <cell r="D4504">
            <v>0</v>
          </cell>
          <cell r="E4504">
            <v>0</v>
          </cell>
          <cell r="J4504">
            <v>0</v>
          </cell>
          <cell r="K4504">
            <v>0</v>
          </cell>
        </row>
        <row r="4505">
          <cell r="D4505">
            <v>0</v>
          </cell>
          <cell r="E4505">
            <v>0</v>
          </cell>
          <cell r="J4505">
            <v>0</v>
          </cell>
          <cell r="K4505">
            <v>0</v>
          </cell>
        </row>
        <row r="4506">
          <cell r="D4506">
            <v>0</v>
          </cell>
          <cell r="E4506">
            <v>0</v>
          </cell>
          <cell r="J4506">
            <v>0</v>
          </cell>
          <cell r="K4506">
            <v>0</v>
          </cell>
        </row>
        <row r="4507">
          <cell r="D4507">
            <v>0</v>
          </cell>
          <cell r="E4507">
            <v>0</v>
          </cell>
          <cell r="J4507">
            <v>0</v>
          </cell>
          <cell r="K4507">
            <v>0</v>
          </cell>
        </row>
        <row r="4508">
          <cell r="D4508">
            <v>0</v>
          </cell>
          <cell r="E4508">
            <v>0</v>
          </cell>
          <cell r="J4508">
            <v>0</v>
          </cell>
          <cell r="K4508">
            <v>0</v>
          </cell>
        </row>
        <row r="4509">
          <cell r="D4509">
            <v>0</v>
          </cell>
          <cell r="E4509">
            <v>0</v>
          </cell>
          <cell r="J4509">
            <v>0</v>
          </cell>
          <cell r="K4509">
            <v>0</v>
          </cell>
        </row>
        <row r="4512">
          <cell r="J4512">
            <v>5206250</v>
          </cell>
        </row>
        <row r="4514">
          <cell r="J4514">
            <v>0</v>
          </cell>
          <cell r="K4514">
            <v>0</v>
          </cell>
        </row>
        <row r="4516">
          <cell r="E4516" t="str">
            <v>Hormat Kami,</v>
          </cell>
          <cell r="J4516">
            <v>515934.68468468462</v>
          </cell>
        </row>
        <row r="4518">
          <cell r="K4518">
            <v>5206250</v>
          </cell>
        </row>
        <row r="4520">
          <cell r="J4520" t="str">
            <v>NOVI / CONDRO</v>
          </cell>
        </row>
        <row r="4521">
          <cell r="J4521">
            <v>0</v>
          </cell>
        </row>
        <row r="4524">
          <cell r="D4524" t="str">
            <v>AM</v>
          </cell>
          <cell r="E4524">
            <v>23050040</v>
          </cell>
        </row>
        <row r="4526">
          <cell r="D4526">
            <v>45070</v>
          </cell>
        </row>
        <row r="4528">
          <cell r="D4528" t="str">
            <v>G 4332</v>
          </cell>
        </row>
        <row r="4530">
          <cell r="D4530" t="str">
            <v>C</v>
          </cell>
          <cell r="J4530" t="str">
            <v>Disc 2</v>
          </cell>
          <cell r="K4530" t="str">
            <v>Amount</v>
          </cell>
        </row>
        <row r="4532">
          <cell r="D4532">
            <v>3</v>
          </cell>
          <cell r="E4532" t="str">
            <v>STIP / PENGHAPUS JOYKO 526-B40P PUTIH</v>
          </cell>
          <cell r="J4532">
            <v>0</v>
          </cell>
          <cell r="K4532">
            <v>3714375</v>
          </cell>
        </row>
        <row r="4533">
          <cell r="D4533">
            <v>1</v>
          </cell>
          <cell r="E4533" t="str">
            <v>STIP / PENGHAPUS JOYKO 526-B20 PUTIH</v>
          </cell>
          <cell r="J4533">
            <v>0</v>
          </cell>
          <cell r="K4533">
            <v>1491875</v>
          </cell>
        </row>
        <row r="4534">
          <cell r="D4534">
            <v>0</v>
          </cell>
          <cell r="E4534">
            <v>0</v>
          </cell>
          <cell r="J4534">
            <v>0</v>
          </cell>
          <cell r="K4534">
            <v>0</v>
          </cell>
        </row>
        <row r="4535">
          <cell r="D4535">
            <v>0</v>
          </cell>
          <cell r="E4535">
            <v>0</v>
          </cell>
          <cell r="J4535">
            <v>0</v>
          </cell>
          <cell r="K4535">
            <v>0</v>
          </cell>
        </row>
        <row r="4536">
          <cell r="D4536">
            <v>0</v>
          </cell>
          <cell r="E4536">
            <v>0</v>
          </cell>
          <cell r="J4536">
            <v>0</v>
          </cell>
          <cell r="K4536">
            <v>0</v>
          </cell>
        </row>
        <row r="4537">
          <cell r="D4537">
            <v>0</v>
          </cell>
          <cell r="E4537">
            <v>0</v>
          </cell>
          <cell r="J4537">
            <v>0</v>
          </cell>
          <cell r="K4537">
            <v>0</v>
          </cell>
        </row>
        <row r="4538">
          <cell r="D4538">
            <v>0</v>
          </cell>
          <cell r="E4538">
            <v>0</v>
          </cell>
          <cell r="J4538">
            <v>0</v>
          </cell>
          <cell r="K4538">
            <v>0</v>
          </cell>
        </row>
        <row r="4539">
          <cell r="D4539">
            <v>0</v>
          </cell>
          <cell r="E4539">
            <v>0</v>
          </cell>
          <cell r="J4539">
            <v>0</v>
          </cell>
          <cell r="K4539">
            <v>0</v>
          </cell>
        </row>
        <row r="4540">
          <cell r="D4540">
            <v>0</v>
          </cell>
          <cell r="E4540">
            <v>0</v>
          </cell>
          <cell r="J4540">
            <v>0</v>
          </cell>
          <cell r="K4540">
            <v>0</v>
          </cell>
        </row>
        <row r="4541">
          <cell r="D4541">
            <v>0</v>
          </cell>
          <cell r="E4541">
            <v>0</v>
          </cell>
          <cell r="J4541">
            <v>0</v>
          </cell>
          <cell r="K4541">
            <v>0</v>
          </cell>
        </row>
        <row r="4542">
          <cell r="D4542">
            <v>0</v>
          </cell>
          <cell r="E4542">
            <v>0</v>
          </cell>
          <cell r="J4542">
            <v>0</v>
          </cell>
          <cell r="K4542">
            <v>0</v>
          </cell>
        </row>
        <row r="4543">
          <cell r="D4543">
            <v>0</v>
          </cell>
          <cell r="E4543">
            <v>0</v>
          </cell>
          <cell r="J4543">
            <v>0</v>
          </cell>
          <cell r="K4543">
            <v>0</v>
          </cell>
        </row>
        <row r="4544">
          <cell r="D4544">
            <v>0</v>
          </cell>
          <cell r="E4544">
            <v>0</v>
          </cell>
          <cell r="J4544">
            <v>0</v>
          </cell>
          <cell r="K4544">
            <v>0</v>
          </cell>
        </row>
        <row r="4545">
          <cell r="D4545">
            <v>0</v>
          </cell>
          <cell r="E4545">
            <v>0</v>
          </cell>
          <cell r="J4545">
            <v>0</v>
          </cell>
          <cell r="K4545">
            <v>0</v>
          </cell>
        </row>
        <row r="4546">
          <cell r="D4546">
            <v>0</v>
          </cell>
          <cell r="E4546">
            <v>0</v>
          </cell>
          <cell r="J4546">
            <v>0</v>
          </cell>
          <cell r="K4546">
            <v>0</v>
          </cell>
        </row>
        <row r="4547">
          <cell r="D4547">
            <v>0</v>
          </cell>
          <cell r="E4547">
            <v>0</v>
          </cell>
          <cell r="J4547">
            <v>0</v>
          </cell>
          <cell r="K4547">
            <v>0</v>
          </cell>
        </row>
        <row r="4550">
          <cell r="J4550">
            <v>5206250</v>
          </cell>
        </row>
        <row r="4552">
          <cell r="J4552">
            <v>0</v>
          </cell>
          <cell r="K4552">
            <v>0</v>
          </cell>
        </row>
        <row r="4554">
          <cell r="E4554" t="str">
            <v>Hormat Kami,</v>
          </cell>
          <cell r="J4554">
            <v>515934.68468468462</v>
          </cell>
        </row>
        <row r="4556">
          <cell r="K4556">
            <v>5206250</v>
          </cell>
        </row>
        <row r="4558">
          <cell r="J4558" t="str">
            <v>NOVI / CONDRO</v>
          </cell>
        </row>
        <row r="4559">
          <cell r="J4559">
            <v>0</v>
          </cell>
        </row>
        <row r="4562">
          <cell r="D4562" t="str">
            <v>AM</v>
          </cell>
          <cell r="E4562">
            <v>23050041</v>
          </cell>
        </row>
        <row r="4564">
          <cell r="D4564">
            <v>45073</v>
          </cell>
        </row>
        <row r="4566">
          <cell r="D4566" t="str">
            <v>KO 4503</v>
          </cell>
        </row>
        <row r="4568">
          <cell r="D4568" t="str">
            <v>C</v>
          </cell>
          <cell r="J4568" t="str">
            <v>Disc 2</v>
          </cell>
          <cell r="K4568" t="str">
            <v>Amount</v>
          </cell>
        </row>
        <row r="4570">
          <cell r="E4570" t="str">
            <v>HIGHLIGHTER / STABILLO JOYKO HL-1/2/3/4/5 (Kn/Hj/Br/Pink/Or)</v>
          </cell>
          <cell r="K4570">
            <v>1618750</v>
          </cell>
        </row>
        <row r="4571">
          <cell r="K4571">
            <v>0</v>
          </cell>
        </row>
        <row r="4572">
          <cell r="K4572">
            <v>0</v>
          </cell>
        </row>
        <row r="4573">
          <cell r="K4573">
            <v>0</v>
          </cell>
        </row>
        <row r="4574">
          <cell r="K4574">
            <v>0</v>
          </cell>
        </row>
        <row r="4575">
          <cell r="K4575">
            <v>0</v>
          </cell>
        </row>
        <row r="4576">
          <cell r="K4576">
            <v>0</v>
          </cell>
        </row>
        <row r="4577">
          <cell r="K4577">
            <v>0</v>
          </cell>
        </row>
        <row r="4578">
          <cell r="K4578">
            <v>0</v>
          </cell>
        </row>
        <row r="4579">
          <cell r="K4579">
            <v>0</v>
          </cell>
        </row>
        <row r="4580">
          <cell r="K4580">
            <v>0</v>
          </cell>
        </row>
        <row r="4581">
          <cell r="K4581">
            <v>0</v>
          </cell>
        </row>
        <row r="4582">
          <cell r="K4582">
            <v>0</v>
          </cell>
        </row>
        <row r="4583">
          <cell r="K4583">
            <v>0</v>
          </cell>
        </row>
        <row r="4584">
          <cell r="K4584">
            <v>0</v>
          </cell>
        </row>
        <row r="4585">
          <cell r="K4585">
            <v>0</v>
          </cell>
        </row>
        <row r="4588">
          <cell r="J4588">
            <v>1618750</v>
          </cell>
        </row>
        <row r="4590">
          <cell r="K4590">
            <v>0</v>
          </cell>
        </row>
        <row r="4592">
          <cell r="E4592" t="str">
            <v>Hormat Kami,</v>
          </cell>
          <cell r="J4592">
            <v>160416.66666666666</v>
          </cell>
        </row>
        <row r="4594">
          <cell r="K4594">
            <v>1618750</v>
          </cell>
        </row>
        <row r="4596">
          <cell r="J4596" t="str">
            <v>NOVI / YO</v>
          </cell>
        </row>
        <row r="4600">
          <cell r="D4600" t="str">
            <v>AM</v>
          </cell>
          <cell r="E4600">
            <v>23050041</v>
          </cell>
        </row>
        <row r="4602">
          <cell r="D4602">
            <v>45073</v>
          </cell>
        </row>
        <row r="4604">
          <cell r="D4604" t="str">
            <v>KO 4503</v>
          </cell>
        </row>
        <row r="4606">
          <cell r="D4606" t="str">
            <v>C</v>
          </cell>
          <cell r="J4606" t="str">
            <v>Disc 2</v>
          </cell>
          <cell r="K4606" t="str">
            <v>Amount</v>
          </cell>
        </row>
        <row r="4608">
          <cell r="D4608">
            <v>0</v>
          </cell>
          <cell r="E4608" t="str">
            <v>HIGHLIGHTER / STABILLO JOYKO HL-1/2/3/4/5 (Kn/Hj/Br/Pink/Or)</v>
          </cell>
          <cell r="J4608">
            <v>0</v>
          </cell>
          <cell r="K4608">
            <v>1618750</v>
          </cell>
        </row>
        <row r="4609">
          <cell r="D4609">
            <v>0</v>
          </cell>
          <cell r="E4609">
            <v>0</v>
          </cell>
          <cell r="J4609">
            <v>0</v>
          </cell>
          <cell r="K4609">
            <v>0</v>
          </cell>
        </row>
        <row r="4610">
          <cell r="D4610">
            <v>0</v>
          </cell>
          <cell r="E4610">
            <v>0</v>
          </cell>
          <cell r="J4610">
            <v>0</v>
          </cell>
          <cell r="K4610">
            <v>0</v>
          </cell>
        </row>
        <row r="4611">
          <cell r="D4611">
            <v>0</v>
          </cell>
          <cell r="E4611">
            <v>0</v>
          </cell>
          <cell r="J4611">
            <v>0</v>
          </cell>
          <cell r="K4611">
            <v>0</v>
          </cell>
        </row>
        <row r="4612">
          <cell r="D4612">
            <v>0</v>
          </cell>
          <cell r="E4612">
            <v>0</v>
          </cell>
          <cell r="J4612">
            <v>0</v>
          </cell>
          <cell r="K4612">
            <v>0</v>
          </cell>
        </row>
        <row r="4613">
          <cell r="D4613">
            <v>0</v>
          </cell>
          <cell r="E4613">
            <v>0</v>
          </cell>
          <cell r="J4613">
            <v>0</v>
          </cell>
          <cell r="K4613">
            <v>0</v>
          </cell>
        </row>
        <row r="4614">
          <cell r="D4614">
            <v>0</v>
          </cell>
          <cell r="E4614">
            <v>0</v>
          </cell>
          <cell r="J4614">
            <v>0</v>
          </cell>
          <cell r="K4614">
            <v>0</v>
          </cell>
        </row>
        <row r="4615">
          <cell r="D4615">
            <v>0</v>
          </cell>
          <cell r="E4615">
            <v>0</v>
          </cell>
          <cell r="J4615">
            <v>0</v>
          </cell>
          <cell r="K4615">
            <v>0</v>
          </cell>
        </row>
        <row r="4616">
          <cell r="D4616">
            <v>0</v>
          </cell>
          <cell r="E4616">
            <v>0</v>
          </cell>
          <cell r="J4616">
            <v>0</v>
          </cell>
          <cell r="K4616">
            <v>0</v>
          </cell>
        </row>
        <row r="4617">
          <cell r="D4617">
            <v>0</v>
          </cell>
          <cell r="E4617">
            <v>0</v>
          </cell>
          <cell r="J4617">
            <v>0</v>
          </cell>
          <cell r="K4617">
            <v>0</v>
          </cell>
        </row>
        <row r="4618">
          <cell r="D4618">
            <v>0</v>
          </cell>
          <cell r="E4618">
            <v>0</v>
          </cell>
          <cell r="J4618">
            <v>0</v>
          </cell>
          <cell r="K4618">
            <v>0</v>
          </cell>
        </row>
        <row r="4619">
          <cell r="D4619">
            <v>0</v>
          </cell>
          <cell r="E4619">
            <v>0</v>
          </cell>
          <cell r="J4619">
            <v>0</v>
          </cell>
          <cell r="K4619">
            <v>0</v>
          </cell>
        </row>
        <row r="4620">
          <cell r="D4620">
            <v>0</v>
          </cell>
          <cell r="E4620">
            <v>0</v>
          </cell>
          <cell r="J4620">
            <v>0</v>
          </cell>
          <cell r="K4620">
            <v>0</v>
          </cell>
        </row>
        <row r="4621">
          <cell r="D4621">
            <v>0</v>
          </cell>
          <cell r="E4621">
            <v>0</v>
          </cell>
          <cell r="J4621">
            <v>0</v>
          </cell>
          <cell r="K4621">
            <v>0</v>
          </cell>
        </row>
        <row r="4622">
          <cell r="D4622">
            <v>0</v>
          </cell>
          <cell r="E4622">
            <v>0</v>
          </cell>
          <cell r="J4622">
            <v>0</v>
          </cell>
          <cell r="K4622">
            <v>0</v>
          </cell>
        </row>
        <row r="4623">
          <cell r="D4623">
            <v>0</v>
          </cell>
          <cell r="E4623">
            <v>0</v>
          </cell>
          <cell r="J4623">
            <v>0</v>
          </cell>
          <cell r="K4623">
            <v>0</v>
          </cell>
        </row>
        <row r="4626">
          <cell r="J4626">
            <v>1618750</v>
          </cell>
        </row>
        <row r="4628">
          <cell r="J4628">
            <v>0</v>
          </cell>
          <cell r="K4628">
            <v>0</v>
          </cell>
        </row>
        <row r="4630">
          <cell r="E4630" t="str">
            <v>Hormat Kami,</v>
          </cell>
          <cell r="J4630">
            <v>160416.66666666666</v>
          </cell>
        </row>
        <row r="4632">
          <cell r="K4632">
            <v>1618750</v>
          </cell>
        </row>
        <row r="4634">
          <cell r="J4634" t="str">
            <v>NOVI / YO</v>
          </cell>
        </row>
        <row r="4635">
          <cell r="J4635">
            <v>0</v>
          </cell>
        </row>
        <row r="4638">
          <cell r="D4638" t="str">
            <v>AM</v>
          </cell>
          <cell r="E4638">
            <v>23050041</v>
          </cell>
        </row>
        <row r="4640">
          <cell r="D4640">
            <v>45073</v>
          </cell>
        </row>
        <row r="4642">
          <cell r="D4642" t="str">
            <v>KO 4503</v>
          </cell>
        </row>
        <row r="4644">
          <cell r="D4644" t="str">
            <v>C</v>
          </cell>
          <cell r="J4644" t="str">
            <v>Disc 2</v>
          </cell>
          <cell r="K4644" t="str">
            <v>Amount</v>
          </cell>
        </row>
        <row r="4646">
          <cell r="D4646">
            <v>0</v>
          </cell>
          <cell r="E4646" t="str">
            <v>HIGHLIGHTER / STABILLO JOYKO HL-1/2/3/4/5 (Kn/Hj/Br/Pink/Or)</v>
          </cell>
          <cell r="J4646">
            <v>0</v>
          </cell>
          <cell r="K4646">
            <v>1618750</v>
          </cell>
        </row>
        <row r="4647">
          <cell r="D4647">
            <v>0</v>
          </cell>
          <cell r="E4647">
            <v>0</v>
          </cell>
          <cell r="J4647">
            <v>0</v>
          </cell>
          <cell r="K4647">
            <v>0</v>
          </cell>
        </row>
        <row r="4648">
          <cell r="D4648">
            <v>0</v>
          </cell>
          <cell r="E4648">
            <v>0</v>
          </cell>
          <cell r="J4648">
            <v>0</v>
          </cell>
          <cell r="K4648">
            <v>0</v>
          </cell>
        </row>
        <row r="4649">
          <cell r="D4649">
            <v>0</v>
          </cell>
          <cell r="E4649">
            <v>0</v>
          </cell>
          <cell r="J4649">
            <v>0</v>
          </cell>
          <cell r="K4649">
            <v>0</v>
          </cell>
        </row>
        <row r="4650">
          <cell r="D4650">
            <v>0</v>
          </cell>
          <cell r="E4650">
            <v>0</v>
          </cell>
          <cell r="J4650">
            <v>0</v>
          </cell>
          <cell r="K4650">
            <v>0</v>
          </cell>
        </row>
        <row r="4651">
          <cell r="D4651">
            <v>0</v>
          </cell>
          <cell r="E4651">
            <v>0</v>
          </cell>
          <cell r="J4651">
            <v>0</v>
          </cell>
          <cell r="K4651">
            <v>0</v>
          </cell>
        </row>
        <row r="4652">
          <cell r="D4652">
            <v>0</v>
          </cell>
          <cell r="E4652">
            <v>0</v>
          </cell>
          <cell r="J4652">
            <v>0</v>
          </cell>
          <cell r="K4652">
            <v>0</v>
          </cell>
        </row>
        <row r="4653">
          <cell r="D4653">
            <v>0</v>
          </cell>
          <cell r="E4653">
            <v>0</v>
          </cell>
          <cell r="J4653">
            <v>0</v>
          </cell>
          <cell r="K4653">
            <v>0</v>
          </cell>
        </row>
        <row r="4654">
          <cell r="D4654">
            <v>0</v>
          </cell>
          <cell r="E4654">
            <v>0</v>
          </cell>
          <cell r="J4654">
            <v>0</v>
          </cell>
          <cell r="K4654">
            <v>0</v>
          </cell>
        </row>
        <row r="4655">
          <cell r="D4655">
            <v>0</v>
          </cell>
          <cell r="E4655">
            <v>0</v>
          </cell>
          <cell r="J4655">
            <v>0</v>
          </cell>
          <cell r="K4655">
            <v>0</v>
          </cell>
        </row>
        <row r="4656">
          <cell r="D4656">
            <v>0</v>
          </cell>
          <cell r="E4656">
            <v>0</v>
          </cell>
          <cell r="J4656">
            <v>0</v>
          </cell>
          <cell r="K4656">
            <v>0</v>
          </cell>
        </row>
        <row r="4657">
          <cell r="D4657">
            <v>0</v>
          </cell>
          <cell r="E4657">
            <v>0</v>
          </cell>
          <cell r="J4657">
            <v>0</v>
          </cell>
          <cell r="K4657">
            <v>0</v>
          </cell>
        </row>
        <row r="4658">
          <cell r="D4658">
            <v>0</v>
          </cell>
          <cell r="E4658">
            <v>0</v>
          </cell>
          <cell r="J4658">
            <v>0</v>
          </cell>
          <cell r="K4658">
            <v>0</v>
          </cell>
        </row>
        <row r="4659">
          <cell r="D4659">
            <v>0</v>
          </cell>
          <cell r="E4659">
            <v>0</v>
          </cell>
          <cell r="J4659">
            <v>0</v>
          </cell>
          <cell r="K4659">
            <v>0</v>
          </cell>
        </row>
        <row r="4660">
          <cell r="D4660">
            <v>0</v>
          </cell>
          <cell r="E4660">
            <v>0</v>
          </cell>
          <cell r="J4660">
            <v>0</v>
          </cell>
          <cell r="K4660">
            <v>0</v>
          </cell>
        </row>
        <row r="4661">
          <cell r="D4661">
            <v>0</v>
          </cell>
          <cell r="E4661">
            <v>0</v>
          </cell>
          <cell r="J4661">
            <v>0</v>
          </cell>
          <cell r="K4661">
            <v>0</v>
          </cell>
        </row>
        <row r="4664">
          <cell r="J4664">
            <v>1618750</v>
          </cell>
        </row>
        <row r="4666">
          <cell r="J4666">
            <v>0</v>
          </cell>
          <cell r="K4666">
            <v>0</v>
          </cell>
        </row>
        <row r="4668">
          <cell r="E4668" t="str">
            <v>Hormat Kami,</v>
          </cell>
          <cell r="J4668">
            <v>160416.66666666666</v>
          </cell>
        </row>
        <row r="4670">
          <cell r="K4670">
            <v>1618750</v>
          </cell>
        </row>
        <row r="4672">
          <cell r="J4672" t="str">
            <v>NOVI / YO</v>
          </cell>
        </row>
        <row r="4673">
          <cell r="J4673">
            <v>0</v>
          </cell>
        </row>
        <row r="4676">
          <cell r="D4676" t="str">
            <v>AM</v>
          </cell>
          <cell r="E4676">
            <v>23050042</v>
          </cell>
        </row>
        <row r="4678">
          <cell r="D4678">
            <v>45075</v>
          </cell>
        </row>
        <row r="4680">
          <cell r="D4680" t="str">
            <v>KO 4426</v>
          </cell>
        </row>
        <row r="4682">
          <cell r="D4682" t="str">
            <v>C</v>
          </cell>
          <cell r="J4682" t="str">
            <v>Disc 2</v>
          </cell>
          <cell r="K4682" t="str">
            <v>Amount</v>
          </cell>
        </row>
        <row r="4684">
          <cell r="D4684">
            <v>2</v>
          </cell>
          <cell r="E4684" t="str">
            <v>LABEL HARGA JOYKO LB-3 (2 LINE KUNING FLUOR)</v>
          </cell>
          <cell r="K4684">
            <v>3719500</v>
          </cell>
        </row>
        <row r="4685">
          <cell r="K4685">
            <v>0</v>
          </cell>
        </row>
        <row r="4686">
          <cell r="K4686">
            <v>0</v>
          </cell>
        </row>
        <row r="4687">
          <cell r="K4687">
            <v>0</v>
          </cell>
        </row>
        <row r="4688">
          <cell r="K4688">
            <v>0</v>
          </cell>
        </row>
        <row r="4689">
          <cell r="K4689">
            <v>0</v>
          </cell>
        </row>
        <row r="4690">
          <cell r="K4690">
            <v>0</v>
          </cell>
        </row>
        <row r="4691">
          <cell r="K4691">
            <v>0</v>
          </cell>
        </row>
        <row r="4692">
          <cell r="K4692">
            <v>0</v>
          </cell>
        </row>
        <row r="4693">
          <cell r="K4693">
            <v>0</v>
          </cell>
        </row>
        <row r="4694">
          <cell r="K4694">
            <v>0</v>
          </cell>
        </row>
        <row r="4695">
          <cell r="K4695">
            <v>0</v>
          </cell>
        </row>
        <row r="4696">
          <cell r="K4696">
            <v>0</v>
          </cell>
        </row>
        <row r="4697">
          <cell r="K4697">
            <v>0</v>
          </cell>
        </row>
        <row r="4698">
          <cell r="K4698">
            <v>0</v>
          </cell>
        </row>
        <row r="4699">
          <cell r="K4699">
            <v>0</v>
          </cell>
        </row>
        <row r="4702">
          <cell r="J4702">
            <v>3719500</v>
          </cell>
        </row>
        <row r="4704">
          <cell r="K4704">
            <v>0</v>
          </cell>
        </row>
        <row r="4706">
          <cell r="E4706" t="str">
            <v>Hormat Kami,</v>
          </cell>
          <cell r="J4706">
            <v>368599.09909909911</v>
          </cell>
        </row>
        <row r="4708">
          <cell r="K4708">
            <v>3719500</v>
          </cell>
        </row>
        <row r="4710">
          <cell r="J4710" t="str">
            <v>NOVI / CONDRO</v>
          </cell>
        </row>
        <row r="4714">
          <cell r="D4714" t="str">
            <v>AM</v>
          </cell>
          <cell r="E4714">
            <v>23050042</v>
          </cell>
        </row>
        <row r="4716">
          <cell r="D4716">
            <v>45075</v>
          </cell>
        </row>
        <row r="4718">
          <cell r="D4718" t="str">
            <v>KO 4426</v>
          </cell>
        </row>
        <row r="4720">
          <cell r="D4720" t="str">
            <v>C</v>
          </cell>
          <cell r="J4720" t="str">
            <v>Disc 2</v>
          </cell>
          <cell r="K4720" t="str">
            <v>Amount</v>
          </cell>
        </row>
        <row r="4722">
          <cell r="D4722">
            <v>2</v>
          </cell>
          <cell r="E4722" t="str">
            <v>LABEL HARGA JOYKO LB-3 (2 LINE KUNING FLUOR)</v>
          </cell>
          <cell r="J4722">
            <v>0</v>
          </cell>
          <cell r="K4722">
            <v>3719500</v>
          </cell>
        </row>
        <row r="4723">
          <cell r="D4723">
            <v>0</v>
          </cell>
          <cell r="E4723">
            <v>0</v>
          </cell>
          <cell r="J4723">
            <v>0</v>
          </cell>
          <cell r="K4723">
            <v>0</v>
          </cell>
        </row>
        <row r="4724">
          <cell r="D4724">
            <v>0</v>
          </cell>
          <cell r="E4724">
            <v>0</v>
          </cell>
          <cell r="J4724">
            <v>0</v>
          </cell>
          <cell r="K4724">
            <v>0</v>
          </cell>
        </row>
        <row r="4725">
          <cell r="D4725">
            <v>0</v>
          </cell>
          <cell r="E4725">
            <v>0</v>
          </cell>
          <cell r="J4725">
            <v>0</v>
          </cell>
          <cell r="K4725">
            <v>0</v>
          </cell>
        </row>
        <row r="4726">
          <cell r="D4726">
            <v>0</v>
          </cell>
          <cell r="E4726">
            <v>0</v>
          </cell>
          <cell r="J4726">
            <v>0</v>
          </cell>
          <cell r="K4726">
            <v>0</v>
          </cell>
        </row>
        <row r="4727">
          <cell r="D4727">
            <v>0</v>
          </cell>
          <cell r="E4727">
            <v>0</v>
          </cell>
          <cell r="J4727">
            <v>0</v>
          </cell>
          <cell r="K4727">
            <v>0</v>
          </cell>
        </row>
        <row r="4728">
          <cell r="D4728">
            <v>0</v>
          </cell>
          <cell r="E4728">
            <v>0</v>
          </cell>
          <cell r="J4728">
            <v>0</v>
          </cell>
          <cell r="K4728">
            <v>0</v>
          </cell>
        </row>
        <row r="4729">
          <cell r="D4729">
            <v>0</v>
          </cell>
          <cell r="E4729">
            <v>0</v>
          </cell>
          <cell r="J4729">
            <v>0</v>
          </cell>
          <cell r="K4729">
            <v>0</v>
          </cell>
        </row>
        <row r="4730">
          <cell r="D4730">
            <v>0</v>
          </cell>
          <cell r="E4730">
            <v>0</v>
          </cell>
          <cell r="J4730">
            <v>0</v>
          </cell>
          <cell r="K4730">
            <v>0</v>
          </cell>
        </row>
        <row r="4731">
          <cell r="D4731">
            <v>0</v>
          </cell>
          <cell r="E4731">
            <v>0</v>
          </cell>
          <cell r="J4731">
            <v>0</v>
          </cell>
          <cell r="K4731">
            <v>0</v>
          </cell>
        </row>
        <row r="4732">
          <cell r="D4732">
            <v>0</v>
          </cell>
          <cell r="E4732">
            <v>0</v>
          </cell>
          <cell r="J4732">
            <v>0</v>
          </cell>
          <cell r="K4732">
            <v>0</v>
          </cell>
        </row>
        <row r="4733">
          <cell r="D4733">
            <v>0</v>
          </cell>
          <cell r="E4733">
            <v>0</v>
          </cell>
          <cell r="J4733">
            <v>0</v>
          </cell>
          <cell r="K4733">
            <v>0</v>
          </cell>
        </row>
        <row r="4734">
          <cell r="D4734">
            <v>0</v>
          </cell>
          <cell r="E4734">
            <v>0</v>
          </cell>
          <cell r="J4734">
            <v>0</v>
          </cell>
          <cell r="K4734">
            <v>0</v>
          </cell>
        </row>
        <row r="4735">
          <cell r="D4735">
            <v>0</v>
          </cell>
          <cell r="E4735">
            <v>0</v>
          </cell>
          <cell r="J4735">
            <v>0</v>
          </cell>
          <cell r="K4735">
            <v>0</v>
          </cell>
        </row>
        <row r="4736">
          <cell r="D4736">
            <v>0</v>
          </cell>
          <cell r="E4736">
            <v>0</v>
          </cell>
          <cell r="J4736">
            <v>0</v>
          </cell>
          <cell r="K4736">
            <v>0</v>
          </cell>
        </row>
        <row r="4737">
          <cell r="D4737">
            <v>0</v>
          </cell>
          <cell r="E4737">
            <v>0</v>
          </cell>
          <cell r="J4737">
            <v>0</v>
          </cell>
          <cell r="K4737">
            <v>0</v>
          </cell>
        </row>
        <row r="4740">
          <cell r="J4740">
            <v>3719500</v>
          </cell>
        </row>
        <row r="4742">
          <cell r="J4742">
            <v>0</v>
          </cell>
          <cell r="K4742">
            <v>0</v>
          </cell>
        </row>
        <row r="4744">
          <cell r="E4744" t="str">
            <v>Hormat Kami,</v>
          </cell>
          <cell r="J4744">
            <v>368599.09909909911</v>
          </cell>
        </row>
        <row r="4746">
          <cell r="K4746">
            <v>3719500</v>
          </cell>
        </row>
        <row r="4748">
          <cell r="J4748" t="str">
            <v>NOVI / CONDRO</v>
          </cell>
        </row>
        <row r="4749">
          <cell r="J4749">
            <v>0</v>
          </cell>
        </row>
        <row r="4752">
          <cell r="D4752" t="str">
            <v>AM</v>
          </cell>
          <cell r="E4752">
            <v>23050042</v>
          </cell>
        </row>
        <row r="4754">
          <cell r="D4754">
            <v>45075</v>
          </cell>
        </row>
        <row r="4756">
          <cell r="D4756" t="str">
            <v>KO 4426</v>
          </cell>
        </row>
        <row r="4758">
          <cell r="D4758" t="str">
            <v>C</v>
          </cell>
          <cell r="J4758" t="str">
            <v>Disc 2</v>
          </cell>
          <cell r="K4758" t="str">
            <v>Amount</v>
          </cell>
        </row>
        <row r="4760">
          <cell r="D4760">
            <v>2</v>
          </cell>
          <cell r="E4760" t="str">
            <v>LABEL HARGA JOYKO LB-3 (2 LINE KUNING FLUOR)</v>
          </cell>
          <cell r="J4760">
            <v>0</v>
          </cell>
          <cell r="K4760">
            <v>3719500</v>
          </cell>
        </row>
        <row r="4761">
          <cell r="D4761">
            <v>0</v>
          </cell>
          <cell r="E4761">
            <v>0</v>
          </cell>
          <cell r="J4761">
            <v>0</v>
          </cell>
          <cell r="K4761">
            <v>0</v>
          </cell>
        </row>
        <row r="4762">
          <cell r="D4762">
            <v>0</v>
          </cell>
          <cell r="E4762">
            <v>0</v>
          </cell>
          <cell r="J4762">
            <v>0</v>
          </cell>
          <cell r="K4762">
            <v>0</v>
          </cell>
        </row>
        <row r="4763">
          <cell r="D4763">
            <v>0</v>
          </cell>
          <cell r="E4763">
            <v>0</v>
          </cell>
          <cell r="J4763">
            <v>0</v>
          </cell>
          <cell r="K4763">
            <v>0</v>
          </cell>
        </row>
        <row r="4764">
          <cell r="D4764">
            <v>0</v>
          </cell>
          <cell r="E4764">
            <v>0</v>
          </cell>
          <cell r="J4764">
            <v>0</v>
          </cell>
          <cell r="K4764">
            <v>0</v>
          </cell>
        </row>
        <row r="4765">
          <cell r="D4765">
            <v>0</v>
          </cell>
          <cell r="E4765">
            <v>0</v>
          </cell>
          <cell r="J4765">
            <v>0</v>
          </cell>
          <cell r="K4765">
            <v>0</v>
          </cell>
        </row>
        <row r="4766">
          <cell r="D4766">
            <v>0</v>
          </cell>
          <cell r="E4766">
            <v>0</v>
          </cell>
          <cell r="J4766">
            <v>0</v>
          </cell>
          <cell r="K4766">
            <v>0</v>
          </cell>
        </row>
        <row r="4767">
          <cell r="D4767">
            <v>0</v>
          </cell>
          <cell r="E4767">
            <v>0</v>
          </cell>
          <cell r="J4767">
            <v>0</v>
          </cell>
          <cell r="K4767">
            <v>0</v>
          </cell>
        </row>
        <row r="4768">
          <cell r="D4768">
            <v>0</v>
          </cell>
          <cell r="E4768">
            <v>0</v>
          </cell>
          <cell r="J4768">
            <v>0</v>
          </cell>
          <cell r="K4768">
            <v>0</v>
          </cell>
        </row>
        <row r="4769">
          <cell r="D4769">
            <v>0</v>
          </cell>
          <cell r="E4769">
            <v>0</v>
          </cell>
          <cell r="J4769">
            <v>0</v>
          </cell>
          <cell r="K4769">
            <v>0</v>
          </cell>
        </row>
        <row r="4770">
          <cell r="D4770">
            <v>0</v>
          </cell>
          <cell r="E4770">
            <v>0</v>
          </cell>
          <cell r="J4770">
            <v>0</v>
          </cell>
          <cell r="K4770">
            <v>0</v>
          </cell>
        </row>
        <row r="4771">
          <cell r="D4771">
            <v>0</v>
          </cell>
          <cell r="E4771">
            <v>0</v>
          </cell>
          <cell r="J4771">
            <v>0</v>
          </cell>
          <cell r="K4771">
            <v>0</v>
          </cell>
        </row>
        <row r="4772">
          <cell r="D4772">
            <v>0</v>
          </cell>
          <cell r="E4772">
            <v>0</v>
          </cell>
          <cell r="J4772">
            <v>0</v>
          </cell>
          <cell r="K4772">
            <v>0</v>
          </cell>
        </row>
        <row r="4773">
          <cell r="D4773">
            <v>0</v>
          </cell>
          <cell r="E4773">
            <v>0</v>
          </cell>
          <cell r="J4773">
            <v>0</v>
          </cell>
          <cell r="K4773">
            <v>0</v>
          </cell>
        </row>
        <row r="4774">
          <cell r="D4774">
            <v>0</v>
          </cell>
          <cell r="E4774">
            <v>0</v>
          </cell>
          <cell r="J4774">
            <v>0</v>
          </cell>
          <cell r="K4774">
            <v>0</v>
          </cell>
        </row>
        <row r="4775">
          <cell r="D4775">
            <v>0</v>
          </cell>
          <cell r="E4775">
            <v>0</v>
          </cell>
          <cell r="J4775">
            <v>0</v>
          </cell>
          <cell r="K4775">
            <v>0</v>
          </cell>
        </row>
        <row r="4778">
          <cell r="J4778">
            <v>3719500</v>
          </cell>
        </row>
        <row r="4780">
          <cell r="J4780">
            <v>0</v>
          </cell>
          <cell r="K4780">
            <v>0</v>
          </cell>
        </row>
        <row r="4782">
          <cell r="E4782" t="str">
            <v>Hormat Kami,</v>
          </cell>
          <cell r="J4782">
            <v>368599.09909909911</v>
          </cell>
        </row>
        <row r="4784">
          <cell r="K4784">
            <v>3719500</v>
          </cell>
        </row>
        <row r="4786">
          <cell r="J4786" t="str">
            <v>NOVI / CONDRO</v>
          </cell>
        </row>
        <row r="4787">
          <cell r="J4787">
            <v>0</v>
          </cell>
        </row>
        <row r="4790">
          <cell r="D4790" t="str">
            <v>AM</v>
          </cell>
          <cell r="E4790">
            <v>23050043</v>
          </cell>
        </row>
        <row r="4792">
          <cell r="D4792">
            <v>45076</v>
          </cell>
        </row>
        <row r="4794">
          <cell r="D4794" t="str">
            <v>G 4429</v>
          </cell>
        </row>
        <row r="4796">
          <cell r="D4796" t="str">
            <v>C</v>
          </cell>
          <cell r="J4796" t="str">
            <v>Disc 2</v>
          </cell>
          <cell r="K4796" t="str">
            <v>Amount</v>
          </cell>
        </row>
        <row r="4798">
          <cell r="D4798">
            <v>2</v>
          </cell>
          <cell r="E4798" t="str">
            <v>STIP / PENGHAPUS JOYKO 526-B40P PUTIH</v>
          </cell>
          <cell r="K4798">
            <v>2476250</v>
          </cell>
        </row>
        <row r="4799">
          <cell r="D4799">
            <v>1</v>
          </cell>
          <cell r="E4799" t="str">
            <v>STIP / PENGHAPUS JOYKO 526-B40BL HITAM</v>
          </cell>
          <cell r="K4799">
            <v>1238125</v>
          </cell>
        </row>
        <row r="4800">
          <cell r="K4800">
            <v>0</v>
          </cell>
        </row>
        <row r="4801">
          <cell r="K4801">
            <v>0</v>
          </cell>
        </row>
        <row r="4802">
          <cell r="K4802">
            <v>0</v>
          </cell>
        </row>
        <row r="4803">
          <cell r="K4803">
            <v>0</v>
          </cell>
        </row>
        <row r="4804">
          <cell r="K4804">
            <v>0</v>
          </cell>
        </row>
        <row r="4805">
          <cell r="K4805">
            <v>0</v>
          </cell>
        </row>
        <row r="4806">
          <cell r="K4806">
            <v>0</v>
          </cell>
        </row>
        <row r="4807">
          <cell r="K4807">
            <v>0</v>
          </cell>
        </row>
        <row r="4808">
          <cell r="K4808">
            <v>0</v>
          </cell>
        </row>
        <row r="4809">
          <cell r="K4809">
            <v>0</v>
          </cell>
        </row>
        <row r="4810">
          <cell r="K4810">
            <v>0</v>
          </cell>
        </row>
        <row r="4811">
          <cell r="K4811">
            <v>0</v>
          </cell>
        </row>
        <row r="4812">
          <cell r="K4812">
            <v>0</v>
          </cell>
        </row>
        <row r="4813">
          <cell r="K4813">
            <v>0</v>
          </cell>
        </row>
        <row r="4816">
          <cell r="J4816">
            <v>3714375</v>
          </cell>
        </row>
        <row r="4818">
          <cell r="K4818">
            <v>0</v>
          </cell>
        </row>
        <row r="4820">
          <cell r="E4820" t="str">
            <v>Hormat Kami,</v>
          </cell>
          <cell r="J4820">
            <v>368091.21621621621</v>
          </cell>
        </row>
        <row r="4822">
          <cell r="K4822">
            <v>3714375</v>
          </cell>
        </row>
        <row r="4824">
          <cell r="J4824" t="str">
            <v>NOVI / CONDRO</v>
          </cell>
        </row>
        <row r="4828">
          <cell r="D4828" t="str">
            <v>AM</v>
          </cell>
          <cell r="E4828">
            <v>23050043</v>
          </cell>
        </row>
        <row r="4830">
          <cell r="D4830">
            <v>45076</v>
          </cell>
        </row>
        <row r="4832">
          <cell r="D4832" t="str">
            <v>G 4429</v>
          </cell>
        </row>
        <row r="4834">
          <cell r="D4834" t="str">
            <v>C</v>
          </cell>
          <cell r="J4834" t="str">
            <v>Disc 2</v>
          </cell>
          <cell r="K4834" t="str">
            <v>Amount</v>
          </cell>
        </row>
        <row r="4836">
          <cell r="D4836">
            <v>2</v>
          </cell>
          <cell r="E4836" t="str">
            <v>STIP / PENGHAPUS JOYKO 526-B40P PUTIH</v>
          </cell>
          <cell r="J4836">
            <v>0</v>
          </cell>
          <cell r="K4836">
            <v>2476250</v>
          </cell>
        </row>
        <row r="4837">
          <cell r="D4837">
            <v>1</v>
          </cell>
          <cell r="E4837" t="str">
            <v>STIP / PENGHAPUS JOYKO 526-B40BL HITAM</v>
          </cell>
          <cell r="J4837">
            <v>0</v>
          </cell>
          <cell r="K4837">
            <v>1238125</v>
          </cell>
        </row>
        <row r="4838">
          <cell r="D4838">
            <v>0</v>
          </cell>
          <cell r="E4838">
            <v>0</v>
          </cell>
          <cell r="J4838">
            <v>0</v>
          </cell>
          <cell r="K4838">
            <v>0</v>
          </cell>
        </row>
        <row r="4839">
          <cell r="D4839">
            <v>0</v>
          </cell>
          <cell r="E4839">
            <v>0</v>
          </cell>
          <cell r="J4839">
            <v>0</v>
          </cell>
          <cell r="K4839">
            <v>0</v>
          </cell>
        </row>
        <row r="4840">
          <cell r="D4840">
            <v>0</v>
          </cell>
          <cell r="E4840">
            <v>0</v>
          </cell>
          <cell r="J4840">
            <v>0</v>
          </cell>
          <cell r="K4840">
            <v>0</v>
          </cell>
        </row>
        <row r="4841">
          <cell r="D4841">
            <v>0</v>
          </cell>
          <cell r="E4841">
            <v>0</v>
          </cell>
          <cell r="J4841">
            <v>0</v>
          </cell>
          <cell r="K4841">
            <v>0</v>
          </cell>
        </row>
        <row r="4842">
          <cell r="D4842">
            <v>0</v>
          </cell>
          <cell r="E4842">
            <v>0</v>
          </cell>
          <cell r="J4842">
            <v>0</v>
          </cell>
          <cell r="K4842">
            <v>0</v>
          </cell>
        </row>
        <row r="4843">
          <cell r="D4843">
            <v>0</v>
          </cell>
          <cell r="E4843">
            <v>0</v>
          </cell>
          <cell r="J4843">
            <v>0</v>
          </cell>
          <cell r="K4843">
            <v>0</v>
          </cell>
        </row>
        <row r="4844">
          <cell r="D4844">
            <v>0</v>
          </cell>
          <cell r="E4844">
            <v>0</v>
          </cell>
          <cell r="J4844">
            <v>0</v>
          </cell>
          <cell r="K4844">
            <v>0</v>
          </cell>
        </row>
        <row r="4845">
          <cell r="D4845">
            <v>0</v>
          </cell>
          <cell r="E4845">
            <v>0</v>
          </cell>
          <cell r="J4845">
            <v>0</v>
          </cell>
          <cell r="K4845">
            <v>0</v>
          </cell>
        </row>
        <row r="4846">
          <cell r="D4846">
            <v>0</v>
          </cell>
          <cell r="E4846">
            <v>0</v>
          </cell>
          <cell r="J4846">
            <v>0</v>
          </cell>
          <cell r="K4846">
            <v>0</v>
          </cell>
        </row>
        <row r="4847">
          <cell r="D4847">
            <v>0</v>
          </cell>
          <cell r="E4847">
            <v>0</v>
          </cell>
          <cell r="J4847">
            <v>0</v>
          </cell>
          <cell r="K4847">
            <v>0</v>
          </cell>
        </row>
        <row r="4848">
          <cell r="D4848">
            <v>0</v>
          </cell>
          <cell r="E4848">
            <v>0</v>
          </cell>
          <cell r="J4848">
            <v>0</v>
          </cell>
          <cell r="K4848">
            <v>0</v>
          </cell>
        </row>
        <row r="4849">
          <cell r="D4849">
            <v>0</v>
          </cell>
          <cell r="E4849">
            <v>0</v>
          </cell>
          <cell r="J4849">
            <v>0</v>
          </cell>
          <cell r="K4849">
            <v>0</v>
          </cell>
        </row>
        <row r="4850">
          <cell r="D4850">
            <v>0</v>
          </cell>
          <cell r="E4850">
            <v>0</v>
          </cell>
          <cell r="J4850">
            <v>0</v>
          </cell>
          <cell r="K4850">
            <v>0</v>
          </cell>
        </row>
        <row r="4851">
          <cell r="D4851">
            <v>0</v>
          </cell>
          <cell r="E4851">
            <v>0</v>
          </cell>
          <cell r="J4851">
            <v>0</v>
          </cell>
          <cell r="K4851">
            <v>0</v>
          </cell>
        </row>
        <row r="4854">
          <cell r="J4854">
            <v>3714375</v>
          </cell>
        </row>
        <row r="4856">
          <cell r="J4856">
            <v>0</v>
          </cell>
          <cell r="K4856">
            <v>0</v>
          </cell>
        </row>
        <row r="4858">
          <cell r="E4858" t="str">
            <v>Hormat Kami,</v>
          </cell>
          <cell r="J4858">
            <v>368091.21621621621</v>
          </cell>
        </row>
        <row r="4860">
          <cell r="K4860">
            <v>3714375</v>
          </cell>
        </row>
        <row r="4862">
          <cell r="J4862" t="str">
            <v>NOVI / CONDRO</v>
          </cell>
        </row>
        <row r="4863">
          <cell r="J4863">
            <v>0</v>
          </cell>
        </row>
        <row r="4866">
          <cell r="D4866" t="str">
            <v>AM</v>
          </cell>
          <cell r="E4866">
            <v>23050043</v>
          </cell>
        </row>
        <row r="4868">
          <cell r="D4868">
            <v>45076</v>
          </cell>
        </row>
        <row r="4870">
          <cell r="D4870" t="str">
            <v>G 4429</v>
          </cell>
        </row>
        <row r="4872">
          <cell r="D4872" t="str">
            <v>C</v>
          </cell>
          <cell r="J4872" t="str">
            <v>Disc 2</v>
          </cell>
          <cell r="K4872" t="str">
            <v>Amount</v>
          </cell>
        </row>
        <row r="4874">
          <cell r="D4874">
            <v>2</v>
          </cell>
          <cell r="E4874" t="str">
            <v>STIP / PENGHAPUS JOYKO 526-B40P PUTIH</v>
          </cell>
          <cell r="J4874">
            <v>0</v>
          </cell>
          <cell r="K4874">
            <v>2476250</v>
          </cell>
        </row>
        <row r="4875">
          <cell r="D4875">
            <v>1</v>
          </cell>
          <cell r="E4875" t="str">
            <v>STIP / PENGHAPUS JOYKO 526-B40BL HITAM</v>
          </cell>
          <cell r="J4875">
            <v>0</v>
          </cell>
          <cell r="K4875">
            <v>1238125</v>
          </cell>
        </row>
        <row r="4876">
          <cell r="D4876">
            <v>0</v>
          </cell>
          <cell r="E4876">
            <v>0</v>
          </cell>
          <cell r="J4876">
            <v>0</v>
          </cell>
          <cell r="K4876">
            <v>0</v>
          </cell>
        </row>
        <row r="4877">
          <cell r="D4877">
            <v>0</v>
          </cell>
          <cell r="E4877">
            <v>0</v>
          </cell>
          <cell r="J4877">
            <v>0</v>
          </cell>
          <cell r="K4877">
            <v>0</v>
          </cell>
        </row>
        <row r="4878">
          <cell r="D4878">
            <v>0</v>
          </cell>
          <cell r="E4878">
            <v>0</v>
          </cell>
          <cell r="J4878">
            <v>0</v>
          </cell>
          <cell r="K4878">
            <v>0</v>
          </cell>
        </row>
        <row r="4879">
          <cell r="D4879">
            <v>0</v>
          </cell>
          <cell r="E4879">
            <v>0</v>
          </cell>
          <cell r="J4879">
            <v>0</v>
          </cell>
          <cell r="K4879">
            <v>0</v>
          </cell>
        </row>
        <row r="4880">
          <cell r="D4880">
            <v>0</v>
          </cell>
          <cell r="E4880">
            <v>0</v>
          </cell>
          <cell r="J4880">
            <v>0</v>
          </cell>
          <cell r="K4880">
            <v>0</v>
          </cell>
        </row>
        <row r="4881">
          <cell r="D4881">
            <v>0</v>
          </cell>
          <cell r="E4881">
            <v>0</v>
          </cell>
          <cell r="J4881">
            <v>0</v>
          </cell>
          <cell r="K4881">
            <v>0</v>
          </cell>
        </row>
        <row r="4882">
          <cell r="D4882">
            <v>0</v>
          </cell>
          <cell r="E4882">
            <v>0</v>
          </cell>
          <cell r="J4882">
            <v>0</v>
          </cell>
          <cell r="K4882">
            <v>0</v>
          </cell>
        </row>
        <row r="4883">
          <cell r="D4883">
            <v>0</v>
          </cell>
          <cell r="E4883">
            <v>0</v>
          </cell>
          <cell r="J4883">
            <v>0</v>
          </cell>
          <cell r="K4883">
            <v>0</v>
          </cell>
        </row>
        <row r="4884">
          <cell r="D4884">
            <v>0</v>
          </cell>
          <cell r="E4884">
            <v>0</v>
          </cell>
          <cell r="J4884">
            <v>0</v>
          </cell>
          <cell r="K4884">
            <v>0</v>
          </cell>
        </row>
        <row r="4885">
          <cell r="D4885">
            <v>0</v>
          </cell>
          <cell r="E4885">
            <v>0</v>
          </cell>
          <cell r="J4885">
            <v>0</v>
          </cell>
          <cell r="K4885">
            <v>0</v>
          </cell>
        </row>
        <row r="4886">
          <cell r="D4886">
            <v>0</v>
          </cell>
          <cell r="E4886">
            <v>0</v>
          </cell>
          <cell r="J4886">
            <v>0</v>
          </cell>
          <cell r="K4886">
            <v>0</v>
          </cell>
        </row>
        <row r="4887">
          <cell r="D4887">
            <v>0</v>
          </cell>
          <cell r="E4887">
            <v>0</v>
          </cell>
          <cell r="J4887">
            <v>0</v>
          </cell>
          <cell r="K4887">
            <v>0</v>
          </cell>
        </row>
        <row r="4888">
          <cell r="D4888">
            <v>0</v>
          </cell>
          <cell r="E4888">
            <v>0</v>
          </cell>
          <cell r="J4888">
            <v>0</v>
          </cell>
          <cell r="K4888">
            <v>0</v>
          </cell>
        </row>
        <row r="4889">
          <cell r="D4889">
            <v>0</v>
          </cell>
          <cell r="E4889">
            <v>0</v>
          </cell>
          <cell r="J4889">
            <v>0</v>
          </cell>
          <cell r="K4889">
            <v>0</v>
          </cell>
        </row>
        <row r="4892">
          <cell r="J4892">
            <v>3714375</v>
          </cell>
        </row>
        <row r="4894">
          <cell r="J4894">
            <v>0</v>
          </cell>
          <cell r="K4894">
            <v>0</v>
          </cell>
        </row>
        <row r="4896">
          <cell r="E4896" t="str">
            <v>Hormat Kami,</v>
          </cell>
          <cell r="J4896">
            <v>368091.21621621621</v>
          </cell>
        </row>
        <row r="4898">
          <cell r="K4898">
            <v>3714375</v>
          </cell>
        </row>
        <row r="4900">
          <cell r="J4900" t="str">
            <v>NOVI / CONDRO</v>
          </cell>
        </row>
        <row r="4901">
          <cell r="J4901">
            <v>0</v>
          </cell>
        </row>
        <row r="4904">
          <cell r="D4904" t="str">
            <v>AM</v>
          </cell>
          <cell r="E4904">
            <v>23050044</v>
          </cell>
        </row>
        <row r="4910">
          <cell r="D4910" t="str">
            <v>C</v>
          </cell>
          <cell r="J4910" t="str">
            <v>Disc 2</v>
          </cell>
          <cell r="K4910" t="str">
            <v>Amount</v>
          </cell>
        </row>
        <row r="4912">
          <cell r="K4912">
            <v>0</v>
          </cell>
        </row>
        <row r="4913">
          <cell r="K4913">
            <v>0</v>
          </cell>
        </row>
        <row r="4914">
          <cell r="K4914">
            <v>0</v>
          </cell>
        </row>
        <row r="4915">
          <cell r="K4915">
            <v>0</v>
          </cell>
        </row>
        <row r="4916">
          <cell r="K4916">
            <v>0</v>
          </cell>
        </row>
        <row r="4917">
          <cell r="K4917">
            <v>0</v>
          </cell>
        </row>
        <row r="4918">
          <cell r="K4918">
            <v>0</v>
          </cell>
        </row>
        <row r="4919">
          <cell r="K4919">
            <v>0</v>
          </cell>
        </row>
        <row r="4920">
          <cell r="K4920">
            <v>0</v>
          </cell>
        </row>
        <row r="4921">
          <cell r="K4921">
            <v>0</v>
          </cell>
        </row>
        <row r="4922">
          <cell r="K4922">
            <v>0</v>
          </cell>
        </row>
        <row r="4923">
          <cell r="K4923">
            <v>0</v>
          </cell>
        </row>
        <row r="4924">
          <cell r="K4924">
            <v>0</v>
          </cell>
        </row>
        <row r="4925">
          <cell r="K4925">
            <v>0</v>
          </cell>
        </row>
        <row r="4926">
          <cell r="K4926">
            <v>0</v>
          </cell>
        </row>
        <row r="4927">
          <cell r="K4927">
            <v>0</v>
          </cell>
        </row>
        <row r="4930">
          <cell r="J4930">
            <v>0</v>
          </cell>
        </row>
        <row r="4932">
          <cell r="K4932">
            <v>0</v>
          </cell>
        </row>
        <row r="4934">
          <cell r="E4934" t="str">
            <v>Hormat Kami,</v>
          </cell>
          <cell r="J4934">
            <v>0</v>
          </cell>
        </row>
        <row r="4936">
          <cell r="K4936">
            <v>0</v>
          </cell>
        </row>
        <row r="4942">
          <cell r="D4942" t="str">
            <v>AM</v>
          </cell>
          <cell r="E4942">
            <v>23050044</v>
          </cell>
        </row>
        <row r="4944">
          <cell r="D4944">
            <v>0</v>
          </cell>
        </row>
        <row r="4946">
          <cell r="D4946">
            <v>0</v>
          </cell>
        </row>
        <row r="4948">
          <cell r="D4948" t="str">
            <v>C</v>
          </cell>
          <cell r="J4948" t="str">
            <v>Disc 2</v>
          </cell>
          <cell r="K4948" t="str">
            <v>Amount</v>
          </cell>
        </row>
        <row r="4950">
          <cell r="D4950">
            <v>0</v>
          </cell>
          <cell r="E4950">
            <v>0</v>
          </cell>
          <cell r="J4950">
            <v>0</v>
          </cell>
          <cell r="K4950">
            <v>0</v>
          </cell>
        </row>
        <row r="4951">
          <cell r="D4951">
            <v>0</v>
          </cell>
          <cell r="E4951">
            <v>0</v>
          </cell>
          <cell r="J4951">
            <v>0</v>
          </cell>
          <cell r="K4951">
            <v>0</v>
          </cell>
        </row>
        <row r="4952">
          <cell r="D4952">
            <v>0</v>
          </cell>
          <cell r="E4952">
            <v>0</v>
          </cell>
          <cell r="J4952">
            <v>0</v>
          </cell>
          <cell r="K4952">
            <v>0</v>
          </cell>
        </row>
        <row r="4953">
          <cell r="D4953">
            <v>0</v>
          </cell>
          <cell r="E4953">
            <v>0</v>
          </cell>
          <cell r="J4953">
            <v>0</v>
          </cell>
          <cell r="K4953">
            <v>0</v>
          </cell>
        </row>
        <row r="4954">
          <cell r="D4954">
            <v>0</v>
          </cell>
          <cell r="E4954">
            <v>0</v>
          </cell>
          <cell r="J4954">
            <v>0</v>
          </cell>
          <cell r="K4954">
            <v>0</v>
          </cell>
        </row>
        <row r="4955">
          <cell r="D4955">
            <v>0</v>
          </cell>
          <cell r="E4955">
            <v>0</v>
          </cell>
          <cell r="J4955">
            <v>0</v>
          </cell>
          <cell r="K4955">
            <v>0</v>
          </cell>
        </row>
        <row r="4956">
          <cell r="D4956">
            <v>0</v>
          </cell>
          <cell r="E4956">
            <v>0</v>
          </cell>
          <cell r="J4956">
            <v>0</v>
          </cell>
          <cell r="K4956">
            <v>0</v>
          </cell>
        </row>
        <row r="4957">
          <cell r="D4957">
            <v>0</v>
          </cell>
          <cell r="E4957">
            <v>0</v>
          </cell>
          <cell r="J4957">
            <v>0</v>
          </cell>
          <cell r="K4957">
            <v>0</v>
          </cell>
        </row>
        <row r="4958">
          <cell r="D4958">
            <v>0</v>
          </cell>
          <cell r="E4958">
            <v>0</v>
          </cell>
          <cell r="J4958">
            <v>0</v>
          </cell>
          <cell r="K4958">
            <v>0</v>
          </cell>
        </row>
        <row r="4959">
          <cell r="D4959">
            <v>0</v>
          </cell>
          <cell r="E4959">
            <v>0</v>
          </cell>
          <cell r="J4959">
            <v>0</v>
          </cell>
          <cell r="K4959">
            <v>0</v>
          </cell>
        </row>
        <row r="4960">
          <cell r="D4960">
            <v>0</v>
          </cell>
          <cell r="E4960">
            <v>0</v>
          </cell>
          <cell r="J4960">
            <v>0</v>
          </cell>
          <cell r="K4960">
            <v>0</v>
          </cell>
        </row>
        <row r="4961">
          <cell r="D4961">
            <v>0</v>
          </cell>
          <cell r="E4961">
            <v>0</v>
          </cell>
          <cell r="J4961">
            <v>0</v>
          </cell>
          <cell r="K4961">
            <v>0</v>
          </cell>
        </row>
        <row r="4962">
          <cell r="D4962">
            <v>0</v>
          </cell>
          <cell r="E4962">
            <v>0</v>
          </cell>
          <cell r="J4962">
            <v>0</v>
          </cell>
          <cell r="K4962">
            <v>0</v>
          </cell>
        </row>
        <row r="4963">
          <cell r="D4963">
            <v>0</v>
          </cell>
          <cell r="E4963">
            <v>0</v>
          </cell>
          <cell r="J4963">
            <v>0</v>
          </cell>
          <cell r="K4963">
            <v>0</v>
          </cell>
        </row>
        <row r="4964">
          <cell r="D4964">
            <v>0</v>
          </cell>
          <cell r="E4964">
            <v>0</v>
          </cell>
          <cell r="J4964">
            <v>0</v>
          </cell>
          <cell r="K4964">
            <v>0</v>
          </cell>
        </row>
        <row r="4965">
          <cell r="D4965">
            <v>0</v>
          </cell>
          <cell r="E4965">
            <v>0</v>
          </cell>
          <cell r="J4965">
            <v>0</v>
          </cell>
          <cell r="K4965">
            <v>0</v>
          </cell>
        </row>
        <row r="4968">
          <cell r="J4968">
            <v>0</v>
          </cell>
        </row>
        <row r="4970">
          <cell r="J4970">
            <v>0</v>
          </cell>
          <cell r="K4970">
            <v>0</v>
          </cell>
        </row>
        <row r="4972">
          <cell r="E4972" t="str">
            <v>Hormat Kami,</v>
          </cell>
          <cell r="J4972">
            <v>0</v>
          </cell>
        </row>
        <row r="4974">
          <cell r="K4974">
            <v>0</v>
          </cell>
        </row>
        <row r="4976">
          <cell r="J4976">
            <v>0</v>
          </cell>
        </row>
        <row r="4977">
          <cell r="J4977">
            <v>0</v>
          </cell>
        </row>
        <row r="4980">
          <cell r="D4980" t="str">
            <v>AM</v>
          </cell>
          <cell r="E4980">
            <v>23050044</v>
          </cell>
        </row>
        <row r="4982">
          <cell r="D4982">
            <v>0</v>
          </cell>
        </row>
        <row r="4984">
          <cell r="D4984">
            <v>0</v>
          </cell>
        </row>
        <row r="4986">
          <cell r="D4986" t="str">
            <v>C</v>
          </cell>
          <cell r="J4986" t="str">
            <v>Disc 2</v>
          </cell>
          <cell r="K4986" t="str">
            <v>Amount</v>
          </cell>
        </row>
        <row r="4988">
          <cell r="D4988">
            <v>0</v>
          </cell>
          <cell r="E4988">
            <v>0</v>
          </cell>
          <cell r="J4988">
            <v>0</v>
          </cell>
          <cell r="K4988">
            <v>0</v>
          </cell>
        </row>
        <row r="4989">
          <cell r="D4989">
            <v>0</v>
          </cell>
          <cell r="E4989">
            <v>0</v>
          </cell>
          <cell r="J4989">
            <v>0</v>
          </cell>
          <cell r="K4989">
            <v>0</v>
          </cell>
        </row>
        <row r="4990">
          <cell r="D4990">
            <v>0</v>
          </cell>
          <cell r="E4990">
            <v>0</v>
          </cell>
          <cell r="J4990">
            <v>0</v>
          </cell>
          <cell r="K4990">
            <v>0</v>
          </cell>
        </row>
        <row r="4991">
          <cell r="D4991">
            <v>0</v>
          </cell>
          <cell r="E4991">
            <v>0</v>
          </cell>
          <cell r="J4991">
            <v>0</v>
          </cell>
          <cell r="K4991">
            <v>0</v>
          </cell>
        </row>
        <row r="4992">
          <cell r="D4992">
            <v>0</v>
          </cell>
          <cell r="E4992">
            <v>0</v>
          </cell>
          <cell r="J4992">
            <v>0</v>
          </cell>
          <cell r="K4992">
            <v>0</v>
          </cell>
        </row>
        <row r="4993">
          <cell r="D4993">
            <v>0</v>
          </cell>
          <cell r="E4993">
            <v>0</v>
          </cell>
          <cell r="J4993">
            <v>0</v>
          </cell>
          <cell r="K4993">
            <v>0</v>
          </cell>
        </row>
        <row r="4994">
          <cell r="D4994">
            <v>0</v>
          </cell>
          <cell r="E4994">
            <v>0</v>
          </cell>
          <cell r="J4994">
            <v>0</v>
          </cell>
          <cell r="K4994">
            <v>0</v>
          </cell>
        </row>
        <row r="4995">
          <cell r="D4995">
            <v>0</v>
          </cell>
          <cell r="E4995">
            <v>0</v>
          </cell>
          <cell r="J4995">
            <v>0</v>
          </cell>
          <cell r="K4995">
            <v>0</v>
          </cell>
        </row>
        <row r="4996">
          <cell r="D4996">
            <v>0</v>
          </cell>
          <cell r="E4996">
            <v>0</v>
          </cell>
          <cell r="J4996">
            <v>0</v>
          </cell>
          <cell r="K4996">
            <v>0</v>
          </cell>
        </row>
        <row r="4997">
          <cell r="D4997">
            <v>0</v>
          </cell>
          <cell r="E4997">
            <v>0</v>
          </cell>
          <cell r="J4997">
            <v>0</v>
          </cell>
          <cell r="K4997">
            <v>0</v>
          </cell>
        </row>
        <row r="4998">
          <cell r="D4998">
            <v>0</v>
          </cell>
          <cell r="E4998">
            <v>0</v>
          </cell>
          <cell r="J4998">
            <v>0</v>
          </cell>
          <cell r="K4998">
            <v>0</v>
          </cell>
        </row>
        <row r="4999">
          <cell r="D4999">
            <v>0</v>
          </cell>
          <cell r="E4999">
            <v>0</v>
          </cell>
          <cell r="J4999">
            <v>0</v>
          </cell>
          <cell r="K4999">
            <v>0</v>
          </cell>
        </row>
        <row r="5000">
          <cell r="D5000">
            <v>0</v>
          </cell>
          <cell r="E5000">
            <v>0</v>
          </cell>
          <cell r="J5000">
            <v>0</v>
          </cell>
          <cell r="K5000">
            <v>0</v>
          </cell>
        </row>
        <row r="5001">
          <cell r="D5001">
            <v>0</v>
          </cell>
          <cell r="E5001">
            <v>0</v>
          </cell>
          <cell r="J5001">
            <v>0</v>
          </cell>
          <cell r="K5001">
            <v>0</v>
          </cell>
        </row>
        <row r="5002">
          <cell r="D5002">
            <v>0</v>
          </cell>
          <cell r="E5002">
            <v>0</v>
          </cell>
          <cell r="J5002">
            <v>0</v>
          </cell>
          <cell r="K5002">
            <v>0</v>
          </cell>
        </row>
        <row r="5003">
          <cell r="D5003">
            <v>0</v>
          </cell>
          <cell r="E5003">
            <v>0</v>
          </cell>
          <cell r="J5003">
            <v>0</v>
          </cell>
          <cell r="K5003">
            <v>0</v>
          </cell>
        </row>
        <row r="5006">
          <cell r="J5006">
            <v>0</v>
          </cell>
        </row>
        <row r="5008">
          <cell r="J5008">
            <v>0</v>
          </cell>
          <cell r="K5008">
            <v>0</v>
          </cell>
        </row>
        <row r="5010">
          <cell r="E5010" t="str">
            <v>Hormat Kami,</v>
          </cell>
          <cell r="J5010">
            <v>0</v>
          </cell>
        </row>
        <row r="5012">
          <cell r="K5012">
            <v>0</v>
          </cell>
        </row>
        <row r="5014">
          <cell r="J5014">
            <v>0</v>
          </cell>
        </row>
        <row r="5015">
          <cell r="J5015">
            <v>0</v>
          </cell>
        </row>
        <row r="5018">
          <cell r="D5018" t="str">
            <v>AM</v>
          </cell>
          <cell r="E5018">
            <v>23050045</v>
          </cell>
        </row>
        <row r="5024">
          <cell r="D5024" t="str">
            <v>C</v>
          </cell>
          <cell r="J5024" t="str">
            <v>Disc 2</v>
          </cell>
          <cell r="K5024" t="str">
            <v>Amount</v>
          </cell>
        </row>
        <row r="5026">
          <cell r="K5026">
            <v>0</v>
          </cell>
        </row>
        <row r="5027">
          <cell r="K5027">
            <v>0</v>
          </cell>
        </row>
        <row r="5028">
          <cell r="K5028">
            <v>0</v>
          </cell>
        </row>
        <row r="5029">
          <cell r="K5029">
            <v>0</v>
          </cell>
        </row>
        <row r="5030">
          <cell r="K5030">
            <v>0</v>
          </cell>
        </row>
        <row r="5031">
          <cell r="K5031">
            <v>0</v>
          </cell>
        </row>
        <row r="5032">
          <cell r="K5032">
            <v>0</v>
          </cell>
        </row>
        <row r="5033">
          <cell r="K5033">
            <v>0</v>
          </cell>
        </row>
        <row r="5034">
          <cell r="K5034">
            <v>0</v>
          </cell>
        </row>
        <row r="5035">
          <cell r="K5035">
            <v>0</v>
          </cell>
        </row>
        <row r="5036">
          <cell r="K5036">
            <v>0</v>
          </cell>
        </row>
        <row r="5037">
          <cell r="K5037">
            <v>0</v>
          </cell>
        </row>
        <row r="5038">
          <cell r="K5038">
            <v>0</v>
          </cell>
        </row>
        <row r="5039">
          <cell r="K5039">
            <v>0</v>
          </cell>
        </row>
        <row r="5040">
          <cell r="K5040">
            <v>0</v>
          </cell>
        </row>
        <row r="5041">
          <cell r="K5041">
            <v>0</v>
          </cell>
        </row>
        <row r="5044">
          <cell r="J5044">
            <v>0</v>
          </cell>
        </row>
        <row r="5046">
          <cell r="K5046">
            <v>0</v>
          </cell>
        </row>
        <row r="5048">
          <cell r="E5048" t="str">
            <v>Hormat Kami,</v>
          </cell>
          <cell r="J5048">
            <v>0</v>
          </cell>
        </row>
        <row r="5050">
          <cell r="K5050">
            <v>0</v>
          </cell>
        </row>
        <row r="5056">
          <cell r="D5056" t="str">
            <v>AM</v>
          </cell>
          <cell r="E5056">
            <v>23050045</v>
          </cell>
        </row>
        <row r="5058">
          <cell r="D5058">
            <v>0</v>
          </cell>
        </row>
        <row r="5060">
          <cell r="D5060">
            <v>0</v>
          </cell>
        </row>
        <row r="5062">
          <cell r="D5062" t="str">
            <v>C</v>
          </cell>
          <cell r="J5062" t="str">
            <v>Disc 2</v>
          </cell>
          <cell r="K5062" t="str">
            <v>Amount</v>
          </cell>
        </row>
        <row r="5064">
          <cell r="D5064">
            <v>0</v>
          </cell>
          <cell r="E5064">
            <v>0</v>
          </cell>
          <cell r="J5064">
            <v>0</v>
          </cell>
          <cell r="K5064">
            <v>0</v>
          </cell>
        </row>
        <row r="5065">
          <cell r="D5065">
            <v>0</v>
          </cell>
          <cell r="E5065">
            <v>0</v>
          </cell>
          <cell r="J5065">
            <v>0</v>
          </cell>
          <cell r="K5065">
            <v>0</v>
          </cell>
        </row>
        <row r="5066">
          <cell r="D5066">
            <v>0</v>
          </cell>
          <cell r="E5066">
            <v>0</v>
          </cell>
          <cell r="J5066">
            <v>0</v>
          </cell>
          <cell r="K5066">
            <v>0</v>
          </cell>
        </row>
        <row r="5067">
          <cell r="D5067">
            <v>0</v>
          </cell>
          <cell r="E5067">
            <v>0</v>
          </cell>
          <cell r="J5067">
            <v>0</v>
          </cell>
          <cell r="K5067">
            <v>0</v>
          </cell>
        </row>
        <row r="5068">
          <cell r="D5068">
            <v>0</v>
          </cell>
          <cell r="E5068">
            <v>0</v>
          </cell>
          <cell r="J5068">
            <v>0</v>
          </cell>
          <cell r="K5068">
            <v>0</v>
          </cell>
        </row>
        <row r="5069">
          <cell r="D5069">
            <v>0</v>
          </cell>
          <cell r="E5069">
            <v>0</v>
          </cell>
          <cell r="J5069">
            <v>0</v>
          </cell>
          <cell r="K5069">
            <v>0</v>
          </cell>
        </row>
        <row r="5070">
          <cell r="D5070">
            <v>0</v>
          </cell>
          <cell r="E5070">
            <v>0</v>
          </cell>
          <cell r="J5070">
            <v>0</v>
          </cell>
          <cell r="K5070">
            <v>0</v>
          </cell>
        </row>
        <row r="5071">
          <cell r="D5071">
            <v>0</v>
          </cell>
          <cell r="E5071">
            <v>0</v>
          </cell>
          <cell r="J5071">
            <v>0</v>
          </cell>
          <cell r="K5071">
            <v>0</v>
          </cell>
        </row>
        <row r="5072">
          <cell r="D5072">
            <v>0</v>
          </cell>
          <cell r="E5072">
            <v>0</v>
          </cell>
          <cell r="J5072">
            <v>0</v>
          </cell>
          <cell r="K5072">
            <v>0</v>
          </cell>
        </row>
        <row r="5073">
          <cell r="D5073">
            <v>0</v>
          </cell>
          <cell r="E5073">
            <v>0</v>
          </cell>
          <cell r="J5073">
            <v>0</v>
          </cell>
          <cell r="K5073">
            <v>0</v>
          </cell>
        </row>
        <row r="5074">
          <cell r="D5074">
            <v>0</v>
          </cell>
          <cell r="E5074">
            <v>0</v>
          </cell>
          <cell r="J5074">
            <v>0</v>
          </cell>
          <cell r="K5074">
            <v>0</v>
          </cell>
        </row>
        <row r="5075">
          <cell r="D5075">
            <v>0</v>
          </cell>
          <cell r="E5075">
            <v>0</v>
          </cell>
          <cell r="J5075">
            <v>0</v>
          </cell>
          <cell r="K5075">
            <v>0</v>
          </cell>
        </row>
        <row r="5076">
          <cell r="D5076">
            <v>0</v>
          </cell>
          <cell r="E5076">
            <v>0</v>
          </cell>
          <cell r="J5076">
            <v>0</v>
          </cell>
          <cell r="K5076">
            <v>0</v>
          </cell>
        </row>
        <row r="5077">
          <cell r="D5077">
            <v>0</v>
          </cell>
          <cell r="E5077">
            <v>0</v>
          </cell>
          <cell r="J5077">
            <v>0</v>
          </cell>
          <cell r="K5077">
            <v>0</v>
          </cell>
        </row>
        <row r="5078">
          <cell r="D5078">
            <v>0</v>
          </cell>
          <cell r="E5078">
            <v>0</v>
          </cell>
          <cell r="J5078">
            <v>0</v>
          </cell>
          <cell r="K5078">
            <v>0</v>
          </cell>
        </row>
        <row r="5079">
          <cell r="D5079">
            <v>0</v>
          </cell>
          <cell r="E5079">
            <v>0</v>
          </cell>
          <cell r="J5079">
            <v>0</v>
          </cell>
          <cell r="K5079">
            <v>0</v>
          </cell>
        </row>
        <row r="5082">
          <cell r="J5082">
            <v>0</v>
          </cell>
        </row>
        <row r="5084">
          <cell r="J5084">
            <v>0</v>
          </cell>
          <cell r="K5084">
            <v>0</v>
          </cell>
        </row>
        <row r="5086">
          <cell r="E5086" t="str">
            <v>Hormat Kami,</v>
          </cell>
          <cell r="J5086">
            <v>0</v>
          </cell>
        </row>
        <row r="5088">
          <cell r="K5088">
            <v>0</v>
          </cell>
        </row>
        <row r="5090">
          <cell r="J5090">
            <v>0</v>
          </cell>
        </row>
        <row r="5091">
          <cell r="J5091">
            <v>0</v>
          </cell>
        </row>
        <row r="5094">
          <cell r="D5094" t="str">
            <v>AM</v>
          </cell>
          <cell r="E5094">
            <v>23050045</v>
          </cell>
        </row>
        <row r="5096">
          <cell r="D5096">
            <v>0</v>
          </cell>
        </row>
        <row r="5098">
          <cell r="D5098">
            <v>0</v>
          </cell>
        </row>
        <row r="5100">
          <cell r="D5100" t="str">
            <v>C</v>
          </cell>
          <cell r="J5100" t="str">
            <v>Disc 2</v>
          </cell>
          <cell r="K5100" t="str">
            <v>Amount</v>
          </cell>
        </row>
        <row r="5102">
          <cell r="D5102">
            <v>0</v>
          </cell>
          <cell r="E5102">
            <v>0</v>
          </cell>
          <cell r="J5102">
            <v>0</v>
          </cell>
          <cell r="K5102">
            <v>0</v>
          </cell>
        </row>
        <row r="5103">
          <cell r="D5103">
            <v>0</v>
          </cell>
          <cell r="E5103">
            <v>0</v>
          </cell>
          <cell r="J5103">
            <v>0</v>
          </cell>
          <cell r="K5103">
            <v>0</v>
          </cell>
        </row>
        <row r="5104">
          <cell r="D5104">
            <v>0</v>
          </cell>
          <cell r="E5104">
            <v>0</v>
          </cell>
          <cell r="J5104">
            <v>0</v>
          </cell>
          <cell r="K5104">
            <v>0</v>
          </cell>
        </row>
        <row r="5105">
          <cell r="D5105">
            <v>0</v>
          </cell>
          <cell r="E5105">
            <v>0</v>
          </cell>
          <cell r="J5105">
            <v>0</v>
          </cell>
          <cell r="K5105">
            <v>0</v>
          </cell>
        </row>
        <row r="5106">
          <cell r="D5106">
            <v>0</v>
          </cell>
          <cell r="E5106">
            <v>0</v>
          </cell>
          <cell r="J5106">
            <v>0</v>
          </cell>
          <cell r="K5106">
            <v>0</v>
          </cell>
        </row>
        <row r="5107">
          <cell r="D5107">
            <v>0</v>
          </cell>
          <cell r="E5107">
            <v>0</v>
          </cell>
          <cell r="J5107">
            <v>0</v>
          </cell>
          <cell r="K5107">
            <v>0</v>
          </cell>
        </row>
        <row r="5108">
          <cell r="D5108">
            <v>0</v>
          </cell>
          <cell r="E5108">
            <v>0</v>
          </cell>
          <cell r="J5108">
            <v>0</v>
          </cell>
          <cell r="K5108">
            <v>0</v>
          </cell>
        </row>
        <row r="5109">
          <cell r="D5109">
            <v>0</v>
          </cell>
          <cell r="E5109">
            <v>0</v>
          </cell>
          <cell r="J5109">
            <v>0</v>
          </cell>
          <cell r="K5109">
            <v>0</v>
          </cell>
        </row>
        <row r="5110">
          <cell r="D5110">
            <v>0</v>
          </cell>
          <cell r="E5110">
            <v>0</v>
          </cell>
          <cell r="J5110">
            <v>0</v>
          </cell>
          <cell r="K5110">
            <v>0</v>
          </cell>
        </row>
        <row r="5111">
          <cell r="D5111">
            <v>0</v>
          </cell>
          <cell r="E5111">
            <v>0</v>
          </cell>
          <cell r="J5111">
            <v>0</v>
          </cell>
          <cell r="K5111">
            <v>0</v>
          </cell>
        </row>
        <row r="5112">
          <cell r="D5112">
            <v>0</v>
          </cell>
          <cell r="E5112">
            <v>0</v>
          </cell>
          <cell r="J5112">
            <v>0</v>
          </cell>
          <cell r="K5112">
            <v>0</v>
          </cell>
        </row>
        <row r="5113">
          <cell r="D5113">
            <v>0</v>
          </cell>
          <cell r="E5113">
            <v>0</v>
          </cell>
          <cell r="J5113">
            <v>0</v>
          </cell>
          <cell r="K5113">
            <v>0</v>
          </cell>
        </row>
        <row r="5114">
          <cell r="D5114">
            <v>0</v>
          </cell>
          <cell r="E5114">
            <v>0</v>
          </cell>
          <cell r="J5114">
            <v>0</v>
          </cell>
          <cell r="K5114">
            <v>0</v>
          </cell>
        </row>
        <row r="5115">
          <cell r="D5115">
            <v>0</v>
          </cell>
          <cell r="E5115">
            <v>0</v>
          </cell>
          <cell r="J5115">
            <v>0</v>
          </cell>
          <cell r="K5115">
            <v>0</v>
          </cell>
        </row>
        <row r="5116">
          <cell r="D5116">
            <v>0</v>
          </cell>
          <cell r="E5116">
            <v>0</v>
          </cell>
          <cell r="J5116">
            <v>0</v>
          </cell>
          <cell r="K5116">
            <v>0</v>
          </cell>
        </row>
        <row r="5117">
          <cell r="D5117">
            <v>0</v>
          </cell>
          <cell r="E5117">
            <v>0</v>
          </cell>
          <cell r="J5117">
            <v>0</v>
          </cell>
          <cell r="K5117">
            <v>0</v>
          </cell>
        </row>
        <row r="5120">
          <cell r="J5120">
            <v>0</v>
          </cell>
        </row>
        <row r="5122">
          <cell r="J5122">
            <v>0</v>
          </cell>
          <cell r="K5122">
            <v>0</v>
          </cell>
        </row>
        <row r="5124">
          <cell r="E5124" t="str">
            <v>Hormat Kami,</v>
          </cell>
          <cell r="J5124">
            <v>0</v>
          </cell>
        </row>
        <row r="5126">
          <cell r="K5126">
            <v>0</v>
          </cell>
        </row>
        <row r="5128">
          <cell r="J5128">
            <v>0</v>
          </cell>
        </row>
        <row r="5129">
          <cell r="J5129">
            <v>0</v>
          </cell>
        </row>
        <row r="5132">
          <cell r="D5132" t="str">
            <v>AM</v>
          </cell>
          <cell r="E5132">
            <v>23050046</v>
          </cell>
        </row>
        <row r="5138">
          <cell r="D5138" t="str">
            <v>C</v>
          </cell>
          <cell r="J5138" t="str">
            <v>Disc 2</v>
          </cell>
          <cell r="K5138" t="str">
            <v>Amount</v>
          </cell>
        </row>
        <row r="5140">
          <cell r="K5140">
            <v>0</v>
          </cell>
        </row>
        <row r="5141">
          <cell r="K5141">
            <v>0</v>
          </cell>
        </row>
        <row r="5142">
          <cell r="K5142">
            <v>0</v>
          </cell>
        </row>
        <row r="5143">
          <cell r="K5143">
            <v>0</v>
          </cell>
        </row>
        <row r="5144">
          <cell r="K5144">
            <v>0</v>
          </cell>
        </row>
        <row r="5145">
          <cell r="K5145">
            <v>0</v>
          </cell>
        </row>
        <row r="5146">
          <cell r="K5146">
            <v>0</v>
          </cell>
        </row>
        <row r="5147">
          <cell r="K5147">
            <v>0</v>
          </cell>
        </row>
        <row r="5148">
          <cell r="K5148">
            <v>0</v>
          </cell>
        </row>
        <row r="5149">
          <cell r="K5149">
            <v>0</v>
          </cell>
        </row>
        <row r="5150">
          <cell r="K5150">
            <v>0</v>
          </cell>
        </row>
        <row r="5151">
          <cell r="K5151">
            <v>0</v>
          </cell>
        </row>
        <row r="5152">
          <cell r="K5152">
            <v>0</v>
          </cell>
        </row>
        <row r="5153">
          <cell r="K5153">
            <v>0</v>
          </cell>
        </row>
        <row r="5154">
          <cell r="K5154">
            <v>0</v>
          </cell>
        </row>
        <row r="5155">
          <cell r="K5155">
            <v>0</v>
          </cell>
        </row>
        <row r="5158">
          <cell r="J5158">
            <v>0</v>
          </cell>
        </row>
        <row r="5160">
          <cell r="K5160">
            <v>0</v>
          </cell>
        </row>
        <row r="5162">
          <cell r="E5162" t="str">
            <v>Hormat Kami,</v>
          </cell>
          <cell r="J5162">
            <v>0</v>
          </cell>
        </row>
        <row r="5164">
          <cell r="K5164">
            <v>0</v>
          </cell>
        </row>
        <row r="5170">
          <cell r="D5170" t="str">
            <v>AM</v>
          </cell>
          <cell r="E5170">
            <v>23050046</v>
          </cell>
        </row>
        <row r="5172">
          <cell r="D5172">
            <v>0</v>
          </cell>
        </row>
        <row r="5174">
          <cell r="D5174">
            <v>0</v>
          </cell>
        </row>
        <row r="5176">
          <cell r="D5176" t="str">
            <v>C</v>
          </cell>
          <cell r="J5176" t="str">
            <v>Disc 2</v>
          </cell>
          <cell r="K5176" t="str">
            <v>Amount</v>
          </cell>
        </row>
        <row r="5178">
          <cell r="D5178">
            <v>0</v>
          </cell>
          <cell r="E5178">
            <v>0</v>
          </cell>
          <cell r="J5178">
            <v>0</v>
          </cell>
          <cell r="K5178">
            <v>0</v>
          </cell>
        </row>
        <row r="5179">
          <cell r="D5179">
            <v>0</v>
          </cell>
          <cell r="E5179">
            <v>0</v>
          </cell>
          <cell r="J5179">
            <v>0</v>
          </cell>
          <cell r="K5179">
            <v>0</v>
          </cell>
        </row>
        <row r="5180">
          <cell r="D5180">
            <v>0</v>
          </cell>
          <cell r="E5180">
            <v>0</v>
          </cell>
          <cell r="J5180">
            <v>0</v>
          </cell>
          <cell r="K5180">
            <v>0</v>
          </cell>
        </row>
        <row r="5181">
          <cell r="D5181">
            <v>0</v>
          </cell>
          <cell r="E5181">
            <v>0</v>
          </cell>
          <cell r="J5181">
            <v>0</v>
          </cell>
          <cell r="K5181">
            <v>0</v>
          </cell>
        </row>
        <row r="5182">
          <cell r="D5182">
            <v>0</v>
          </cell>
          <cell r="E5182">
            <v>0</v>
          </cell>
          <cell r="J5182">
            <v>0</v>
          </cell>
          <cell r="K5182">
            <v>0</v>
          </cell>
        </row>
        <row r="5183">
          <cell r="D5183">
            <v>0</v>
          </cell>
          <cell r="E5183">
            <v>0</v>
          </cell>
          <cell r="J5183">
            <v>0</v>
          </cell>
          <cell r="K5183">
            <v>0</v>
          </cell>
        </row>
        <row r="5184">
          <cell r="D5184">
            <v>0</v>
          </cell>
          <cell r="E5184">
            <v>0</v>
          </cell>
          <cell r="J5184">
            <v>0</v>
          </cell>
          <cell r="K5184">
            <v>0</v>
          </cell>
        </row>
        <row r="5185">
          <cell r="D5185">
            <v>0</v>
          </cell>
          <cell r="E5185">
            <v>0</v>
          </cell>
          <cell r="J5185">
            <v>0</v>
          </cell>
          <cell r="K5185">
            <v>0</v>
          </cell>
        </row>
        <row r="5186">
          <cell r="D5186">
            <v>0</v>
          </cell>
          <cell r="E5186">
            <v>0</v>
          </cell>
          <cell r="J5186">
            <v>0</v>
          </cell>
          <cell r="K5186">
            <v>0</v>
          </cell>
        </row>
        <row r="5187">
          <cell r="D5187">
            <v>0</v>
          </cell>
          <cell r="E5187">
            <v>0</v>
          </cell>
          <cell r="J5187">
            <v>0</v>
          </cell>
          <cell r="K5187">
            <v>0</v>
          </cell>
        </row>
        <row r="5188">
          <cell r="D5188">
            <v>0</v>
          </cell>
          <cell r="E5188">
            <v>0</v>
          </cell>
          <cell r="J5188">
            <v>0</v>
          </cell>
          <cell r="K5188">
            <v>0</v>
          </cell>
        </row>
        <row r="5189">
          <cell r="D5189">
            <v>0</v>
          </cell>
          <cell r="E5189">
            <v>0</v>
          </cell>
          <cell r="J5189">
            <v>0</v>
          </cell>
          <cell r="K5189">
            <v>0</v>
          </cell>
        </row>
        <row r="5190">
          <cell r="D5190">
            <v>0</v>
          </cell>
          <cell r="E5190">
            <v>0</v>
          </cell>
          <cell r="J5190">
            <v>0</v>
          </cell>
          <cell r="K5190">
            <v>0</v>
          </cell>
        </row>
        <row r="5191">
          <cell r="D5191">
            <v>0</v>
          </cell>
          <cell r="E5191">
            <v>0</v>
          </cell>
          <cell r="J5191">
            <v>0</v>
          </cell>
          <cell r="K5191">
            <v>0</v>
          </cell>
        </row>
        <row r="5192">
          <cell r="D5192">
            <v>0</v>
          </cell>
          <cell r="E5192">
            <v>0</v>
          </cell>
          <cell r="J5192">
            <v>0</v>
          </cell>
          <cell r="K5192">
            <v>0</v>
          </cell>
        </row>
        <row r="5193">
          <cell r="D5193">
            <v>0</v>
          </cell>
          <cell r="E5193">
            <v>0</v>
          </cell>
          <cell r="J5193">
            <v>0</v>
          </cell>
          <cell r="K5193">
            <v>0</v>
          </cell>
        </row>
        <row r="5196">
          <cell r="J5196">
            <v>0</v>
          </cell>
        </row>
        <row r="5198">
          <cell r="J5198">
            <v>0</v>
          </cell>
          <cell r="K5198">
            <v>0</v>
          </cell>
        </row>
        <row r="5200">
          <cell r="E5200" t="str">
            <v>Hormat Kami,</v>
          </cell>
          <cell r="J5200">
            <v>0</v>
          </cell>
        </row>
        <row r="5202">
          <cell r="K5202">
            <v>0</v>
          </cell>
        </row>
        <row r="5204">
          <cell r="J5204">
            <v>0</v>
          </cell>
        </row>
        <row r="5205">
          <cell r="J5205">
            <v>0</v>
          </cell>
        </row>
        <row r="5208">
          <cell r="D5208" t="str">
            <v>AM</v>
          </cell>
          <cell r="E5208">
            <v>23050046</v>
          </cell>
        </row>
        <row r="5210">
          <cell r="D5210">
            <v>0</v>
          </cell>
        </row>
        <row r="5212">
          <cell r="D5212">
            <v>0</v>
          </cell>
        </row>
        <row r="5214">
          <cell r="D5214" t="str">
            <v>C</v>
          </cell>
          <cell r="J5214" t="str">
            <v>Disc 2</v>
          </cell>
          <cell r="K5214" t="str">
            <v>Amount</v>
          </cell>
        </row>
        <row r="5216">
          <cell r="D5216">
            <v>0</v>
          </cell>
          <cell r="E5216">
            <v>0</v>
          </cell>
          <cell r="J5216">
            <v>0</v>
          </cell>
          <cell r="K5216">
            <v>0</v>
          </cell>
        </row>
        <row r="5217">
          <cell r="D5217">
            <v>0</v>
          </cell>
          <cell r="E5217">
            <v>0</v>
          </cell>
          <cell r="J5217">
            <v>0</v>
          </cell>
          <cell r="K5217">
            <v>0</v>
          </cell>
        </row>
        <row r="5218">
          <cell r="D5218">
            <v>0</v>
          </cell>
          <cell r="E5218">
            <v>0</v>
          </cell>
          <cell r="J5218">
            <v>0</v>
          </cell>
          <cell r="K5218">
            <v>0</v>
          </cell>
        </row>
        <row r="5219">
          <cell r="D5219">
            <v>0</v>
          </cell>
          <cell r="E5219">
            <v>0</v>
          </cell>
          <cell r="J5219">
            <v>0</v>
          </cell>
          <cell r="K5219">
            <v>0</v>
          </cell>
        </row>
        <row r="5220">
          <cell r="D5220">
            <v>0</v>
          </cell>
          <cell r="E5220">
            <v>0</v>
          </cell>
          <cell r="J5220">
            <v>0</v>
          </cell>
          <cell r="K5220">
            <v>0</v>
          </cell>
        </row>
        <row r="5221">
          <cell r="D5221">
            <v>0</v>
          </cell>
          <cell r="E5221">
            <v>0</v>
          </cell>
          <cell r="J5221">
            <v>0</v>
          </cell>
          <cell r="K5221">
            <v>0</v>
          </cell>
        </row>
        <row r="5222">
          <cell r="D5222">
            <v>0</v>
          </cell>
          <cell r="E5222">
            <v>0</v>
          </cell>
          <cell r="J5222">
            <v>0</v>
          </cell>
          <cell r="K5222">
            <v>0</v>
          </cell>
        </row>
        <row r="5223">
          <cell r="D5223">
            <v>0</v>
          </cell>
          <cell r="E5223">
            <v>0</v>
          </cell>
          <cell r="J5223">
            <v>0</v>
          </cell>
          <cell r="K5223">
            <v>0</v>
          </cell>
        </row>
        <row r="5224">
          <cell r="D5224">
            <v>0</v>
          </cell>
          <cell r="E5224">
            <v>0</v>
          </cell>
          <cell r="J5224">
            <v>0</v>
          </cell>
          <cell r="K5224">
            <v>0</v>
          </cell>
        </row>
        <row r="5225">
          <cell r="D5225">
            <v>0</v>
          </cell>
          <cell r="E5225">
            <v>0</v>
          </cell>
          <cell r="J5225">
            <v>0</v>
          </cell>
          <cell r="K5225">
            <v>0</v>
          </cell>
        </row>
        <row r="5226">
          <cell r="D5226">
            <v>0</v>
          </cell>
          <cell r="E5226">
            <v>0</v>
          </cell>
          <cell r="J5226">
            <v>0</v>
          </cell>
          <cell r="K5226">
            <v>0</v>
          </cell>
        </row>
        <row r="5227">
          <cell r="D5227">
            <v>0</v>
          </cell>
          <cell r="E5227">
            <v>0</v>
          </cell>
          <cell r="J5227">
            <v>0</v>
          </cell>
          <cell r="K5227">
            <v>0</v>
          </cell>
        </row>
        <row r="5228">
          <cell r="D5228">
            <v>0</v>
          </cell>
          <cell r="E5228">
            <v>0</v>
          </cell>
          <cell r="J5228">
            <v>0</v>
          </cell>
          <cell r="K5228">
            <v>0</v>
          </cell>
        </row>
        <row r="5229">
          <cell r="D5229">
            <v>0</v>
          </cell>
          <cell r="E5229">
            <v>0</v>
          </cell>
          <cell r="J5229">
            <v>0</v>
          </cell>
          <cell r="K5229">
            <v>0</v>
          </cell>
        </row>
        <row r="5230">
          <cell r="D5230">
            <v>0</v>
          </cell>
          <cell r="E5230">
            <v>0</v>
          </cell>
          <cell r="J5230">
            <v>0</v>
          </cell>
          <cell r="K5230">
            <v>0</v>
          </cell>
        </row>
        <row r="5231">
          <cell r="D5231">
            <v>0</v>
          </cell>
          <cell r="E5231">
            <v>0</v>
          </cell>
          <cell r="J5231">
            <v>0</v>
          </cell>
          <cell r="K5231">
            <v>0</v>
          </cell>
        </row>
        <row r="5234">
          <cell r="J5234">
            <v>0</v>
          </cell>
        </row>
        <row r="5236">
          <cell r="J5236">
            <v>0</v>
          </cell>
          <cell r="K5236">
            <v>0</v>
          </cell>
        </row>
        <row r="5238">
          <cell r="E5238" t="str">
            <v>Hormat Kami,</v>
          </cell>
          <cell r="J5238">
            <v>0</v>
          </cell>
        </row>
        <row r="5240">
          <cell r="K5240">
            <v>0</v>
          </cell>
        </row>
        <row r="5242">
          <cell r="J5242">
            <v>0</v>
          </cell>
        </row>
        <row r="5243">
          <cell r="J5243">
            <v>0</v>
          </cell>
        </row>
        <row r="5246">
          <cell r="D5246" t="str">
            <v>AM</v>
          </cell>
          <cell r="E5246">
            <v>23050047</v>
          </cell>
        </row>
        <row r="5252">
          <cell r="D5252" t="str">
            <v>C</v>
          </cell>
          <cell r="J5252" t="str">
            <v>Disc 2</v>
          </cell>
          <cell r="K5252" t="str">
            <v>Amount</v>
          </cell>
        </row>
        <row r="5254">
          <cell r="K5254">
            <v>0</v>
          </cell>
        </row>
        <row r="5255">
          <cell r="K5255">
            <v>0</v>
          </cell>
        </row>
        <row r="5256">
          <cell r="K5256">
            <v>0</v>
          </cell>
        </row>
        <row r="5257">
          <cell r="K5257">
            <v>0</v>
          </cell>
        </row>
        <row r="5258">
          <cell r="K5258">
            <v>0</v>
          </cell>
        </row>
        <row r="5259">
          <cell r="K5259">
            <v>0</v>
          </cell>
        </row>
        <row r="5260">
          <cell r="K5260">
            <v>0</v>
          </cell>
        </row>
        <row r="5261">
          <cell r="K5261">
            <v>0</v>
          </cell>
        </row>
        <row r="5262">
          <cell r="K5262">
            <v>0</v>
          </cell>
        </row>
        <row r="5263">
          <cell r="K5263">
            <v>0</v>
          </cell>
        </row>
        <row r="5264">
          <cell r="K5264">
            <v>0</v>
          </cell>
        </row>
        <row r="5265">
          <cell r="K5265">
            <v>0</v>
          </cell>
        </row>
        <row r="5266">
          <cell r="K5266">
            <v>0</v>
          </cell>
        </row>
        <row r="5267">
          <cell r="K5267">
            <v>0</v>
          </cell>
        </row>
        <row r="5268">
          <cell r="K5268">
            <v>0</v>
          </cell>
        </row>
        <row r="5269">
          <cell r="K5269">
            <v>0</v>
          </cell>
        </row>
        <row r="5272">
          <cell r="J5272">
            <v>0</v>
          </cell>
        </row>
        <row r="5274">
          <cell r="K5274">
            <v>0</v>
          </cell>
        </row>
        <row r="5276">
          <cell r="E5276" t="str">
            <v>Hormat Kami,</v>
          </cell>
          <cell r="J5276">
            <v>0</v>
          </cell>
        </row>
        <row r="5278">
          <cell r="K5278">
            <v>0</v>
          </cell>
        </row>
        <row r="5284">
          <cell r="D5284" t="str">
            <v>AM</v>
          </cell>
          <cell r="E5284">
            <v>23050047</v>
          </cell>
        </row>
        <row r="5286">
          <cell r="D5286">
            <v>0</v>
          </cell>
        </row>
        <row r="5288">
          <cell r="D5288">
            <v>0</v>
          </cell>
        </row>
        <row r="5290">
          <cell r="D5290" t="str">
            <v>C</v>
          </cell>
          <cell r="J5290" t="str">
            <v>Disc 2</v>
          </cell>
          <cell r="K5290" t="str">
            <v>Amount</v>
          </cell>
        </row>
        <row r="5292">
          <cell r="D5292">
            <v>0</v>
          </cell>
          <cell r="E5292">
            <v>0</v>
          </cell>
          <cell r="J5292">
            <v>0</v>
          </cell>
          <cell r="K5292">
            <v>0</v>
          </cell>
        </row>
        <row r="5293">
          <cell r="D5293">
            <v>0</v>
          </cell>
          <cell r="E5293">
            <v>0</v>
          </cell>
          <cell r="J5293">
            <v>0</v>
          </cell>
          <cell r="K5293">
            <v>0</v>
          </cell>
        </row>
        <row r="5294">
          <cell r="D5294">
            <v>0</v>
          </cell>
          <cell r="E5294">
            <v>0</v>
          </cell>
          <cell r="J5294">
            <v>0</v>
          </cell>
          <cell r="K5294">
            <v>0</v>
          </cell>
        </row>
        <row r="5295">
          <cell r="D5295">
            <v>0</v>
          </cell>
          <cell r="E5295">
            <v>0</v>
          </cell>
          <cell r="J5295">
            <v>0</v>
          </cell>
          <cell r="K5295">
            <v>0</v>
          </cell>
        </row>
        <row r="5296">
          <cell r="D5296">
            <v>0</v>
          </cell>
          <cell r="E5296">
            <v>0</v>
          </cell>
          <cell r="J5296">
            <v>0</v>
          </cell>
          <cell r="K5296">
            <v>0</v>
          </cell>
        </row>
        <row r="5297">
          <cell r="D5297">
            <v>0</v>
          </cell>
          <cell r="E5297">
            <v>0</v>
          </cell>
          <cell r="J5297">
            <v>0</v>
          </cell>
          <cell r="K5297">
            <v>0</v>
          </cell>
        </row>
        <row r="5298">
          <cell r="D5298">
            <v>0</v>
          </cell>
          <cell r="E5298">
            <v>0</v>
          </cell>
          <cell r="J5298">
            <v>0</v>
          </cell>
          <cell r="K5298">
            <v>0</v>
          </cell>
        </row>
        <row r="5299">
          <cell r="D5299">
            <v>0</v>
          </cell>
          <cell r="E5299">
            <v>0</v>
          </cell>
          <cell r="J5299">
            <v>0</v>
          </cell>
          <cell r="K5299">
            <v>0</v>
          </cell>
        </row>
        <row r="5300">
          <cell r="D5300">
            <v>0</v>
          </cell>
          <cell r="E5300">
            <v>0</v>
          </cell>
          <cell r="J5300">
            <v>0</v>
          </cell>
          <cell r="K5300">
            <v>0</v>
          </cell>
        </row>
        <row r="5301">
          <cell r="D5301">
            <v>0</v>
          </cell>
          <cell r="E5301">
            <v>0</v>
          </cell>
          <cell r="J5301">
            <v>0</v>
          </cell>
          <cell r="K5301">
            <v>0</v>
          </cell>
        </row>
        <row r="5302">
          <cell r="D5302">
            <v>0</v>
          </cell>
          <cell r="E5302">
            <v>0</v>
          </cell>
          <cell r="J5302">
            <v>0</v>
          </cell>
          <cell r="K5302">
            <v>0</v>
          </cell>
        </row>
        <row r="5303">
          <cell r="D5303">
            <v>0</v>
          </cell>
          <cell r="E5303">
            <v>0</v>
          </cell>
          <cell r="J5303">
            <v>0</v>
          </cell>
          <cell r="K5303">
            <v>0</v>
          </cell>
        </row>
        <row r="5304">
          <cell r="D5304">
            <v>0</v>
          </cell>
          <cell r="E5304">
            <v>0</v>
          </cell>
          <cell r="J5304">
            <v>0</v>
          </cell>
          <cell r="K5304">
            <v>0</v>
          </cell>
        </row>
        <row r="5305">
          <cell r="D5305">
            <v>0</v>
          </cell>
          <cell r="E5305">
            <v>0</v>
          </cell>
          <cell r="J5305">
            <v>0</v>
          </cell>
          <cell r="K5305">
            <v>0</v>
          </cell>
        </row>
        <row r="5306">
          <cell r="D5306">
            <v>0</v>
          </cell>
          <cell r="E5306">
            <v>0</v>
          </cell>
          <cell r="J5306">
            <v>0</v>
          </cell>
          <cell r="K5306">
            <v>0</v>
          </cell>
        </row>
        <row r="5307">
          <cell r="D5307">
            <v>0</v>
          </cell>
          <cell r="E5307">
            <v>0</v>
          </cell>
          <cell r="J5307">
            <v>0</v>
          </cell>
          <cell r="K5307">
            <v>0</v>
          </cell>
        </row>
        <row r="5310">
          <cell r="J5310">
            <v>0</v>
          </cell>
        </row>
        <row r="5312">
          <cell r="J5312">
            <v>0</v>
          </cell>
          <cell r="K5312">
            <v>0</v>
          </cell>
        </row>
        <row r="5314">
          <cell r="E5314" t="str">
            <v>Hormat Kami,</v>
          </cell>
          <cell r="J5314">
            <v>0</v>
          </cell>
        </row>
        <row r="5316">
          <cell r="K5316">
            <v>0</v>
          </cell>
        </row>
        <row r="5318">
          <cell r="J5318">
            <v>0</v>
          </cell>
        </row>
        <row r="5319">
          <cell r="J5319">
            <v>0</v>
          </cell>
        </row>
        <row r="5322">
          <cell r="D5322" t="str">
            <v>AM</v>
          </cell>
          <cell r="E5322">
            <v>23050047</v>
          </cell>
        </row>
        <row r="5324">
          <cell r="D5324">
            <v>0</v>
          </cell>
        </row>
        <row r="5326">
          <cell r="D5326">
            <v>0</v>
          </cell>
        </row>
        <row r="5328">
          <cell r="D5328" t="str">
            <v>C</v>
          </cell>
          <cell r="J5328" t="str">
            <v>Disc 2</v>
          </cell>
          <cell r="K5328" t="str">
            <v>Amount</v>
          </cell>
        </row>
        <row r="5330">
          <cell r="D5330">
            <v>0</v>
          </cell>
          <cell r="E5330">
            <v>0</v>
          </cell>
          <cell r="J5330">
            <v>0</v>
          </cell>
          <cell r="K5330">
            <v>0</v>
          </cell>
        </row>
        <row r="5331">
          <cell r="D5331">
            <v>0</v>
          </cell>
          <cell r="E5331">
            <v>0</v>
          </cell>
          <cell r="J5331">
            <v>0</v>
          </cell>
          <cell r="K5331">
            <v>0</v>
          </cell>
        </row>
        <row r="5332">
          <cell r="D5332">
            <v>0</v>
          </cell>
          <cell r="E5332">
            <v>0</v>
          </cell>
          <cell r="J5332">
            <v>0</v>
          </cell>
          <cell r="K5332">
            <v>0</v>
          </cell>
        </row>
        <row r="5333">
          <cell r="D5333">
            <v>0</v>
          </cell>
          <cell r="E5333">
            <v>0</v>
          </cell>
          <cell r="J5333">
            <v>0</v>
          </cell>
          <cell r="K5333">
            <v>0</v>
          </cell>
        </row>
        <row r="5334">
          <cell r="D5334">
            <v>0</v>
          </cell>
          <cell r="E5334">
            <v>0</v>
          </cell>
          <cell r="J5334">
            <v>0</v>
          </cell>
          <cell r="K5334">
            <v>0</v>
          </cell>
        </row>
        <row r="5335">
          <cell r="D5335">
            <v>0</v>
          </cell>
          <cell r="E5335">
            <v>0</v>
          </cell>
          <cell r="J5335">
            <v>0</v>
          </cell>
          <cell r="K5335">
            <v>0</v>
          </cell>
        </row>
        <row r="5336">
          <cell r="D5336">
            <v>0</v>
          </cell>
          <cell r="E5336">
            <v>0</v>
          </cell>
          <cell r="J5336">
            <v>0</v>
          </cell>
          <cell r="K5336">
            <v>0</v>
          </cell>
        </row>
        <row r="5337">
          <cell r="D5337">
            <v>0</v>
          </cell>
          <cell r="E5337">
            <v>0</v>
          </cell>
          <cell r="J5337">
            <v>0</v>
          </cell>
          <cell r="K5337">
            <v>0</v>
          </cell>
        </row>
        <row r="5338">
          <cell r="D5338">
            <v>0</v>
          </cell>
          <cell r="E5338">
            <v>0</v>
          </cell>
          <cell r="J5338">
            <v>0</v>
          </cell>
          <cell r="K5338">
            <v>0</v>
          </cell>
        </row>
        <row r="5339">
          <cell r="D5339">
            <v>0</v>
          </cell>
          <cell r="E5339">
            <v>0</v>
          </cell>
          <cell r="J5339">
            <v>0</v>
          </cell>
          <cell r="K5339">
            <v>0</v>
          </cell>
        </row>
        <row r="5340">
          <cell r="D5340">
            <v>0</v>
          </cell>
          <cell r="E5340">
            <v>0</v>
          </cell>
          <cell r="J5340">
            <v>0</v>
          </cell>
          <cell r="K5340">
            <v>0</v>
          </cell>
        </row>
        <row r="5341">
          <cell r="D5341">
            <v>0</v>
          </cell>
          <cell r="E5341">
            <v>0</v>
          </cell>
          <cell r="J5341">
            <v>0</v>
          </cell>
          <cell r="K5341">
            <v>0</v>
          </cell>
        </row>
        <row r="5342">
          <cell r="D5342">
            <v>0</v>
          </cell>
          <cell r="E5342">
            <v>0</v>
          </cell>
          <cell r="J5342">
            <v>0</v>
          </cell>
          <cell r="K5342">
            <v>0</v>
          </cell>
        </row>
        <row r="5343">
          <cell r="D5343">
            <v>0</v>
          </cell>
          <cell r="E5343">
            <v>0</v>
          </cell>
          <cell r="J5343">
            <v>0</v>
          </cell>
          <cell r="K5343">
            <v>0</v>
          </cell>
        </row>
        <row r="5344">
          <cell r="D5344">
            <v>0</v>
          </cell>
          <cell r="E5344">
            <v>0</v>
          </cell>
          <cell r="J5344">
            <v>0</v>
          </cell>
          <cell r="K5344">
            <v>0</v>
          </cell>
        </row>
        <row r="5345">
          <cell r="D5345">
            <v>0</v>
          </cell>
          <cell r="E5345">
            <v>0</v>
          </cell>
          <cell r="J5345">
            <v>0</v>
          </cell>
          <cell r="K5345">
            <v>0</v>
          </cell>
        </row>
        <row r="5348">
          <cell r="J5348">
            <v>0</v>
          </cell>
        </row>
        <row r="5350">
          <cell r="J5350">
            <v>0</v>
          </cell>
          <cell r="K5350">
            <v>0</v>
          </cell>
        </row>
        <row r="5352">
          <cell r="E5352" t="str">
            <v>Hormat Kami,</v>
          </cell>
          <cell r="J5352">
            <v>0</v>
          </cell>
        </row>
        <row r="5354">
          <cell r="K5354">
            <v>0</v>
          </cell>
        </row>
        <row r="5356">
          <cell r="J5356">
            <v>0</v>
          </cell>
        </row>
        <row r="5357">
          <cell r="J5357">
            <v>0</v>
          </cell>
        </row>
        <row r="5360">
          <cell r="D5360" t="str">
            <v>AM</v>
          </cell>
          <cell r="E5360">
            <v>23050048</v>
          </cell>
        </row>
        <row r="5366">
          <cell r="D5366" t="str">
            <v>C</v>
          </cell>
          <cell r="J5366" t="str">
            <v>Disc 2</v>
          </cell>
          <cell r="K5366" t="str">
            <v>Amount</v>
          </cell>
        </row>
        <row r="5368">
          <cell r="K5368">
            <v>0</v>
          </cell>
        </row>
        <row r="5369">
          <cell r="K5369">
            <v>0</v>
          </cell>
        </row>
        <row r="5370">
          <cell r="K5370">
            <v>0</v>
          </cell>
        </row>
        <row r="5371">
          <cell r="K5371">
            <v>0</v>
          </cell>
        </row>
        <row r="5372">
          <cell r="K5372">
            <v>0</v>
          </cell>
        </row>
        <row r="5373">
          <cell r="K5373">
            <v>0</v>
          </cell>
        </row>
        <row r="5374">
          <cell r="K5374">
            <v>0</v>
          </cell>
        </row>
        <row r="5375">
          <cell r="K5375">
            <v>0</v>
          </cell>
        </row>
        <row r="5376">
          <cell r="K5376">
            <v>0</v>
          </cell>
        </row>
        <row r="5377">
          <cell r="K5377">
            <v>0</v>
          </cell>
        </row>
        <row r="5378">
          <cell r="K5378">
            <v>0</v>
          </cell>
        </row>
        <row r="5379">
          <cell r="K5379">
            <v>0</v>
          </cell>
        </row>
        <row r="5380">
          <cell r="K5380">
            <v>0</v>
          </cell>
        </row>
        <row r="5381">
          <cell r="K5381">
            <v>0</v>
          </cell>
        </row>
        <row r="5382">
          <cell r="K5382">
            <v>0</v>
          </cell>
        </row>
        <row r="5383">
          <cell r="K5383">
            <v>0</v>
          </cell>
        </row>
        <row r="5386">
          <cell r="J5386">
            <v>0</v>
          </cell>
        </row>
        <row r="5388">
          <cell r="K5388">
            <v>0</v>
          </cell>
        </row>
        <row r="5390">
          <cell r="E5390" t="str">
            <v>Hormat Kami,</v>
          </cell>
          <cell r="J5390">
            <v>0</v>
          </cell>
        </row>
        <row r="5392">
          <cell r="K5392">
            <v>0</v>
          </cell>
        </row>
        <row r="5398">
          <cell r="D5398" t="str">
            <v>AM</v>
          </cell>
          <cell r="E5398">
            <v>23050048</v>
          </cell>
        </row>
        <row r="5400">
          <cell r="D5400">
            <v>0</v>
          </cell>
        </row>
        <row r="5402">
          <cell r="D5402">
            <v>0</v>
          </cell>
        </row>
        <row r="5404">
          <cell r="D5404" t="str">
            <v>C</v>
          </cell>
          <cell r="J5404" t="str">
            <v>Disc 2</v>
          </cell>
          <cell r="K5404" t="str">
            <v>Amount</v>
          </cell>
        </row>
        <row r="5406">
          <cell r="D5406">
            <v>0</v>
          </cell>
          <cell r="E5406">
            <v>0</v>
          </cell>
          <cell r="J5406">
            <v>0</v>
          </cell>
          <cell r="K5406">
            <v>0</v>
          </cell>
        </row>
        <row r="5407">
          <cell r="D5407">
            <v>0</v>
          </cell>
          <cell r="E5407">
            <v>0</v>
          </cell>
          <cell r="J5407">
            <v>0</v>
          </cell>
          <cell r="K5407">
            <v>0</v>
          </cell>
        </row>
        <row r="5408">
          <cell r="D5408">
            <v>0</v>
          </cell>
          <cell r="E5408">
            <v>0</v>
          </cell>
          <cell r="J5408">
            <v>0</v>
          </cell>
          <cell r="K5408">
            <v>0</v>
          </cell>
        </row>
        <row r="5409">
          <cell r="D5409">
            <v>0</v>
          </cell>
          <cell r="E5409">
            <v>0</v>
          </cell>
          <cell r="J5409">
            <v>0</v>
          </cell>
          <cell r="K5409">
            <v>0</v>
          </cell>
        </row>
        <row r="5410">
          <cell r="D5410">
            <v>0</v>
          </cell>
          <cell r="E5410">
            <v>0</v>
          </cell>
          <cell r="J5410">
            <v>0</v>
          </cell>
          <cell r="K5410">
            <v>0</v>
          </cell>
        </row>
        <row r="5411">
          <cell r="D5411">
            <v>0</v>
          </cell>
          <cell r="E5411">
            <v>0</v>
          </cell>
          <cell r="J5411">
            <v>0</v>
          </cell>
          <cell r="K5411">
            <v>0</v>
          </cell>
        </row>
        <row r="5412">
          <cell r="D5412">
            <v>0</v>
          </cell>
          <cell r="E5412">
            <v>0</v>
          </cell>
          <cell r="J5412">
            <v>0</v>
          </cell>
          <cell r="K5412">
            <v>0</v>
          </cell>
        </row>
        <row r="5413">
          <cell r="D5413">
            <v>0</v>
          </cell>
          <cell r="E5413">
            <v>0</v>
          </cell>
          <cell r="J5413">
            <v>0</v>
          </cell>
          <cell r="K5413">
            <v>0</v>
          </cell>
        </row>
        <row r="5414">
          <cell r="D5414">
            <v>0</v>
          </cell>
          <cell r="E5414">
            <v>0</v>
          </cell>
          <cell r="J5414">
            <v>0</v>
          </cell>
          <cell r="K5414">
            <v>0</v>
          </cell>
        </row>
        <row r="5415">
          <cell r="D5415">
            <v>0</v>
          </cell>
          <cell r="E5415">
            <v>0</v>
          </cell>
          <cell r="J5415">
            <v>0</v>
          </cell>
          <cell r="K5415">
            <v>0</v>
          </cell>
        </row>
        <row r="5416">
          <cell r="D5416">
            <v>0</v>
          </cell>
          <cell r="E5416">
            <v>0</v>
          </cell>
          <cell r="J5416">
            <v>0</v>
          </cell>
          <cell r="K5416">
            <v>0</v>
          </cell>
        </row>
        <row r="5417">
          <cell r="D5417">
            <v>0</v>
          </cell>
          <cell r="E5417">
            <v>0</v>
          </cell>
          <cell r="J5417">
            <v>0</v>
          </cell>
          <cell r="K5417">
            <v>0</v>
          </cell>
        </row>
        <row r="5418">
          <cell r="D5418">
            <v>0</v>
          </cell>
          <cell r="E5418">
            <v>0</v>
          </cell>
          <cell r="J5418">
            <v>0</v>
          </cell>
          <cell r="K5418">
            <v>0</v>
          </cell>
        </row>
        <row r="5419">
          <cell r="D5419">
            <v>0</v>
          </cell>
          <cell r="E5419">
            <v>0</v>
          </cell>
          <cell r="J5419">
            <v>0</v>
          </cell>
          <cell r="K5419">
            <v>0</v>
          </cell>
        </row>
        <row r="5420">
          <cell r="D5420">
            <v>0</v>
          </cell>
          <cell r="E5420">
            <v>0</v>
          </cell>
          <cell r="J5420">
            <v>0</v>
          </cell>
          <cell r="K5420">
            <v>0</v>
          </cell>
        </row>
        <row r="5421">
          <cell r="D5421">
            <v>0</v>
          </cell>
          <cell r="E5421">
            <v>0</v>
          </cell>
          <cell r="J5421">
            <v>0</v>
          </cell>
          <cell r="K5421">
            <v>0</v>
          </cell>
        </row>
        <row r="5424">
          <cell r="J5424">
            <v>0</v>
          </cell>
        </row>
        <row r="5426">
          <cell r="J5426">
            <v>0</v>
          </cell>
          <cell r="K5426">
            <v>0</v>
          </cell>
        </row>
        <row r="5428">
          <cell r="E5428" t="str">
            <v>Hormat Kami,</v>
          </cell>
          <cell r="J5428">
            <v>0</v>
          </cell>
        </row>
        <row r="5430">
          <cell r="K5430">
            <v>0</v>
          </cell>
        </row>
        <row r="5432">
          <cell r="J5432">
            <v>0</v>
          </cell>
        </row>
        <row r="5433">
          <cell r="J5433">
            <v>0</v>
          </cell>
        </row>
        <row r="5436">
          <cell r="D5436" t="str">
            <v>AM</v>
          </cell>
          <cell r="E5436">
            <v>23050048</v>
          </cell>
        </row>
        <row r="5438">
          <cell r="D5438">
            <v>0</v>
          </cell>
        </row>
        <row r="5440">
          <cell r="D5440">
            <v>0</v>
          </cell>
        </row>
        <row r="5442">
          <cell r="D5442" t="str">
            <v>C</v>
          </cell>
          <cell r="J5442" t="str">
            <v>Disc 2</v>
          </cell>
          <cell r="K5442" t="str">
            <v>Amount</v>
          </cell>
        </row>
        <row r="5444">
          <cell r="D5444">
            <v>0</v>
          </cell>
          <cell r="E5444">
            <v>0</v>
          </cell>
          <cell r="J5444">
            <v>0</v>
          </cell>
          <cell r="K5444">
            <v>0</v>
          </cell>
        </row>
        <row r="5445">
          <cell r="D5445">
            <v>0</v>
          </cell>
          <cell r="E5445">
            <v>0</v>
          </cell>
          <cell r="J5445">
            <v>0</v>
          </cell>
          <cell r="K5445">
            <v>0</v>
          </cell>
        </row>
        <row r="5446">
          <cell r="D5446">
            <v>0</v>
          </cell>
          <cell r="E5446">
            <v>0</v>
          </cell>
          <cell r="J5446">
            <v>0</v>
          </cell>
          <cell r="K5446">
            <v>0</v>
          </cell>
        </row>
        <row r="5447">
          <cell r="D5447">
            <v>0</v>
          </cell>
          <cell r="E5447">
            <v>0</v>
          </cell>
          <cell r="J5447">
            <v>0</v>
          </cell>
          <cell r="K5447">
            <v>0</v>
          </cell>
        </row>
        <row r="5448">
          <cell r="D5448">
            <v>0</v>
          </cell>
          <cell r="E5448">
            <v>0</v>
          </cell>
          <cell r="J5448">
            <v>0</v>
          </cell>
          <cell r="K5448">
            <v>0</v>
          </cell>
        </row>
        <row r="5449">
          <cell r="D5449">
            <v>0</v>
          </cell>
          <cell r="E5449">
            <v>0</v>
          </cell>
          <cell r="J5449">
            <v>0</v>
          </cell>
          <cell r="K5449">
            <v>0</v>
          </cell>
        </row>
        <row r="5450">
          <cell r="D5450">
            <v>0</v>
          </cell>
          <cell r="E5450">
            <v>0</v>
          </cell>
          <cell r="J5450">
            <v>0</v>
          </cell>
          <cell r="K5450">
            <v>0</v>
          </cell>
        </row>
        <row r="5451">
          <cell r="D5451">
            <v>0</v>
          </cell>
          <cell r="E5451">
            <v>0</v>
          </cell>
          <cell r="J5451">
            <v>0</v>
          </cell>
          <cell r="K5451">
            <v>0</v>
          </cell>
        </row>
        <row r="5452">
          <cell r="D5452">
            <v>0</v>
          </cell>
          <cell r="E5452">
            <v>0</v>
          </cell>
          <cell r="J5452">
            <v>0</v>
          </cell>
          <cell r="K5452">
            <v>0</v>
          </cell>
        </row>
        <row r="5453">
          <cell r="D5453">
            <v>0</v>
          </cell>
          <cell r="E5453">
            <v>0</v>
          </cell>
          <cell r="J5453">
            <v>0</v>
          </cell>
          <cell r="K5453">
            <v>0</v>
          </cell>
        </row>
        <row r="5454">
          <cell r="D5454">
            <v>0</v>
          </cell>
          <cell r="E5454">
            <v>0</v>
          </cell>
          <cell r="J5454">
            <v>0</v>
          </cell>
          <cell r="K5454">
            <v>0</v>
          </cell>
        </row>
        <row r="5455">
          <cell r="D5455">
            <v>0</v>
          </cell>
          <cell r="E5455">
            <v>0</v>
          </cell>
          <cell r="J5455">
            <v>0</v>
          </cell>
          <cell r="K5455">
            <v>0</v>
          </cell>
        </row>
        <row r="5456">
          <cell r="D5456">
            <v>0</v>
          </cell>
          <cell r="E5456">
            <v>0</v>
          </cell>
          <cell r="J5456">
            <v>0</v>
          </cell>
          <cell r="K5456">
            <v>0</v>
          </cell>
        </row>
        <row r="5457">
          <cell r="D5457">
            <v>0</v>
          </cell>
          <cell r="E5457">
            <v>0</v>
          </cell>
          <cell r="J5457">
            <v>0</v>
          </cell>
          <cell r="K5457">
            <v>0</v>
          </cell>
        </row>
        <row r="5458">
          <cell r="D5458">
            <v>0</v>
          </cell>
          <cell r="E5458">
            <v>0</v>
          </cell>
          <cell r="J5458">
            <v>0</v>
          </cell>
          <cell r="K5458">
            <v>0</v>
          </cell>
        </row>
        <row r="5459">
          <cell r="D5459">
            <v>0</v>
          </cell>
          <cell r="E5459">
            <v>0</v>
          </cell>
          <cell r="J5459">
            <v>0</v>
          </cell>
          <cell r="K5459">
            <v>0</v>
          </cell>
        </row>
        <row r="5462">
          <cell r="J5462">
            <v>0</v>
          </cell>
        </row>
        <row r="5464">
          <cell r="J5464">
            <v>0</v>
          </cell>
          <cell r="K5464">
            <v>0</v>
          </cell>
        </row>
        <row r="5466">
          <cell r="E5466" t="str">
            <v>Hormat Kami,</v>
          </cell>
          <cell r="J5466">
            <v>0</v>
          </cell>
        </row>
        <row r="5468">
          <cell r="K5468">
            <v>0</v>
          </cell>
        </row>
        <row r="5470">
          <cell r="J5470">
            <v>0</v>
          </cell>
        </row>
        <row r="5471">
          <cell r="J5471">
            <v>0</v>
          </cell>
        </row>
        <row r="5474">
          <cell r="D5474" t="str">
            <v>AM</v>
          </cell>
          <cell r="E5474">
            <v>23050049</v>
          </cell>
        </row>
        <row r="5480">
          <cell r="D5480" t="str">
            <v>C</v>
          </cell>
          <cell r="J5480" t="str">
            <v>Disc 2</v>
          </cell>
          <cell r="K5480" t="str">
            <v>Amount</v>
          </cell>
        </row>
        <row r="5482">
          <cell r="K5482">
            <v>0</v>
          </cell>
        </row>
        <row r="5483">
          <cell r="K5483">
            <v>0</v>
          </cell>
        </row>
        <row r="5484">
          <cell r="K5484">
            <v>0</v>
          </cell>
        </row>
        <row r="5485">
          <cell r="K5485">
            <v>0</v>
          </cell>
        </row>
        <row r="5486">
          <cell r="K5486">
            <v>0</v>
          </cell>
        </row>
        <row r="5487">
          <cell r="K5487">
            <v>0</v>
          </cell>
        </row>
        <row r="5488">
          <cell r="K5488">
            <v>0</v>
          </cell>
        </row>
        <row r="5489">
          <cell r="K5489">
            <v>0</v>
          </cell>
        </row>
        <row r="5490">
          <cell r="K5490">
            <v>0</v>
          </cell>
        </row>
        <row r="5491">
          <cell r="K5491">
            <v>0</v>
          </cell>
        </row>
        <row r="5492">
          <cell r="K5492">
            <v>0</v>
          </cell>
        </row>
        <row r="5493">
          <cell r="K5493">
            <v>0</v>
          </cell>
        </row>
        <row r="5494">
          <cell r="K5494">
            <v>0</v>
          </cell>
        </row>
        <row r="5495">
          <cell r="K5495">
            <v>0</v>
          </cell>
        </row>
        <row r="5496">
          <cell r="K5496">
            <v>0</v>
          </cell>
        </row>
        <row r="5497">
          <cell r="K5497">
            <v>0</v>
          </cell>
        </row>
        <row r="5500">
          <cell r="J5500">
            <v>0</v>
          </cell>
        </row>
        <row r="5502">
          <cell r="K5502">
            <v>0</v>
          </cell>
        </row>
        <row r="5504">
          <cell r="E5504" t="str">
            <v>Hormat Kami,</v>
          </cell>
          <cell r="J5504">
            <v>0</v>
          </cell>
        </row>
        <row r="5506">
          <cell r="K5506">
            <v>0</v>
          </cell>
        </row>
        <row r="5512">
          <cell r="D5512" t="str">
            <v>AM</v>
          </cell>
          <cell r="E5512">
            <v>23050049</v>
          </cell>
        </row>
        <row r="5514">
          <cell r="D5514">
            <v>0</v>
          </cell>
        </row>
        <row r="5516">
          <cell r="D5516">
            <v>0</v>
          </cell>
        </row>
        <row r="5518">
          <cell r="D5518" t="str">
            <v>C</v>
          </cell>
          <cell r="J5518" t="str">
            <v>Disc 2</v>
          </cell>
          <cell r="K5518" t="str">
            <v>Amount</v>
          </cell>
        </row>
        <row r="5520">
          <cell r="D5520">
            <v>0</v>
          </cell>
          <cell r="E5520">
            <v>0</v>
          </cell>
          <cell r="J5520">
            <v>0</v>
          </cell>
          <cell r="K5520">
            <v>0</v>
          </cell>
        </row>
        <row r="5521">
          <cell r="D5521">
            <v>0</v>
          </cell>
          <cell r="E5521">
            <v>0</v>
          </cell>
          <cell r="J5521">
            <v>0</v>
          </cell>
          <cell r="K5521">
            <v>0</v>
          </cell>
        </row>
        <row r="5522">
          <cell r="D5522">
            <v>0</v>
          </cell>
          <cell r="E5522">
            <v>0</v>
          </cell>
          <cell r="J5522">
            <v>0</v>
          </cell>
          <cell r="K5522">
            <v>0</v>
          </cell>
        </row>
        <row r="5523">
          <cell r="D5523">
            <v>0</v>
          </cell>
          <cell r="E5523">
            <v>0</v>
          </cell>
          <cell r="J5523">
            <v>0</v>
          </cell>
          <cell r="K5523">
            <v>0</v>
          </cell>
        </row>
        <row r="5524">
          <cell r="D5524">
            <v>0</v>
          </cell>
          <cell r="E5524">
            <v>0</v>
          </cell>
          <cell r="J5524">
            <v>0</v>
          </cell>
          <cell r="K5524">
            <v>0</v>
          </cell>
        </row>
        <row r="5525">
          <cell r="D5525">
            <v>0</v>
          </cell>
          <cell r="E5525">
            <v>0</v>
          </cell>
          <cell r="J5525">
            <v>0</v>
          </cell>
          <cell r="K5525">
            <v>0</v>
          </cell>
        </row>
        <row r="5526">
          <cell r="D5526">
            <v>0</v>
          </cell>
          <cell r="E5526">
            <v>0</v>
          </cell>
          <cell r="J5526">
            <v>0</v>
          </cell>
          <cell r="K5526">
            <v>0</v>
          </cell>
        </row>
        <row r="5527">
          <cell r="D5527">
            <v>0</v>
          </cell>
          <cell r="E5527">
            <v>0</v>
          </cell>
          <cell r="J5527">
            <v>0</v>
          </cell>
          <cell r="K5527">
            <v>0</v>
          </cell>
        </row>
        <row r="5528">
          <cell r="D5528">
            <v>0</v>
          </cell>
          <cell r="E5528">
            <v>0</v>
          </cell>
          <cell r="J5528">
            <v>0</v>
          </cell>
          <cell r="K5528">
            <v>0</v>
          </cell>
        </row>
        <row r="5529">
          <cell r="D5529">
            <v>0</v>
          </cell>
          <cell r="E5529">
            <v>0</v>
          </cell>
          <cell r="J5529">
            <v>0</v>
          </cell>
          <cell r="K5529">
            <v>0</v>
          </cell>
        </row>
        <row r="5530">
          <cell r="D5530">
            <v>0</v>
          </cell>
          <cell r="E5530">
            <v>0</v>
          </cell>
          <cell r="J5530">
            <v>0</v>
          </cell>
          <cell r="K5530">
            <v>0</v>
          </cell>
        </row>
        <row r="5531">
          <cell r="D5531">
            <v>0</v>
          </cell>
          <cell r="E5531">
            <v>0</v>
          </cell>
          <cell r="J5531">
            <v>0</v>
          </cell>
          <cell r="K5531">
            <v>0</v>
          </cell>
        </row>
        <row r="5532">
          <cell r="D5532">
            <v>0</v>
          </cell>
          <cell r="E5532">
            <v>0</v>
          </cell>
          <cell r="J5532">
            <v>0</v>
          </cell>
          <cell r="K5532">
            <v>0</v>
          </cell>
        </row>
        <row r="5533">
          <cell r="D5533">
            <v>0</v>
          </cell>
          <cell r="E5533">
            <v>0</v>
          </cell>
          <cell r="J5533">
            <v>0</v>
          </cell>
          <cell r="K5533">
            <v>0</v>
          </cell>
        </row>
        <row r="5534">
          <cell r="D5534">
            <v>0</v>
          </cell>
          <cell r="E5534">
            <v>0</v>
          </cell>
          <cell r="J5534">
            <v>0</v>
          </cell>
          <cell r="K5534">
            <v>0</v>
          </cell>
        </row>
        <row r="5535">
          <cell r="D5535">
            <v>0</v>
          </cell>
          <cell r="E5535">
            <v>0</v>
          </cell>
          <cell r="J5535">
            <v>0</v>
          </cell>
          <cell r="K5535">
            <v>0</v>
          </cell>
        </row>
        <row r="5538">
          <cell r="J5538">
            <v>0</v>
          </cell>
        </row>
        <row r="5540">
          <cell r="J5540">
            <v>0</v>
          </cell>
          <cell r="K5540">
            <v>0</v>
          </cell>
        </row>
        <row r="5542">
          <cell r="E5542" t="str">
            <v>Hormat Kami,</v>
          </cell>
          <cell r="J5542">
            <v>0</v>
          </cell>
        </row>
        <row r="5544">
          <cell r="K5544">
            <v>0</v>
          </cell>
        </row>
        <row r="5546">
          <cell r="J5546">
            <v>0</v>
          </cell>
        </row>
        <row r="5547">
          <cell r="J5547">
            <v>0</v>
          </cell>
        </row>
        <row r="5550">
          <cell r="D5550" t="str">
            <v>AM</v>
          </cell>
          <cell r="E5550">
            <v>23050049</v>
          </cell>
        </row>
        <row r="5552">
          <cell r="D5552">
            <v>0</v>
          </cell>
        </row>
        <row r="5554">
          <cell r="D5554">
            <v>0</v>
          </cell>
        </row>
        <row r="5556">
          <cell r="D5556" t="str">
            <v>C</v>
          </cell>
          <cell r="J5556" t="str">
            <v>Disc 2</v>
          </cell>
          <cell r="K5556" t="str">
            <v>Amount</v>
          </cell>
        </row>
        <row r="5558">
          <cell r="D5558">
            <v>0</v>
          </cell>
          <cell r="E5558">
            <v>0</v>
          </cell>
          <cell r="J5558">
            <v>0</v>
          </cell>
          <cell r="K5558">
            <v>0</v>
          </cell>
        </row>
        <row r="5559">
          <cell r="D5559">
            <v>0</v>
          </cell>
          <cell r="E5559">
            <v>0</v>
          </cell>
          <cell r="J5559">
            <v>0</v>
          </cell>
          <cell r="K5559">
            <v>0</v>
          </cell>
        </row>
        <row r="5560">
          <cell r="D5560">
            <v>0</v>
          </cell>
          <cell r="E5560">
            <v>0</v>
          </cell>
          <cell r="J5560">
            <v>0</v>
          </cell>
          <cell r="K5560">
            <v>0</v>
          </cell>
        </row>
        <row r="5561">
          <cell r="D5561">
            <v>0</v>
          </cell>
          <cell r="E5561">
            <v>0</v>
          </cell>
          <cell r="J5561">
            <v>0</v>
          </cell>
          <cell r="K5561">
            <v>0</v>
          </cell>
        </row>
        <row r="5562">
          <cell r="D5562">
            <v>0</v>
          </cell>
          <cell r="E5562">
            <v>0</v>
          </cell>
          <cell r="J5562">
            <v>0</v>
          </cell>
          <cell r="K5562">
            <v>0</v>
          </cell>
        </row>
        <row r="5563">
          <cell r="D5563">
            <v>0</v>
          </cell>
          <cell r="E5563">
            <v>0</v>
          </cell>
          <cell r="J5563">
            <v>0</v>
          </cell>
          <cell r="K5563">
            <v>0</v>
          </cell>
        </row>
        <row r="5564">
          <cell r="D5564">
            <v>0</v>
          </cell>
          <cell r="E5564">
            <v>0</v>
          </cell>
          <cell r="J5564">
            <v>0</v>
          </cell>
          <cell r="K5564">
            <v>0</v>
          </cell>
        </row>
        <row r="5565">
          <cell r="D5565">
            <v>0</v>
          </cell>
          <cell r="E5565">
            <v>0</v>
          </cell>
          <cell r="J5565">
            <v>0</v>
          </cell>
          <cell r="K5565">
            <v>0</v>
          </cell>
        </row>
        <row r="5566">
          <cell r="D5566">
            <v>0</v>
          </cell>
          <cell r="E5566">
            <v>0</v>
          </cell>
          <cell r="J5566">
            <v>0</v>
          </cell>
          <cell r="K5566">
            <v>0</v>
          </cell>
        </row>
        <row r="5567">
          <cell r="D5567">
            <v>0</v>
          </cell>
          <cell r="E5567">
            <v>0</v>
          </cell>
          <cell r="J5567">
            <v>0</v>
          </cell>
          <cell r="K5567">
            <v>0</v>
          </cell>
        </row>
        <row r="5568">
          <cell r="D5568">
            <v>0</v>
          </cell>
          <cell r="E5568">
            <v>0</v>
          </cell>
          <cell r="J5568">
            <v>0</v>
          </cell>
          <cell r="K5568">
            <v>0</v>
          </cell>
        </row>
        <row r="5569">
          <cell r="D5569">
            <v>0</v>
          </cell>
          <cell r="E5569">
            <v>0</v>
          </cell>
          <cell r="J5569">
            <v>0</v>
          </cell>
          <cell r="K5569">
            <v>0</v>
          </cell>
        </row>
        <row r="5570">
          <cell r="D5570">
            <v>0</v>
          </cell>
          <cell r="E5570">
            <v>0</v>
          </cell>
          <cell r="J5570">
            <v>0</v>
          </cell>
          <cell r="K5570">
            <v>0</v>
          </cell>
        </row>
        <row r="5571">
          <cell r="D5571">
            <v>0</v>
          </cell>
          <cell r="E5571">
            <v>0</v>
          </cell>
          <cell r="J5571">
            <v>0</v>
          </cell>
          <cell r="K5571">
            <v>0</v>
          </cell>
        </row>
        <row r="5572">
          <cell r="D5572">
            <v>0</v>
          </cell>
          <cell r="E5572">
            <v>0</v>
          </cell>
          <cell r="J5572">
            <v>0</v>
          </cell>
          <cell r="K5572">
            <v>0</v>
          </cell>
        </row>
        <row r="5573">
          <cell r="D5573">
            <v>0</v>
          </cell>
          <cell r="E5573">
            <v>0</v>
          </cell>
          <cell r="J5573">
            <v>0</v>
          </cell>
          <cell r="K5573">
            <v>0</v>
          </cell>
        </row>
        <row r="5576">
          <cell r="J5576">
            <v>0</v>
          </cell>
        </row>
        <row r="5578">
          <cell r="J5578">
            <v>0</v>
          </cell>
          <cell r="K5578">
            <v>0</v>
          </cell>
        </row>
        <row r="5580">
          <cell r="E5580" t="str">
            <v>Hormat Kami,</v>
          </cell>
          <cell r="J5580">
            <v>0</v>
          </cell>
        </row>
        <row r="5582">
          <cell r="K5582">
            <v>0</v>
          </cell>
        </row>
        <row r="5584">
          <cell r="J5584">
            <v>0</v>
          </cell>
        </row>
        <row r="5585">
          <cell r="J5585">
            <v>0</v>
          </cell>
        </row>
        <row r="5588">
          <cell r="D5588" t="str">
            <v>AM</v>
          </cell>
          <cell r="E5588">
            <v>23050050</v>
          </cell>
        </row>
        <row r="5594">
          <cell r="D5594" t="str">
            <v>C</v>
          </cell>
          <cell r="J5594" t="str">
            <v>Disc 2</v>
          </cell>
          <cell r="K5594" t="str">
            <v>Amount</v>
          </cell>
        </row>
        <row r="5596">
          <cell r="K5596">
            <v>0</v>
          </cell>
        </row>
        <row r="5597">
          <cell r="K5597">
            <v>0</v>
          </cell>
        </row>
        <row r="5598">
          <cell r="K5598">
            <v>0</v>
          </cell>
        </row>
        <row r="5599">
          <cell r="K5599">
            <v>0</v>
          </cell>
        </row>
        <row r="5600">
          <cell r="K5600">
            <v>0</v>
          </cell>
        </row>
        <row r="5601">
          <cell r="K5601">
            <v>0</v>
          </cell>
        </row>
        <row r="5602">
          <cell r="K5602">
            <v>0</v>
          </cell>
        </row>
        <row r="5603">
          <cell r="K5603">
            <v>0</v>
          </cell>
        </row>
        <row r="5604">
          <cell r="K5604">
            <v>0</v>
          </cell>
        </row>
        <row r="5605">
          <cell r="K5605">
            <v>0</v>
          </cell>
        </row>
        <row r="5606">
          <cell r="K5606">
            <v>0</v>
          </cell>
        </row>
        <row r="5607">
          <cell r="K5607">
            <v>0</v>
          </cell>
        </row>
        <row r="5608">
          <cell r="K5608">
            <v>0</v>
          </cell>
        </row>
        <row r="5609">
          <cell r="K5609">
            <v>0</v>
          </cell>
        </row>
        <row r="5610">
          <cell r="K5610">
            <v>0</v>
          </cell>
        </row>
        <row r="5611">
          <cell r="K5611">
            <v>0</v>
          </cell>
        </row>
        <row r="5614">
          <cell r="J5614">
            <v>0</v>
          </cell>
        </row>
        <row r="5616">
          <cell r="K5616">
            <v>0</v>
          </cell>
        </row>
        <row r="5618">
          <cell r="E5618" t="str">
            <v>Hormat Kami,</v>
          </cell>
          <cell r="J5618">
            <v>0</v>
          </cell>
        </row>
        <row r="5620">
          <cell r="K5620">
            <v>0</v>
          </cell>
        </row>
        <row r="5626">
          <cell r="D5626" t="str">
            <v>AM</v>
          </cell>
          <cell r="E5626">
            <v>23050050</v>
          </cell>
        </row>
        <row r="5628">
          <cell r="D5628">
            <v>0</v>
          </cell>
        </row>
        <row r="5630">
          <cell r="D5630">
            <v>0</v>
          </cell>
        </row>
        <row r="5632">
          <cell r="D5632" t="str">
            <v>C</v>
          </cell>
          <cell r="J5632" t="str">
            <v>Disc 2</v>
          </cell>
          <cell r="K5632" t="str">
            <v>Amount</v>
          </cell>
        </row>
        <row r="5634">
          <cell r="D5634">
            <v>0</v>
          </cell>
          <cell r="E5634">
            <v>0</v>
          </cell>
          <cell r="J5634">
            <v>0</v>
          </cell>
          <cell r="K5634">
            <v>0</v>
          </cell>
        </row>
        <row r="5635">
          <cell r="D5635">
            <v>0</v>
          </cell>
          <cell r="E5635">
            <v>0</v>
          </cell>
          <cell r="J5635">
            <v>0</v>
          </cell>
          <cell r="K5635">
            <v>0</v>
          </cell>
        </row>
        <row r="5636">
          <cell r="D5636">
            <v>0</v>
          </cell>
          <cell r="E5636">
            <v>0</v>
          </cell>
          <cell r="J5636">
            <v>0</v>
          </cell>
          <cell r="K5636">
            <v>0</v>
          </cell>
        </row>
        <row r="5637">
          <cell r="D5637">
            <v>0</v>
          </cell>
          <cell r="E5637">
            <v>0</v>
          </cell>
          <cell r="J5637">
            <v>0</v>
          </cell>
          <cell r="K5637">
            <v>0</v>
          </cell>
        </row>
        <row r="5638">
          <cell r="D5638">
            <v>0</v>
          </cell>
          <cell r="E5638">
            <v>0</v>
          </cell>
          <cell r="J5638">
            <v>0</v>
          </cell>
          <cell r="K5638">
            <v>0</v>
          </cell>
        </row>
        <row r="5639">
          <cell r="D5639">
            <v>0</v>
          </cell>
          <cell r="E5639">
            <v>0</v>
          </cell>
          <cell r="J5639">
            <v>0</v>
          </cell>
          <cell r="K5639">
            <v>0</v>
          </cell>
        </row>
        <row r="5640">
          <cell r="D5640">
            <v>0</v>
          </cell>
          <cell r="E5640">
            <v>0</v>
          </cell>
          <cell r="J5640">
            <v>0</v>
          </cell>
          <cell r="K5640">
            <v>0</v>
          </cell>
        </row>
        <row r="5641">
          <cell r="D5641">
            <v>0</v>
          </cell>
          <cell r="E5641">
            <v>0</v>
          </cell>
          <cell r="J5641">
            <v>0</v>
          </cell>
          <cell r="K5641">
            <v>0</v>
          </cell>
        </row>
        <row r="5642">
          <cell r="D5642">
            <v>0</v>
          </cell>
          <cell r="E5642">
            <v>0</v>
          </cell>
          <cell r="J5642">
            <v>0</v>
          </cell>
          <cell r="K5642">
            <v>0</v>
          </cell>
        </row>
        <row r="5643">
          <cell r="D5643">
            <v>0</v>
          </cell>
          <cell r="E5643">
            <v>0</v>
          </cell>
          <cell r="J5643">
            <v>0</v>
          </cell>
          <cell r="K5643">
            <v>0</v>
          </cell>
        </row>
        <row r="5644">
          <cell r="D5644">
            <v>0</v>
          </cell>
          <cell r="E5644">
            <v>0</v>
          </cell>
          <cell r="J5644">
            <v>0</v>
          </cell>
          <cell r="K5644">
            <v>0</v>
          </cell>
        </row>
        <row r="5645">
          <cell r="D5645">
            <v>0</v>
          </cell>
          <cell r="E5645">
            <v>0</v>
          </cell>
          <cell r="J5645">
            <v>0</v>
          </cell>
          <cell r="K5645">
            <v>0</v>
          </cell>
        </row>
        <row r="5646">
          <cell r="D5646">
            <v>0</v>
          </cell>
          <cell r="E5646">
            <v>0</v>
          </cell>
          <cell r="J5646">
            <v>0</v>
          </cell>
          <cell r="K5646">
            <v>0</v>
          </cell>
        </row>
        <row r="5647">
          <cell r="D5647">
            <v>0</v>
          </cell>
          <cell r="E5647">
            <v>0</v>
          </cell>
          <cell r="J5647">
            <v>0</v>
          </cell>
          <cell r="K5647">
            <v>0</v>
          </cell>
        </row>
        <row r="5648">
          <cell r="D5648">
            <v>0</v>
          </cell>
          <cell r="E5648">
            <v>0</v>
          </cell>
          <cell r="J5648">
            <v>0</v>
          </cell>
          <cell r="K5648">
            <v>0</v>
          </cell>
        </row>
        <row r="5649">
          <cell r="D5649">
            <v>0</v>
          </cell>
          <cell r="E5649">
            <v>0</v>
          </cell>
          <cell r="J5649">
            <v>0</v>
          </cell>
          <cell r="K5649">
            <v>0</v>
          </cell>
        </row>
        <row r="5652">
          <cell r="J5652">
            <v>0</v>
          </cell>
        </row>
        <row r="5654">
          <cell r="J5654">
            <v>0</v>
          </cell>
          <cell r="K5654">
            <v>0</v>
          </cell>
        </row>
        <row r="5656">
          <cell r="E5656" t="str">
            <v>Hormat Kami,</v>
          </cell>
          <cell r="J5656">
            <v>0</v>
          </cell>
        </row>
        <row r="5658">
          <cell r="K5658">
            <v>0</v>
          </cell>
        </row>
        <row r="5660">
          <cell r="J5660">
            <v>0</v>
          </cell>
        </row>
        <row r="5661">
          <cell r="J5661">
            <v>0</v>
          </cell>
        </row>
        <row r="5664">
          <cell r="D5664" t="str">
            <v>AM</v>
          </cell>
          <cell r="E5664">
            <v>23050050</v>
          </cell>
        </row>
        <row r="5666">
          <cell r="D5666">
            <v>0</v>
          </cell>
        </row>
        <row r="5668">
          <cell r="D5668">
            <v>0</v>
          </cell>
        </row>
        <row r="5670">
          <cell r="D5670" t="str">
            <v>C</v>
          </cell>
          <cell r="J5670" t="str">
            <v>Disc 2</v>
          </cell>
          <cell r="K5670" t="str">
            <v>Amount</v>
          </cell>
        </row>
        <row r="5672">
          <cell r="D5672">
            <v>0</v>
          </cell>
          <cell r="E5672">
            <v>0</v>
          </cell>
          <cell r="J5672">
            <v>0</v>
          </cell>
          <cell r="K5672">
            <v>0</v>
          </cell>
        </row>
        <row r="5673">
          <cell r="D5673">
            <v>0</v>
          </cell>
          <cell r="E5673">
            <v>0</v>
          </cell>
          <cell r="J5673">
            <v>0</v>
          </cell>
          <cell r="K5673">
            <v>0</v>
          </cell>
        </row>
        <row r="5674">
          <cell r="D5674">
            <v>0</v>
          </cell>
          <cell r="E5674">
            <v>0</v>
          </cell>
          <cell r="J5674">
            <v>0</v>
          </cell>
          <cell r="K5674">
            <v>0</v>
          </cell>
        </row>
        <row r="5675">
          <cell r="D5675">
            <v>0</v>
          </cell>
          <cell r="E5675">
            <v>0</v>
          </cell>
          <cell r="J5675">
            <v>0</v>
          </cell>
          <cell r="K5675">
            <v>0</v>
          </cell>
        </row>
        <row r="5676">
          <cell r="D5676">
            <v>0</v>
          </cell>
          <cell r="E5676">
            <v>0</v>
          </cell>
          <cell r="J5676">
            <v>0</v>
          </cell>
          <cell r="K5676">
            <v>0</v>
          </cell>
        </row>
        <row r="5677">
          <cell r="D5677">
            <v>0</v>
          </cell>
          <cell r="E5677">
            <v>0</v>
          </cell>
          <cell r="J5677">
            <v>0</v>
          </cell>
          <cell r="K5677">
            <v>0</v>
          </cell>
        </row>
        <row r="5678">
          <cell r="D5678">
            <v>0</v>
          </cell>
          <cell r="E5678">
            <v>0</v>
          </cell>
          <cell r="J5678">
            <v>0</v>
          </cell>
          <cell r="K5678">
            <v>0</v>
          </cell>
        </row>
        <row r="5679">
          <cell r="D5679">
            <v>0</v>
          </cell>
          <cell r="E5679">
            <v>0</v>
          </cell>
          <cell r="J5679">
            <v>0</v>
          </cell>
          <cell r="K5679">
            <v>0</v>
          </cell>
        </row>
        <row r="5680">
          <cell r="D5680">
            <v>0</v>
          </cell>
          <cell r="E5680">
            <v>0</v>
          </cell>
          <cell r="J5680">
            <v>0</v>
          </cell>
          <cell r="K5680">
            <v>0</v>
          </cell>
        </row>
        <row r="5681">
          <cell r="D5681">
            <v>0</v>
          </cell>
          <cell r="E5681">
            <v>0</v>
          </cell>
          <cell r="J5681">
            <v>0</v>
          </cell>
          <cell r="K5681">
            <v>0</v>
          </cell>
        </row>
        <row r="5682">
          <cell r="D5682">
            <v>0</v>
          </cell>
          <cell r="E5682">
            <v>0</v>
          </cell>
          <cell r="J5682">
            <v>0</v>
          </cell>
          <cell r="K5682">
            <v>0</v>
          </cell>
        </row>
        <row r="5683">
          <cell r="D5683">
            <v>0</v>
          </cell>
          <cell r="E5683">
            <v>0</v>
          </cell>
          <cell r="J5683">
            <v>0</v>
          </cell>
          <cell r="K5683">
            <v>0</v>
          </cell>
        </row>
        <row r="5684">
          <cell r="D5684">
            <v>0</v>
          </cell>
          <cell r="E5684">
            <v>0</v>
          </cell>
          <cell r="J5684">
            <v>0</v>
          </cell>
          <cell r="K5684">
            <v>0</v>
          </cell>
        </row>
        <row r="5685">
          <cell r="D5685">
            <v>0</v>
          </cell>
          <cell r="E5685">
            <v>0</v>
          </cell>
          <cell r="J5685">
            <v>0</v>
          </cell>
          <cell r="K5685">
            <v>0</v>
          </cell>
        </row>
        <row r="5686">
          <cell r="D5686">
            <v>0</v>
          </cell>
          <cell r="E5686">
            <v>0</v>
          </cell>
          <cell r="J5686">
            <v>0</v>
          </cell>
          <cell r="K5686">
            <v>0</v>
          </cell>
        </row>
        <row r="5687">
          <cell r="D5687">
            <v>0</v>
          </cell>
          <cell r="E5687">
            <v>0</v>
          </cell>
          <cell r="J5687">
            <v>0</v>
          </cell>
          <cell r="K5687">
            <v>0</v>
          </cell>
        </row>
        <row r="5690">
          <cell r="J5690">
            <v>0</v>
          </cell>
        </row>
        <row r="5692">
          <cell r="J5692">
            <v>0</v>
          </cell>
          <cell r="K5692">
            <v>0</v>
          </cell>
        </row>
        <row r="5694">
          <cell r="E5694" t="str">
            <v>Hormat Kami,</v>
          </cell>
          <cell r="J5694">
            <v>0</v>
          </cell>
        </row>
        <row r="5696">
          <cell r="K5696">
            <v>0</v>
          </cell>
        </row>
        <row r="5698">
          <cell r="J5698">
            <v>0</v>
          </cell>
        </row>
        <row r="5699">
          <cell r="J5699">
            <v>0</v>
          </cell>
        </row>
      </sheetData>
      <sheetData sheetId="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itung FP Keluar"/>
      <sheetName val="Invoice"/>
    </sheetNames>
    <sheetDataSet>
      <sheetData sheetId="0"/>
      <sheetData sheetId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kerja\BANK%20EXP\BARU\2023\05%20MEI\KELUAR%2005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uthor" refreshedDate="45076.684297337961" createdVersion="5" refreshedVersion="5" minRefreshableVersion="3" recordCount="224">
  <cacheSource type="worksheet">
    <worksheetSource name="Table1" r:id="rId2"/>
  </cacheSource>
  <cacheFields count="31">
    <cacheField name="//" numFmtId="0">
      <sharedItems containsMixedTypes="1" containsNumber="1" containsInteger="1" minValue="4" maxValue="183" count="87">
        <s v=""/>
        <n v="4"/>
        <n v="7"/>
        <n v="9"/>
        <n v="15"/>
        <n v="18"/>
        <n v="23"/>
        <n v="27"/>
        <n v="43"/>
        <n v="45"/>
        <n v="51"/>
        <n v="53"/>
        <n v="57"/>
        <n v="59"/>
        <n v="61"/>
        <n v="65"/>
        <n v="68"/>
        <n v="78"/>
        <n v="80"/>
        <n v="86"/>
        <n v="99"/>
        <n v="101"/>
        <n v="104"/>
        <n v="110"/>
        <n v="112"/>
        <n v="116"/>
        <n v="119"/>
        <n v="123"/>
        <n v="134"/>
        <n v="136"/>
        <n v="140"/>
        <n v="143"/>
        <n v="149"/>
        <n v="152"/>
        <n v="154"/>
        <n v="156"/>
        <n v="161"/>
        <n v="163"/>
        <n v="166"/>
        <n v="169"/>
        <n v="171"/>
        <n v="174"/>
        <n v="176"/>
        <n v="178"/>
        <n v="181"/>
        <n v="183"/>
        <n v="100" u="1"/>
        <n v="13" u="1"/>
        <n v="14" u="1"/>
        <n v="63" u="1"/>
        <n v="138" u="1"/>
        <n v="95" u="1"/>
        <n v="74" u="1"/>
        <n v="141" u="1"/>
        <n v="16" u="1"/>
        <n v="82" u="1"/>
        <n v="111" u="1"/>
        <n v="144" u="1"/>
        <n v="19" u="1"/>
        <n v="90" u="1"/>
        <n v="69" u="1"/>
        <n v="56" u="1"/>
        <n v="73" u="1"/>
        <n v="21" u="1"/>
        <n v="98" u="1"/>
        <n v="58" u="1"/>
        <n v="35" u="1"/>
        <n v="77" u="1"/>
        <n v="147" u="1"/>
        <n v="39" u="1"/>
        <n v="64" u="1"/>
        <n v="41" u="1"/>
        <n v="25" u="1"/>
        <n v="150" u="1"/>
        <n v="97" u="1"/>
        <n v="76" u="1"/>
        <n v="47" u="1"/>
        <n v="49" u="1"/>
        <n v="153" u="1"/>
        <n v="11" u="1"/>
        <n v="30" u="1"/>
        <n v="113" u="1"/>
        <n v="67" u="1"/>
        <n v="92" u="1"/>
        <n v="12" u="1"/>
        <n v="55" u="1"/>
        <n v="71" u="1"/>
      </sharedItems>
    </cacheField>
    <cacheField name="h_No. Invoice :" numFmtId="0">
      <sharedItems containsMixedTypes="1" containsNumber="1" containsInteger="1" minValue="23050001" maxValue="23050045"/>
    </cacheField>
    <cacheField name="Tgl Invoice :" numFmtId="164">
      <sharedItems containsNonDate="0" containsDate="1" containsString="0" containsBlank="1" minDate="1899-12-30T00:00:00" maxDate="2023-05-31T00:00:00"/>
    </cacheField>
    <cacheField name="h_Kode Sales :_1" numFmtId="0">
      <sharedItems containsBlank="1" containsMixedTypes="1" containsNumber="1" containsInteger="1" minValue="0" maxValue="0"/>
    </cacheField>
    <cacheField name="h_Kode Sales :_2" numFmtId="49">
      <sharedItems containsBlank="1"/>
    </cacheField>
    <cacheField name="h_toko" numFmtId="0">
      <sharedItems containsBlank="1" containsMixedTypes="1" containsNumber="1" containsInteger="1" minValue="0" maxValue="0"/>
    </cacheField>
    <cacheField name="No. Invoice :" numFmtId="0">
      <sharedItems containsBlank="1"/>
    </cacheField>
    <cacheField name="Kode Sales :" numFmtId="0">
      <sharedItems containsBlank="1"/>
    </cacheField>
    <cacheField name="Toko" numFmtId="0">
      <sharedItems/>
    </cacheField>
    <cacheField name="Qty" numFmtId="0">
      <sharedItems containsString="0" containsBlank="1" containsNumber="1" containsInteger="1" minValue="1" maxValue="2000"/>
    </cacheField>
    <cacheField name="Unit" numFmtId="0">
      <sharedItems containsBlank="1"/>
    </cacheField>
    <cacheField name="C" numFmtId="0">
      <sharedItems containsString="0" containsBlank="1" containsNumber="1" containsInteger="1" minValue="1" maxValue="10"/>
    </cacheField>
    <cacheField name="h_Item Description" numFmtId="0">
      <sharedItems containsBlank="1"/>
    </cacheField>
    <cacheField name="Column1" numFmtId="0">
      <sharedItems/>
    </cacheField>
    <cacheField name="Item Description" numFmtId="0">
      <sharedItems containsBlank="1"/>
    </cacheField>
    <cacheField name="Unit Price" numFmtId="43">
      <sharedItems containsString="0" containsBlank="1" containsNumber="1" containsInteger="1" minValue="2050" maxValue="384000"/>
    </cacheField>
    <cacheField name="Disc 1" numFmtId="10">
      <sharedItems containsString="0" containsBlank="1" containsNumber="1" minValue="0.1" maxValue="0.14499999999999999"/>
    </cacheField>
    <cacheField name="Disc 2" numFmtId="10">
      <sharedItems containsNonDate="0" containsString="0" containsBlank="1"/>
    </cacheField>
    <cacheField name="Amount" numFmtId="43">
      <sharedItems containsMixedTypes="1" containsNumber="1" containsInteger="1" minValue="35640" maxValue="24192000"/>
    </cacheField>
    <cacheField name="pembuat nota :" numFmtId="43">
      <sharedItems containsBlank="1"/>
    </cacheField>
    <cacheField name="edited :" numFmtId="0">
      <sharedItems containsNonDate="0" containsString="0" containsBlank="1"/>
    </cacheField>
    <cacheField name="h_id" numFmtId="0">
      <sharedItems containsMixedTypes="1" containsNumber="1" containsInteger="1" minValue="4" maxValue="178"/>
    </cacheField>
    <cacheField name="h_jumlahbarang" numFmtId="0">
      <sharedItems containsMixedTypes="1" containsNumber="1" containsInteger="1" minValue="1" maxValue="15"/>
    </cacheField>
    <cacheField name="h_hargasebelumdiskon" numFmtId="43">
      <sharedItems containsMixedTypes="1" containsNumber="1" containsInteger="1" minValue="39600" maxValue="27648000"/>
    </cacheField>
    <cacheField name="h_disc 1" numFmtId="43">
      <sharedItems containsMixedTypes="1" containsNumber="1" minValue="0" maxValue="3456000"/>
    </cacheField>
    <cacheField name="h_disc 2" numFmtId="43">
      <sharedItems containsMixedTypes="1" containsNumber="1" containsInteger="1" minValue="0" maxValue="0"/>
    </cacheField>
    <cacheField name="h_diskon" numFmtId="43">
      <sharedItems containsMixedTypes="1" containsNumber="1" minValue="0" maxValue="3456000"/>
    </cacheField>
    <cacheField name="h_hargasetelahdiskon" numFmtId="43">
      <sharedItems containsMixedTypes="1" containsNumber="1" containsInteger="1" minValue="35640" maxValue="24192000"/>
    </cacheField>
    <cacheField name="Total Invoice" numFmtId="43">
      <sharedItems containsMixedTypes="1" containsNumber="1" containsInteger="1" minValue="0" maxValue="59314325"/>
    </cacheField>
    <cacheField name="KETERANGAN" numFmtId="43">
      <sharedItems containsNonDate="0" containsString="0" containsBlank="1"/>
    </cacheField>
    <cacheField name="H_A1" numFmtId="43">
      <sharedItems count="118">
        <s v=""/>
        <s v="CORRECTION TAPE JOYKO CT-507LSN55200"/>
        <s v="CUTTER 18 MM KENKO L-500 (BESAR)LSN147600"/>
        <s v="HIGHLIGHTER / STABILO KENKO HL-100 KUNINGPCS3050"/>
        <s v="BINDER CLIP JOYKO 105GRS27600"/>
        <s v="BINDER CLIP JOYKO 107GRS31200"/>
        <s v="BINDER CLIP JOYKO 155GRS67800"/>
        <s v="LABEL HARGA KENKO 6001-2R (1 LINE) isi 10 rolPAK21000"/>
        <s v="PUNCH KENKO NO. 30PCS13000"/>
        <s v="GEL PEN KENKO HI-TECH-H 0.28 MM HITAMLS39000"/>
        <s v="GEL PEN KENKO HI-TECH-H 0.28 MM BIRULS39000"/>
        <s v="CRAYON / OIL PASTEL JOYKO OP-12S PP CASE SEA WORLDPC11900"/>
        <s v="CRAYON / OIL PASTEL JOYKO OP-18S PP CASE SEA WORLDPC23000"/>
        <s v="CRAYON / OIL PASTEL JOYKO OP-24S PP CASE SEA WORLDPC29600"/>
        <s v="CORRECTION FLUID KENKO KE-01LS54300"/>
        <s v="GEL PEN KENKO K-1 HITAMLSN39600"/>
        <s v="ISI CUTTER 18 MM KENKO L-150 (BESAR)LSN64800"/>
        <s v="PUNCH KENKO NO. 40XLLSN384000"/>
        <s v="GEL PEN KENKO HI-TECH-H 0.28 MM FUN COLORLSN39000"/>
        <s v="HIGHLIGHTER / STABILLO VANCO HL-520LSN25000"/>
        <s v="GEL INK TIANJIAO TZ-501LSN28500"/>
        <s v="PENSIL WARNA KENKO CP-12F CLASSIC (PANJANG)LSN124200"/>
        <s v="GEL PEN JOYKO JK-100 KING JELLERLSN20400"/>
        <s v="CORRECTION FLUID KENKO KE-823MLSN57000"/>
        <s v="GUNTING KENKO SC-838NLSN79800"/>
        <s v="CORRECTION FLUID KENKO KE-826MLSN60300"/>
        <s v="BUKU KAS KWARTOPCS9500"/>
        <s v="BUKU KAS (FOLIO)PCS18500"/>
        <s v="CUTTER VANCO V-750 (BESAR)LSN90000"/>
        <s v="ASAHAN JOYKO B-23 (isi 12 pc) TONG 1 LOBANGPAK22200"/>
        <s v="HIGHLIGHTER / STABILLO TIZO TF-610 (isi 54 pc)PAK121500"/>
        <s v="PENCIL CASE / TEMPAT PENSIL MAGNET B-35138-21LSN360000"/>
        <s v="PENCIL CASE / TEMPAT PENSIL 0022LSN250000"/>
        <s v="GEL PEN KENKO EASY GEL HITAMLSN26100"/>
        <s v="BINDER CLIP JOYKO 260GRS177000"/>
        <s v="CORRECTION TAPE KENKO CT-905 (12M x 5MM)LSN62400"/>
        <s v="CORRECTION TAPE KENKO CT-634 (8M x 5MM)LSN54000"/>
        <s v="STIP / PENGHAPUS JOYKO ER-B20BL HITAMBOX34100"/>
        <s v="CUTTER 9 MM KENKO A-300 (KECIL)LSN57000"/>
        <s v="CORRECTION FLUID KENKO KE-108LSN47100"/>
        <s v="KARTU STOCK KWARTO PUTIHPAK19000"/>
        <s v="KARTU STOCK FOLIO PUTIHPAK37500"/>
        <s v="STAND PEN SPIRAL KENKO STP-300SGPCS4100"/>
        <s v="JANGKA (COMPASS SET) KENKO C-2011SET21000"/>
        <s v="PENSIL WARNA KENKO CP-12HALF CLASSIC (PENDEK)SET6600"/>
        <s v="DESK SET KENKO K-8312 ORGANIZERPCS29000"/>
        <s v="PUSH PIN KENKO PN-30 TRANSPARANPCS2750"/>
        <s v="STAMP PLATE NUMBER KENKO N-38 (Cap Nomer)PCS7000"/>
        <s v="DATE STAMP KENKO D-4 (Cap Tanggal 4 Mm)PCS6200"/>
        <s v="STAMP PLATE DATER KENKO S-68 (Cap Lunas)PCS8300"/>
        <s v="DATE STAMP KENKO D-3 (Cap Tanggal 5 Mm)PCS6450"/>
        <s v="STIP / PENGHAPUS JOYKO 526-B20 PUTIHPAK34100"/>
        <s v="CORRECTION FLUID KENKO KE-01LSN54300"/>
        <s v="GEL PEN KENKO EASY GELLSN26100"/>
        <s v="STIP / PENGHAPUS JOYKO 526-B40P PUTIHPAK28300"/>
        <s v="GEL PEN JOYKO GP-237 X-TECHLSN43200"/>
        <s v="PENCIL CASE JOYKO PC-0719PCS4800"/>
        <s v="BINDER NOTE JOYKO A5 (CAMPUS)PCS15800"/>
        <s v="BINDER NOTE JOYKO A5 (FANCY)PCS15800"/>
        <s v="BINDER NOTE JOYKO B5 (CAMPUS)PCS20700"/>
        <s v="CALCULATOR JOYKO CC-38PCS27500"/>
        <s v="CALCULATOR JOYKO DTC-1313CHPCS40000"/>
        <s v="CALCULATOR JOYKO CC-41PCS74000"/>
        <s v="STIP / PENGHAPUS JOYKO 526-B40BL HITAMPAK28300"/>
        <s v="STAPLER KENKO HD-10LSN93000"/>
        <s v="PENSIL JOYKO 2B P-88GRS104400"/>
        <s v="CORRECTION TAPE JOYKO CT-522LSN57600"/>
        <s v="GUNTING JOYKO SC-828PCS4350"/>
        <s v="GUNTING JOYKO SC-838PCS6500"/>
        <s v="GUNTING JOYKO SC-848PCS9750"/>
        <s v="CORRECTION TAPE JOYKO CT-522 PTLLSN57600"/>
        <s v="PENCIL CASE KENKO PC-0719PCS4800"/>
        <s v="CORRECTION FLUID JOYKO CF-S225LSN34200"/>
        <s v="PENSIL WARNA JOYKO CP-12PB (PANJANG)PCS10600"/>
        <s v="CRAYON / OIL PASTEL JOYKO OP-36S PP CASE SEA WORLDPCS41500"/>
        <s v="PENSIL WARNA KENKO CP-12HALF CLASSIC (PENDEK)LSN79200"/>
        <s v="STIP / PENGHAPUS JOYKO ER-B20BL HITAMPAK34100"/>
        <s v="PUSH PIN KENKO PN-30 TRANSPARANLSN33000"/>
        <s v="PAPER CLIP WARNA KENKO 3100LSN41400"/>
        <s v="LEM STICK KENKO 8 GR (KECIL) isi 30 pcBOX66000"/>
        <s v="LEM STICK KENKO 15 GR (TANGGUNG) isi 20 pcBOX 72000"/>
        <s v="PAPER TRIGONAL CLIP KENKO NO. 1PAK17000"/>
        <s v="PAPER TRIGONAL CLIP KENKO NO. 3PAK16000"/>
        <s v="PAPER JUMBO CLIP KENKO NO. 5PAK43000"/>
        <s v="STIP / PENGHAPUS KENKO ERW-20SQ PUTIHPAK30000"/>
        <s v="STIP / PENGHAPUS KENKO ERW-40SQ PUTIHPAK27500"/>
        <s v="PENCIL CASE JOYKO PC-0719AC-36A/F (Animal Calender)PC4800"/>
        <s v="PENCIL CASE JOYKO PC-0719TV-33A/F (TRAVEL)PC4800"/>
        <s v="PENCIL CASE JOYKO PC-0719GZ-34A/F (GOZZY)PC4800"/>
        <s v="JANGKA (MATH SET) JOYKO MS-25LSN89400"/>
        <s v="JANGKA (MATH SET) JOYKO MS-55LSN89400"/>
        <s v="CORRECTION FLUID KENKO KE-107MLSN55800"/>
        <s v="LEM CAIR 35 ML KENKO LG-35LSN19800"/>
        <s v="LOOSE LEAF KENKO A5-LL 50-2070PAK4400"/>
        <s v="LOOSE LEAF KENKO A5-LL 100-2070PAK8350"/>
        <s v="GEL PEN KENKO KE-303 T-GEL TRIANGULARLSN21600"/>
        <s v="LABEL HARGA JOYKO LB-2RL (1 LINE PUTIH)PCS2050"/>
        <s v="ISI PENSIL 2B 2.0 MM JOYKO PL-11LSN37200"/>
        <s v="GEL PEN KENKO HI-TECH-H 0.28 MM HITAMLSN39000"/>
        <s v="STIP / PENGHAPUS JOYKO 526-B40P PUTIHBOX28300"/>
        <s v="STIP / PENGHAPUS JOYKO 526-B20 PUTIHBOX34100"/>
        <s v="HIGHLIGHTER / STABILLO JOYKO HL-1/2/3/4/5 (Kn/Hj/Br/Pink/Or)PCS3700"/>
        <s v="LABEL HARGA JOYKO LB-3 (2 LINE KUNING FLUOR)PCS4300"/>
        <s v="STIP / PENGHAPUS JOYKO 526-B40BL HITAMBOX28300"/>
        <s v="BINDER NOTE JOYKO A5 (FANCY)PCS20700" u="1"/>
        <s v="JANGKA (COMPASS SET) KENKO C-201121000" u="1"/>
        <s v="PUSH PIN KENKO PN-30 TRANSPARAN2750" u="1"/>
        <s v="DATE STAMP KENKO D-3 (Cap Tanggal 5 Mm)6450" u="1"/>
        <s v="GEL PEN TIZO TG-501 HITAMLSN28500" u="1"/>
        <s v="BINDER CLIP JOYKO 105 PTLLSN57600" u="1"/>
        <s v="DATE STAMP KENKO D-4 (Cap Tanggal 4 Mm)6200" u="1"/>
        <s v="STAMP PLATE DATER KENKO S-68 (Cap Lunas)8300" u="1"/>
        <s v="STAMP PLATE NUMBER KENKO N-38 (Cap Nomer)7000" u="1"/>
        <s v="ISI PENSIL 2B 2.0 MM JOYKO PL-11LSN" u="1"/>
        <s v="000" u="1"/>
        <s v="CORRECTION TAPE JOYKO CT-522LSN5600" u="1"/>
        <s v="DESK SET KENKO K-8312 ORGANIZER29000" u="1"/>
        <s v="PENSIL WARNA KENKO CP-12HALF CLASSIC (PENDEK)6600" u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24"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"/>
    <n v="23050001"/>
    <d v="2023-05-03T00:00:00"/>
    <s v="g"/>
    <s v="4061"/>
    <s v="rejoagung"/>
    <s v="AM 23050001"/>
    <s v="G 4061"/>
    <s v="LILY JULIAWATI (REJO AGUNG) JOMBANG"/>
    <n v="60"/>
    <s v="LSN"/>
    <n v="1"/>
    <s v="TIPJKCT507"/>
    <s v="CORRECTION TAPE JOYKO CT-507"/>
    <s v="CORRECTION TAPE JOYKO CT-507"/>
    <n v="55200"/>
    <n v="0.125"/>
    <m/>
    <n v="2898000"/>
    <s v="RISMA / CONDRO"/>
    <m/>
    <n v="4"/>
    <n v="2"/>
    <n v="3312000"/>
    <n v="414000"/>
    <n v="0"/>
    <n v="414000"/>
    <n v="2898000"/>
    <n v="5481000"/>
    <m/>
    <x v="1"/>
  </r>
  <r>
    <x v="0"/>
    <s v=""/>
    <m/>
    <m/>
    <m/>
    <m/>
    <s v=""/>
    <s v=" "/>
    <s v=""/>
    <n v="20"/>
    <s v="LSN"/>
    <n v="1"/>
    <s v="CUTKENL500"/>
    <s v="CUTTER 18 MM KENKO L-500 (BESAR)"/>
    <s v="CUTTER 18 MM KENKO L-500 (BESAR)"/>
    <n v="147600"/>
    <n v="0.125"/>
    <m/>
    <n v="2583000"/>
    <m/>
    <m/>
    <n v="4"/>
    <n v="2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"/>
    <n v="23050002"/>
    <d v="2023-05-03T00:00:00"/>
    <s v="ko"/>
    <s v="4064"/>
    <s v="anugerah"/>
    <s v="AM 23050002"/>
    <s v="KO 4064"/>
    <s v="CV PELITA JAYA (ANUGERAH SEJAHTERA) PURWOKERTO"/>
    <n v="480"/>
    <s v="PCS"/>
    <n v="1"/>
    <s v="STAKENHL100KUNING"/>
    <s v="HIGHLIGHTER / STABILO KENKO HL-100 KUNING"/>
    <s v="HIGHLIGHTER / STABILO KENKO HL-100 KUNING"/>
    <n v="3050"/>
    <n v="0.13500000000000001"/>
    <m/>
    <n v="1266360"/>
    <s v="NOVI / CONDRO"/>
    <m/>
    <n v="7"/>
    <n v="1"/>
    <n v="1464000"/>
    <n v="197640"/>
    <n v="0"/>
    <n v="197640"/>
    <n v="1266360"/>
    <n v="1266360"/>
    <m/>
    <x v="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"/>
    <n v="23050003"/>
    <d v="2023-05-13T00:00:00"/>
    <s v="ko"/>
    <s v="4302"/>
    <s v="wisuda"/>
    <s v="AM 23050003"/>
    <s v="KO 4302"/>
    <s v="CV  WISUDA PURWOKERTO"/>
    <n v="60"/>
    <s v="GRS"/>
    <n v="1"/>
    <s v="CLIJK105"/>
    <s v="BINDER CLIP JOYKO 105"/>
    <s v="BINDER CLIP JOYKO 105"/>
    <n v="27600"/>
    <n v="0.1"/>
    <m/>
    <n v="1490400"/>
    <s v="NOVI / CONDRO"/>
    <m/>
    <n v="9"/>
    <n v="5"/>
    <n v="1656000"/>
    <n v="165600"/>
    <n v="0"/>
    <n v="165600"/>
    <n v="1490400"/>
    <n v="5124600"/>
    <m/>
    <x v="4"/>
  </r>
  <r>
    <x v="0"/>
    <s v=""/>
    <m/>
    <m/>
    <m/>
    <m/>
    <s v=""/>
    <s v=" "/>
    <s v=""/>
    <n v="50"/>
    <s v="GRS"/>
    <n v="1"/>
    <s v="CLIJK107"/>
    <s v="BINDER CLIP JOYKO 107"/>
    <s v="BINDER CLIP JOYKO 107"/>
    <n v="31200"/>
    <n v="0.1"/>
    <m/>
    <n v="1404000"/>
    <m/>
    <m/>
    <n v="9"/>
    <n v="5"/>
    <n v="1560000"/>
    <n v="156000"/>
    <n v="0"/>
    <n v="156000"/>
    <n v="1404000"/>
    <s v=""/>
    <m/>
    <x v="5"/>
  </r>
  <r>
    <x v="0"/>
    <s v=""/>
    <m/>
    <m/>
    <m/>
    <m/>
    <s v=""/>
    <s v=" "/>
    <s v=""/>
    <n v="20"/>
    <s v="GRS"/>
    <n v="1"/>
    <s v="CLIJK155"/>
    <s v="BINDER CLIP JOYKO 155"/>
    <s v="BINDER CLIP JOYKO 155"/>
    <n v="67800"/>
    <n v="0.1"/>
    <m/>
    <n v="1220400"/>
    <m/>
    <m/>
    <n v="9"/>
    <n v="5"/>
    <n v="1356000"/>
    <n v="135600"/>
    <n v="0"/>
    <n v="135600"/>
    <n v="1220400"/>
    <s v=""/>
    <m/>
    <x v="6"/>
  </r>
  <r>
    <x v="0"/>
    <s v=""/>
    <m/>
    <m/>
    <m/>
    <m/>
    <s v=""/>
    <s v=" "/>
    <s v=""/>
    <n v="20"/>
    <s v="PAK"/>
    <m/>
    <s v="LABKEN1LINEPUTIH"/>
    <s v="LABEL HARGA KENKO 6001-2R (1 LINE) isi 10 rol"/>
    <s v="LABEL HARGA KENKO 6001-2R (1 LINE) isi 10 rol"/>
    <n v="21000"/>
    <n v="0.1"/>
    <m/>
    <n v="378000"/>
    <m/>
    <m/>
    <n v="9"/>
    <n v="5"/>
    <n v="420000"/>
    <n v="42000"/>
    <n v="0"/>
    <n v="42000"/>
    <n v="378000"/>
    <s v=""/>
    <m/>
    <x v="7"/>
  </r>
  <r>
    <x v="0"/>
    <s v=""/>
    <m/>
    <m/>
    <m/>
    <m/>
    <s v=""/>
    <s v=" "/>
    <s v=""/>
    <n v="54"/>
    <s v="PCS"/>
    <m/>
    <s v="PUNKEN30"/>
    <s v="PUNCH KENKO NO. 30"/>
    <s v="PUNCH KENKO NO. 30"/>
    <n v="13000"/>
    <n v="0.1"/>
    <m/>
    <n v="631800"/>
    <m/>
    <m/>
    <n v="9"/>
    <n v="5"/>
    <n v="702000"/>
    <n v="70200"/>
    <n v="0"/>
    <n v="70200"/>
    <n v="631800"/>
    <s v=""/>
    <m/>
    <x v="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"/>
    <n v="23050004"/>
    <d v="2023-05-05T00:00:00"/>
    <s v="g"/>
    <s v="4040"/>
    <s v="rejoagung"/>
    <s v="AM 23050004"/>
    <s v="G 4040"/>
    <s v="LILY JULIAWATI (REJO AGUNG) JOMBANG"/>
    <n v="576"/>
    <s v="LS"/>
    <n v="4"/>
    <s v="GEL PEN KENKO HI-TECH-H 0.28 MM HITAM"/>
    <e v="#N/A"/>
    <s v="GEL PEN KENKO HI-TECH-H 0.28 MM HITAM"/>
    <n v="39000"/>
    <n v="0.125"/>
    <m/>
    <n v="19656000"/>
    <s v="NOVI / YO"/>
    <m/>
    <n v="15"/>
    <n v="2"/>
    <n v="22464000"/>
    <n v="2808000"/>
    <n v="0"/>
    <n v="2808000"/>
    <n v="19656000"/>
    <n v="24570000"/>
    <m/>
    <x v="9"/>
  </r>
  <r>
    <x v="0"/>
    <s v=""/>
    <m/>
    <m/>
    <m/>
    <m/>
    <s v=""/>
    <s v=" "/>
    <s v=""/>
    <n v="144"/>
    <s v="LS"/>
    <n v="1"/>
    <s v="GEL PEN KENKO HI-TECH-H 0.28 MM BIRU"/>
    <e v="#N/A"/>
    <s v="GEL PEN KENKO HI-TECH-H 0.28 MM BIRU"/>
    <n v="39000"/>
    <n v="0.125"/>
    <m/>
    <n v="4914000"/>
    <m/>
    <m/>
    <n v="15"/>
    <n v="2"/>
    <n v="5616000"/>
    <n v="702000"/>
    <n v="0"/>
    <n v="702000"/>
    <n v="4914000"/>
    <s v=""/>
    <m/>
    <x v="1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5"/>
    <n v="23050005"/>
    <d v="2023-05-05T00:00:00"/>
    <s v="ko"/>
    <s v="4042"/>
    <s v="nirmala"/>
    <s v="AM 23050005"/>
    <s v="KO 4042"/>
    <s v="CV SINAR CAHAYA NIRMALA BREBES"/>
    <n v="144"/>
    <s v="PC"/>
    <n v="1"/>
    <s v="CRAYON / OIL PASTEL JOYKO OP-12S PP CASE SEA WORLD"/>
    <e v="#N/A"/>
    <s v="CRAYON / OIL PASTEL JOYKO OP-12S PP CASE SEA WORLD"/>
    <n v="11900"/>
    <n v="0.1"/>
    <m/>
    <n v="1542240"/>
    <s v="NOVI / YO"/>
    <m/>
    <n v="18"/>
    <n v="4"/>
    <n v="1713600"/>
    <n v="171360"/>
    <n v="0"/>
    <n v="171360"/>
    <n v="1542240"/>
    <n v="11348640"/>
    <m/>
    <x v="11"/>
  </r>
  <r>
    <x v="0"/>
    <s v=""/>
    <m/>
    <m/>
    <m/>
    <m/>
    <s v=""/>
    <s v=" "/>
    <s v=""/>
    <n v="72"/>
    <s v="PC"/>
    <n v="1"/>
    <s v="CRAYON / OIL PASTEL JOYKO OP-18S PP CASE SEA WORLD"/>
    <e v="#N/A"/>
    <s v="CRAYON / OIL PASTEL JOYKO OP-18S PP CASE SEA WORLD"/>
    <n v="23000"/>
    <n v="0.1"/>
    <m/>
    <n v="1490400"/>
    <m/>
    <m/>
    <n v="18"/>
    <n v="4"/>
    <n v="1656000"/>
    <n v="165600"/>
    <n v="0"/>
    <n v="165600"/>
    <n v="1490400"/>
    <s v=""/>
    <m/>
    <x v="12"/>
  </r>
  <r>
    <x v="0"/>
    <s v=""/>
    <m/>
    <m/>
    <m/>
    <m/>
    <s v=""/>
    <s v=" "/>
    <s v=""/>
    <n v="48"/>
    <s v="PC"/>
    <n v="1"/>
    <s v="CRAYON / OIL PASTEL JOYKO OP-24S PP CASE SEA WORLD"/>
    <e v="#N/A"/>
    <s v="CRAYON / OIL PASTEL JOYKO OP-24S PP CASE SEA WORLD"/>
    <n v="29600"/>
    <n v="0.1"/>
    <m/>
    <n v="1278720"/>
    <m/>
    <m/>
    <n v="18"/>
    <n v="4"/>
    <n v="1420800"/>
    <n v="142080"/>
    <n v="0"/>
    <n v="142080"/>
    <n v="1278720"/>
    <s v=""/>
    <m/>
    <x v="13"/>
  </r>
  <r>
    <x v="0"/>
    <s v=""/>
    <m/>
    <m/>
    <m/>
    <m/>
    <s v=""/>
    <s v=" "/>
    <s v=""/>
    <n v="144"/>
    <s v="LS"/>
    <n v="2"/>
    <s v="CORRECTION FLUID KENKO KE-01"/>
    <e v="#N/A"/>
    <s v="CORRECTION FLUID KENKO KE-01"/>
    <n v="54300"/>
    <n v="0.1"/>
    <m/>
    <n v="7037280"/>
    <m/>
    <m/>
    <n v="18"/>
    <n v="4"/>
    <n v="7819200"/>
    <n v="781920"/>
    <n v="0"/>
    <n v="781920"/>
    <n v="7037280"/>
    <s v=""/>
    <m/>
    <x v="1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6"/>
    <n v="23050006"/>
    <d v="2023-05-08T00:00:00"/>
    <s v="ko"/>
    <s v="4063"/>
    <s v="dwijaya"/>
    <s v="AM 23050006"/>
    <s v="KO 4063"/>
    <s v="CV DWI JAYA YOGYAKARTA"/>
    <n v="12"/>
    <s v="LSN"/>
    <m/>
    <s v="PENKENK1HITAM"/>
    <s v="GEL PEN KENKO K-1 HITAM"/>
    <s v="GEL PEN KENKO K-1 HITAM"/>
    <n v="39600"/>
    <n v="0.1"/>
    <m/>
    <n v="427680"/>
    <s v="RISMA / CONDRO"/>
    <m/>
    <n v="23"/>
    <n v="3"/>
    <n v="475200"/>
    <n v="47520"/>
    <n v="0"/>
    <n v="47520"/>
    <n v="427680"/>
    <n v="2864160"/>
    <m/>
    <x v="15"/>
  </r>
  <r>
    <x v="0"/>
    <s v=""/>
    <m/>
    <m/>
    <m/>
    <m/>
    <s v=""/>
    <s v=" "/>
    <s v=""/>
    <n v="24"/>
    <s v="LSN"/>
    <m/>
    <s v="ISIKENBESAR"/>
    <s v="ISI CUTTER 18 MM KENKO L-150 (BESAR)"/>
    <s v="ISI CUTTER 18 MM KENKO L-150 (BESAR)"/>
    <n v="64800"/>
    <n v="0.1"/>
    <m/>
    <n v="1399680"/>
    <m/>
    <m/>
    <n v="23"/>
    <n v="3"/>
    <n v="1555200"/>
    <n v="155520"/>
    <n v="0"/>
    <n v="155520"/>
    <n v="1399680"/>
    <s v=""/>
    <m/>
    <x v="16"/>
  </r>
  <r>
    <x v="0"/>
    <s v=""/>
    <m/>
    <m/>
    <m/>
    <m/>
    <s v=""/>
    <s v=" "/>
    <s v=""/>
    <n v="3"/>
    <s v="LSN"/>
    <m/>
    <s v="PUNKEN40XL"/>
    <s v="PUNCH KENKO NO. 40XL"/>
    <s v="PUNCH KENKO NO. 40XL"/>
    <n v="384000"/>
    <n v="0.1"/>
    <m/>
    <n v="1036800"/>
    <m/>
    <m/>
    <n v="23"/>
    <n v="3"/>
    <n v="1152000"/>
    <n v="115200"/>
    <n v="0"/>
    <n v="115200"/>
    <n v="1036800"/>
    <s v=""/>
    <m/>
    <x v="1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7"/>
    <n v="23050007"/>
    <d v="2023-05-05T00:00:00"/>
    <s v="ko"/>
    <s v="4076"/>
    <s v="nirmala"/>
    <s v="AM 23050007"/>
    <s v="KO 4076"/>
    <s v="CV SINAR CAHAYA NIRMALA BREBES"/>
    <n v="6"/>
    <s v="LSN"/>
    <m/>
    <s v="penkenhitech028funcolor"/>
    <s v="GEL PEN KENKO HI-TECH-H 0.28 MM FUN COLOR"/>
    <s v="GEL PEN KENKO HI-TECH-H 0.28 MM FUN COLOR"/>
    <n v="39000"/>
    <n v="0.1"/>
    <m/>
    <n v="210600"/>
    <s v="RISMA / CONDRO"/>
    <m/>
    <n v="27"/>
    <n v="15"/>
    <n v="234000"/>
    <n v="23400"/>
    <n v="0"/>
    <n v="23400"/>
    <n v="210600"/>
    <n v="3496740"/>
    <m/>
    <x v="18"/>
  </r>
  <r>
    <x v="0"/>
    <s v=""/>
    <m/>
    <m/>
    <m/>
    <m/>
    <s v=""/>
    <s v=" "/>
    <s v=""/>
    <n v="2"/>
    <s v="LSN"/>
    <m/>
    <s v="STAVANHL520"/>
    <s v="HIGHLIGHTER / STABILLO VANCO HL-520"/>
    <s v="HIGHLIGHTER / STABILLO VANCO HL-520"/>
    <n v="25000"/>
    <m/>
    <m/>
    <n v="50000"/>
    <m/>
    <m/>
    <n v="27"/>
    <n v="15"/>
    <n v="50000"/>
    <n v="0"/>
    <n v="0"/>
    <n v="0"/>
    <n v="50000"/>
    <s v=""/>
    <m/>
    <x v="19"/>
  </r>
  <r>
    <x v="0"/>
    <s v=""/>
    <m/>
    <m/>
    <m/>
    <m/>
    <s v=""/>
    <s v=" "/>
    <s v=""/>
    <n v="3"/>
    <s v="LSN"/>
    <m/>
    <s v="pentz501"/>
    <s v="GEL INK TIANJIAO TZ-501"/>
    <s v="GEL INK TIANJIAO TZ-501"/>
    <n v="28500"/>
    <m/>
    <m/>
    <n v="85500"/>
    <m/>
    <m/>
    <n v="27"/>
    <n v="15"/>
    <n v="85500"/>
    <n v="0"/>
    <n v="0"/>
    <n v="0"/>
    <n v="85500"/>
    <s v=""/>
    <m/>
    <x v="20"/>
  </r>
  <r>
    <x v="0"/>
    <s v=""/>
    <m/>
    <m/>
    <m/>
    <m/>
    <s v=""/>
    <s v=" "/>
    <s v=""/>
    <n v="12"/>
    <s v="LSN"/>
    <m/>
    <s v="PWKEN12WPANJANG"/>
    <s v="PENSIL WARNA KENKO CP-12F CLASSIC (PANJANG)"/>
    <s v="PENSIL WARNA KENKO CP-12F CLASSIC (PANJANG)"/>
    <n v="124200"/>
    <n v="0.1"/>
    <m/>
    <n v="1341360"/>
    <m/>
    <m/>
    <n v="27"/>
    <n v="15"/>
    <n v="1490400"/>
    <n v="149040"/>
    <n v="0"/>
    <n v="149040"/>
    <n v="1341360"/>
    <s v=""/>
    <m/>
    <x v="21"/>
  </r>
  <r>
    <x v="0"/>
    <s v=""/>
    <m/>
    <m/>
    <m/>
    <m/>
    <s v=""/>
    <s v=" "/>
    <s v=""/>
    <n v="3"/>
    <s v="LSN"/>
    <m/>
    <s v="PENJKjk100"/>
    <s v="GEL PEN JOYKO JK-100 KING JELLER"/>
    <s v="GEL PEN JOYKO JK-100 KING JELLER"/>
    <n v="20400"/>
    <n v="0.1"/>
    <m/>
    <n v="55080"/>
    <m/>
    <m/>
    <n v="27"/>
    <n v="15"/>
    <n v="61200"/>
    <n v="6120"/>
    <n v="0"/>
    <n v="6120"/>
    <n v="55080"/>
    <s v=""/>
    <m/>
    <x v="22"/>
  </r>
  <r>
    <x v="0"/>
    <s v=""/>
    <m/>
    <m/>
    <m/>
    <m/>
    <s v=""/>
    <s v=" "/>
    <s v=""/>
    <n v="6"/>
    <s v="LSN"/>
    <m/>
    <s v="TIPKENKE823"/>
    <s v="CORRECTION FLUID KENKO KE-823M"/>
    <s v="CORRECTION FLUID KENKO KE-823M"/>
    <n v="57000"/>
    <n v="0.1"/>
    <m/>
    <n v="307800"/>
    <m/>
    <m/>
    <n v="27"/>
    <n v="15"/>
    <n v="342000"/>
    <n v="34200"/>
    <n v="0"/>
    <n v="34200"/>
    <n v="307800"/>
    <s v=""/>
    <m/>
    <x v="23"/>
  </r>
  <r>
    <x v="0"/>
    <s v=""/>
    <m/>
    <m/>
    <m/>
    <m/>
    <s v=""/>
    <s v=" "/>
    <s v=""/>
    <n v="1"/>
    <s v="LSN"/>
    <m/>
    <s v="GUNKENSC838N"/>
    <s v="GUNTING KENKO SC-838N"/>
    <s v="GUNTING KENKO SC-838N"/>
    <n v="79800"/>
    <n v="0.1"/>
    <m/>
    <n v="71820"/>
    <m/>
    <m/>
    <n v="27"/>
    <n v="15"/>
    <n v="79800"/>
    <n v="7980"/>
    <n v="0"/>
    <n v="7980"/>
    <n v="71820"/>
    <s v=""/>
    <m/>
    <x v="24"/>
  </r>
  <r>
    <x v="0"/>
    <s v=""/>
    <m/>
    <m/>
    <m/>
    <m/>
    <s v=""/>
    <s v=" "/>
    <s v=""/>
    <n v="6"/>
    <s v="LSN"/>
    <m/>
    <s v="TIPKENKE826"/>
    <s v="CORRECTION FLUID KENKO KE-826M"/>
    <s v="CORRECTION FLUID KENKO KE-826M"/>
    <n v="60300"/>
    <n v="0.1"/>
    <m/>
    <n v="325620"/>
    <m/>
    <m/>
    <n v="27"/>
    <n v="15"/>
    <n v="361800"/>
    <n v="36180"/>
    <n v="0"/>
    <n v="36180"/>
    <n v="325620"/>
    <s v=""/>
    <m/>
    <x v="25"/>
  </r>
  <r>
    <x v="0"/>
    <s v=""/>
    <m/>
    <m/>
    <m/>
    <m/>
    <s v=""/>
    <s v=" "/>
    <s v=""/>
    <n v="10"/>
    <s v="PCS"/>
    <m/>
    <s v="BKKASKWARTO"/>
    <s v="BUKU KAS KWARTO"/>
    <s v="BUKU KAS KWARTO"/>
    <n v="9500"/>
    <m/>
    <m/>
    <n v="95000"/>
    <m/>
    <m/>
    <n v="27"/>
    <n v="15"/>
    <n v="95000"/>
    <n v="0"/>
    <n v="0"/>
    <n v="0"/>
    <n v="95000"/>
    <s v=""/>
    <m/>
    <x v="26"/>
  </r>
  <r>
    <x v="0"/>
    <s v=""/>
    <m/>
    <m/>
    <m/>
    <m/>
    <s v=""/>
    <s v=" "/>
    <s v=""/>
    <n v="5"/>
    <s v="PCS"/>
    <m/>
    <s v="BKKASFOLIO"/>
    <s v="BUKU KAS (FOLIO)"/>
    <s v="BUKU KAS (FOLIO)"/>
    <n v="18500"/>
    <m/>
    <m/>
    <n v="92500"/>
    <m/>
    <m/>
    <n v="27"/>
    <n v="15"/>
    <n v="92500"/>
    <n v="0"/>
    <n v="0"/>
    <n v="0"/>
    <n v="92500"/>
    <s v=""/>
    <m/>
    <x v="27"/>
  </r>
  <r>
    <x v="0"/>
    <s v=""/>
    <m/>
    <m/>
    <m/>
    <m/>
    <s v=""/>
    <s v=" "/>
    <s v=""/>
    <n v="1"/>
    <s v="LSN"/>
    <m/>
    <s v="CUTVANV750"/>
    <s v="CUTTER VANCO V-750 (BESAR)"/>
    <s v="CUTTER VANCO V-750 (BESAR)"/>
    <n v="90000"/>
    <m/>
    <m/>
    <n v="90000"/>
    <m/>
    <m/>
    <n v="27"/>
    <n v="15"/>
    <n v="90000"/>
    <n v="0"/>
    <n v="0"/>
    <n v="0"/>
    <n v="90000"/>
    <s v=""/>
    <m/>
    <x v="28"/>
  </r>
  <r>
    <x v="0"/>
    <s v=""/>
    <m/>
    <m/>
    <m/>
    <m/>
    <s v=""/>
    <s v=" "/>
    <s v=""/>
    <n v="2"/>
    <s v="PAK"/>
    <m/>
    <s v="ASAJKB23"/>
    <s v="ASAHAN JOYKO B-23 (isi 12 pc) TONG 1 LOBANG"/>
    <s v="ASAHAN JOYKO B-23 (isi 12 pc) TONG 1 LOBANG"/>
    <n v="22200"/>
    <n v="0.1"/>
    <m/>
    <n v="39960"/>
    <m/>
    <m/>
    <n v="27"/>
    <n v="15"/>
    <n v="44400"/>
    <n v="4440"/>
    <n v="0"/>
    <n v="4440"/>
    <n v="39960"/>
    <s v=""/>
    <m/>
    <x v="29"/>
  </r>
  <r>
    <x v="0"/>
    <s v=""/>
    <m/>
    <m/>
    <m/>
    <m/>
    <s v=""/>
    <s v=" "/>
    <s v=""/>
    <n v="1"/>
    <s v="PAK"/>
    <m/>
    <s v="STATF610"/>
    <s v="HIGHLIGHTER / STABILLO TIZO TF-610 (isi 54 pc)"/>
    <s v="HIGHLIGHTER / STABILLO TIZO TF-610 (isi 54 pc)"/>
    <n v="121500"/>
    <m/>
    <m/>
    <n v="121500"/>
    <m/>
    <m/>
    <n v="27"/>
    <n v="15"/>
    <n v="121500"/>
    <n v="0"/>
    <n v="0"/>
    <n v="0"/>
    <n v="121500"/>
    <s v=""/>
    <m/>
    <x v="30"/>
  </r>
  <r>
    <x v="0"/>
    <s v=""/>
    <m/>
    <m/>
    <m/>
    <m/>
    <s v=""/>
    <s v=" "/>
    <s v=""/>
    <n v="1"/>
    <s v="LSN"/>
    <m/>
    <s v="PC35138-21"/>
    <s v="PENCIL CASE / TEMPAT PENSIL MAGNET B-35138-21"/>
    <s v="PENCIL CASE / TEMPAT PENSIL MAGNET B-35138-21"/>
    <n v="360000"/>
    <m/>
    <m/>
    <n v="360000"/>
    <m/>
    <m/>
    <n v="27"/>
    <n v="15"/>
    <n v="360000"/>
    <n v="0"/>
    <n v="0"/>
    <n v="0"/>
    <n v="360000"/>
    <s v=""/>
    <m/>
    <x v="31"/>
  </r>
  <r>
    <x v="0"/>
    <s v=""/>
    <m/>
    <m/>
    <m/>
    <m/>
    <s v=""/>
    <s v=" "/>
    <s v=""/>
    <n v="1"/>
    <s v="LSN"/>
    <m/>
    <s v="PC0022"/>
    <e v="#N/A"/>
    <s v="PENCIL CASE / TEMPAT PENSIL 0022"/>
    <n v="250000"/>
    <m/>
    <m/>
    <n v="250000"/>
    <m/>
    <m/>
    <n v="27"/>
    <n v="15"/>
    <n v="250000"/>
    <n v="0"/>
    <n v="0"/>
    <n v="0"/>
    <n v="250000"/>
    <s v=""/>
    <m/>
    <x v="3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8"/>
    <n v="23050008"/>
    <d v="2023-05-08T00:00:00"/>
    <s v="ko"/>
    <s v="4050"/>
    <s v="anugerah"/>
    <s v="AM 23050008"/>
    <s v="KO 4050"/>
    <s v="CV PELITA JAYA (ANUGERAH SEJAHTERA) PURWOKERTO"/>
    <n v="180"/>
    <s v="LSN"/>
    <n v="3"/>
    <s v="ISIKENBESAR"/>
    <s v="ISI CUTTER 18 MM KENKO L-150 (BESAR)"/>
    <s v="ISI CUTTER 18 MM KENKO L-150 (BESAR)"/>
    <n v="64800"/>
    <n v="0.13500000000000001"/>
    <m/>
    <n v="10089360"/>
    <s v="NOVI / CONDRO"/>
    <m/>
    <n v="43"/>
    <n v="1"/>
    <n v="11664000"/>
    <n v="1574640"/>
    <n v="0"/>
    <n v="1574640"/>
    <n v="10089360"/>
    <n v="1008936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9"/>
    <n v="23050009"/>
    <d v="2023-05-08T00:00:00"/>
    <s v="ko"/>
    <s v="4054"/>
    <s v="GANESHA"/>
    <s v="AM 23050009"/>
    <s v="KO 4054"/>
    <s v="CV GANESHA WONOSOBO"/>
    <n v="60"/>
    <s v="LSN"/>
    <m/>
    <s v="PENKENEASYGEL"/>
    <s v="GEL PEN KENKO EASY GEL"/>
    <s v="GEL PEN KENKO EASY GEL HITAM"/>
    <n v="26100"/>
    <n v="0.1"/>
    <m/>
    <n v="1409400"/>
    <s v="NOVI / CONDRO"/>
    <m/>
    <n v="45"/>
    <n v="5"/>
    <n v="1566000"/>
    <n v="156600"/>
    <n v="0"/>
    <n v="156600"/>
    <n v="1409400"/>
    <n v="2391120"/>
    <m/>
    <x v="33"/>
  </r>
  <r>
    <x v="0"/>
    <s v=""/>
    <m/>
    <m/>
    <m/>
    <m/>
    <s v=""/>
    <s v=" "/>
    <s v=""/>
    <n v="6"/>
    <s v="LSN"/>
    <m/>
    <s v="PENKENK1HITAM"/>
    <s v="GEL PEN KENKO K-1 HITAM"/>
    <s v="GEL PEN KENKO K-1 HITAM"/>
    <n v="39600"/>
    <n v="0.1"/>
    <m/>
    <n v="213840"/>
    <m/>
    <m/>
    <n v="45"/>
    <n v="5"/>
    <n v="237600"/>
    <n v="23760"/>
    <n v="0"/>
    <n v="23760"/>
    <n v="213840"/>
    <s v=""/>
    <m/>
    <x v="15"/>
  </r>
  <r>
    <x v="0"/>
    <s v=""/>
    <m/>
    <m/>
    <m/>
    <m/>
    <s v=""/>
    <s v=" "/>
    <s v=""/>
    <n v="10"/>
    <s v="GRS"/>
    <m/>
    <s v="CLIJK107"/>
    <s v="BINDER CLIP JOYKO 107"/>
    <s v="BINDER CLIP JOYKO 107"/>
    <n v="31200"/>
    <n v="0.1"/>
    <m/>
    <n v="280800"/>
    <m/>
    <m/>
    <n v="45"/>
    <n v="5"/>
    <n v="312000"/>
    <n v="31200"/>
    <n v="0"/>
    <n v="31200"/>
    <n v="280800"/>
    <s v=""/>
    <m/>
    <x v="5"/>
  </r>
  <r>
    <x v="0"/>
    <s v=""/>
    <m/>
    <m/>
    <m/>
    <m/>
    <s v=""/>
    <s v=" "/>
    <s v=""/>
    <n v="2"/>
    <s v="GRS"/>
    <m/>
    <s v="CLIJK260"/>
    <s v="BINDER CLIP JOYKO 260"/>
    <s v="BINDER CLIP JOYKO 260"/>
    <n v="177000"/>
    <n v="0.1"/>
    <m/>
    <n v="318600"/>
    <m/>
    <m/>
    <n v="45"/>
    <n v="5"/>
    <n v="354000"/>
    <n v="35400"/>
    <n v="0"/>
    <n v="35400"/>
    <n v="318600"/>
    <s v=""/>
    <m/>
    <x v="34"/>
  </r>
  <r>
    <x v="0"/>
    <s v=""/>
    <m/>
    <m/>
    <m/>
    <m/>
    <s v=""/>
    <s v=" "/>
    <s v=""/>
    <n v="3"/>
    <s v="LSN"/>
    <m/>
    <s v="TIPKENCT905"/>
    <s v="CORRECTION TAPE KENKO CT-905 (12M x 5MM)"/>
    <s v="CORRECTION TAPE KENKO CT-905 (12M x 5MM)"/>
    <n v="62400"/>
    <n v="0.1"/>
    <m/>
    <n v="168480"/>
    <m/>
    <m/>
    <n v="45"/>
    <n v="5"/>
    <n v="187200"/>
    <n v="18720"/>
    <n v="0"/>
    <n v="18720"/>
    <n v="168480"/>
    <s v=""/>
    <m/>
    <x v="3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0"/>
    <n v="23050010"/>
    <d v="2023-05-08T00:00:00"/>
    <s v="ko"/>
    <s v="4068"/>
    <s v="wisuda"/>
    <s v="AM 23050010"/>
    <s v="KO 4068"/>
    <s v="CV  WISUDA PURWOKERTO"/>
    <n v="12"/>
    <s v="LSN"/>
    <m/>
    <s v="ISIKENBESAR"/>
    <s v="ISI CUTTER 18 MM KENKO L-150 (BESAR)"/>
    <s v="ISI CUTTER 18 MM KENKO L-150 (BESAR)"/>
    <n v="64800"/>
    <n v="0.1"/>
    <m/>
    <n v="699840"/>
    <s v="NOVI / CONDRO"/>
    <m/>
    <n v="51"/>
    <n v="1"/>
    <n v="777600"/>
    <n v="77760"/>
    <n v="0"/>
    <n v="77760"/>
    <n v="699840"/>
    <n v="699840"/>
    <m/>
    <x v="1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1"/>
    <n v="23050011"/>
    <d v="2023-05-08T00:00:00"/>
    <s v="ko"/>
    <s v="4072"/>
    <s v="ARMADA"/>
    <s v="AM 23050011"/>
    <s v="KO 4072"/>
    <s v="SANTOSO BUDIONO (  ARMADA  ) PURWOKERTO"/>
    <n v="48"/>
    <s v="LSN"/>
    <m/>
    <s v="TIPKENCT905"/>
    <s v="CORRECTION TAPE KENKO CT-905 (12M x 5MM)"/>
    <s v="CORRECTION TAPE KENKO CT-905 (12M x 5MM)"/>
    <n v="62400"/>
    <n v="0.13"/>
    <m/>
    <n v="2605824"/>
    <s v="NOVI / CONDRO"/>
    <m/>
    <n v="53"/>
    <n v="3"/>
    <n v="2995200"/>
    <n v="389376"/>
    <n v="0"/>
    <n v="389376"/>
    <n v="2605824"/>
    <n v="5009274"/>
    <m/>
    <x v="35"/>
  </r>
  <r>
    <x v="0"/>
    <s v=""/>
    <m/>
    <m/>
    <m/>
    <m/>
    <s v=""/>
    <s v=" "/>
    <s v=""/>
    <n v="53"/>
    <s v="LSN"/>
    <m/>
    <s v="PENKENK1HITAM"/>
    <s v="GEL PEN KENKO K-1 HITAM"/>
    <s v="GEL PEN KENKO K-1 HITAM"/>
    <n v="39600"/>
    <n v="0.125"/>
    <m/>
    <n v="1836450"/>
    <m/>
    <m/>
    <n v="53"/>
    <n v="3"/>
    <n v="2098800"/>
    <n v="262350"/>
    <n v="0"/>
    <n v="262350"/>
    <n v="1836450"/>
    <s v=""/>
    <m/>
    <x v="15"/>
  </r>
  <r>
    <x v="0"/>
    <s v=""/>
    <m/>
    <m/>
    <m/>
    <m/>
    <s v=""/>
    <s v=" "/>
    <s v=""/>
    <n v="12"/>
    <s v="LSN"/>
    <m/>
    <s v="TIPKENCT634"/>
    <s v="CORRECTION TAPE KENKO CT-634 (8M x 5MM)"/>
    <s v="CORRECTION TAPE KENKO CT-634 (8M x 5MM)"/>
    <n v="54000"/>
    <n v="0.125"/>
    <m/>
    <n v="567000"/>
    <m/>
    <m/>
    <n v="53"/>
    <n v="3"/>
    <n v="648000"/>
    <n v="81000"/>
    <n v="0"/>
    <n v="81000"/>
    <n v="567000"/>
    <s v=""/>
    <m/>
    <x v="3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2"/>
    <n v="23050012"/>
    <d v="2023-05-10T00:00:00"/>
    <s v="g"/>
    <s v="4170"/>
    <s v="rejoagung"/>
    <s v="AM 23050012"/>
    <s v="G 4170"/>
    <s v="LILY JULIAWATI (REJO AGUNG) JOMBANG"/>
    <n v="100"/>
    <s v="BOX"/>
    <n v="2"/>
    <s v="STIJK20HITAM"/>
    <s v="STIP / PENGHAPUS JOYKO ER-B20BL HITAM"/>
    <s v="STIP / PENGHAPUS JOYKO ER-B20BL HITAM"/>
    <n v="34100"/>
    <n v="0.125"/>
    <m/>
    <n v="2983750"/>
    <s v="NOVI / CONDRO"/>
    <m/>
    <n v="57"/>
    <n v="1"/>
    <n v="3410000"/>
    <n v="426250"/>
    <n v="0"/>
    <n v="426250"/>
    <n v="2983750"/>
    <n v="2983750"/>
    <m/>
    <x v="3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3"/>
    <n v="23050013"/>
    <d v="2023-05-11T00:00:00"/>
    <s v="ko"/>
    <s v="4176"/>
    <s v="anugerah"/>
    <s v="AM 23050013"/>
    <s v="KO 4176"/>
    <s v="CV PELITA JAYA (ANUGERAH SEJAHTERA) PURWOKERTO"/>
    <n v="120"/>
    <s v="LSN"/>
    <n v="5"/>
    <m/>
    <s v=""/>
    <s v="PENSIL WARNA KENKO CP-12F CLASSIC (PANJANG)"/>
    <n v="124200"/>
    <n v="0.13500000000000001"/>
    <m/>
    <n v="12891960"/>
    <s v="NOVI / YO"/>
    <m/>
    <n v="59"/>
    <n v="1"/>
    <n v="14904000"/>
    <n v="2012040.0000000002"/>
    <n v="0"/>
    <n v="2012040.0000000002"/>
    <n v="12891960"/>
    <n v="12891960"/>
    <m/>
    <x v="2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4"/>
    <n v="23050014"/>
    <d v="2023-05-11T00:00:00"/>
    <s v="g"/>
    <s v="4086"/>
    <s v="rejoagung"/>
    <s v="AM 23050014"/>
    <s v="G 4086"/>
    <s v="LILY JULIAWATI (REJO AGUNG) JOMBANG"/>
    <n v="30"/>
    <s v="LSN"/>
    <n v="1"/>
    <m/>
    <s v=""/>
    <s v="CUTTER 9 MM KENKO A-300 (KECIL)"/>
    <n v="57000"/>
    <n v="0.125"/>
    <m/>
    <n v="1496250"/>
    <s v="LENA / YO"/>
    <m/>
    <n v="61"/>
    <n v="3"/>
    <n v="1710000"/>
    <n v="213750"/>
    <n v="0"/>
    <n v="213750"/>
    <n v="1496250"/>
    <n v="7046550"/>
    <m/>
    <x v="38"/>
  </r>
  <r>
    <x v="0"/>
    <s v=""/>
    <m/>
    <m/>
    <m/>
    <m/>
    <s v=""/>
    <s v=" "/>
    <s v=""/>
    <n v="72"/>
    <s v="LSN"/>
    <n v="1"/>
    <m/>
    <s v=""/>
    <s v="CORRECTION FLUID KENKO KE-108"/>
    <n v="47100"/>
    <n v="0.125"/>
    <m/>
    <n v="2967300"/>
    <m/>
    <m/>
    <n v="61"/>
    <n v="3"/>
    <n v="3391200"/>
    <n v="423900"/>
    <n v="0"/>
    <n v="423900"/>
    <n v="2967300"/>
    <s v=""/>
    <m/>
    <x v="39"/>
  </r>
  <r>
    <x v="0"/>
    <s v=""/>
    <m/>
    <m/>
    <m/>
    <m/>
    <s v=""/>
    <s v=" "/>
    <s v=""/>
    <n v="20"/>
    <s v="LSN"/>
    <n v="1"/>
    <m/>
    <s v=""/>
    <s v="CUTTER 18 MM KENKO L-500 (BESAR)"/>
    <n v="147600"/>
    <n v="0.125"/>
    <m/>
    <n v="2583000"/>
    <m/>
    <m/>
    <n v="61"/>
    <n v="3"/>
    <n v="2952000"/>
    <n v="369000"/>
    <n v="0"/>
    <n v="369000"/>
    <n v="2583000"/>
    <s v=""/>
    <m/>
    <x v="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5"/>
    <n v="23050015"/>
    <d v="2023-05-10T00:00:00"/>
    <s v="ko"/>
    <s v="4173"/>
    <s v="centraal"/>
    <s v="AM 23050015"/>
    <s v="KO 4173"/>
    <s v="CV TRINITY CENTRAAL PURWOKERTO"/>
    <n v="5"/>
    <s v="PAK"/>
    <m/>
    <s v="KTSTKWARTOPUTIH"/>
    <s v="KARTU STOCK KWARTO PUTIH"/>
    <s v="KARTU STOCK KWARTO PUTIH"/>
    <n v="19000"/>
    <m/>
    <m/>
    <n v="95000"/>
    <s v="NOVI / CONDRO"/>
    <m/>
    <n v="65"/>
    <n v="2"/>
    <n v="95000"/>
    <n v="0"/>
    <n v="0"/>
    <n v="0"/>
    <n v="95000"/>
    <n v="282500"/>
    <m/>
    <x v="40"/>
  </r>
  <r>
    <x v="0"/>
    <s v=""/>
    <m/>
    <m/>
    <m/>
    <m/>
    <s v=""/>
    <s v=" "/>
    <s v=""/>
    <n v="5"/>
    <s v="PAK"/>
    <m/>
    <s v="KTSTFOLIOPUTIH"/>
    <s v="KARTU STOCK FOLIO PUTIH"/>
    <s v="KARTU STOCK FOLIO PUTIH"/>
    <n v="37500"/>
    <m/>
    <m/>
    <n v="187500"/>
    <m/>
    <m/>
    <n v="65"/>
    <n v="2"/>
    <n v="187500"/>
    <n v="0"/>
    <n v="0"/>
    <n v="0"/>
    <n v="187500"/>
    <s v=""/>
    <m/>
    <x v="41"/>
  </r>
  <r>
    <x v="0"/>
    <s v=""/>
    <m/>
    <m/>
    <m/>
    <m/>
    <m/>
    <m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6"/>
    <n v="23050016"/>
    <d v="2023-05-12T00:00:00"/>
    <s v="ko"/>
    <s v="1016"/>
    <s v="ateka"/>
    <s v="AM 23050016"/>
    <s v="KO 1016"/>
    <s v="CV PULAU ATEKA NUSANTARA SURABAYA"/>
    <n v="72"/>
    <s v="PCS"/>
    <m/>
    <s v="PENKENSTP300SG"/>
    <s v="STAND PEN SPIRAL KENKO STP-300SG"/>
    <s v="STAND PEN SPIRAL KENKO STP-300SG"/>
    <n v="4100"/>
    <n v="0.14499999999999999"/>
    <m/>
    <n v="252396"/>
    <s v="NOVI/ CONDRO"/>
    <m/>
    <n v="68"/>
    <n v="9"/>
    <n v="295200"/>
    <n v="42804"/>
    <n v="0"/>
    <n v="42804"/>
    <n v="252396"/>
    <n v="3731049"/>
    <m/>
    <x v="42"/>
  </r>
  <r>
    <x v="0"/>
    <s v=""/>
    <m/>
    <m/>
    <m/>
    <m/>
    <s v=""/>
    <s v=" "/>
    <s v=""/>
    <n v="48"/>
    <s v="SET"/>
    <m/>
    <s v="JANKENC2011"/>
    <s v="JANGKA (COMPASS SET) KENKO C-2011"/>
    <s v="JANGKA (COMPASS SET) KENKO C-2011"/>
    <n v="21000"/>
    <n v="0.14499999999999999"/>
    <m/>
    <n v="861840"/>
    <m/>
    <m/>
    <n v="68"/>
    <n v="9"/>
    <n v="1008000"/>
    <n v="146160"/>
    <n v="0"/>
    <n v="146160"/>
    <n v="861840"/>
    <s v=""/>
    <m/>
    <x v="43"/>
  </r>
  <r>
    <x v="0"/>
    <s v=""/>
    <m/>
    <m/>
    <m/>
    <m/>
    <s v=""/>
    <s v=" "/>
    <s v=""/>
    <n v="120"/>
    <s v="SET"/>
    <m/>
    <s v="PWKEN12WPENDEK"/>
    <s v="PENSIL WARNA KENKO CP-12HALF CLASSIC (PENDEK)"/>
    <s v="PENSIL WARNA KENKO CP-12HALF CLASSIC (PENDEK)"/>
    <n v="6600"/>
    <n v="0.14499999999999999"/>
    <m/>
    <n v="677160"/>
    <m/>
    <m/>
    <n v="68"/>
    <n v="9"/>
    <n v="792000"/>
    <n v="114839.99999999999"/>
    <n v="0"/>
    <n v="114839.99999999999"/>
    <n v="677160"/>
    <s v=""/>
    <m/>
    <x v="44"/>
  </r>
  <r>
    <x v="0"/>
    <s v=""/>
    <m/>
    <m/>
    <m/>
    <m/>
    <s v=""/>
    <s v=" "/>
    <s v=""/>
    <n v="12"/>
    <s v="PCS"/>
    <m/>
    <s v="DESKEN8312"/>
    <s v="DESK SET KENKO K-8312 ORGANIZER"/>
    <s v="DESK SET KENKO K-8312 ORGANIZER"/>
    <n v="29000"/>
    <n v="0.14499999999999999"/>
    <m/>
    <n v="297540"/>
    <m/>
    <m/>
    <n v="68"/>
    <n v="9"/>
    <n v="348000"/>
    <n v="50460"/>
    <n v="0"/>
    <n v="50460"/>
    <n v="297540"/>
    <s v=""/>
    <m/>
    <x v="45"/>
  </r>
  <r>
    <x v="0"/>
    <s v=""/>
    <m/>
    <m/>
    <m/>
    <m/>
    <s v=""/>
    <s v=" "/>
    <s v=""/>
    <n v="180"/>
    <s v="PCS"/>
    <m/>
    <s v="PINKENPN30BUTEK"/>
    <s v="PUSH PIN KENKO PN-30 TRANSPARAN"/>
    <s v="PUSH PIN KENKO PN-30 TRANSPARAN"/>
    <n v="2750"/>
    <n v="0.14499999999999999"/>
    <m/>
    <n v="423225"/>
    <m/>
    <m/>
    <n v="68"/>
    <n v="9"/>
    <n v="495000"/>
    <n v="71775"/>
    <n v="0"/>
    <n v="71775"/>
    <n v="423225"/>
    <s v=""/>
    <m/>
    <x v="46"/>
  </r>
  <r>
    <x v="0"/>
    <s v=""/>
    <m/>
    <m/>
    <m/>
    <m/>
    <s v=""/>
    <s v=" "/>
    <s v=""/>
    <n v="60"/>
    <s v="PCS"/>
    <m/>
    <s v="STAKENN38"/>
    <s v="STAMP PLATE NUMBER KENKO N-38 (Cap Nomer)"/>
    <s v="STAMP PLATE NUMBER KENKO N-38 (Cap Nomer)"/>
    <n v="7000"/>
    <n v="0.14499999999999999"/>
    <m/>
    <n v="359100"/>
    <m/>
    <m/>
    <n v="68"/>
    <n v="9"/>
    <n v="420000"/>
    <n v="60899.999999999993"/>
    <n v="0"/>
    <n v="60899.999999999993"/>
    <n v="359100"/>
    <s v=""/>
    <m/>
    <x v="47"/>
  </r>
  <r>
    <x v="0"/>
    <s v=""/>
    <m/>
    <m/>
    <m/>
    <m/>
    <s v=""/>
    <s v=" "/>
    <s v=""/>
    <n v="48"/>
    <s v="PCS"/>
    <m/>
    <s v="STAKEND4"/>
    <s v="DATE STAMP KENKO D-4 (Cap Tanggal 4 Mm)"/>
    <s v="DATE STAMP KENKO D-4 (Cap Tanggal 4 Mm)"/>
    <n v="6200"/>
    <n v="0.14499999999999999"/>
    <m/>
    <n v="254448"/>
    <m/>
    <m/>
    <n v="68"/>
    <n v="9"/>
    <n v="297600"/>
    <n v="43152"/>
    <n v="0"/>
    <n v="43152"/>
    <n v="254448"/>
    <s v=""/>
    <m/>
    <x v="48"/>
  </r>
  <r>
    <x v="0"/>
    <s v=""/>
    <m/>
    <m/>
    <m/>
    <m/>
    <s v=""/>
    <s v=" "/>
    <s v=""/>
    <n v="48"/>
    <s v="PCS"/>
    <m/>
    <s v="STAKENS68"/>
    <s v="STAMP PLATE DATER KENKO S-68 (Cap Lunas)"/>
    <s v="STAMP PLATE DATER KENKO S-68 (Cap Lunas)"/>
    <n v="8300"/>
    <n v="0.14499999999999999"/>
    <m/>
    <n v="340632"/>
    <m/>
    <m/>
    <n v="68"/>
    <n v="9"/>
    <n v="398400"/>
    <n v="57767.999999999993"/>
    <n v="0"/>
    <n v="57767.999999999993"/>
    <n v="340632"/>
    <s v=""/>
    <m/>
    <x v="49"/>
  </r>
  <r>
    <x v="0"/>
    <s v=""/>
    <m/>
    <m/>
    <m/>
    <m/>
    <s v=""/>
    <s v=" "/>
    <s v=""/>
    <n v="48"/>
    <s v="PCS"/>
    <m/>
    <s v="STAKEND3"/>
    <s v="DATE STAMP KENKO D-3 (Cap Tanggal 5 Mm)"/>
    <s v="DATE STAMP KENKO D-3 (Cap Tanggal 5 Mm)"/>
    <n v="6450"/>
    <n v="0.14499999999999999"/>
    <m/>
    <n v="264708"/>
    <m/>
    <m/>
    <n v="68"/>
    <n v="9"/>
    <n v="309600"/>
    <n v="44892"/>
    <n v="0"/>
    <n v="44892"/>
    <n v="264708"/>
    <s v=""/>
    <m/>
    <x v="5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7"/>
    <n v="23050017"/>
    <d v="2023-05-12T00:00:00"/>
    <s v="ko"/>
    <s v="1045"/>
    <s v="LANCAR"/>
    <s v="AM 23050017"/>
    <s v="KO 1045"/>
    <s v="SOEYANTO LOPULUSI ( LANCAR ) MALANG"/>
    <n v="150"/>
    <s v="PAK"/>
    <n v="3"/>
    <s v="STIJK20PUTIH"/>
    <s v="STIP / PENGHAPUS JOYKO 526-B20 PUTIH"/>
    <s v="STIP / PENGHAPUS JOYKO 526-B20 PUTIH"/>
    <n v="34100"/>
    <n v="0.125"/>
    <m/>
    <n v="4475625"/>
    <s v="NOVI / CONDRO"/>
    <m/>
    <n v="78"/>
    <n v="1"/>
    <n v="5115000"/>
    <n v="639375"/>
    <n v="0"/>
    <n v="639375"/>
    <n v="4475625"/>
    <n v="4475625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8"/>
    <n v="23050018"/>
    <d v="2023-05-12T00:00:00"/>
    <s v="ko"/>
    <s v="4100"/>
    <s v="anugerah"/>
    <s v="AM 23050018"/>
    <s v="KO 4100"/>
    <s v="CV PELITA JAYA (ANUGERAH SEJAHTERA) PURWOKERTO"/>
    <n v="360"/>
    <s v="LSN"/>
    <n v="5"/>
    <s v="TIPKENKE01"/>
    <s v="CORRECTION FLUID KENKO KE-01"/>
    <s v="CORRECTION FLUID KENKO KE-01"/>
    <n v="54300"/>
    <n v="0.13500000000000001"/>
    <m/>
    <n v="16909020"/>
    <s v="NOVI / CONDRO"/>
    <m/>
    <n v="80"/>
    <n v="5"/>
    <n v="19548000"/>
    <n v="2638980"/>
    <n v="0"/>
    <n v="2638980"/>
    <n v="16909020"/>
    <n v="25561961"/>
    <m/>
    <x v="52"/>
  </r>
  <r>
    <x v="0"/>
    <s v=""/>
    <m/>
    <m/>
    <m/>
    <m/>
    <s v=""/>
    <s v=" "/>
    <s v=""/>
    <n v="144"/>
    <s v="LSN"/>
    <n v="1"/>
    <s v="PENKENEASYGEL"/>
    <s v="GEL PEN KENKO EASY GEL"/>
    <s v="GEL PEN KENKO EASY GEL"/>
    <n v="26100"/>
    <n v="0.13500000000000001"/>
    <m/>
    <n v="3251016"/>
    <m/>
    <m/>
    <n v="80"/>
    <n v="5"/>
    <n v="3758400"/>
    <n v="507384.00000000006"/>
    <n v="0"/>
    <n v="507384.00000000006"/>
    <n v="3251016"/>
    <s v=""/>
    <m/>
    <x v="53"/>
  </r>
  <r>
    <x v="0"/>
    <s v=""/>
    <m/>
    <m/>
    <m/>
    <m/>
    <s v=""/>
    <s v=" "/>
    <s v=""/>
    <n v="50"/>
    <s v="PAK"/>
    <n v="1"/>
    <s v="STIJK20PUTIH"/>
    <s v="STIP / PENGHAPUS JOYKO 526-B20 PUTIH"/>
    <s v="STIP / PENGHAPUS JOYKO 526-B20 PUTIH"/>
    <n v="34100"/>
    <n v="0.13500000000000001"/>
    <m/>
    <n v="1474825"/>
    <m/>
    <m/>
    <n v="80"/>
    <n v="5"/>
    <n v="1705000"/>
    <n v="230175.00000000003"/>
    <n v="0"/>
    <n v="230175.00000000003"/>
    <n v="1474825"/>
    <s v=""/>
    <m/>
    <x v="51"/>
  </r>
  <r>
    <x v="0"/>
    <s v=""/>
    <m/>
    <m/>
    <m/>
    <m/>
    <s v=""/>
    <s v=" "/>
    <s v=""/>
    <n v="100"/>
    <s v="PAK"/>
    <n v="2"/>
    <s v="STIJK40PUTIH"/>
    <s v="STIP / PENGHAPUS JOYKO 526-B40P PUTIH"/>
    <s v="STIP / PENGHAPUS JOYKO 526-B40P PUTIH"/>
    <n v="28300"/>
    <n v="0.13500000000000001"/>
    <m/>
    <n v="2447950"/>
    <m/>
    <m/>
    <n v="80"/>
    <n v="5"/>
    <n v="2830000"/>
    <n v="382050"/>
    <n v="0"/>
    <n v="382050"/>
    <n v="2447950"/>
    <s v=""/>
    <m/>
    <x v="54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80"/>
    <n v="5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19"/>
    <n v="23050019"/>
    <d v="2023-05-12T00:00:00"/>
    <s v="g"/>
    <s v="4093"/>
    <s v="rejoagung"/>
    <s v="AM 23050019"/>
    <s v="G 4093"/>
    <s v="LILY JULIAWATI (REJO AGUNG) JOMBANG"/>
    <n v="288"/>
    <s v="LSN"/>
    <n v="2"/>
    <s v="PENJKGP237"/>
    <s v="GEL PEN JOYKO GP-237 X-TECH"/>
    <s v="GEL PEN JOYKO GP-237 X-TECH"/>
    <n v="43200"/>
    <n v="0.125"/>
    <m/>
    <n v="10886400"/>
    <s v="NOVI / CONDRO"/>
    <m/>
    <n v="86"/>
    <n v="12"/>
    <n v="12441600"/>
    <n v="1555200"/>
    <n v="0"/>
    <n v="1555200"/>
    <n v="10886400"/>
    <n v="59314325"/>
    <m/>
    <x v="55"/>
  </r>
  <r>
    <x v="0"/>
    <s v=""/>
    <m/>
    <m/>
    <m/>
    <m/>
    <s v=""/>
    <s v=" "/>
    <s v=""/>
    <n v="576"/>
    <s v="PCS"/>
    <n v="2"/>
    <s v="PCJK0719FANCY"/>
    <e v="#N/A"/>
    <s v="PENCIL CASE JOYKO PC-0719"/>
    <n v="4800"/>
    <n v="0.125"/>
    <m/>
    <n v="2419200"/>
    <m/>
    <m/>
    <n v="86"/>
    <n v="12"/>
    <n v="2764800"/>
    <n v="345600"/>
    <n v="0"/>
    <n v="345600"/>
    <n v="2419200"/>
    <s v=""/>
    <m/>
    <x v="56"/>
  </r>
  <r>
    <x v="0"/>
    <s v=""/>
    <m/>
    <m/>
    <m/>
    <m/>
    <s v=""/>
    <s v=" "/>
    <s v=""/>
    <n v="360"/>
    <s v="PCS"/>
    <n v="5"/>
    <s v="BNA5CAM"/>
    <e v="#N/A"/>
    <s v="BINDER NOTE JOYKO A5 (CAMPUS)"/>
    <n v="15800"/>
    <n v="0.125"/>
    <m/>
    <n v="4977000"/>
    <m/>
    <m/>
    <n v="86"/>
    <n v="12"/>
    <n v="5688000"/>
    <n v="711000"/>
    <n v="0"/>
    <n v="711000"/>
    <n v="4977000"/>
    <s v=""/>
    <m/>
    <x v="57"/>
  </r>
  <r>
    <x v="0"/>
    <s v=""/>
    <m/>
    <m/>
    <m/>
    <m/>
    <s v=""/>
    <s v=" "/>
    <s v=""/>
    <n v="144"/>
    <s v="PCS"/>
    <n v="2"/>
    <s v="BNA5FANCY"/>
    <e v="#N/A"/>
    <s v="BINDER NOTE JOYKO A5 (FANCY)"/>
    <n v="15800"/>
    <n v="0.125"/>
    <m/>
    <n v="1990800"/>
    <m/>
    <m/>
    <n v="86"/>
    <n v="12"/>
    <n v="2275200"/>
    <n v="284400"/>
    <n v="0"/>
    <n v="284400"/>
    <n v="1990800"/>
    <s v=""/>
    <m/>
    <x v="58"/>
  </r>
  <r>
    <x v="0"/>
    <s v=""/>
    <m/>
    <m/>
    <m/>
    <m/>
    <s v=""/>
    <s v=" "/>
    <s v=""/>
    <n v="360"/>
    <s v="PCS"/>
    <n v="5"/>
    <s v="BNB5CAMPUS"/>
    <e v="#N/A"/>
    <s v="BINDER NOTE JOYKO B5 (CAMPUS)"/>
    <n v="20700"/>
    <n v="0.125"/>
    <m/>
    <n v="6520500"/>
    <m/>
    <m/>
    <n v="86"/>
    <n v="12"/>
    <n v="7452000"/>
    <n v="931500"/>
    <n v="0"/>
    <n v="931500"/>
    <n v="6520500"/>
    <s v=""/>
    <m/>
    <x v="59"/>
  </r>
  <r>
    <x v="0"/>
    <s v=""/>
    <m/>
    <m/>
    <m/>
    <m/>
    <s v=""/>
    <s v=" "/>
    <s v=""/>
    <n v="72"/>
    <s v="LSN"/>
    <n v="1"/>
    <s v="TIPKENKE108"/>
    <s v="CORRECTION FLUID KENKO KE-108"/>
    <s v="CORRECTION FLUID KENKO KE-108"/>
    <n v="47100"/>
    <n v="0.125"/>
    <m/>
    <n v="2967300"/>
    <m/>
    <m/>
    <n v="86"/>
    <n v="12"/>
    <n v="3391200"/>
    <n v="423900"/>
    <n v="0"/>
    <n v="423900"/>
    <n v="2967300"/>
    <s v=""/>
    <m/>
    <x v="39"/>
  </r>
  <r>
    <x v="0"/>
    <s v=""/>
    <m/>
    <m/>
    <m/>
    <m/>
    <s v=""/>
    <s v=" "/>
    <s v=""/>
    <n v="160"/>
    <s v="PCS"/>
    <n v="1"/>
    <s v="CALJKCC38"/>
    <s v="CALCULATOR JOYKO CC-38"/>
    <s v="CALCULATOR JOYKO CC-38"/>
    <n v="27500"/>
    <n v="0.125"/>
    <m/>
    <n v="3850000"/>
    <m/>
    <m/>
    <n v="86"/>
    <n v="12"/>
    <n v="4400000"/>
    <n v="550000"/>
    <n v="0"/>
    <n v="550000"/>
    <n v="3850000"/>
    <s v=""/>
    <m/>
    <x v="60"/>
  </r>
  <r>
    <x v="0"/>
    <s v=""/>
    <m/>
    <m/>
    <m/>
    <m/>
    <s v=""/>
    <s v=" "/>
    <s v=""/>
    <n v="120"/>
    <s v="PCS"/>
    <n v="1"/>
    <s v="CALJKDTC1313CH"/>
    <s v="CALCULATOR JOYKO DTC-1313CH"/>
    <s v="CALCULATOR JOYKO DTC-1313CH"/>
    <n v="40000"/>
    <n v="0.125"/>
    <m/>
    <n v="4200000"/>
    <m/>
    <m/>
    <n v="86"/>
    <n v="12"/>
    <n v="4800000"/>
    <n v="600000"/>
    <n v="0"/>
    <n v="600000"/>
    <n v="4200000"/>
    <s v=""/>
    <m/>
    <x v="61"/>
  </r>
  <r>
    <x v="0"/>
    <s v=""/>
    <m/>
    <m/>
    <m/>
    <m/>
    <s v=""/>
    <s v=" "/>
    <s v=""/>
    <n v="60"/>
    <s v="PCS"/>
    <n v="1"/>
    <s v="CALJKCC41"/>
    <s v="CALCULATOR JOYKO CC-41"/>
    <s v="CALCULATOR JOYKO CC-41"/>
    <n v="74000"/>
    <n v="0.125"/>
    <m/>
    <n v="3885000"/>
    <m/>
    <m/>
    <n v="86"/>
    <n v="12"/>
    <n v="4440000"/>
    <n v="555000"/>
    <n v="0"/>
    <n v="555000"/>
    <n v="3885000"/>
    <s v=""/>
    <m/>
    <x v="62"/>
  </r>
  <r>
    <x v="0"/>
    <s v=""/>
    <m/>
    <m/>
    <m/>
    <m/>
    <s v=""/>
    <s v=" "/>
    <s v=""/>
    <n v="50"/>
    <s v="PAK"/>
    <n v="1"/>
    <s v="STIJK40HITAM"/>
    <s v="STIP / PENGHAPUS JOYKO 526-B40BL HITAM"/>
    <s v="STIP / PENGHAPUS JOYKO 526-B40BL HITAM"/>
    <n v="28300"/>
    <n v="0.125"/>
    <m/>
    <n v="1238125"/>
    <m/>
    <m/>
    <n v="86"/>
    <n v="12"/>
    <n v="1415000"/>
    <n v="176875"/>
    <n v="0"/>
    <n v="176875"/>
    <n v="1238125"/>
    <s v=""/>
    <m/>
    <x v="63"/>
  </r>
  <r>
    <x v="0"/>
    <s v=""/>
    <m/>
    <m/>
    <m/>
    <m/>
    <s v=""/>
    <s v=" "/>
    <s v=""/>
    <n v="300"/>
    <s v="PAK"/>
    <n v="6"/>
    <s v="STIJK40PUTIH"/>
    <s v="STIP / PENGHAPUS JOYKO 526-B40P PUTIH"/>
    <s v="STIP / PENGHAPUS JOYKO 526-B40P PUTIH"/>
    <n v="28300"/>
    <n v="0.125"/>
    <m/>
    <n v="7428750"/>
    <m/>
    <m/>
    <n v="86"/>
    <n v="12"/>
    <n v="8490000"/>
    <n v="1061250"/>
    <n v="0"/>
    <n v="1061250"/>
    <n v="7428750"/>
    <s v=""/>
    <m/>
    <x v="54"/>
  </r>
  <r>
    <x v="0"/>
    <s v=""/>
    <m/>
    <m/>
    <m/>
    <m/>
    <s v=""/>
    <s v=" "/>
    <s v=""/>
    <n v="300"/>
    <s v="PAK"/>
    <n v="6"/>
    <s v="STIJK20PUTIH"/>
    <s v="STIP / PENGHAPUS JOYKO 526-B20 PUTIH"/>
    <s v="STIP / PENGHAPUS JOYKO 526-B20 PUTIH"/>
    <n v="34100"/>
    <n v="0.125"/>
    <m/>
    <n v="8951250"/>
    <m/>
    <m/>
    <n v="86"/>
    <n v="12"/>
    <n v="10230000"/>
    <n v="1278750"/>
    <n v="0"/>
    <n v="1278750"/>
    <n v="8951250"/>
    <s v=""/>
    <m/>
    <x v="5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0"/>
    <n v="23050020"/>
    <d v="2023-05-13T00:00:00"/>
    <s v="ko"/>
    <s v="4184"/>
    <s v="anugerah"/>
    <s v="AM 23050020"/>
    <s v="KO 4184"/>
    <s v="CV PELITA JAYA (ANUGERAH SEJAHTERA) PURWOKERTO"/>
    <n v="200"/>
    <s v="LSN"/>
    <n v="10"/>
    <s v="STAKENHD10"/>
    <s v="STAPLER KENKO HD-10"/>
    <s v="STAPLER KENKO HD-10"/>
    <n v="93000"/>
    <n v="0.13500000000000001"/>
    <m/>
    <n v="16089000"/>
    <s v="NOVI / CONDRO"/>
    <m/>
    <n v="99"/>
    <n v="1"/>
    <n v="18600000"/>
    <n v="2511000"/>
    <n v="0"/>
    <n v="2511000"/>
    <n v="16089000"/>
    <n v="16089000"/>
    <m/>
    <x v="6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1"/>
    <n v="23050021"/>
    <d v="2023-05-13T00:00:00"/>
    <s v="ko"/>
    <s v="1048"/>
    <s v="LANCAR"/>
    <s v="AM 23050021"/>
    <s v="KO 1048"/>
    <s v="SOEYANTO LOPULUSI ( LANCAR ) MALANG"/>
    <n v="60"/>
    <s v="GRS"/>
    <n v="2"/>
    <s v="PENJKP88"/>
    <s v="PENSIL JOYKO 2B P-88"/>
    <s v="PENSIL JOYKO 2B P-88"/>
    <n v="104400"/>
    <n v="0.125"/>
    <m/>
    <n v="5481000"/>
    <s v="NOVI / CONDRO"/>
    <m/>
    <n v="101"/>
    <n v="2"/>
    <n v="6264000"/>
    <n v="783000"/>
    <n v="0"/>
    <n v="783000"/>
    <n v="5481000"/>
    <n v="14553000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1"/>
    <n v="2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2"/>
    <n v="23050022"/>
    <d v="2023-05-12T00:00:00"/>
    <s v="g"/>
    <s v="4205"/>
    <s v="rejoagung"/>
    <s v="AM 23050022"/>
    <s v="G 4205"/>
    <s v="LILY JULIAWATI (REJO AGUNG) JOMBANG"/>
    <n v="864"/>
    <s v="PCS"/>
    <n v="3"/>
    <s v="GUNJKSC828"/>
    <s v="GUNTING JOYKO SC-828"/>
    <s v="GUNTING JOYKO SC-828"/>
    <n v="4350"/>
    <n v="0.125"/>
    <m/>
    <n v="3288600"/>
    <s v="NOVI / CONDRO"/>
    <m/>
    <n v="104"/>
    <n v="5"/>
    <n v="3758400"/>
    <n v="469800"/>
    <n v="0"/>
    <n v="469800"/>
    <n v="3288600"/>
    <n v="38348100"/>
    <m/>
    <x v="67"/>
  </r>
  <r>
    <x v="0"/>
    <s v=""/>
    <m/>
    <m/>
    <m/>
    <m/>
    <s v=""/>
    <s v=" "/>
    <s v=""/>
    <n v="864"/>
    <s v="PCS"/>
    <n v="3"/>
    <s v="GUNJKSC838"/>
    <s v="GUNTING JOYKO SC-838"/>
    <s v="GUNTING JOYKO SC-838"/>
    <n v="6500"/>
    <n v="0.125"/>
    <m/>
    <n v="4914000"/>
    <m/>
    <m/>
    <n v="104"/>
    <n v="5"/>
    <n v="5616000"/>
    <n v="702000"/>
    <n v="0"/>
    <n v="702000"/>
    <n v="4914000"/>
    <s v=""/>
    <m/>
    <x v="68"/>
  </r>
  <r>
    <x v="0"/>
    <s v=""/>
    <m/>
    <m/>
    <m/>
    <m/>
    <s v=""/>
    <s v=" "/>
    <s v=""/>
    <n v="864"/>
    <s v="PCS"/>
    <n v="6"/>
    <s v="GUNJKSC848"/>
    <s v="GUNTING JOYKO SC-848"/>
    <s v="GUNTING JOYKO SC-848"/>
    <n v="9750"/>
    <n v="0.125"/>
    <m/>
    <n v="7371000"/>
    <m/>
    <m/>
    <n v="104"/>
    <n v="5"/>
    <n v="8424000"/>
    <n v="1053000"/>
    <n v="0"/>
    <n v="1053000"/>
    <n v="7371000"/>
    <s v=""/>
    <m/>
    <x v="69"/>
  </r>
  <r>
    <x v="0"/>
    <s v=""/>
    <m/>
    <m/>
    <m/>
    <m/>
    <s v=""/>
    <s v=" "/>
    <s v=""/>
    <n v="150"/>
    <s v="GRS"/>
    <n v="5"/>
    <s v="PENJKP88"/>
    <s v="PENSIL JOYKO 2B P-88"/>
    <s v="PENSIL JOYKO 2B P-88"/>
    <n v="104400"/>
    <n v="0.125"/>
    <m/>
    <n v="13702500"/>
    <m/>
    <m/>
    <n v="104"/>
    <n v="5"/>
    <n v="15660000"/>
    <n v="1957500"/>
    <n v="0"/>
    <n v="1957500"/>
    <n v="13702500"/>
    <s v=""/>
    <m/>
    <x v="65"/>
  </r>
  <r>
    <x v="0"/>
    <s v=""/>
    <m/>
    <m/>
    <m/>
    <m/>
    <s v=""/>
    <s v=" "/>
    <s v=""/>
    <n v="180"/>
    <s v="LSN"/>
    <n v="3"/>
    <s v="TIPJKCT522"/>
    <s v="CORRECTION TAPE JOYKO CT-522"/>
    <s v="CORRECTION TAPE JOYKO CT-522"/>
    <n v="57600"/>
    <n v="0.125"/>
    <m/>
    <n v="9072000"/>
    <m/>
    <m/>
    <n v="104"/>
    <n v="5"/>
    <n v="10368000"/>
    <n v="1296000"/>
    <n v="0"/>
    <n v="1296000"/>
    <n v="9072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3"/>
    <n v="23050023"/>
    <d v="2023-05-15T00:00:00"/>
    <s v="g"/>
    <s v="4209"/>
    <s v="rejoagung"/>
    <s v="AM 23050023"/>
    <s v="G 4209"/>
    <s v="LILY JULIAWATI (REJO AGUNG) JOMBANG"/>
    <n v="480"/>
    <s v="LSN"/>
    <n v="8"/>
    <s v="TIPJKCT522PTL"/>
    <s v="CORRECTION TAPE JOYKO CT-522 PTL"/>
    <s v="CORRECTION TAPE JOYKO CT-522 PTL"/>
    <n v="57600"/>
    <n v="0.125"/>
    <m/>
    <n v="24192000"/>
    <s v="NOVI / CONDRO"/>
    <m/>
    <n v="110"/>
    <n v="1"/>
    <n v="27648000"/>
    <n v="3456000"/>
    <n v="0"/>
    <n v="3456000"/>
    <n v="24192000"/>
    <n v="24192000"/>
    <m/>
    <x v="7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4"/>
    <n v="23050024"/>
    <d v="2023-05-15T00:00:00"/>
    <s v="g"/>
    <s v="4210"/>
    <s v="rejoagung"/>
    <s v="AM 23050024"/>
    <s v="G 4210"/>
    <s v="LILY JULIAWATI (REJO AGUNG) JOMBANG"/>
    <n v="1152"/>
    <s v="PCS"/>
    <n v="4"/>
    <s v="PCJK0719MIX"/>
    <s v="PENCIL CASE KENKO PC-0719-MIX"/>
    <s v="PENCIL CASE KENKO PC-0719"/>
    <n v="4800"/>
    <n v="0.125"/>
    <m/>
    <n v="4838400"/>
    <s v="NOVI / CONDRO"/>
    <m/>
    <n v="112"/>
    <n v="3"/>
    <n v="5529600"/>
    <n v="691200"/>
    <n v="0"/>
    <n v="691200"/>
    <n v="4838400"/>
    <n v="11468625"/>
    <m/>
    <x v="71"/>
  </r>
  <r>
    <x v="0"/>
    <s v=""/>
    <m/>
    <m/>
    <m/>
    <m/>
    <s v=""/>
    <s v=" "/>
    <s v=""/>
    <n v="150"/>
    <s v="PAK"/>
    <n v="3"/>
    <s v="STIJK20PUTIH"/>
    <s v="STIP / PENGHAPUS JOYKO 526-B20 PUTIH"/>
    <s v="STIP / PENGHAPUS JOYKO 526-B20 PUTIH"/>
    <n v="34100"/>
    <n v="0.125"/>
    <m/>
    <n v="4475625"/>
    <m/>
    <m/>
    <n v="112"/>
    <n v="3"/>
    <n v="5115000"/>
    <n v="639375"/>
    <n v="0"/>
    <n v="639375"/>
    <n v="4475625"/>
    <s v=""/>
    <m/>
    <x v="51"/>
  </r>
  <r>
    <x v="0"/>
    <s v=""/>
    <m/>
    <m/>
    <m/>
    <m/>
    <s v=""/>
    <s v=" "/>
    <s v=""/>
    <n v="72"/>
    <s v="LSN"/>
    <n v="2"/>
    <s v="TIPJKCFS225"/>
    <s v="CORRECTION FLUID JOYKO CF-S225"/>
    <s v="CORRECTION FLUID JOYKO CF-S225"/>
    <n v="34200"/>
    <n v="0.125"/>
    <m/>
    <n v="2154600"/>
    <m/>
    <m/>
    <n v="112"/>
    <n v="3"/>
    <n v="2462400"/>
    <n v="307800"/>
    <n v="0"/>
    <n v="307800"/>
    <n v="2154600"/>
    <s v=""/>
    <m/>
    <x v="7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5"/>
    <n v="23050025"/>
    <d v="2023-05-16T00:00:00"/>
    <s v="ko"/>
    <s v="1269"/>
    <s v="LANCAR"/>
    <s v="AM 23050025"/>
    <s v="KO 1269"/>
    <s v="SOEYANTO LOPULUSI ( LANCAR ) MALANG"/>
    <n v="288"/>
    <s v="PCS"/>
    <n v="2"/>
    <s v="PWJK12WPANJANG"/>
    <s v="PENSIL WARNA JOYKO CP-12PB (PANJANG)"/>
    <s v="PENSIL WARNA JOYKO CP-12PB (PANJANG)"/>
    <n v="10600"/>
    <n v="0.125"/>
    <m/>
    <n v="2671200"/>
    <s v="NOVI / CONDRO"/>
    <m/>
    <n v="116"/>
    <n v="2"/>
    <n v="3052800"/>
    <n v="381600"/>
    <n v="0"/>
    <n v="381600"/>
    <n v="2671200"/>
    <n v="12499200"/>
    <m/>
    <x v="73"/>
  </r>
  <r>
    <x v="0"/>
    <s v=""/>
    <m/>
    <m/>
    <m/>
    <m/>
    <s v=""/>
    <s v=" "/>
    <s v=""/>
    <n v="288"/>
    <s v="LSN"/>
    <n v="2"/>
    <s v="penkenhitech028funcolor"/>
    <s v="GEL PEN KENKO HI-TECH-H 0.28 MM FUN COLOR"/>
    <s v="GEL PEN KENKO HI-TECH-H 0.28 MM FUN COLOR"/>
    <n v="39000"/>
    <n v="0.125"/>
    <m/>
    <n v="9828000"/>
    <m/>
    <m/>
    <n v="116"/>
    <n v="2"/>
    <n v="11232000"/>
    <n v="1404000"/>
    <n v="0"/>
    <n v="1404000"/>
    <n v="9828000"/>
    <s v=""/>
    <m/>
    <x v="1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6"/>
    <n v="23050026"/>
    <d v="2023-05-16T00:00:00"/>
    <s v="ko"/>
    <s v="4217"/>
    <s v="nirmala"/>
    <s v="AM 23050026"/>
    <s v="KO 4217"/>
    <s v="CV SINAR CAHAYA NIRMALA BREBES"/>
    <n v="36"/>
    <s v="PCS"/>
    <n v="1"/>
    <s v="OPJK36W"/>
    <s v="CRAYON / OIL PASTEL JOYKO OP-36S PP CASE SEA WORLD"/>
    <s v="CRAYON / OIL PASTEL JOYKO OP-36S PP CASE SEA WORLD"/>
    <n v="41500"/>
    <n v="0.1"/>
    <m/>
    <n v="1344600"/>
    <s v="NOVI / CONDRO"/>
    <m/>
    <n v="119"/>
    <n v="3"/>
    <n v="1494000"/>
    <n v="149400"/>
    <n v="0"/>
    <n v="149400"/>
    <n v="1344600"/>
    <n v="2079180"/>
    <m/>
    <x v="74"/>
  </r>
  <r>
    <x v="0"/>
    <s v=""/>
    <m/>
    <m/>
    <m/>
    <m/>
    <s v=""/>
    <s v=" "/>
    <s v=""/>
    <n v="6"/>
    <s v="LSN"/>
    <m/>
    <s v="PWKEN12WPENDEK"/>
    <s v="PENSIL WARNA KENKO CP-12HALF CLASSIC (PENDEK)"/>
    <s v="PENSIL WARNA KENKO CP-12HALF CLASSIC (PENDEK)"/>
    <n v="79200"/>
    <n v="0.1"/>
    <m/>
    <n v="427680"/>
    <m/>
    <m/>
    <n v="119"/>
    <n v="3"/>
    <n v="475200"/>
    <n v="47520"/>
    <n v="0"/>
    <n v="47520"/>
    <n v="427680"/>
    <s v=""/>
    <m/>
    <x v="75"/>
  </r>
  <r>
    <x v="0"/>
    <s v=""/>
    <m/>
    <m/>
    <m/>
    <m/>
    <s v=""/>
    <s v=" "/>
    <s v=""/>
    <n v="10"/>
    <s v="PAK"/>
    <m/>
    <s v="STIJK20HITAM"/>
    <s v="STIP / PENGHAPUS JOYKO ER-B20BL HITAM"/>
    <s v="STIP / PENGHAPUS JOYKO ER-B20BL HITAM"/>
    <n v="34100"/>
    <n v="0.1"/>
    <m/>
    <n v="306900"/>
    <m/>
    <m/>
    <n v="119"/>
    <n v="3"/>
    <n v="341000"/>
    <n v="34100"/>
    <n v="0"/>
    <n v="34100"/>
    <n v="306900"/>
    <s v=""/>
    <m/>
    <x v="7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7"/>
    <n v="23050027"/>
    <d v="2023-05-17T00:00:00"/>
    <s v="ko"/>
    <s v="4223"/>
    <s v="anugerah"/>
    <s v="AM 23050027"/>
    <s v="KO 4223"/>
    <s v="CV PELITA JAYA (ANUGERAH SEJAHTERA) PURWOKERTO"/>
    <n v="48"/>
    <s v="LSN"/>
    <n v="1"/>
    <s v="PINKENPN30BUTEK"/>
    <s v="PUSH PIN KENKO PN-30 TRANSPARAN"/>
    <s v="PUSH PIN KENKO PN-30 TRANSPARAN"/>
    <n v="33000"/>
    <n v="0.13500000000000001"/>
    <m/>
    <n v="1370160"/>
    <s v="NOVI / CONDRO"/>
    <m/>
    <n v="123"/>
    <n v="10"/>
    <n v="1584000"/>
    <n v="213840"/>
    <n v="0"/>
    <n v="213840"/>
    <n v="1370160"/>
    <n v="29836272"/>
    <m/>
    <x v="77"/>
  </r>
  <r>
    <x v="0"/>
    <s v=""/>
    <m/>
    <m/>
    <m/>
    <m/>
    <s v=""/>
    <s v=" "/>
    <s v=""/>
    <n v="48"/>
    <s v="LSN"/>
    <n v="1"/>
    <s v="CLIKEN3100"/>
    <s v="PAPER CLIP WARNA KENKO 3100"/>
    <s v="PAPER CLIP WARNA KENKO 3100"/>
    <n v="41400"/>
    <n v="0.13500000000000001"/>
    <m/>
    <n v="1718928"/>
    <m/>
    <m/>
    <n v="123"/>
    <n v="10"/>
    <n v="1987200"/>
    <n v="268272"/>
    <n v="0"/>
    <n v="268272"/>
    <n v="1718928"/>
    <s v=""/>
    <m/>
    <x v="78"/>
  </r>
  <r>
    <x v="0"/>
    <s v=""/>
    <m/>
    <m/>
    <m/>
    <m/>
    <s v=""/>
    <s v=" "/>
    <s v=""/>
    <n v="36"/>
    <s v="BOX"/>
    <n v="1"/>
    <s v="LEMKEN8GR"/>
    <s v="LEM STICK KENKO 8 GR (KECIL) isi 30 pc"/>
    <s v="LEM STICK KENKO 8 GR (KECIL) isi 30 pc"/>
    <n v="66000"/>
    <n v="0.13500000000000001"/>
    <m/>
    <n v="2055240"/>
    <m/>
    <m/>
    <n v="123"/>
    <n v="10"/>
    <n v="2376000"/>
    <n v="320760"/>
    <n v="0"/>
    <n v="320760"/>
    <n v="2055240"/>
    <s v=""/>
    <m/>
    <x v="79"/>
  </r>
  <r>
    <x v="0"/>
    <s v=""/>
    <m/>
    <m/>
    <m/>
    <m/>
    <s v=""/>
    <s v=" "/>
    <s v=""/>
    <n v="36"/>
    <s v="BOX "/>
    <n v="1"/>
    <s v="LEMKEN15GR"/>
    <s v="LEM STICK KENKO 15 GR (TANGGUNG) isi 20 pc"/>
    <s v="LEM STICK KENKO 15 GR (TANGGUNG) isi 20 pc"/>
    <n v="72000"/>
    <n v="0.13500000000000001"/>
    <m/>
    <n v="2242080"/>
    <m/>
    <m/>
    <n v="123"/>
    <n v="10"/>
    <n v="2592000"/>
    <n v="349920"/>
    <n v="0"/>
    <n v="349920"/>
    <n v="2242080"/>
    <s v=""/>
    <m/>
    <x v="80"/>
  </r>
  <r>
    <x v="0"/>
    <s v=""/>
    <m/>
    <m/>
    <m/>
    <m/>
    <s v=""/>
    <s v=" "/>
    <s v=""/>
    <n v="150"/>
    <s v="PAK"/>
    <n v="3"/>
    <s v="CLIKEN1"/>
    <s v="PAPER TRIGONAL CLIP KENKO NO. 1"/>
    <s v="PAPER TRIGONAL CLIP KENKO NO. 1"/>
    <n v="17000"/>
    <n v="0.13500000000000001"/>
    <m/>
    <n v="2205750"/>
    <m/>
    <m/>
    <n v="123"/>
    <n v="10"/>
    <n v="2550000"/>
    <n v="344250"/>
    <n v="0"/>
    <n v="344250"/>
    <n v="2205750"/>
    <s v=""/>
    <m/>
    <x v="81"/>
  </r>
  <r>
    <x v="0"/>
    <s v=""/>
    <m/>
    <m/>
    <m/>
    <m/>
    <s v=""/>
    <s v=" "/>
    <s v=""/>
    <n v="150"/>
    <s v="PAK"/>
    <n v="3"/>
    <s v="CLIKEN3"/>
    <s v="PAPER TRIGONAL CLIP KENKO NO. 3"/>
    <s v="PAPER TRIGONAL CLIP KENKO NO. 3"/>
    <n v="16000"/>
    <n v="0.13500000000000001"/>
    <m/>
    <n v="2076000"/>
    <m/>
    <m/>
    <n v="123"/>
    <n v="10"/>
    <n v="2400000"/>
    <n v="324000"/>
    <n v="0"/>
    <n v="324000"/>
    <n v="2076000"/>
    <s v=""/>
    <m/>
    <x v="82"/>
  </r>
  <r>
    <x v="0"/>
    <s v=""/>
    <m/>
    <m/>
    <m/>
    <m/>
    <s v=""/>
    <s v=" "/>
    <s v=""/>
    <n v="40"/>
    <s v="PAK"/>
    <n v="2"/>
    <s v="CLIKEN5"/>
    <s v="PAPER JUMBO CLIP KENKO NO. 5"/>
    <s v="PAPER JUMBO CLIP KENKO NO. 5"/>
    <n v="43000"/>
    <n v="0.13500000000000001"/>
    <m/>
    <n v="1487800"/>
    <m/>
    <m/>
    <n v="123"/>
    <n v="10"/>
    <n v="1720000"/>
    <n v="232200.00000000003"/>
    <n v="0"/>
    <n v="232200.00000000003"/>
    <n v="1487800"/>
    <s v=""/>
    <m/>
    <x v="83"/>
  </r>
  <r>
    <x v="0"/>
    <s v=""/>
    <m/>
    <m/>
    <m/>
    <m/>
    <s v=""/>
    <s v=" "/>
    <s v=""/>
    <n v="50"/>
    <s v="PAK"/>
    <n v="1"/>
    <s v="STIKEN20PUTIH"/>
    <s v="STIP / PENGHAPUS KENKO ERW-20SQ PUTIH"/>
    <s v="STIP / PENGHAPUS KENKO ERW-20SQ PUTIH"/>
    <n v="30000"/>
    <n v="0.13500000000000001"/>
    <m/>
    <n v="1297500"/>
    <m/>
    <m/>
    <n v="123"/>
    <n v="10"/>
    <n v="1500000"/>
    <n v="202500"/>
    <n v="0"/>
    <n v="202500"/>
    <n v="1297500"/>
    <s v=""/>
    <m/>
    <x v="84"/>
  </r>
  <r>
    <x v="0"/>
    <s v=""/>
    <m/>
    <m/>
    <m/>
    <m/>
    <s v=""/>
    <s v=" "/>
    <s v=""/>
    <n v="100"/>
    <s v="PAK"/>
    <n v="2"/>
    <s v="STIKEN40PUTIH"/>
    <s v="STIP / PENGHAPUS KENKO ERW-40SQ PUTIH"/>
    <s v="STIP / PENGHAPUS KENKO ERW-40SQ PUTIH"/>
    <n v="27500"/>
    <n v="0.13500000000000001"/>
    <m/>
    <n v="2378750"/>
    <m/>
    <m/>
    <n v="123"/>
    <n v="10"/>
    <n v="2750000"/>
    <n v="371250"/>
    <n v="0"/>
    <n v="371250"/>
    <n v="2378750"/>
    <s v=""/>
    <m/>
    <x v="85"/>
  </r>
  <r>
    <x v="0"/>
    <s v=""/>
    <m/>
    <m/>
    <m/>
    <m/>
    <s v=""/>
    <s v=" "/>
    <s v=""/>
    <n v="576"/>
    <s v="LSN"/>
    <n v="4"/>
    <s v="PENKENEASYGEL"/>
    <s v="GEL PEN KENKO EASY GEL"/>
    <s v="GEL PEN KENKO EASY GEL"/>
    <n v="26100"/>
    <n v="0.13500000000000001"/>
    <m/>
    <n v="13004064"/>
    <m/>
    <m/>
    <n v="123"/>
    <n v="10"/>
    <n v="15033600"/>
    <n v="2029536.0000000002"/>
    <n v="0"/>
    <n v="2029536.0000000002"/>
    <n v="13004064"/>
    <s v=""/>
    <m/>
    <x v="5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8"/>
    <n v="23050028"/>
    <d v="2023-05-17T00:00:00"/>
    <s v="ko"/>
    <s v="4224"/>
    <s v="wisuda"/>
    <s v="AM 23050028"/>
    <s v="KO 4224"/>
    <s v="CV  WISUDA PURWOKERTO"/>
    <n v="20"/>
    <s v="PAK"/>
    <n v="1"/>
    <s v="CLIKEN5"/>
    <s v="PAPER JUMBO CLIP KENKO NO. 5"/>
    <s v="PAPER JUMBO CLIP KENKO NO. 5"/>
    <n v="43000"/>
    <n v="0.1"/>
    <m/>
    <n v="774000"/>
    <s v="NOVI / CONDRO"/>
    <m/>
    <n v="134"/>
    <n v="1"/>
    <n v="860000"/>
    <n v="86000"/>
    <n v="0"/>
    <n v="86000"/>
    <n v="774000"/>
    <n v="774000"/>
    <m/>
    <x v="8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29"/>
    <n v="23050029"/>
    <d v="2023-05-19T00:00:00"/>
    <s v="g"/>
    <s v="4235"/>
    <s v="rejoagung"/>
    <s v="AM 23050029"/>
    <s v="G 4235"/>
    <s v="LILY JULIAWATI (REJO AGUNG) JOMBANG"/>
    <n v="288"/>
    <s v="PC"/>
    <n v="1"/>
    <m/>
    <s v=""/>
    <s v="PENCIL CASE JOYKO PC-0719AC-36A/F (Animal Calender)"/>
    <n v="4800"/>
    <n v="0.125"/>
    <m/>
    <n v="1209600"/>
    <s v="LENA / YO"/>
    <m/>
    <n v="136"/>
    <n v="3"/>
    <n v="1382400"/>
    <n v="172800"/>
    <n v="0"/>
    <n v="172800"/>
    <n v="1209600"/>
    <n v="3628800"/>
    <m/>
    <x v="86"/>
  </r>
  <r>
    <x v="0"/>
    <s v=""/>
    <m/>
    <m/>
    <m/>
    <m/>
    <s v=""/>
    <s v=" "/>
    <s v=""/>
    <n v="288"/>
    <s v="PC"/>
    <n v="1"/>
    <m/>
    <s v=""/>
    <s v="PENCIL CASE JOYKO PC-0719TV-33A/F (TRAVEL)"/>
    <n v="4800"/>
    <n v="0.125"/>
    <m/>
    <n v="1209600"/>
    <m/>
    <m/>
    <n v="136"/>
    <n v="3"/>
    <n v="1382400"/>
    <n v="172800"/>
    <n v="0"/>
    <n v="172800"/>
    <n v="1209600"/>
    <s v=""/>
    <m/>
    <x v="87"/>
  </r>
  <r>
    <x v="0"/>
    <s v=""/>
    <m/>
    <m/>
    <m/>
    <m/>
    <s v=""/>
    <s v=" "/>
    <s v=""/>
    <n v="288"/>
    <s v="PC"/>
    <n v="1"/>
    <m/>
    <s v=""/>
    <s v="PENCIL CASE JOYKO PC-0719GZ-34A/F (GOZZY)"/>
    <n v="4800"/>
    <n v="0.125"/>
    <m/>
    <n v="1209600"/>
    <m/>
    <m/>
    <n v="136"/>
    <n v="3"/>
    <n v="1382400"/>
    <n v="172800"/>
    <n v="0"/>
    <n v="172800"/>
    <n v="1209600"/>
    <s v=""/>
    <m/>
    <x v="8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0"/>
    <n v="23050030"/>
    <d v="2023-05-19T00:00:00"/>
    <s v="ko"/>
    <s v="4238"/>
    <s v="anugerah"/>
    <s v="AM 23050030"/>
    <s v="KO 4238"/>
    <s v="CV PELITA JAYA (ANUGERAH SEJAHTERA) PURWOKERTO"/>
    <n v="48"/>
    <s v="LSN"/>
    <n v="2"/>
    <s v="JANJKMS25"/>
    <s v="JANGKA (MATH SET) JOYKO MS-25"/>
    <s v="JANGKA (MATH SET) JOYKO MS-25"/>
    <n v="89400"/>
    <n v="0.13500000000000001"/>
    <m/>
    <n v="3711888"/>
    <s v="NOVI / CONDRO"/>
    <m/>
    <n v="140"/>
    <n v="2"/>
    <n v="4291200"/>
    <n v="579312"/>
    <n v="0"/>
    <n v="579312"/>
    <n v="3711888"/>
    <n v="9279720"/>
    <m/>
    <x v="89"/>
  </r>
  <r>
    <x v="0"/>
    <s v=""/>
    <m/>
    <m/>
    <m/>
    <m/>
    <s v=""/>
    <s v=" "/>
    <s v=""/>
    <n v="72"/>
    <s v="LSN"/>
    <n v="3"/>
    <s v="JANJKMS55"/>
    <s v="JANGKA (MATH SET) JOYKO MS-55"/>
    <s v="JANGKA (MATH SET) JOYKO MS-55"/>
    <n v="89400"/>
    <n v="0.13500000000000001"/>
    <m/>
    <n v="5567832"/>
    <m/>
    <m/>
    <n v="140"/>
    <n v="2"/>
    <n v="6436800"/>
    <n v="868968"/>
    <n v="0"/>
    <n v="868968"/>
    <n v="5567832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1"/>
    <n v="23050031"/>
    <d v="2023-05-19T00:00:00"/>
    <s v="ko"/>
    <s v="4236"/>
    <s v="nirmala"/>
    <s v="AM 23050031"/>
    <s v="KO 4236"/>
    <s v="CV SINAR CAHAYA NIRMALA BREBES"/>
    <n v="36"/>
    <s v="LSN"/>
    <m/>
    <s v="tipkenke107"/>
    <s v="CORRECTION FLUID KENKO KE-107M"/>
    <s v="CORRECTION FLUID KENKO KE-107M"/>
    <n v="55800"/>
    <n v="0.1"/>
    <m/>
    <n v="1807920"/>
    <s v="NOVI / CONDRO"/>
    <m/>
    <n v="143"/>
    <n v="5"/>
    <n v="2008800"/>
    <n v="200880"/>
    <n v="0"/>
    <n v="200880"/>
    <n v="1807920"/>
    <n v="2536110"/>
    <m/>
    <x v="91"/>
  </r>
  <r>
    <x v="0"/>
    <s v=""/>
    <m/>
    <m/>
    <m/>
    <m/>
    <s v=""/>
    <s v=" "/>
    <s v=""/>
    <n v="2"/>
    <s v="BOX"/>
    <m/>
    <s v="lemken8gr"/>
    <s v="LEM STICK KENKO 8 GR (KECIL) isi 30 pc"/>
    <s v="LEM STICK KENKO 8 GR (KECIL) isi 30 pc"/>
    <n v="66000"/>
    <n v="0.1"/>
    <m/>
    <n v="118800"/>
    <m/>
    <m/>
    <n v="143"/>
    <n v="5"/>
    <n v="132000"/>
    <n v="13200"/>
    <n v="0"/>
    <n v="13200"/>
    <n v="118800"/>
    <s v=""/>
    <m/>
    <x v="79"/>
  </r>
  <r>
    <x v="0"/>
    <s v=""/>
    <m/>
    <m/>
    <m/>
    <m/>
    <s v=""/>
    <s v=" "/>
    <s v=""/>
    <n v="2"/>
    <s v="LSN"/>
    <m/>
    <s v="lemkenlg35"/>
    <s v="LEM CAIR 35 ML KENKO LG-35"/>
    <s v="LEM CAIR 35 ML KENKO LG-35"/>
    <n v="19800"/>
    <n v="0.1"/>
    <m/>
    <n v="35640"/>
    <m/>
    <m/>
    <n v="143"/>
    <n v="5"/>
    <n v="39600"/>
    <n v="3960"/>
    <n v="0"/>
    <n v="3960"/>
    <n v="35640"/>
    <s v=""/>
    <m/>
    <x v="92"/>
  </r>
  <r>
    <x v="0"/>
    <s v=""/>
    <m/>
    <m/>
    <m/>
    <m/>
    <s v=""/>
    <s v=" "/>
    <s v=""/>
    <n v="50"/>
    <s v="PAK"/>
    <m/>
    <s v="llkena550"/>
    <s v="LOOSE LEAF KENKO A5-LL 50-2070"/>
    <s v="LOOSE LEAF KENKO A5-LL 50-2070"/>
    <n v="4400"/>
    <n v="0.1"/>
    <m/>
    <n v="198000"/>
    <m/>
    <m/>
    <n v="143"/>
    <n v="5"/>
    <n v="220000"/>
    <n v="22000"/>
    <n v="0"/>
    <n v="22000"/>
    <n v="198000"/>
    <s v=""/>
    <m/>
    <x v="93"/>
  </r>
  <r>
    <x v="0"/>
    <s v=""/>
    <m/>
    <m/>
    <m/>
    <m/>
    <s v=""/>
    <s v=" "/>
    <s v=""/>
    <n v="50"/>
    <s v="PAK"/>
    <m/>
    <s v="LLKENA5100"/>
    <s v="LOOSE LEAF KENKO A5-LL 100-2070"/>
    <s v="LOOSE LEAF KENKO A5-LL 100-2070"/>
    <n v="8350"/>
    <n v="0.1"/>
    <m/>
    <n v="375750"/>
    <m/>
    <m/>
    <n v="143"/>
    <n v="5"/>
    <n v="417500"/>
    <n v="41750"/>
    <n v="0"/>
    <n v="41750"/>
    <n v="375750"/>
    <s v=""/>
    <m/>
    <x v="9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2"/>
    <n v="23050032"/>
    <d v="2023-05-19T00:00:00"/>
    <s v="ko"/>
    <s v="4253"/>
    <s v="LANCAR"/>
    <s v="AM 23050032"/>
    <s v="KO 4253"/>
    <s v="SOEYANTO LOPULUSI ( LANCAR ) MALANG"/>
    <n v="60"/>
    <s v="LSN"/>
    <n v="1"/>
    <s v="TIPJKCT522PTL"/>
    <s v="CORRECTION TAPE JOYKO CT-522 PTL"/>
    <s v="CORRECTION TAPE JOYKO CT-522 PTL"/>
    <n v="57600"/>
    <n v="0.125"/>
    <m/>
    <n v="3024000"/>
    <s v="NOVI / CONDRO"/>
    <m/>
    <n v="149"/>
    <n v="2"/>
    <n v="3456000"/>
    <n v="432000"/>
    <n v="0"/>
    <n v="432000"/>
    <n v="3024000"/>
    <n v="4901400"/>
    <m/>
    <x v="70"/>
  </r>
  <r>
    <x v="0"/>
    <s v=""/>
    <m/>
    <m/>
    <m/>
    <m/>
    <s v=""/>
    <s v=" "/>
    <s v=""/>
    <n v="24"/>
    <s v="LSN"/>
    <n v="1"/>
    <s v="JANJKMS55"/>
    <s v="JANGKA (MATH SET) JOYKO MS-55"/>
    <s v="JANGKA (MATH SET) JOYKO MS-55"/>
    <n v="89400"/>
    <n v="0.125"/>
    <m/>
    <n v="1877400"/>
    <m/>
    <m/>
    <n v="149"/>
    <n v="2"/>
    <n v="2145600"/>
    <n v="268200"/>
    <n v="0"/>
    <n v="268200"/>
    <n v="1877400"/>
    <s v="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3"/>
    <n v="23050033"/>
    <d v="2023-05-20T00:00:00"/>
    <s v="ko"/>
    <s v="4258"/>
    <s v="LANCAR"/>
    <s v="AM 23050033"/>
    <s v="KO 4258"/>
    <s v="SOEYANTO LOPULUSI ( LANCAR ) MALANG"/>
    <n v="240"/>
    <s v="LSN"/>
    <n v="4"/>
    <s v="TIPJKCT522"/>
    <s v="CORRECTION TAPE JOYKO CT-522"/>
    <s v="CORRECTION TAPE JOYKO CT-522"/>
    <n v="57600"/>
    <n v="0.125"/>
    <m/>
    <n v="12096000"/>
    <s v="NOVI / CONDRO"/>
    <m/>
    <n v="152"/>
    <n v="1"/>
    <n v="13824000"/>
    <n v="1728000"/>
    <n v="0"/>
    <n v="1728000"/>
    <n v="12096000"/>
    <n v="12096000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4"/>
    <n v="23050034"/>
    <d v="2023-05-22T00:00:00"/>
    <s v="g"/>
    <s v="4036"/>
    <s v="UTAMA"/>
    <s v="AM 23050034"/>
    <s v="G 4036"/>
    <s v="CV UTAMA PUTRA TULUNG AGUNG"/>
    <n v="288"/>
    <s v="LSN"/>
    <n v="2"/>
    <s v="PENKENKE303"/>
    <s v="GEL PEN KENKO KE-303 T-GEL TRIANGULAR"/>
    <s v="GEL PEN KENKO KE-303 T-GEL TRIANGULAR"/>
    <n v="21600"/>
    <n v="0.125"/>
    <m/>
    <n v="5443200"/>
    <s v="NOVI / CONDRO"/>
    <m/>
    <n v="154"/>
    <n v="1"/>
    <n v="6220800"/>
    <n v="777600"/>
    <n v="0"/>
    <n v="777600"/>
    <n v="5443200"/>
    <n v="5443200"/>
    <m/>
    <x v="95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5"/>
    <n v="23050035"/>
    <d v="2023-05-23T00:00:00"/>
    <s v="ko"/>
    <s v="4263"/>
    <s v="LANCAR"/>
    <s v="AM 23050035"/>
    <s v="KO 4263"/>
    <s v="SOEYANTO LOPULUSI ( LANCAR ) MALANG"/>
    <n v="576"/>
    <s v="PCS"/>
    <n v="2"/>
    <s v="GUNJKSC828"/>
    <s v="GUNTING JOYKO SC-828"/>
    <s v="GUNTING JOYKO SC-828"/>
    <n v="4350"/>
    <n v="0.125"/>
    <m/>
    <n v="2192400"/>
    <s v="NOVI / CONDRO"/>
    <m/>
    <n v="156"/>
    <n v="4"/>
    <n v="2505600"/>
    <n v="313200"/>
    <n v="0"/>
    <n v="313200"/>
    <n v="2192400"/>
    <n v="11399500"/>
    <m/>
    <x v="67"/>
  </r>
  <r>
    <x v="0"/>
    <s v=""/>
    <m/>
    <m/>
    <m/>
    <m/>
    <s v=""/>
    <s v=" "/>
    <s v=""/>
    <n v="576"/>
    <s v="PCS"/>
    <n v="2"/>
    <s v="GUNJKSC838"/>
    <s v="GUNTING JOYKO SC-838"/>
    <s v="GUNTING JOYKO SC-838"/>
    <n v="6500"/>
    <n v="0.125"/>
    <m/>
    <n v="3276000"/>
    <m/>
    <m/>
    <n v="156"/>
    <n v="4"/>
    <n v="3744000"/>
    <n v="468000"/>
    <n v="0"/>
    <n v="468000"/>
    <n v="3276000"/>
    <s v=""/>
    <m/>
    <x v="68"/>
  </r>
  <r>
    <x v="0"/>
    <s v=""/>
    <m/>
    <m/>
    <m/>
    <m/>
    <s v=""/>
    <s v=" "/>
    <s v=""/>
    <n v="2000"/>
    <s v="PCS"/>
    <n v="2"/>
    <s v="LABJK1LINEPUTIH"/>
    <s v="LABEL HARGA JOYKO LB-2RL (1 LINE PUTIH)"/>
    <s v="LABEL HARGA JOYKO LB-2RL (1 LINE PUTIH)"/>
    <n v="2050"/>
    <n v="0.125"/>
    <m/>
    <n v="3587500"/>
    <m/>
    <m/>
    <n v="156"/>
    <n v="4"/>
    <n v="4100000"/>
    <n v="512500"/>
    <n v="0"/>
    <n v="512500"/>
    <n v="3587500"/>
    <s v=""/>
    <m/>
    <x v="96"/>
  </r>
  <r>
    <x v="0"/>
    <s v=""/>
    <m/>
    <m/>
    <m/>
    <m/>
    <s v=""/>
    <s v=" "/>
    <s v=""/>
    <n v="72"/>
    <s v="LSN"/>
    <n v="1"/>
    <s v="ISIJKPL11"/>
    <s v="ISI PENSIL 2B 2.0 MM JOYKO PL-11"/>
    <s v="ISI PENSIL 2B 2.0 MM JOYKO PL-11"/>
    <n v="37200"/>
    <n v="0.125"/>
    <m/>
    <n v="2343600"/>
    <m/>
    <m/>
    <n v="156"/>
    <n v="4"/>
    <n v="2678400"/>
    <n v="334800"/>
    <n v="0"/>
    <n v="334800"/>
    <n v="2343600"/>
    <s v=""/>
    <m/>
    <x v="97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6"/>
    <n v="23050036"/>
    <d v="2023-05-23T00:00:00"/>
    <s v="ko"/>
    <s v="4401"/>
    <s v="anugerah"/>
    <s v="AM 23050036"/>
    <s v="KO 4401"/>
    <s v="CV PELITA JAYA (ANUGERAH SEJAHTERA) PURWOKERTO"/>
    <n v="48"/>
    <s v="LSN"/>
    <n v="2"/>
    <s v="JANJKMS55"/>
    <s v="JANGKA (MATH SET) JOYKO MS-55"/>
    <s v="JANGKA (MATH SET) JOYKO MS-55"/>
    <n v="89400"/>
    <n v="0.13500000000000001"/>
    <m/>
    <n v="3711888"/>
    <s v="NOVI / CONDRO"/>
    <m/>
    <n v="161"/>
    <n v="1"/>
    <n v="4291200"/>
    <n v="579312"/>
    <n v="0"/>
    <n v="579312"/>
    <n v="3711888"/>
    <n v="3711888"/>
    <m/>
    <x v="9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7"/>
    <n v="23050037"/>
    <d v="2023-05-23T00:00:00"/>
    <s v="ko"/>
    <s v="1273"/>
    <s v="LANCAR"/>
    <s v="AM 23050037"/>
    <s v="KO 1273"/>
    <s v="SOEYANTO LOPULUSI ( LANCAR ) MALANG"/>
    <n v="288"/>
    <s v="LSN"/>
    <n v="2"/>
    <s v="PENKENHITECH028HITAM"/>
    <s v="GEL PEN KENKO HI-TECH-H 0.28 MM HITAM"/>
    <s v="GEL PEN KENKO HI-TECH-H 0.28 MM HITAM"/>
    <n v="39000"/>
    <n v="0.125"/>
    <m/>
    <n v="9828000"/>
    <s v="NOVI / CONDRO"/>
    <m/>
    <n v="163"/>
    <n v="2"/>
    <n v="11232000"/>
    <n v="1404000"/>
    <n v="0"/>
    <n v="1404000"/>
    <n v="9828000"/>
    <n v="24948000"/>
    <m/>
    <x v="98"/>
  </r>
  <r>
    <x v="0"/>
    <s v=""/>
    <m/>
    <m/>
    <m/>
    <m/>
    <s v=""/>
    <s v=" "/>
    <s v=""/>
    <n v="300"/>
    <s v="LSN"/>
    <n v="5"/>
    <s v="TIPJKCT522"/>
    <s v="CORRECTION TAPE JOYKO CT-522"/>
    <s v="CORRECTION TAPE JOYKO CT-522"/>
    <n v="57600"/>
    <n v="0.125"/>
    <m/>
    <n v="15120000"/>
    <m/>
    <m/>
    <n v="163"/>
    <n v="2"/>
    <n v="17280000"/>
    <n v="2160000"/>
    <n v="0"/>
    <n v="2160000"/>
    <n v="15120000"/>
    <s v=""/>
    <m/>
    <x v="66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8"/>
    <n v="23050038"/>
    <d v="2023-05-23T00:00:00"/>
    <s v="ko"/>
    <s v="4403"/>
    <s v="anugerah"/>
    <s v="AM 23050038"/>
    <s v="KO 4403"/>
    <s v="CV PELITA JAYA (ANUGERAH SEJAHTERA) PURWOKERTO"/>
    <n v="20"/>
    <s v="PAK"/>
    <n v="1"/>
    <s v="CLIKEN5"/>
    <s v="PAPER JUMBO CLIP KENKO NO. 5"/>
    <s v="PAPER JUMBO CLIP KENKO NO. 5"/>
    <n v="43000"/>
    <n v="0.13500000000000001"/>
    <m/>
    <n v="743900"/>
    <s v="NOVI / CONDRO"/>
    <m/>
    <n v="166"/>
    <n v="2"/>
    <n v="860000"/>
    <n v="116100.00000000001"/>
    <n v="0"/>
    <n v="116100.00000000001"/>
    <n v="743900"/>
    <n v="2223050"/>
    <m/>
    <x v="83"/>
  </r>
  <r>
    <x v="0"/>
    <s v=""/>
    <m/>
    <m/>
    <m/>
    <m/>
    <s v=""/>
    <s v=" "/>
    <s v=""/>
    <n v="30"/>
    <s v="LSN"/>
    <n v="1"/>
    <s v="CUTKENA300A"/>
    <s v="CUTTER 9 MM KENKO A-300 (KECIL)"/>
    <s v="CUTTER 9 MM KENKO A-300 (KECIL)"/>
    <n v="57000"/>
    <n v="0.13500000000000001"/>
    <m/>
    <n v="1479150"/>
    <m/>
    <m/>
    <n v="166"/>
    <n v="2"/>
    <n v="1710000"/>
    <n v="230850.00000000003"/>
    <n v="0"/>
    <n v="230850.00000000003"/>
    <n v="1479150"/>
    <s v=""/>
    <m/>
    <x v="38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39"/>
    <n v="23050039"/>
    <d v="2023-05-23T00:00:00"/>
    <s v="ko"/>
    <s v="4404"/>
    <s v="bendan"/>
    <s v="AM 23050039"/>
    <s v="KO 4404"/>
    <s v="HARNOYO (BENDAN) PEKALONGAN"/>
    <n v="25"/>
    <s v="LSN"/>
    <n v="1"/>
    <s v="GUNKENSC838N"/>
    <s v="GUNTING KENKO SC-838N"/>
    <s v="GUNTING KENKO SC-838N"/>
    <n v="79800"/>
    <n v="0.14000000000000001"/>
    <m/>
    <n v="1715700"/>
    <s v="NOVI / CONDRO"/>
    <m/>
    <n v="169"/>
    <n v="1"/>
    <n v="1995000"/>
    <n v="279300"/>
    <n v="0"/>
    <n v="279300"/>
    <n v="1715700"/>
    <n v="1715700"/>
    <m/>
    <x v="24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0"/>
    <n v="23050040"/>
    <d v="2023-05-24T00:00:00"/>
    <s v="g"/>
    <s v="4332"/>
    <s v="rejoagung"/>
    <s v="AM 23050040"/>
    <s v="G 4332"/>
    <s v="LILY JULIAWATI (REJO AGUNG) JOMBANG"/>
    <n v="150"/>
    <s v="BOX"/>
    <n v="3"/>
    <s v="STIJK40PUTIH"/>
    <s v="STIP / PENGHAPUS JOYKO 526-B40P PUTIH"/>
    <s v="STIP / PENGHAPUS JOYKO 526-B40P PUTIH"/>
    <n v="28300"/>
    <n v="0.125"/>
    <m/>
    <n v="3714375"/>
    <s v="NOVI / CONDRO"/>
    <m/>
    <n v="171"/>
    <n v="2"/>
    <n v="4245000"/>
    <n v="530625"/>
    <n v="0"/>
    <n v="530625"/>
    <n v="3714375"/>
    <n v="5206250"/>
    <m/>
    <x v="99"/>
  </r>
  <r>
    <x v="0"/>
    <s v=""/>
    <m/>
    <m/>
    <m/>
    <m/>
    <s v=""/>
    <s v=" "/>
    <s v=""/>
    <n v="50"/>
    <s v="BOX"/>
    <n v="1"/>
    <s v="STIJK20PUTIH"/>
    <s v="STIP / PENGHAPUS JOYKO 526-B20 PUTIH"/>
    <s v="STIP / PENGHAPUS JOYKO 526-B20 PUTIH"/>
    <n v="34100"/>
    <n v="0.125"/>
    <m/>
    <n v="1491875"/>
    <m/>
    <m/>
    <n v="171"/>
    <n v="2"/>
    <n v="1705000"/>
    <n v="213125"/>
    <n v="0"/>
    <n v="213125"/>
    <n v="1491875"/>
    <s v=""/>
    <m/>
    <x v="10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1"/>
    <n v="23050041"/>
    <d v="2023-05-27T00:00:00"/>
    <s v="ko"/>
    <s v="4503"/>
    <s v="PRIMA"/>
    <s v="AM 23050041"/>
    <s v="KO 4503"/>
    <s v="SETIAWAN BUDIONO ( PRIMA ) PEKALONGAN"/>
    <n v="500"/>
    <s v="PCS"/>
    <m/>
    <m/>
    <s v=""/>
    <s v="HIGHLIGHTER / STABILLO JOYKO HL-1/2/3/4/5 (Kn/Hj/Br/Pink/Or)"/>
    <n v="3700"/>
    <n v="0.125"/>
    <m/>
    <n v="1618750"/>
    <s v="NOVI / YO"/>
    <m/>
    <n v="174"/>
    <n v="1"/>
    <n v="1850000"/>
    <n v="231250"/>
    <n v="0"/>
    <n v="231250"/>
    <n v="1618750"/>
    <n v="1618750"/>
    <m/>
    <x v="101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2"/>
    <n v="23050042"/>
    <d v="2023-05-29T00:00:00"/>
    <s v="ko"/>
    <s v="4426"/>
    <s v="anugerah"/>
    <s v="AM 23050042"/>
    <s v="KO 4426"/>
    <s v="CV PELITA JAYA (ANUGERAH SEJAHTERA) PURWOKERTO"/>
    <n v="1000"/>
    <s v="PCS"/>
    <n v="2"/>
    <s v="LABJKLB3"/>
    <s v="LABEL HARGA JOYKO LB-3 (2 LINE KUNING FLUOR)"/>
    <s v="LABEL HARGA JOYKO LB-3 (2 LINE KUNING FLUOR)"/>
    <n v="4300"/>
    <n v="0.13500000000000001"/>
    <m/>
    <n v="3719500"/>
    <s v="NOVI / CONDRO"/>
    <m/>
    <n v="176"/>
    <n v="1"/>
    <n v="4300000"/>
    <n v="580500"/>
    <n v="0"/>
    <n v="580500"/>
    <n v="3719500"/>
    <n v="3719500"/>
    <m/>
    <x v="102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3"/>
    <n v="23050043"/>
    <d v="2023-05-30T00:00:00"/>
    <s v="g"/>
    <s v="4429"/>
    <s v="rejoagung"/>
    <s v="AM 23050043"/>
    <s v="G 4429"/>
    <s v="LILY JULIAWATI (REJO AGUNG) JOMBANG"/>
    <n v="100"/>
    <s v="BOX"/>
    <n v="2"/>
    <s v="STIJK40PUTIH"/>
    <s v="STIP / PENGHAPUS JOYKO 526-B40P PUTIH"/>
    <s v="STIP / PENGHAPUS JOYKO 526-B40P PUTIH"/>
    <n v="28300"/>
    <n v="0.125"/>
    <m/>
    <n v="2476250"/>
    <s v="NOVI / CONDRO"/>
    <m/>
    <n v="178"/>
    <n v="2"/>
    <n v="2830000"/>
    <n v="353750"/>
    <n v="0"/>
    <n v="353750"/>
    <n v="2476250"/>
    <n v="3714375"/>
    <m/>
    <x v="99"/>
  </r>
  <r>
    <x v="0"/>
    <s v=""/>
    <m/>
    <m/>
    <m/>
    <m/>
    <s v=""/>
    <s v=" "/>
    <s v=""/>
    <n v="50"/>
    <s v="BOX"/>
    <n v="1"/>
    <s v="STIJK40HITAM"/>
    <s v="STIP / PENGHAPUS JOYKO 526-B40BL HITAM"/>
    <s v="STIP / PENGHAPUS JOYKO 526-B40BL HITAM"/>
    <n v="28300"/>
    <n v="0.125"/>
    <m/>
    <n v="1238125"/>
    <m/>
    <m/>
    <n v="178"/>
    <n v="2"/>
    <n v="1415000"/>
    <n v="176875"/>
    <n v="0"/>
    <n v="176875"/>
    <n v="1238125"/>
    <s v=""/>
    <m/>
    <x v="103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4"/>
    <n v="23050044"/>
    <d v="1899-12-30T00:00:00"/>
    <n v="0"/>
    <s v="0"/>
    <n v="0"/>
    <s v="AM 23050044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45"/>
    <n v="23050045"/>
    <d v="1899-12-30T00:00:00"/>
    <n v="0"/>
    <s v="0"/>
    <n v="0"/>
    <s v="AM 23050045"/>
    <s v="0 0"/>
    <e v="#N/A"/>
    <m/>
    <m/>
    <m/>
    <m/>
    <s v=""/>
    <m/>
    <m/>
    <m/>
    <m/>
    <s v=""/>
    <m/>
    <m/>
    <s v=""/>
    <s v=""/>
    <s v=""/>
    <s v=""/>
    <s v=""/>
    <s v=""/>
    <s v=""/>
    <n v="0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  <r>
    <x v="0"/>
    <s v=""/>
    <m/>
    <m/>
    <m/>
    <m/>
    <s v=""/>
    <s v=" "/>
    <s v=""/>
    <m/>
    <m/>
    <m/>
    <m/>
    <s v=""/>
    <m/>
    <m/>
    <m/>
    <m/>
    <s v=""/>
    <m/>
    <m/>
    <s v=""/>
    <s v=""/>
    <s v=""/>
    <s v=""/>
    <s v=""/>
    <s v=""/>
    <s v=""/>
    <s v=""/>
    <m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2:A49" firstHeaderRow="1" firstDataRow="1" firstDataCol="1"/>
  <pivotFields count="31">
    <pivotField axis="axisRow" showAll="0" sortType="ascending">
      <items count="88">
        <item x="1"/>
        <item x="2"/>
        <item x="3"/>
        <item m="1" x="79"/>
        <item m="1" x="84"/>
        <item m="1" x="47"/>
        <item m="1" x="48"/>
        <item x="4"/>
        <item m="1" x="54"/>
        <item x="5"/>
        <item m="1" x="58"/>
        <item m="1" x="63"/>
        <item x="6"/>
        <item m="1" x="72"/>
        <item x="7"/>
        <item m="1" x="80"/>
        <item m="1" x="66"/>
        <item m="1" x="69"/>
        <item m="1" x="71"/>
        <item x="8"/>
        <item x="9"/>
        <item m="1" x="76"/>
        <item m="1" x="77"/>
        <item x="10"/>
        <item x="11"/>
        <item m="1" x="85"/>
        <item m="1" x="61"/>
        <item x="12"/>
        <item m="1" x="65"/>
        <item x="13"/>
        <item x="14"/>
        <item m="1" x="49"/>
        <item m="1" x="70"/>
        <item x="15"/>
        <item m="1" x="82"/>
        <item x="16"/>
        <item m="1" x="60"/>
        <item m="1" x="86"/>
        <item m="1" x="62"/>
        <item m="1" x="52"/>
        <item m="1" x="75"/>
        <item m="1" x="67"/>
        <item x="17"/>
        <item x="18"/>
        <item m="1" x="55"/>
        <item x="19"/>
        <item m="1" x="59"/>
        <item m="1" x="83"/>
        <item m="1" x="51"/>
        <item m="1" x="74"/>
        <item m="1" x="64"/>
        <item x="20"/>
        <item m="1" x="46"/>
        <item x="21"/>
        <item x="22"/>
        <item x="23"/>
        <item m="1" x="56"/>
        <item x="24"/>
        <item m="1" x="81"/>
        <item x="25"/>
        <item x="26"/>
        <item x="27"/>
        <item x="28"/>
        <item x="29"/>
        <item m="1" x="50"/>
        <item x="30"/>
        <item m="1" x="53"/>
        <item x="31"/>
        <item m="1" x="57"/>
        <item m="1" x="68"/>
        <item x="32"/>
        <item m="1" x="73"/>
        <item x="33"/>
        <item m="1" x="78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showAll="0"/>
  </pivotFields>
  <rowFields count="1">
    <field x="0"/>
  </rowFields>
  <rowItems count="47">
    <i>
      <x/>
    </i>
    <i>
      <x v="1"/>
    </i>
    <i>
      <x v="2"/>
    </i>
    <i>
      <x v="7"/>
    </i>
    <i>
      <x v="9"/>
    </i>
    <i>
      <x v="12"/>
    </i>
    <i>
      <x v="14"/>
    </i>
    <i>
      <x v="19"/>
    </i>
    <i>
      <x v="20"/>
    </i>
    <i>
      <x v="23"/>
    </i>
    <i>
      <x v="24"/>
    </i>
    <i>
      <x v="27"/>
    </i>
    <i>
      <x v="29"/>
    </i>
    <i>
      <x v="30"/>
    </i>
    <i>
      <x v="33"/>
    </i>
    <i>
      <x v="35"/>
    </i>
    <i>
      <x v="42"/>
    </i>
    <i>
      <x v="43"/>
    </i>
    <i>
      <x v="45"/>
    </i>
    <i>
      <x v="51"/>
    </i>
    <i>
      <x v="53"/>
    </i>
    <i>
      <x v="54"/>
    </i>
    <i>
      <x v="55"/>
    </i>
    <i>
      <x v="57"/>
    </i>
    <i>
      <x v="59"/>
    </i>
    <i>
      <x v="60"/>
    </i>
    <i>
      <x v="61"/>
    </i>
    <i>
      <x v="62"/>
    </i>
    <i>
      <x v="63"/>
    </i>
    <i>
      <x v="65"/>
    </i>
    <i>
      <x v="67"/>
    </i>
    <i>
      <x v="70"/>
    </i>
    <i>
      <x v="72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 t="grand">
      <x/>
    </i>
  </rowItems>
  <colItems count="1">
    <i/>
  </colItems>
  <formats count="1">
    <format dxfId="72">
      <pivotArea field="0" type="button" dataOnly="0" labelOnly="1" outline="0" axis="axisRow" fieldPosition="0"/>
    </format>
  </format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26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A1:A106" firstHeaderRow="1" firstDataRow="1" firstDataCol="1"/>
  <pivotFields count="31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 defaultSubtotal="0"/>
    <pivotField showAll="0" defaultSubtotal="0"/>
    <pivotField showAll="0"/>
    <pivotField showAll="0"/>
    <pivotField showAll="0"/>
    <pivotField showAll="0"/>
    <pivotField axis="axisRow" showAll="0" sortType="ascending" defaultSubtotal="0">
      <items count="118">
        <item x="0"/>
        <item m="1" x="114"/>
        <item x="29"/>
        <item m="1" x="109"/>
        <item x="4"/>
        <item x="5"/>
        <item x="6"/>
        <item x="34"/>
        <item x="57"/>
        <item x="58"/>
        <item m="1" x="104"/>
        <item x="59"/>
        <item x="27"/>
        <item x="26"/>
        <item x="60"/>
        <item x="62"/>
        <item x="61"/>
        <item x="72"/>
        <item x="14"/>
        <item x="52"/>
        <item x="91"/>
        <item x="39"/>
        <item x="23"/>
        <item x="25"/>
        <item x="1"/>
        <item x="70"/>
        <item m="1" x="115"/>
        <item x="66"/>
        <item x="36"/>
        <item x="35"/>
        <item x="11"/>
        <item x="12"/>
        <item x="13"/>
        <item x="74"/>
        <item x="2"/>
        <item x="38"/>
        <item x="28"/>
        <item m="1" x="107"/>
        <item x="50"/>
        <item m="1" x="110"/>
        <item x="48"/>
        <item m="1" x="116"/>
        <item x="45"/>
        <item x="20"/>
        <item x="55"/>
        <item x="22"/>
        <item x="33"/>
        <item x="53"/>
        <item x="10"/>
        <item x="18"/>
        <item x="9"/>
        <item x="98"/>
        <item x="15"/>
        <item x="95"/>
        <item m="1" x="108"/>
        <item x="67"/>
        <item x="68"/>
        <item x="69"/>
        <item x="24"/>
        <item x="101"/>
        <item x="30"/>
        <item x="19"/>
        <item x="3"/>
        <item x="16"/>
        <item m="1" x="113"/>
        <item x="97"/>
        <item m="1" x="105"/>
        <item x="43"/>
        <item x="89"/>
        <item x="90"/>
        <item x="41"/>
        <item x="40"/>
        <item x="96"/>
        <item x="102"/>
        <item x="7"/>
        <item x="92"/>
        <item x="80"/>
        <item x="79"/>
        <item x="94"/>
        <item x="93"/>
        <item x="78"/>
        <item x="83"/>
        <item x="81"/>
        <item x="82"/>
        <item x="32"/>
        <item x="31"/>
        <item x="86"/>
        <item x="88"/>
        <item x="56"/>
        <item x="87"/>
        <item x="71"/>
        <item x="65"/>
        <item x="73"/>
        <item x="21"/>
        <item m="1" x="117"/>
        <item x="75"/>
        <item x="44"/>
        <item x="8"/>
        <item x="17"/>
        <item m="1" x="106"/>
        <item x="77"/>
        <item x="46"/>
        <item m="1" x="111"/>
        <item x="49"/>
        <item m="1" x="112"/>
        <item x="47"/>
        <item x="42"/>
        <item x="64"/>
        <item x="100"/>
        <item x="51"/>
        <item x="103"/>
        <item x="63"/>
        <item x="99"/>
        <item x="54"/>
        <item x="37"/>
        <item x="76"/>
        <item x="84"/>
        <item x="85"/>
      </items>
    </pivotField>
  </pivotFields>
  <rowFields count="1">
    <field x="30"/>
  </rowFields>
  <rowItems count="105">
    <i>
      <x/>
    </i>
    <i>
      <x v="2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8"/>
    </i>
    <i>
      <x v="40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5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5"/>
    </i>
    <i>
      <x v="96"/>
    </i>
    <i>
      <x v="97"/>
    </i>
    <i>
      <x v="98"/>
    </i>
    <i>
      <x v="100"/>
    </i>
    <i>
      <x v="101"/>
    </i>
    <i>
      <x v="103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 t="grand">
      <x/>
    </i>
  </rowItems>
  <colItems count="1">
    <i/>
  </colItem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2:AE227" totalsRowCount="1" headerRowDxfId="107" dataDxfId="106">
  <autoFilter ref="A2:AE226"/>
  <tableColumns count="31">
    <tableColumn id="16" name="//" dataDxfId="105" totalsRowDxfId="31">
      <calculatedColumnFormula>IF(Table1[[#This Row],[No. Invoice :]]="","",ROW())</calculatedColumnFormula>
    </tableColumn>
    <tableColumn id="18" name="h_No. Invoice :" dataDxfId="104" totalsRowDxfId="30">
      <calculatedColumnFormula>IF(Table1[h_Kode Sales :_1]="","",B$1+COUNT(B$2:B2))</calculatedColumnFormula>
    </tableColumn>
    <tableColumn id="2" name="Tgl Invoice :" dataDxfId="103" totalsRowDxfId="29"/>
    <tableColumn id="17" name="h_Kode Sales :_1" dataDxfId="102" totalsRowDxfId="28"/>
    <tableColumn id="19" name="h_Kode Sales :_2" dataDxfId="101" totalsRowDxfId="27"/>
    <tableColumn id="20" name="h_toko" dataDxfId="100" totalsRowDxfId="26"/>
    <tableColumn id="1" name="No. Invoice :" dataDxfId="99" totalsRowDxfId="25">
      <calculatedColumnFormula>IF(Table1[[#This Row],[h_No. Invoice :]]="","",CONCATENATE("AM"," ",Table1[[#This Row],[h_No. Invoice :]]))</calculatedColumnFormula>
    </tableColumn>
    <tableColumn id="3" name="Kode Sales :" dataDxfId="98" totalsRowDxfId="24">
      <calculatedColumnFormula>CONCATENATE(UPPER(Table1[[#This Row],[h_Kode Sales :_1]])," ",Table1[[#This Row],[h_Kode Sales :_2]])</calculatedColumnFormula>
    </tableColumn>
    <tableColumn id="4" name="Toko" dataDxfId="97" totalsRowDxfId="23">
      <calculatedColumnFormula>IF(Table1[[#This Row],[h_toko]]="","",INDEX(Table2[e],IF(Table1[[#This Row],[h_toko]]="","",MATCH(Table1[[#This Row],[h_toko]],Table2[a],0)),))</calculatedColumnFormula>
    </tableColumn>
    <tableColumn id="5" name="Qty" dataDxfId="96" totalsRowDxfId="22"/>
    <tableColumn id="6" name="Unit" dataDxfId="95" totalsRowDxfId="21"/>
    <tableColumn id="7" name="C" dataDxfId="94" totalsRowDxfId="20"/>
    <tableColumn id="8" name="h_Item Description" dataDxfId="93" totalsRowDxfId="19"/>
    <tableColumn id="10" name="Column1" dataDxfId="92" totalsRowDxfId="18">
      <calculatedColumnFormula>IF(Table1[[#This Row],[h_Item Description]]="","",INDEX([1]!db[NB PAJAK],MATCH(Table1[[#This Row],[h_Item Description]],[1]!db[kode],0)))</calculatedColumnFormula>
    </tableColumn>
    <tableColumn id="9" name="Item Description" dataDxfId="91" totalsRowDxfId="17"/>
    <tableColumn id="11" name="Unit Price" dataDxfId="90" totalsRowDxfId="16"/>
    <tableColumn id="12" name="Disc 1" dataDxfId="89" totalsRowDxfId="15"/>
    <tableColumn id="13" name="Disc 2" dataDxfId="88" totalsRowDxfId="14"/>
    <tableColumn id="23" name="Amount" dataDxfId="87" totalsRowDxfId="13">
      <calculatedColumnFormula>Table1[[#This Row],[h_hargasetelahdiskon]]</calculatedColumnFormula>
    </tableColumn>
    <tableColumn id="14" name="pembuat nota :" dataDxfId="86" totalsRowDxfId="12"/>
    <tableColumn id="15" name="edited :" dataDxfId="85" totalsRowDxfId="11"/>
    <tableColumn id="21" name="h_id" dataDxfId="84" totalsRowDxfId="10">
      <calculatedColumnFormula>IF(Table1[[#This Row],[Item Description]]="","",IF(Table1[[#This Row],[//]]="",INDIRECT(ADDRESS(ROW()-1,COLUMN())),Table1[[#This Row],[//]]))</calculatedColumnFormula>
    </tableColumn>
    <tableColumn id="22" name="h_jumlahbarang" dataDxfId="83" totalsRowDxfId="9">
      <calculatedColumnFormula>IF(Table1[[#This Row],[h_id]]="","",COUNTIF(Table1[h_id],Table1[[#This Row],[h_id]]))</calculatedColumnFormula>
    </tableColumn>
    <tableColumn id="24" name="h_hargasebelumdiskon" dataDxfId="82" totalsRowDxfId="8">
      <calculatedColumnFormula>IF(Table1[Item Description]="","",Table1[[#This Row],[Qty]]*Table1[[#This Row],[Unit Price]])</calculatedColumnFormula>
    </tableColumn>
    <tableColumn id="31" name="h_disc 1" dataDxfId="81" totalsRowDxfId="7">
      <calculatedColumnFormula>IF(Table1[[#This Row],[h_hargasebelumdiskon]]="","",IF(Table1[[#This Row],[Disc 1]]="",0,Table1[[#This Row],[h_hargasebelumdiskon]]*Table1[[#This Row],[Disc 1]]))</calculatedColumnFormula>
    </tableColumn>
    <tableColumn id="30" name="h_disc 2" dataDxfId="80" totalsRowDxfId="6">
      <calculatedColumnFormula>IF(Table1[[#This Row],[h_hargasebelumdiskon]]="","",IF(Table1[[#This Row],[Disc 2]]="",0,(Table1[[#This Row],[h_hargasebelumdiskon]]-Table1[[#This Row],[h_disc 1]])*Table1[[#This Row],[Disc 2]]))</calculatedColumnFormula>
    </tableColumn>
    <tableColumn id="25" name="h_diskon" dataDxfId="79" totalsRowDxfId="5">
      <calculatedColumnFormula>IF(Table1[Item Description]="","",Table1[[#This Row],[h_disc 1]]+Table1[[#This Row],[h_disc 2]])</calculatedColumnFormula>
    </tableColumn>
    <tableColumn id="26" name="h_hargasetelahdiskon" dataDxfId="78" totalsRowDxfId="4">
      <calculatedColumnFormula>IF(Table1[Item Description]="","",Table1[[#This Row],[h_hargasebelumdiskon]]-Table1[[#This Row],[h_diskon]])</calculatedColumnFormula>
    </tableColumn>
    <tableColumn id="27" name="Total Invoice" dataDxfId="77" totalsRowDxfId="3">
      <calculatedColumnFormula>IF(Table1[//]="","",SUMIF(Table1[h_id],Table1[h_id],Table1[h_hargasetelahdiskon]))</calculatedColumnFormula>
    </tableColumn>
    <tableColumn id="28" name="KETERANGAN" dataDxfId="76" totalsRowDxfId="2"/>
    <tableColumn id="29" name="H_A1" dataDxfId="75" totalsRowDxfId="1">
      <calculatedColumnFormula>Table1[[#This Row],[Item Description]]&amp;Table1[[#This Row],[Unit]]&amp;Table1[[#This Row],[Unit Price]]</calculatedColumnFormula>
    </tableColumn>
  </tableColumns>
  <tableStyleInfo name="Table Style 1" showFirstColumn="0" showLastColumn="0" showRowStripes="1" showColumnStripes="0"/>
</table>
</file>

<file path=xl/tables/table2.xml><?xml version="1.0" encoding="utf-8"?>
<table xmlns="http://schemas.openxmlformats.org/spreadsheetml/2006/main" id="3" name="pajak" displayName="pajak" ref="C2:N56" totalsRowCount="1" headerRowDxfId="71">
  <autoFilter ref="C2:N55"/>
  <tableColumns count="12">
    <tableColumn id="1" name="//" totalsRowLabel="Total" dataDxfId="70">
      <calculatedColumnFormula>IF(ROW()-2&lt;=jNota,A3,"")</calculatedColumnFormula>
    </tableColumn>
    <tableColumn id="2" name="No. Invoice :" dataDxfId="69">
      <calculatedColumnFormula>IF(pajak[[#This Row],[//]]="","",INDEX(Table1[No. Invoice :],pajak[//]-offset))</calculatedColumnFormula>
    </tableColumn>
    <tableColumn id="3" name="Tgl Invoice :" dataDxfId="68">
      <calculatedColumnFormula>IF(pajak[[#This Row],[//]]="","",INDEX(Table1[Tgl Invoice :],pajak[//]-offset))</calculatedColumnFormula>
    </tableColumn>
    <tableColumn id="4" name="Kode Sales :" dataDxfId="67">
      <calculatedColumnFormula>IF(pajak[[#This Row],[//]]="","",INDEX(Table1[Kode Sales :],pajak[//]-offset))</calculatedColumnFormula>
    </tableColumn>
    <tableColumn id="5" name="Toko" dataDxfId="66">
      <calculatedColumnFormula>IF(pajak[[#This Row],[//]]="","",INDEX(Table1[Toko],pajak[//]-offset))</calculatedColumnFormula>
    </tableColumn>
    <tableColumn id="6" name="Total" totalsRowFunction="sum" dataDxfId="65" totalsRowDxfId="64">
      <calculatedColumnFormula>IF(pajak[[#This Row],[//]]="","",SUMIF(Table1[h_id],pajak[[#This Row],[//]],Table1[h_hargasebelumdiskon]))</calculatedColumnFormula>
    </tableColumn>
    <tableColumn id="7" name="Diskon" totalsRowFunction="sum" dataDxfId="63" totalsRowDxfId="62">
      <calculatedColumnFormula>IF(pajak[[#This Row],[//]]="","",SUMIF(Table1[h_id],pajak[[#This Row],[//]],Table1[h_diskon]))</calculatedColumnFormula>
    </tableColumn>
    <tableColumn id="8" name="Sub Total" totalsRowFunction="sum" dataDxfId="61" totalsRowDxfId="60">
      <calculatedColumnFormula>IF(pajak[[#This Row],[//]]="","",SUMIF(Table1[h_id],pajak[[#This Row],[//]],Table1[h_hargasetelahdiskon]))</calculatedColumnFormula>
    </tableColumn>
    <tableColumn id="9" name="PPN 11%" totalsRowFunction="sum" dataDxfId="59" totalsRowDxfId="58">
      <calculatedColumnFormula>IF(pajak[//]="","",pajak[[#This Row],[Sub Total]]/1.11*11%)</calculatedColumnFormula>
    </tableColumn>
    <tableColumn id="10" name="Total Invoice" totalsRowFunction="sum" dataDxfId="57" totalsRowDxfId="56">
      <calculatedColumnFormula>pajak[[#This Row],[Sub Total]]</calculatedColumnFormula>
    </tableColumn>
    <tableColumn id="14" name="pembuat nota" dataDxfId="55">
      <calculatedColumnFormula>IF(pajak[[#This Row],[//]]="","",INDEX(Table1[pembuat nota :],pajak[//]-offset))</calculatedColumnFormula>
    </tableColumn>
    <tableColumn id="15" name="edited" dataDxfId="54">
      <calculatedColumnFormula>IF(pajak[[#This Row],[//]]="","",IF(INDEX(Table1[edited :],pajak[//]-offset)="","",INDEX(Table1[edited :],pajak[//]-offset)))</calculatedColumnFormula>
    </tableColumn>
  </tableColumns>
  <tableStyleInfo name="Table Style 1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P2:U55" totalsRowShown="0" headerRowDxfId="53">
  <autoFilter ref="P2:U55"/>
  <tableColumns count="6">
    <tableColumn id="1" name="cek_ppn" dataDxfId="52">
      <calculatedColumnFormula>IF(pajak[[#This Row],[Kode Sales :]]="","",MATCH(pajak[[#This Row],[Kode Sales :]],[3]Invoice!$D:$D,0))</calculatedColumnFormula>
    </tableColumn>
    <tableColumn id="7" name="NO INVOICE" dataDxfId="51">
      <calculatedColumnFormula>IF((INDEX([3]Invoice!$D:$D,Table4[[#This Row],[cek_ppn]]-4)&amp;" "&amp;INDEX([3]Invoice!$E:$E,Table4[[#This Row],[cek_ppn]]-4))=pajak[[#This Row],[No. Invoice :]],1)</calculatedColumnFormula>
    </tableColumn>
    <tableColumn id="6" name="TGL INVOICE" dataDxfId="50">
      <calculatedColumnFormula>IF((INDEX([3]Invoice!$D:$D,Table4[[#This Row],[cek_ppn]]-2))=pajak[[#This Row],[Tgl Invoice :]],1)</calculatedColumnFormula>
    </tableColumn>
    <tableColumn id="5" name="KODE SALES" dataDxfId="49">
      <calculatedColumnFormula>IF((INDEX([3]Invoice!$D:$D,Table4[[#This Row],[cek_ppn]]))=pajak[[#This Row],[Kode Sales :]],1)</calculatedColumnFormula>
    </tableColumn>
    <tableColumn id="4" name="TOTAL INVOICE" dataDxfId="48">
      <calculatedColumnFormula>IF((INDEX([3]Invoice!$K:$K,Table4[[#This Row],[cek_ppn]]+28))=pajak[[#This Row],[Total Invoice]],1)</calculatedColumnFormula>
    </tableColumn>
    <tableColumn id="3" name="PEMBUAT NOTA" dataDxfId="47">
      <calculatedColumnFormula>IF((INDEX([3]Invoice!$J:$J,Table4[[#This Row],[cek_ppn]]+30))=pajak[[#This Row],[pembuat nota]],1)</calculatedColumnFormula>
    </tableColumn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C1:O139" totalsRowShown="0">
  <autoFilter ref="C1:O139"/>
  <tableColumns count="13">
    <tableColumn id="1" name="//NOTA" dataDxfId="45">
      <calculatedColumnFormula>MATCH(A2,Table1[H_A1],0)</calculatedColumnFormula>
    </tableColumn>
    <tableColumn id="7" name="//DB" dataDxfId="44">
      <calculatedColumnFormula>MATCH(Table5[[#This Row],[NAMA]],[1]!db[NB PAJAK],0)</calculatedColumnFormula>
    </tableColumn>
    <tableColumn id="2" name="NAMA" dataDxfId="43">
      <calculatedColumnFormula>INDEX(Table1[Item Description],Table5[[#This Row],[//NOTA]])</calculatedColumnFormula>
    </tableColumn>
    <tableColumn id="3" name="QTY" dataDxfId="42">
      <calculatedColumnFormula>SUMIF(Table1[H_A1],Sheet5!A2,Table1[Qty])</calculatedColumnFormula>
    </tableColumn>
    <tableColumn id="4" name="UNIT" dataDxfId="41">
      <calculatedColumnFormula>INDEX(Table1[Unit],Table5[[#This Row],[//NOTA]])</calculatedColumnFormula>
    </tableColumn>
    <tableColumn id="5" name="C" dataDxfId="40">
      <calculatedColumnFormula>SUMIF(Table1[H_A1],Sheet5!A2,Table1[C])</calculatedColumnFormula>
    </tableColumn>
    <tableColumn id="6" name="Unit Price" dataDxfId="39">
      <calculatedColumnFormula>INDEX(Table1[Unit Price],Table5[[#This Row],[//NOTA]])</calculatedColumnFormula>
    </tableColumn>
    <tableColumn id="8" name="a1" dataDxfId="38">
      <calculatedColumnFormula>IF(Table5[[#This Row],[a2]]="","",Table5[[#This Row],[QTY]]*12)</calculatedColumnFormula>
    </tableColumn>
    <tableColumn id="9" name="a2" dataDxfId="37">
      <calculatedColumnFormula>IF(Table5[[#This Row],[UNIT]]="grs","LSN",IF(Table5[[#This Row],[UNIT]]="LSN","PCS",""))</calculatedColumnFormula>
    </tableColumn>
    <tableColumn id="10" name="b1" dataDxfId="36">
      <calculatedColumnFormula>IF(Table5[[#This Row],[a2]]="LSN",Table5[[#This Row],[a1]]*12,"")</calculatedColumnFormula>
    </tableColumn>
    <tableColumn id="11" name="b2" dataDxfId="35">
      <calculatedColumnFormula>IF(Table5[[#This Row],[b1]]="","","PCS")</calculatedColumnFormula>
    </tableColumn>
    <tableColumn id="12" name="c1" dataDxfId="34"/>
    <tableColumn id="13" name="c2" dataDxfId="33"/>
  </tableColumns>
  <tableStyleInfo name="Table Style 1" showFirstColumn="0" showLastColumn="0" showRowStripes="1" showColumnStripes="0"/>
</table>
</file>

<file path=xl/tables/table5.xml><?xml version="1.0" encoding="utf-8"?>
<table xmlns="http://schemas.openxmlformats.org/spreadsheetml/2006/main" id="2" name="Table2" displayName="Table2" ref="A2:E21" totalsRowShown="0">
  <autoFilter ref="A2:E21"/>
  <sortState ref="A3:E19">
    <sortCondition ref="B2:B19"/>
  </sortState>
  <tableColumns count="5">
    <tableColumn id="1" name="a"/>
    <tableColumn id="2" name="b"/>
    <tableColumn id="3" name="c"/>
    <tableColumn id="4" name="d"/>
    <tableColumn id="5" name="e" dataDxfId="32">
      <calculatedColumnFormula>CONCATENATE(Table2[[#This Row],[b]],IF(Table2[[#This Row],[c]]=""," ",CONCATENATE(" ",Table2[[#This Row],[c]]," ")),Table2[[#This Row],[d]])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E227"/>
  <sheetViews>
    <sheetView tabSelected="1" topLeftCell="A170" zoomScale="85" zoomScaleNormal="85" workbookViewId="0">
      <selection activeCell="C184" sqref="C184"/>
    </sheetView>
  </sheetViews>
  <sheetFormatPr defaultRowHeight="15" x14ac:dyDescent="0.25"/>
  <cols>
    <col min="1" max="1" width="4.7109375" style="92" customWidth="1"/>
    <col min="2" max="2" width="9.28515625" style="92" customWidth="1"/>
    <col min="3" max="3" width="10.85546875" style="98" customWidth="1"/>
    <col min="4" max="4" width="3.5703125" style="92" customWidth="1"/>
    <col min="5" max="5" width="5.140625" style="97" customWidth="1"/>
    <col min="6" max="6" width="11.85546875" style="92" customWidth="1"/>
    <col min="7" max="7" width="12.5703125" style="92" customWidth="1"/>
    <col min="8" max="8" width="8" style="4" customWidth="1"/>
    <col min="9" max="9" width="50.85546875" style="92" customWidth="1"/>
    <col min="10" max="10" width="5.140625" style="92" customWidth="1"/>
    <col min="11" max="11" width="4.85546875" style="92" customWidth="1"/>
    <col min="12" max="12" width="3.140625" style="92" customWidth="1"/>
    <col min="13" max="13" width="24.42578125" style="92" customWidth="1"/>
    <col min="14" max="14" width="52.140625" style="92" customWidth="1"/>
    <col min="15" max="15" width="52.42578125" style="92" customWidth="1"/>
    <col min="16" max="16" width="11.5703125" style="92" customWidth="1"/>
    <col min="17" max="17" width="7.140625" style="93" customWidth="1"/>
    <col min="18" max="18" width="7.140625" style="94" customWidth="1"/>
    <col min="19" max="19" width="14.28515625" style="94" customWidth="1"/>
    <col min="20" max="20" width="16.85546875" style="93" customWidth="1"/>
    <col min="21" max="21" width="15" style="92" customWidth="1"/>
    <col min="22" max="22" width="4.140625" style="92" customWidth="1"/>
    <col min="23" max="23" width="3.140625" style="92" customWidth="1"/>
    <col min="24" max="26" width="14.28515625" style="92" customWidth="1"/>
    <col min="27" max="27" width="13.28515625" style="93" customWidth="1"/>
    <col min="28" max="28" width="14.28515625" style="93" customWidth="1"/>
    <col min="29" max="29" width="25.5703125" style="93" customWidth="1"/>
    <col min="30" max="30" width="59.28515625" style="92" bestFit="1" customWidth="1"/>
    <col min="31" max="16384" width="9.140625" style="92"/>
  </cols>
  <sheetData>
    <row r="1" spans="1:31" x14ac:dyDescent="0.25">
      <c r="A1" s="92" t="e">
        <f>cou</f>
        <v>#NAME?</v>
      </c>
      <c r="B1" s="92">
        <v>23050001</v>
      </c>
      <c r="H1" s="92"/>
      <c r="P1" s="93"/>
      <c r="Q1" s="94"/>
      <c r="S1" s="93"/>
      <c r="T1" s="92"/>
      <c r="X1" s="93"/>
      <c r="Y1" s="93"/>
      <c r="Z1" s="93"/>
      <c r="AC1" s="92"/>
    </row>
    <row r="2" spans="1:31" x14ac:dyDescent="0.25">
      <c r="A2" s="92" t="s">
        <v>14</v>
      </c>
      <c r="B2" s="92" t="s">
        <v>30</v>
      </c>
      <c r="C2" s="99" t="s">
        <v>2</v>
      </c>
      <c r="D2" s="92" t="s">
        <v>31</v>
      </c>
      <c r="E2" s="97" t="s">
        <v>32</v>
      </c>
      <c r="F2" s="92" t="s">
        <v>38</v>
      </c>
      <c r="G2" s="2" t="s">
        <v>1</v>
      </c>
      <c r="H2" s="2" t="s">
        <v>3</v>
      </c>
      <c r="I2" s="92" t="s">
        <v>4</v>
      </c>
      <c r="J2" s="92" t="s">
        <v>5</v>
      </c>
      <c r="K2" s="92" t="s">
        <v>6</v>
      </c>
      <c r="L2" s="92" t="s">
        <v>7</v>
      </c>
      <c r="M2" s="92" t="s">
        <v>87</v>
      </c>
      <c r="N2" s="92" t="s">
        <v>0</v>
      </c>
      <c r="O2" s="92" t="s">
        <v>8</v>
      </c>
      <c r="P2" s="93" t="s">
        <v>9</v>
      </c>
      <c r="Q2" s="94" t="s">
        <v>10</v>
      </c>
      <c r="R2" s="94" t="s">
        <v>11</v>
      </c>
      <c r="S2" s="93" t="s">
        <v>20</v>
      </c>
      <c r="T2" s="92" t="s">
        <v>12</v>
      </c>
      <c r="U2" s="92" t="s">
        <v>13</v>
      </c>
      <c r="V2" s="92" t="s">
        <v>40</v>
      </c>
      <c r="W2" s="92" t="s">
        <v>45</v>
      </c>
      <c r="X2" s="93" t="s">
        <v>47</v>
      </c>
      <c r="Y2" s="93" t="s">
        <v>127</v>
      </c>
      <c r="Z2" s="93" t="s">
        <v>128</v>
      </c>
      <c r="AA2" s="93" t="s">
        <v>48</v>
      </c>
      <c r="AB2" s="93" t="s">
        <v>49</v>
      </c>
      <c r="AC2" s="92" t="s">
        <v>53</v>
      </c>
      <c r="AD2" s="92" t="s">
        <v>89</v>
      </c>
      <c r="AE2" s="92" t="s">
        <v>106</v>
      </c>
    </row>
    <row r="3" spans="1:31" x14ac:dyDescent="0.25">
      <c r="A3" s="95" t="str">
        <f>IF(Table1[[#This Row],[No. Invoice :]]="","",ROW())</f>
        <v/>
      </c>
      <c r="B3" s="196" t="str">
        <f>IF(Table1[h_Kode Sales :_1]="","",B$1+COUNT(B$2:B2))</f>
        <v/>
      </c>
      <c r="G3" s="95" t="str">
        <f>IF(Table1[[#This Row],[h_No. Invoice :]]="","",CONCATENATE("AM"," ",Table1[[#This Row],[h_No. Invoice :]]))</f>
        <v/>
      </c>
      <c r="H3" s="96" t="str">
        <f>CONCATENATE(UPPER(Table1[[#This Row],[h_Kode Sales :_1]])," ",Table1[[#This Row],[h_Kode Sales :_2]])</f>
        <v xml:space="preserve"> </v>
      </c>
      <c r="I3" s="95" t="str">
        <f>IF(Table1[[#This Row],[h_toko]]="","",INDEX(Table2[e],IF(Table1[[#This Row],[h_toko]]="","",MATCH(Table1[[#This Row],[h_toko]],Table2[a],0)),))</f>
        <v/>
      </c>
      <c r="N3" s="196" t="str">
        <f>IF(Table1[[#This Row],[h_Item Description]]="","",INDEX([1]!db[NB PAJAK],MATCH(Table1[[#This Row],[h_Item Description]],[1]!db[kode],0)))</f>
        <v/>
      </c>
      <c r="P3" s="93"/>
      <c r="Q3" s="94"/>
      <c r="S3" s="199" t="str">
        <f>Table1[[#This Row],[h_hargasetelahdiskon]]</f>
        <v/>
      </c>
      <c r="V3" s="95" t="str">
        <f ca="1">IF(Table1[[#This Row],[Item Description]]="","",IF(Table1[[#This Row],[//]]="",INDIRECT(ADDRESS(ROW()-1,COLUMN())),Table1[[#This Row],[//]]))</f>
        <v/>
      </c>
      <c r="W3" s="95" t="str">
        <f ca="1">IF(Table1[[#This Row],[h_id]]="","",COUNTIF(Table1[h_id],Table1[[#This Row],[h_id]]))</f>
        <v/>
      </c>
      <c r="X3" s="93" t="str">
        <f>IF(Table1[Item Description]="","",Table1[[#This Row],[Qty]]*Table1[[#This Row],[Unit Price]])</f>
        <v/>
      </c>
      <c r="Y3" s="93" t="str">
        <f>IF(Table1[[#This Row],[h_hargasebelumdiskon]]="","",IF(Table1[[#This Row],[Disc 1]]="",0,Table1[[#This Row],[h_hargasebelumdiskon]]*Table1[[#This Row],[Disc 1]]))</f>
        <v/>
      </c>
      <c r="Z3" s="93" t="str">
        <f>IF(Table1[[#This Row],[h_hargasebelumdiskon]]="","",IF(Table1[[#This Row],[Disc 2]]="",0,(Table1[[#This Row],[h_hargasebelumdiskon]]-Table1[[#This Row],[h_disc 1]])*Table1[[#This Row],[Disc 2]]))</f>
        <v/>
      </c>
      <c r="AA3" s="93" t="str">
        <f>IF(Table1[Item Description]="","",Table1[[#This Row],[h_disc 1]]+Table1[[#This Row],[h_disc 2]])</f>
        <v/>
      </c>
      <c r="AB3" s="93" t="str">
        <f>IF(Table1[Item Description]="","",Table1[[#This Row],[h_hargasebelumdiskon]]-Table1[[#This Row],[h_diskon]])</f>
        <v/>
      </c>
      <c r="AC3" s="93" t="str">
        <f>IF(Table1[//]="","",SUMIF(Table1[h_id],Table1[h_id],Table1[h_hargasetelahdiskon]))</f>
        <v/>
      </c>
      <c r="AD3" s="93"/>
      <c r="AE3" s="93" t="str">
        <f>Table1[[#This Row],[Item Description]]&amp;Table1[[#This Row],[Unit]]&amp;Table1[[#This Row],[Unit Price]]</f>
        <v/>
      </c>
    </row>
    <row r="4" spans="1:31" x14ac:dyDescent="0.25">
      <c r="A4" s="95">
        <f>IF(Table1[[#This Row],[No. Invoice :]]="","",ROW())</f>
        <v>4</v>
      </c>
      <c r="B4" s="295">
        <f>IF(Table1[h_Kode Sales :_1]="","",B$1+COUNT(B$2:B3))</f>
        <v>23050001</v>
      </c>
      <c r="C4" s="98">
        <v>45049</v>
      </c>
      <c r="D4" s="92" t="s">
        <v>129</v>
      </c>
      <c r="E4" s="97" t="s">
        <v>130</v>
      </c>
      <c r="F4" s="92" t="s">
        <v>131</v>
      </c>
      <c r="G4" s="95" t="str">
        <f>IF(Table1[[#This Row],[h_No. Invoice :]]="","",CONCATENATE("AM"," ",Table1[[#This Row],[h_No. Invoice :]]))</f>
        <v>AM 23050001</v>
      </c>
      <c r="H4" s="96" t="str">
        <f>CONCATENATE(UPPER(Table1[[#This Row],[h_Kode Sales :_1]])," ",Table1[[#This Row],[h_Kode Sales :_2]])</f>
        <v>G 4061</v>
      </c>
      <c r="I4" s="95" t="str">
        <f>IF(Table1[[#This Row],[h_toko]]="","",INDEX(Table2[e],IF(Table1[[#This Row],[h_toko]]="","",MATCH(Table1[[#This Row],[h_toko]],Table2[a],0)),))</f>
        <v>LILY JULIAWATI (REJO AGUNG) JOMBANG</v>
      </c>
      <c r="J4" s="92">
        <v>60</v>
      </c>
      <c r="K4" s="92" t="s">
        <v>132</v>
      </c>
      <c r="L4" s="92">
        <v>1</v>
      </c>
      <c r="M4" s="92" t="s">
        <v>133</v>
      </c>
      <c r="N4" s="295" t="str">
        <f>IF(Table1[[#This Row],[h_Item Description]]="","",INDEX([1]!db[NB PAJAK],MATCH(Table1[[#This Row],[h_Item Description]],[1]!db[kode],0)))</f>
        <v>CORRECTION TAPE JOYKO CT-507</v>
      </c>
      <c r="O4" s="295" t="s">
        <v>134</v>
      </c>
      <c r="P4" s="93">
        <v>55200</v>
      </c>
      <c r="Q4" s="94">
        <v>0.125</v>
      </c>
      <c r="S4" s="297">
        <f>Table1[[#This Row],[h_hargasetelahdiskon]]</f>
        <v>2898000</v>
      </c>
      <c r="T4" s="93" t="s">
        <v>137</v>
      </c>
      <c r="V4" s="95">
        <f ca="1">IF(Table1[[#This Row],[Item Description]]="","",IF(Table1[[#This Row],[//]]="",INDIRECT(ADDRESS(ROW()-1,COLUMN())),Table1[[#This Row],[//]]))</f>
        <v>4</v>
      </c>
      <c r="W4" s="95">
        <f ca="1">IF(Table1[[#This Row],[h_id]]="","",COUNTIF(Table1[h_id],Table1[[#This Row],[h_id]]))</f>
        <v>2</v>
      </c>
      <c r="X4" s="93">
        <f>IF(Table1[Item Description]="","",Table1[[#This Row],[Qty]]*Table1[[#This Row],[Unit Price]])</f>
        <v>3312000</v>
      </c>
      <c r="Y4" s="93">
        <f>IF(Table1[[#This Row],[h_hargasebelumdiskon]]="","",IF(Table1[[#This Row],[Disc 1]]="",0,Table1[[#This Row],[h_hargasebelumdiskon]]*Table1[[#This Row],[Disc 1]]))</f>
        <v>414000</v>
      </c>
      <c r="Z4" s="93">
        <f>IF(Table1[[#This Row],[h_hargasebelumdiskon]]="","",IF(Table1[[#This Row],[Disc 2]]="",0,(Table1[[#This Row],[h_hargasebelumdiskon]]-Table1[[#This Row],[h_disc 1]])*Table1[[#This Row],[Disc 2]]))</f>
        <v>0</v>
      </c>
      <c r="AA4" s="93">
        <f>IF(Table1[Item Description]="","",Table1[[#This Row],[h_disc 1]]+Table1[[#This Row],[h_disc 2]])</f>
        <v>414000</v>
      </c>
      <c r="AB4" s="93">
        <f>IF(Table1[Item Description]="","",Table1[[#This Row],[h_hargasebelumdiskon]]-Table1[[#This Row],[h_diskon]])</f>
        <v>2898000</v>
      </c>
      <c r="AC4" s="93">
        <f ca="1">IF(Table1[//]="","",SUMIF(Table1[h_id],Table1[h_id],Table1[h_hargasetelahdiskon]))</f>
        <v>5481000</v>
      </c>
      <c r="AD4" s="93"/>
      <c r="AE4" s="93" t="str">
        <f>Table1[[#This Row],[Item Description]]&amp;Table1[[#This Row],[Unit]]&amp;Table1[[#This Row],[Unit Price]]</f>
        <v>CORRECTION TAPE JOYKO CT-507LSN55200</v>
      </c>
    </row>
    <row r="5" spans="1:31" x14ac:dyDescent="0.25">
      <c r="A5" s="95" t="str">
        <f>IF(Table1[[#This Row],[No. Invoice :]]="","",ROW())</f>
        <v/>
      </c>
      <c r="B5" s="196" t="str">
        <f>IF(Table1[h_Kode Sales :_1]="","",B$1+COUNT(B$2:B3))</f>
        <v/>
      </c>
      <c r="G5" s="95" t="str">
        <f>IF(Table1[[#This Row],[h_No. Invoice :]]="","",CONCATENATE("AM"," ",Table1[[#This Row],[h_No. Invoice :]]))</f>
        <v/>
      </c>
      <c r="H5" s="96" t="str">
        <f>CONCATENATE(UPPER(Table1[[#This Row],[h_Kode Sales :_1]])," ",Table1[[#This Row],[h_Kode Sales :_2]])</f>
        <v xml:space="preserve"> </v>
      </c>
      <c r="I5" s="95" t="str">
        <f>IF(Table1[[#This Row],[h_toko]]="","",INDEX(Table2[e],IF(Table1[[#This Row],[h_toko]]="","",MATCH(Table1[[#This Row],[h_toko]],Table2[a],0)),))</f>
        <v/>
      </c>
      <c r="J5" s="92">
        <v>20</v>
      </c>
      <c r="K5" s="92" t="s">
        <v>132</v>
      </c>
      <c r="L5" s="92">
        <v>1</v>
      </c>
      <c r="M5" s="92" t="s">
        <v>135</v>
      </c>
      <c r="N5" s="196" t="str">
        <f>IF(Table1[[#This Row],[h_Item Description]]="","",INDEX([1]!db[NB PAJAK],MATCH(Table1[[#This Row],[h_Item Description]],[1]!db[kode],0)))</f>
        <v>CUTTER 18 MM KENKO L-500 (BESAR)</v>
      </c>
      <c r="O5" s="92" t="s">
        <v>136</v>
      </c>
      <c r="P5" s="93">
        <v>147600</v>
      </c>
      <c r="Q5" s="94">
        <v>0.125</v>
      </c>
      <c r="S5" s="199">
        <f>Table1[[#This Row],[h_hargasetelahdiskon]]</f>
        <v>2583000</v>
      </c>
      <c r="V5" s="95">
        <f ca="1">IF(Table1[[#This Row],[Item Description]]="","",IF(Table1[[#This Row],[//]]="",INDIRECT(ADDRESS(ROW()-1,COLUMN())),Table1[[#This Row],[//]]))</f>
        <v>4</v>
      </c>
      <c r="W5" s="95">
        <f ca="1">IF(Table1[[#This Row],[h_id]]="","",COUNTIF(Table1[h_id],Table1[[#This Row],[h_id]]))</f>
        <v>2</v>
      </c>
      <c r="X5" s="93">
        <f>IF(Table1[Item Description]="","",Table1[[#This Row],[Qty]]*Table1[[#This Row],[Unit Price]])</f>
        <v>2952000</v>
      </c>
      <c r="Y5" s="93">
        <f>IF(Table1[[#This Row],[h_hargasebelumdiskon]]="","",IF(Table1[[#This Row],[Disc 1]]="",0,Table1[[#This Row],[h_hargasebelumdiskon]]*Table1[[#This Row],[Disc 1]]))</f>
        <v>369000</v>
      </c>
      <c r="Z5" s="93">
        <f>IF(Table1[[#This Row],[h_hargasebelumdiskon]]="","",IF(Table1[[#This Row],[Disc 2]]="",0,(Table1[[#This Row],[h_hargasebelumdiskon]]-Table1[[#This Row],[h_disc 1]])*Table1[[#This Row],[Disc 2]]))</f>
        <v>0</v>
      </c>
      <c r="AA5" s="93">
        <f>IF(Table1[Item Description]="","",Table1[[#This Row],[h_disc 1]]+Table1[[#This Row],[h_disc 2]])</f>
        <v>369000</v>
      </c>
      <c r="AB5" s="93">
        <f>IF(Table1[Item Description]="","",Table1[[#This Row],[h_hargasebelumdiskon]]-Table1[[#This Row],[h_diskon]])</f>
        <v>2583000</v>
      </c>
      <c r="AC5" s="93" t="str">
        <f>IF(Table1[//]="","",SUMIF(Table1[h_id],Table1[h_id],Table1[h_hargasetelahdiskon]))</f>
        <v/>
      </c>
      <c r="AD5" s="93"/>
      <c r="AE5" s="93" t="str">
        <f>Table1[[#This Row],[Item Description]]&amp;Table1[[#This Row],[Unit]]&amp;Table1[[#This Row],[Unit Price]]</f>
        <v>CUTTER 18 MM KENKO L-500 (BESAR)LSN147600</v>
      </c>
    </row>
    <row r="6" spans="1:31" x14ac:dyDescent="0.25">
      <c r="A6" s="95" t="str">
        <f>IF(Table1[[#This Row],[No. Invoice :]]="","",ROW())</f>
        <v/>
      </c>
      <c r="B6" s="196" t="str">
        <f>IF(Table1[h_Kode Sales :_1]="","",B$1+COUNT(B$2:B5))</f>
        <v/>
      </c>
      <c r="G6" s="95" t="str">
        <f>IF(Table1[[#This Row],[h_No. Invoice :]]="","",CONCATENATE("AM"," ",Table1[[#This Row],[h_No. Invoice :]]))</f>
        <v/>
      </c>
      <c r="H6" s="96" t="str">
        <f>CONCATENATE(UPPER(Table1[[#This Row],[h_Kode Sales :_1]])," ",Table1[[#This Row],[h_Kode Sales :_2]])</f>
        <v xml:space="preserve"> </v>
      </c>
      <c r="I6" s="95" t="str">
        <f>IF(Table1[[#This Row],[h_toko]]="","",INDEX(Table2[e],IF(Table1[[#This Row],[h_toko]]="","",MATCH(Table1[[#This Row],[h_toko]],Table2[a],0)),))</f>
        <v/>
      </c>
      <c r="N6" s="196" t="str">
        <f>IF(Table1[[#This Row],[h_Item Description]]="","",INDEX([1]!db[NB PAJAK],MATCH(Table1[[#This Row],[h_Item Description]],[1]!db[kode],0)))</f>
        <v/>
      </c>
      <c r="P6" s="93"/>
      <c r="Q6" s="94"/>
      <c r="S6" s="199" t="str">
        <f>Table1[[#This Row],[h_hargasetelahdiskon]]</f>
        <v/>
      </c>
      <c r="V6" s="95" t="str">
        <f ca="1">IF(Table1[[#This Row],[Item Description]]="","",IF(Table1[[#This Row],[//]]="",INDIRECT(ADDRESS(ROW()-1,COLUMN())),Table1[[#This Row],[//]]))</f>
        <v/>
      </c>
      <c r="W6" s="95" t="str">
        <f ca="1">IF(Table1[[#This Row],[h_id]]="","",COUNTIF(Table1[h_id],Table1[[#This Row],[h_id]]))</f>
        <v/>
      </c>
      <c r="X6" s="93" t="str">
        <f>IF(Table1[Item Description]="","",Table1[[#This Row],[Qty]]*Table1[[#This Row],[Unit Price]])</f>
        <v/>
      </c>
      <c r="Y6" s="93" t="str">
        <f>IF(Table1[[#This Row],[h_hargasebelumdiskon]]="","",IF(Table1[[#This Row],[Disc 1]]="",0,Table1[[#This Row],[h_hargasebelumdiskon]]*Table1[[#This Row],[Disc 1]]))</f>
        <v/>
      </c>
      <c r="Z6" s="93" t="str">
        <f>IF(Table1[[#This Row],[h_hargasebelumdiskon]]="","",IF(Table1[[#This Row],[Disc 2]]="",0,(Table1[[#This Row],[h_hargasebelumdiskon]]-Table1[[#This Row],[h_disc 1]])*Table1[[#This Row],[Disc 2]]))</f>
        <v/>
      </c>
      <c r="AA6" s="93" t="str">
        <f>IF(Table1[Item Description]="","",Table1[[#This Row],[h_disc 1]]+Table1[[#This Row],[h_disc 2]])</f>
        <v/>
      </c>
      <c r="AB6" s="93" t="str">
        <f>IF(Table1[Item Description]="","",Table1[[#This Row],[h_hargasebelumdiskon]]-Table1[[#This Row],[h_diskon]])</f>
        <v/>
      </c>
      <c r="AC6" s="93" t="str">
        <f>IF(Table1[//]="","",SUMIF(Table1[h_id],Table1[h_id],Table1[h_hargasetelahdiskon]))</f>
        <v/>
      </c>
      <c r="AD6" s="93"/>
      <c r="AE6" s="93" t="str">
        <f>Table1[[#This Row],[Item Description]]&amp;Table1[[#This Row],[Unit]]&amp;Table1[[#This Row],[Unit Price]]</f>
        <v/>
      </c>
    </row>
    <row r="7" spans="1:31" x14ac:dyDescent="0.25">
      <c r="A7" s="95">
        <f>IF(Table1[[#This Row],[No. Invoice :]]="","",ROW())</f>
        <v>7</v>
      </c>
      <c r="B7" s="196">
        <f>IF(Table1[h_Kode Sales :_1]="","",B$1+COUNT(B$2:B5))</f>
        <v>23050002</v>
      </c>
      <c r="C7" s="98">
        <v>45049</v>
      </c>
      <c r="D7" s="92" t="s">
        <v>140</v>
      </c>
      <c r="E7" s="97" t="s">
        <v>141</v>
      </c>
      <c r="F7" s="92" t="s">
        <v>142</v>
      </c>
      <c r="G7" s="95" t="str">
        <f>IF(Table1[[#This Row],[h_No. Invoice :]]="","",CONCATENATE("AM"," ",Table1[[#This Row],[h_No. Invoice :]]))</f>
        <v>AM 23050002</v>
      </c>
      <c r="H7" s="96" t="str">
        <f>CONCATENATE(UPPER(Table1[[#This Row],[h_Kode Sales :_1]])," ",Table1[[#This Row],[h_Kode Sales :_2]])</f>
        <v>KO 4064</v>
      </c>
      <c r="I7" s="95" t="str">
        <f>IF(Table1[[#This Row],[h_toko]]="","",INDEX(Table2[e],IF(Table1[[#This Row],[h_toko]]="","",MATCH(Table1[[#This Row],[h_toko]],Table2[a],0)),))</f>
        <v>CV PELITA JAYA (ANUGERAH SEJAHTERA) PURWOKERTO</v>
      </c>
      <c r="J7" s="92">
        <v>480</v>
      </c>
      <c r="K7" s="92" t="s">
        <v>143</v>
      </c>
      <c r="L7" s="92">
        <v>1</v>
      </c>
      <c r="M7" s="92" t="s">
        <v>144</v>
      </c>
      <c r="N7" s="196" t="str">
        <f>IF(Table1[[#This Row],[h_Item Description]]="","",INDEX([1]!db[NB PAJAK],MATCH(Table1[[#This Row],[h_Item Description]],[1]!db[kode],0)))</f>
        <v>HIGHLIGHTER / STABILO KENKO HL-100 KUNING</v>
      </c>
      <c r="O7" s="92" t="s">
        <v>145</v>
      </c>
      <c r="P7" s="93">
        <v>3050</v>
      </c>
      <c r="Q7" s="94">
        <v>0.13500000000000001</v>
      </c>
      <c r="S7" s="199">
        <f>Table1[[#This Row],[h_hargasetelahdiskon]]</f>
        <v>1266360</v>
      </c>
      <c r="T7" s="93" t="s">
        <v>146</v>
      </c>
      <c r="V7" s="95">
        <f ca="1">IF(Table1[[#This Row],[Item Description]]="","",IF(Table1[[#This Row],[//]]="",INDIRECT(ADDRESS(ROW()-1,COLUMN())),Table1[[#This Row],[//]]))</f>
        <v>7</v>
      </c>
      <c r="W7" s="95">
        <f ca="1">IF(Table1[[#This Row],[h_id]]="","",COUNTIF(Table1[h_id],Table1[[#This Row],[h_id]]))</f>
        <v>1</v>
      </c>
      <c r="X7" s="93">
        <f>IF(Table1[Item Description]="","",Table1[[#This Row],[Qty]]*Table1[[#This Row],[Unit Price]])</f>
        <v>1464000</v>
      </c>
      <c r="Y7" s="93">
        <f>IF(Table1[[#This Row],[h_hargasebelumdiskon]]="","",IF(Table1[[#This Row],[Disc 1]]="",0,Table1[[#This Row],[h_hargasebelumdiskon]]*Table1[[#This Row],[Disc 1]]))</f>
        <v>197640</v>
      </c>
      <c r="Z7" s="93">
        <f>IF(Table1[[#This Row],[h_hargasebelumdiskon]]="","",IF(Table1[[#This Row],[Disc 2]]="",0,(Table1[[#This Row],[h_hargasebelumdiskon]]-Table1[[#This Row],[h_disc 1]])*Table1[[#This Row],[Disc 2]]))</f>
        <v>0</v>
      </c>
      <c r="AA7" s="93">
        <f>IF(Table1[Item Description]="","",Table1[[#This Row],[h_disc 1]]+Table1[[#This Row],[h_disc 2]])</f>
        <v>197640</v>
      </c>
      <c r="AB7" s="93">
        <f>IF(Table1[Item Description]="","",Table1[[#This Row],[h_hargasebelumdiskon]]-Table1[[#This Row],[h_diskon]])</f>
        <v>1266360</v>
      </c>
      <c r="AC7" s="93">
        <f ca="1">IF(Table1[//]="","",SUMIF(Table1[h_id],Table1[h_id],Table1[h_hargasetelahdiskon]))</f>
        <v>1266360</v>
      </c>
      <c r="AD7" s="93"/>
      <c r="AE7" s="93" t="str">
        <f>Table1[[#This Row],[Item Description]]&amp;Table1[[#This Row],[Unit]]&amp;Table1[[#This Row],[Unit Price]]</f>
        <v>HIGHLIGHTER / STABILO KENKO HL-100 KUNINGPCS3050</v>
      </c>
    </row>
    <row r="8" spans="1:31" x14ac:dyDescent="0.25">
      <c r="A8" s="95" t="str">
        <f>IF(Table1[[#This Row],[No. Invoice :]]="","",ROW())</f>
        <v/>
      </c>
      <c r="B8" s="196" t="str">
        <f>IF(Table1[h_Kode Sales :_1]="","",B$1+COUNT(B$2:B7))</f>
        <v/>
      </c>
      <c r="G8" s="95" t="str">
        <f>IF(Table1[[#This Row],[h_No. Invoice :]]="","",CONCATENATE("AM"," ",Table1[[#This Row],[h_No. Invoice :]]))</f>
        <v/>
      </c>
      <c r="H8" s="96" t="str">
        <f>CONCATENATE(UPPER(Table1[[#This Row],[h_Kode Sales :_1]])," ",Table1[[#This Row],[h_Kode Sales :_2]])</f>
        <v xml:space="preserve"> </v>
      </c>
      <c r="I8" s="95" t="str">
        <f>IF(Table1[[#This Row],[h_toko]]="","",INDEX(Table2[e],IF(Table1[[#This Row],[h_toko]]="","",MATCH(Table1[[#This Row],[h_toko]],Table2[a],0)),))</f>
        <v/>
      </c>
      <c r="N8" s="196" t="str">
        <f>IF(Table1[[#This Row],[h_Item Description]]="","",INDEX([1]!db[NB PAJAK],MATCH(Table1[[#This Row],[h_Item Description]],[1]!db[kode],0)))</f>
        <v/>
      </c>
      <c r="P8" s="93"/>
      <c r="Q8" s="94"/>
      <c r="S8" s="199" t="str">
        <f>Table1[[#This Row],[h_hargasetelahdiskon]]</f>
        <v/>
      </c>
      <c r="V8" s="95" t="str">
        <f ca="1">IF(Table1[[#This Row],[Item Description]]="","",IF(Table1[[#This Row],[//]]="",INDIRECT(ADDRESS(ROW()-1,COLUMN())),Table1[[#This Row],[//]]))</f>
        <v/>
      </c>
      <c r="W8" s="95" t="str">
        <f ca="1">IF(Table1[[#This Row],[h_id]]="","",COUNTIF(Table1[h_id],Table1[[#This Row],[h_id]]))</f>
        <v/>
      </c>
      <c r="X8" s="93" t="str">
        <f>IF(Table1[Item Description]="","",Table1[[#This Row],[Qty]]*Table1[[#This Row],[Unit Price]])</f>
        <v/>
      </c>
      <c r="Y8" s="93" t="str">
        <f>IF(Table1[[#This Row],[h_hargasebelumdiskon]]="","",IF(Table1[[#This Row],[Disc 1]]="",0,Table1[[#This Row],[h_hargasebelumdiskon]]*Table1[[#This Row],[Disc 1]]))</f>
        <v/>
      </c>
      <c r="Z8" s="93" t="str">
        <f>IF(Table1[[#This Row],[h_hargasebelumdiskon]]="","",IF(Table1[[#This Row],[Disc 2]]="",0,(Table1[[#This Row],[h_hargasebelumdiskon]]-Table1[[#This Row],[h_disc 1]])*Table1[[#This Row],[Disc 2]]))</f>
        <v/>
      </c>
      <c r="AA8" s="93" t="str">
        <f>IF(Table1[Item Description]="","",Table1[[#This Row],[h_disc 1]]+Table1[[#This Row],[h_disc 2]])</f>
        <v/>
      </c>
      <c r="AB8" s="93" t="str">
        <f>IF(Table1[Item Description]="","",Table1[[#This Row],[h_hargasebelumdiskon]]-Table1[[#This Row],[h_diskon]])</f>
        <v/>
      </c>
      <c r="AC8" s="93" t="str">
        <f>IF(Table1[//]="","",SUMIF(Table1[h_id],Table1[h_id],Table1[h_hargasetelahdiskon]))</f>
        <v/>
      </c>
      <c r="AD8" s="93"/>
      <c r="AE8" s="93" t="str">
        <f>Table1[[#This Row],[Item Description]]&amp;Table1[[#This Row],[Unit]]&amp;Table1[[#This Row],[Unit Price]]</f>
        <v/>
      </c>
    </row>
    <row r="9" spans="1:31" x14ac:dyDescent="0.25">
      <c r="A9" s="95">
        <f>IF(Table1[[#This Row],[No. Invoice :]]="","",ROW())</f>
        <v>9</v>
      </c>
      <c r="B9" s="196">
        <f>IF(Table1[h_Kode Sales :_1]="","",B$1+COUNT(B$2:B8))</f>
        <v>23050003</v>
      </c>
      <c r="C9" s="98">
        <v>45059</v>
      </c>
      <c r="D9" s="92" t="s">
        <v>140</v>
      </c>
      <c r="E9" s="97" t="s">
        <v>359</v>
      </c>
      <c r="F9" s="92" t="s">
        <v>360</v>
      </c>
      <c r="G9" s="95" t="str">
        <f>IF(Table1[[#This Row],[h_No. Invoice :]]="","",CONCATENATE("AM"," ",Table1[[#This Row],[h_No. Invoice :]]))</f>
        <v>AM 23050003</v>
      </c>
      <c r="H9" s="96" t="str">
        <f>CONCATENATE(UPPER(Table1[[#This Row],[h_Kode Sales :_1]])," ",Table1[[#This Row],[h_Kode Sales :_2]])</f>
        <v>KO 4302</v>
      </c>
      <c r="I9" s="95" t="str">
        <f>IF(Table1[[#This Row],[h_toko]]="","",INDEX(Table2[e],IF(Table1[[#This Row],[h_toko]]="","",MATCH(Table1[[#This Row],[h_toko]],Table2[a],0)),))</f>
        <v>CV  WISUDA PURWOKERTO</v>
      </c>
      <c r="J9" s="92">
        <v>60</v>
      </c>
      <c r="K9" s="92" t="s">
        <v>228</v>
      </c>
      <c r="L9" s="92">
        <v>1</v>
      </c>
      <c r="M9" s="92" t="s">
        <v>361</v>
      </c>
      <c r="N9" s="196" t="str">
        <f>IF(Table1[[#This Row],[h_Item Description]]="","",INDEX([1]!db[NB PAJAK],MATCH(Table1[[#This Row],[h_Item Description]],[1]!db[kode],0)))</f>
        <v>BINDER CLIP JOYKO 105</v>
      </c>
      <c r="O9" s="92" t="s">
        <v>365</v>
      </c>
      <c r="P9" s="93">
        <v>27600</v>
      </c>
      <c r="Q9" s="94">
        <v>0.1</v>
      </c>
      <c r="S9" s="199">
        <f>Table1[[#This Row],[h_hargasetelahdiskon]]</f>
        <v>1490400</v>
      </c>
      <c r="T9" s="93" t="s">
        <v>146</v>
      </c>
      <c r="V9" s="95">
        <f ca="1">IF(Table1[[#This Row],[Item Description]]="","",IF(Table1[[#This Row],[//]]="",INDIRECT(ADDRESS(ROW()-1,COLUMN())),Table1[[#This Row],[//]]))</f>
        <v>9</v>
      </c>
      <c r="W9" s="95">
        <f ca="1">IF(Table1[[#This Row],[h_id]]="","",COUNTIF(Table1[h_id],Table1[[#This Row],[h_id]]))</f>
        <v>5</v>
      </c>
      <c r="X9" s="93">
        <f>IF(Table1[Item Description]="","",Table1[[#This Row],[Qty]]*Table1[[#This Row],[Unit Price]])</f>
        <v>1656000</v>
      </c>
      <c r="Y9" s="93">
        <f>IF(Table1[[#This Row],[h_hargasebelumdiskon]]="","",IF(Table1[[#This Row],[Disc 1]]="",0,Table1[[#This Row],[h_hargasebelumdiskon]]*Table1[[#This Row],[Disc 1]]))</f>
        <v>165600</v>
      </c>
      <c r="Z9" s="93">
        <f>IF(Table1[[#This Row],[h_hargasebelumdiskon]]="","",IF(Table1[[#This Row],[Disc 2]]="",0,(Table1[[#This Row],[h_hargasebelumdiskon]]-Table1[[#This Row],[h_disc 1]])*Table1[[#This Row],[Disc 2]]))</f>
        <v>0</v>
      </c>
      <c r="AA9" s="93">
        <f>IF(Table1[Item Description]="","",Table1[[#This Row],[h_disc 1]]+Table1[[#This Row],[h_disc 2]])</f>
        <v>165600</v>
      </c>
      <c r="AB9" s="93">
        <f>IF(Table1[Item Description]="","",Table1[[#This Row],[h_hargasebelumdiskon]]-Table1[[#This Row],[h_diskon]])</f>
        <v>1490400</v>
      </c>
      <c r="AC9" s="93">
        <f ca="1">IF(Table1[//]="","",SUMIF(Table1[h_id],Table1[h_id],Table1[h_hargasetelahdiskon]))</f>
        <v>5124600</v>
      </c>
      <c r="AD9" s="93"/>
      <c r="AE9" s="93" t="str">
        <f>Table1[[#This Row],[Item Description]]&amp;Table1[[#This Row],[Unit]]&amp;Table1[[#This Row],[Unit Price]]</f>
        <v>BINDER CLIP JOYKO 105GRS27600</v>
      </c>
    </row>
    <row r="10" spans="1:31" x14ac:dyDescent="0.25">
      <c r="A10" s="95" t="str">
        <f>IF(Table1[[#This Row],[No. Invoice :]]="","",ROW())</f>
        <v/>
      </c>
      <c r="B10" s="196" t="str">
        <f>IF(Table1[h_Kode Sales :_1]="","",B$1+COUNT(B$2:B9))</f>
        <v/>
      </c>
      <c r="G10" s="95" t="str">
        <f>IF(Table1[[#This Row],[h_No. Invoice :]]="","",CONCATENATE("AM"," ",Table1[[#This Row],[h_No. Invoice :]]))</f>
        <v/>
      </c>
      <c r="H10" s="96" t="str">
        <f>CONCATENATE(UPPER(Table1[[#This Row],[h_Kode Sales :_1]])," ",Table1[[#This Row],[h_Kode Sales :_2]])</f>
        <v xml:space="preserve"> </v>
      </c>
      <c r="I10" s="95" t="str">
        <f>IF(Table1[[#This Row],[h_toko]]="","",INDEX(Table2[e],IF(Table1[[#This Row],[h_toko]]="","",MATCH(Table1[[#This Row],[h_toko]],Table2[a],0)),))</f>
        <v/>
      </c>
      <c r="J10" s="92">
        <v>50</v>
      </c>
      <c r="K10" s="92" t="s">
        <v>228</v>
      </c>
      <c r="L10" s="92">
        <v>1</v>
      </c>
      <c r="M10" s="92" t="s">
        <v>229</v>
      </c>
      <c r="N10" s="196" t="str">
        <f>IF(Table1[[#This Row],[h_Item Description]]="","",INDEX([1]!db[NB PAJAK],MATCH(Table1[[#This Row],[h_Item Description]],[1]!db[kode],0)))</f>
        <v>BINDER CLIP JOYKO 107</v>
      </c>
      <c r="O10" s="92" t="s">
        <v>232</v>
      </c>
      <c r="P10" s="93">
        <v>31200</v>
      </c>
      <c r="Q10" s="94">
        <v>0.1</v>
      </c>
      <c r="S10" s="199">
        <f>Table1[[#This Row],[h_hargasetelahdiskon]]</f>
        <v>1404000</v>
      </c>
      <c r="V10" s="95">
        <f ca="1">IF(Table1[[#This Row],[Item Description]]="","",IF(Table1[[#This Row],[//]]="",INDIRECT(ADDRESS(ROW()-1,COLUMN())),Table1[[#This Row],[//]]))</f>
        <v>9</v>
      </c>
      <c r="W10" s="95">
        <f ca="1">IF(Table1[[#This Row],[h_id]]="","",COUNTIF(Table1[h_id],Table1[[#This Row],[h_id]]))</f>
        <v>5</v>
      </c>
      <c r="X10" s="93">
        <f>IF(Table1[Item Description]="","",Table1[[#This Row],[Qty]]*Table1[[#This Row],[Unit Price]])</f>
        <v>1560000</v>
      </c>
      <c r="Y10" s="93">
        <f>IF(Table1[[#This Row],[h_hargasebelumdiskon]]="","",IF(Table1[[#This Row],[Disc 1]]="",0,Table1[[#This Row],[h_hargasebelumdiskon]]*Table1[[#This Row],[Disc 1]]))</f>
        <v>156000</v>
      </c>
      <c r="Z10" s="93">
        <f>IF(Table1[[#This Row],[h_hargasebelumdiskon]]="","",IF(Table1[[#This Row],[Disc 2]]="",0,(Table1[[#This Row],[h_hargasebelumdiskon]]-Table1[[#This Row],[h_disc 1]])*Table1[[#This Row],[Disc 2]]))</f>
        <v>0</v>
      </c>
      <c r="AA10" s="93">
        <f>IF(Table1[Item Description]="","",Table1[[#This Row],[h_disc 1]]+Table1[[#This Row],[h_disc 2]])</f>
        <v>156000</v>
      </c>
      <c r="AB10" s="93">
        <f>IF(Table1[Item Description]="","",Table1[[#This Row],[h_hargasebelumdiskon]]-Table1[[#This Row],[h_diskon]])</f>
        <v>1404000</v>
      </c>
      <c r="AC10" s="93" t="str">
        <f>IF(Table1[//]="","",SUMIF(Table1[h_id],Table1[h_id],Table1[h_hargasetelahdiskon]))</f>
        <v/>
      </c>
      <c r="AD10" s="93"/>
      <c r="AE10" s="93" t="str">
        <f>Table1[[#This Row],[Item Description]]&amp;Table1[[#This Row],[Unit]]&amp;Table1[[#This Row],[Unit Price]]</f>
        <v>BINDER CLIP JOYKO 107GRS31200</v>
      </c>
    </row>
    <row r="11" spans="1:31" x14ac:dyDescent="0.25">
      <c r="A11" s="95" t="str">
        <f>IF(Table1[[#This Row],[No. Invoice :]]="","",ROW())</f>
        <v/>
      </c>
      <c r="B11" s="196" t="str">
        <f>IF(Table1[h_Kode Sales :_1]="","",B$1+COUNT(B$2:B10))</f>
        <v/>
      </c>
      <c r="G11" s="95" t="str">
        <f>IF(Table1[[#This Row],[h_No. Invoice :]]="","",CONCATENATE("AM"," ",Table1[[#This Row],[h_No. Invoice :]]))</f>
        <v/>
      </c>
      <c r="H11" s="96" t="str">
        <f>CONCATENATE(UPPER(Table1[[#This Row],[h_Kode Sales :_1]])," ",Table1[[#This Row],[h_Kode Sales :_2]])</f>
        <v xml:space="preserve"> </v>
      </c>
      <c r="I11" s="95" t="str">
        <f>IF(Table1[[#This Row],[h_toko]]="","",INDEX(Table2[e],IF(Table1[[#This Row],[h_toko]]="","",MATCH(Table1[[#This Row],[h_toko]],Table2[a],0)),))</f>
        <v/>
      </c>
      <c r="J11" s="92">
        <v>20</v>
      </c>
      <c r="K11" s="92" t="s">
        <v>228</v>
      </c>
      <c r="L11" s="92">
        <v>1</v>
      </c>
      <c r="M11" s="92" t="s">
        <v>362</v>
      </c>
      <c r="N11" s="196" t="str">
        <f>IF(Table1[[#This Row],[h_Item Description]]="","",INDEX([1]!db[NB PAJAK],MATCH(Table1[[#This Row],[h_Item Description]],[1]!db[kode],0)))</f>
        <v>BINDER CLIP JOYKO 155</v>
      </c>
      <c r="O11" s="92" t="s">
        <v>366</v>
      </c>
      <c r="P11" s="93">
        <v>67800</v>
      </c>
      <c r="Q11" s="94">
        <v>0.1</v>
      </c>
      <c r="S11" s="199">
        <f>Table1[[#This Row],[h_hargasetelahdiskon]]</f>
        <v>1220400</v>
      </c>
      <c r="V11" s="95">
        <f ca="1">IF(Table1[[#This Row],[Item Description]]="","",IF(Table1[[#This Row],[//]]="",INDIRECT(ADDRESS(ROW()-1,COLUMN())),Table1[[#This Row],[//]]))</f>
        <v>9</v>
      </c>
      <c r="W11" s="95">
        <f ca="1">IF(Table1[[#This Row],[h_id]]="","",COUNTIF(Table1[h_id],Table1[[#This Row],[h_id]]))</f>
        <v>5</v>
      </c>
      <c r="X11" s="93">
        <f>IF(Table1[Item Description]="","",Table1[[#This Row],[Qty]]*Table1[[#This Row],[Unit Price]])</f>
        <v>1356000</v>
      </c>
      <c r="Y11" s="93">
        <f>IF(Table1[[#This Row],[h_hargasebelumdiskon]]="","",IF(Table1[[#This Row],[Disc 1]]="",0,Table1[[#This Row],[h_hargasebelumdiskon]]*Table1[[#This Row],[Disc 1]]))</f>
        <v>135600</v>
      </c>
      <c r="Z11" s="93">
        <f>IF(Table1[[#This Row],[h_hargasebelumdiskon]]="","",IF(Table1[[#This Row],[Disc 2]]="",0,(Table1[[#This Row],[h_hargasebelumdiskon]]-Table1[[#This Row],[h_disc 1]])*Table1[[#This Row],[Disc 2]]))</f>
        <v>0</v>
      </c>
      <c r="AA11" s="93">
        <f>IF(Table1[Item Description]="","",Table1[[#This Row],[h_disc 1]]+Table1[[#This Row],[h_disc 2]])</f>
        <v>135600</v>
      </c>
      <c r="AB11" s="93">
        <f>IF(Table1[Item Description]="","",Table1[[#This Row],[h_hargasebelumdiskon]]-Table1[[#This Row],[h_diskon]])</f>
        <v>1220400</v>
      </c>
      <c r="AC11" s="93" t="str">
        <f>IF(Table1[//]="","",SUMIF(Table1[h_id],Table1[h_id],Table1[h_hargasetelahdiskon]))</f>
        <v/>
      </c>
      <c r="AD11" s="93"/>
      <c r="AE11" s="93" t="str">
        <f>Table1[[#This Row],[Item Description]]&amp;Table1[[#This Row],[Unit]]&amp;Table1[[#This Row],[Unit Price]]</f>
        <v>BINDER CLIP JOYKO 155GRS67800</v>
      </c>
    </row>
    <row r="12" spans="1:31" x14ac:dyDescent="0.25">
      <c r="A12" s="95" t="str">
        <f>IF(Table1[[#This Row],[No. Invoice :]]="","",ROW())</f>
        <v/>
      </c>
      <c r="B12" s="196" t="str">
        <f>IF(Table1[h_Kode Sales :_1]="","",B$1+COUNT(B$2:B11))</f>
        <v/>
      </c>
      <c r="G12" s="95" t="str">
        <f>IF(Table1[[#This Row],[h_No. Invoice :]]="","",CONCATENATE("AM"," ",Table1[[#This Row],[h_No. Invoice :]]))</f>
        <v/>
      </c>
      <c r="H12" s="96" t="str">
        <f>CONCATENATE(UPPER(Table1[[#This Row],[h_Kode Sales :_1]])," ",Table1[[#This Row],[h_Kode Sales :_2]])</f>
        <v xml:space="preserve"> </v>
      </c>
      <c r="I12" s="95" t="str">
        <f>IF(Table1[[#This Row],[h_toko]]="","",INDEX(Table2[e],IF(Table1[[#This Row],[h_toko]]="","",MATCH(Table1[[#This Row],[h_toko]],Table2[a],0)),))</f>
        <v/>
      </c>
      <c r="J12" s="92">
        <v>20</v>
      </c>
      <c r="K12" s="92" t="s">
        <v>191</v>
      </c>
      <c r="M12" s="92" t="s">
        <v>363</v>
      </c>
      <c r="N12" s="196" t="str">
        <f>IF(Table1[[#This Row],[h_Item Description]]="","",INDEX([1]!db[NB PAJAK],MATCH(Table1[[#This Row],[h_Item Description]],[1]!db[kode],0)))</f>
        <v>LABEL HARGA KENKO 6001-2R (1 LINE) isi 10 rol</v>
      </c>
      <c r="O12" s="92" t="s">
        <v>367</v>
      </c>
      <c r="P12" s="93">
        <v>21000</v>
      </c>
      <c r="Q12" s="94">
        <v>0.1</v>
      </c>
      <c r="S12" s="199">
        <f>Table1[[#This Row],[h_hargasetelahdiskon]]</f>
        <v>378000</v>
      </c>
      <c r="V12" s="95">
        <f ca="1">IF(Table1[[#This Row],[Item Description]]="","",IF(Table1[[#This Row],[//]]="",INDIRECT(ADDRESS(ROW()-1,COLUMN())),Table1[[#This Row],[//]]))</f>
        <v>9</v>
      </c>
      <c r="W12" s="95">
        <f ca="1">IF(Table1[[#This Row],[h_id]]="","",COUNTIF(Table1[h_id],Table1[[#This Row],[h_id]]))</f>
        <v>5</v>
      </c>
      <c r="X12" s="93">
        <f>IF(Table1[Item Description]="","",Table1[[#This Row],[Qty]]*Table1[[#This Row],[Unit Price]])</f>
        <v>420000</v>
      </c>
      <c r="Y12" s="93">
        <f>IF(Table1[[#This Row],[h_hargasebelumdiskon]]="","",IF(Table1[[#This Row],[Disc 1]]="",0,Table1[[#This Row],[h_hargasebelumdiskon]]*Table1[[#This Row],[Disc 1]]))</f>
        <v>42000</v>
      </c>
      <c r="Z12" s="93">
        <f>IF(Table1[[#This Row],[h_hargasebelumdiskon]]="","",IF(Table1[[#This Row],[Disc 2]]="",0,(Table1[[#This Row],[h_hargasebelumdiskon]]-Table1[[#This Row],[h_disc 1]])*Table1[[#This Row],[Disc 2]]))</f>
        <v>0</v>
      </c>
      <c r="AA12" s="93">
        <f>IF(Table1[Item Description]="","",Table1[[#This Row],[h_disc 1]]+Table1[[#This Row],[h_disc 2]])</f>
        <v>42000</v>
      </c>
      <c r="AB12" s="93">
        <f>IF(Table1[Item Description]="","",Table1[[#This Row],[h_hargasebelumdiskon]]-Table1[[#This Row],[h_diskon]])</f>
        <v>378000</v>
      </c>
      <c r="AC12" s="93" t="str">
        <f>IF(Table1[//]="","",SUMIF(Table1[h_id],Table1[h_id],Table1[h_hargasetelahdiskon]))</f>
        <v/>
      </c>
      <c r="AD12" s="93"/>
      <c r="AE12" s="93" t="str">
        <f>Table1[[#This Row],[Item Description]]&amp;Table1[[#This Row],[Unit]]&amp;Table1[[#This Row],[Unit Price]]</f>
        <v>LABEL HARGA KENKO 6001-2R (1 LINE) isi 10 rolPAK21000</v>
      </c>
    </row>
    <row r="13" spans="1:31" x14ac:dyDescent="0.25">
      <c r="A13" s="95" t="str">
        <f>IF(Table1[[#This Row],[No. Invoice :]]="","",ROW())</f>
        <v/>
      </c>
      <c r="B13" s="196" t="str">
        <f>IF(Table1[h_Kode Sales :_1]="","",B$1+COUNT(B$2:B12))</f>
        <v/>
      </c>
      <c r="G13" s="95" t="str">
        <f>IF(Table1[[#This Row],[h_No. Invoice :]]="","",CONCATENATE("AM"," ",Table1[[#This Row],[h_No. Invoice :]]))</f>
        <v/>
      </c>
      <c r="H13" s="96" t="str">
        <f>CONCATENATE(UPPER(Table1[[#This Row],[h_Kode Sales :_1]])," ",Table1[[#This Row],[h_Kode Sales :_2]])</f>
        <v xml:space="preserve"> </v>
      </c>
      <c r="I13" s="95" t="str">
        <f>IF(Table1[[#This Row],[h_toko]]="","",INDEX(Table2[e],IF(Table1[[#This Row],[h_toko]]="","",MATCH(Table1[[#This Row],[h_toko]],Table2[a],0)),))</f>
        <v/>
      </c>
      <c r="J13" s="92">
        <f>12*4.5</f>
        <v>54</v>
      </c>
      <c r="K13" s="92" t="s">
        <v>143</v>
      </c>
      <c r="M13" s="92" t="s">
        <v>364</v>
      </c>
      <c r="N13" s="196" t="str">
        <f>IF(Table1[[#This Row],[h_Item Description]]="","",INDEX([1]!db[NB PAJAK],MATCH(Table1[[#This Row],[h_Item Description]],[1]!db[kode],0)))</f>
        <v>PUNCH KENKO NO. 30</v>
      </c>
      <c r="O13" s="92" t="s">
        <v>368</v>
      </c>
      <c r="P13" s="93">
        <f>156000/12</f>
        <v>13000</v>
      </c>
      <c r="Q13" s="94">
        <v>0.1</v>
      </c>
      <c r="S13" s="199">
        <f>Table1[[#This Row],[h_hargasetelahdiskon]]</f>
        <v>631800</v>
      </c>
      <c r="V13" s="95">
        <f ca="1">IF(Table1[[#This Row],[Item Description]]="","",IF(Table1[[#This Row],[//]]="",INDIRECT(ADDRESS(ROW()-1,COLUMN())),Table1[[#This Row],[//]]))</f>
        <v>9</v>
      </c>
      <c r="W13" s="95">
        <f ca="1">IF(Table1[[#This Row],[h_id]]="","",COUNTIF(Table1[h_id],Table1[[#This Row],[h_id]]))</f>
        <v>5</v>
      </c>
      <c r="X13" s="93">
        <f>IF(Table1[Item Description]="","",Table1[[#This Row],[Qty]]*Table1[[#This Row],[Unit Price]])</f>
        <v>702000</v>
      </c>
      <c r="Y13" s="93">
        <f>IF(Table1[[#This Row],[h_hargasebelumdiskon]]="","",IF(Table1[[#This Row],[Disc 1]]="",0,Table1[[#This Row],[h_hargasebelumdiskon]]*Table1[[#This Row],[Disc 1]]))</f>
        <v>70200</v>
      </c>
      <c r="Z13" s="93">
        <f>IF(Table1[[#This Row],[h_hargasebelumdiskon]]="","",IF(Table1[[#This Row],[Disc 2]]="",0,(Table1[[#This Row],[h_hargasebelumdiskon]]-Table1[[#This Row],[h_disc 1]])*Table1[[#This Row],[Disc 2]]))</f>
        <v>0</v>
      </c>
      <c r="AA13" s="93">
        <f>IF(Table1[Item Description]="","",Table1[[#This Row],[h_disc 1]]+Table1[[#This Row],[h_disc 2]])</f>
        <v>70200</v>
      </c>
      <c r="AB13" s="93">
        <f>IF(Table1[Item Description]="","",Table1[[#This Row],[h_hargasebelumdiskon]]-Table1[[#This Row],[h_diskon]])</f>
        <v>631800</v>
      </c>
      <c r="AC13" s="93" t="str">
        <f>IF(Table1[//]="","",SUMIF(Table1[h_id],Table1[h_id],Table1[h_hargasetelahdiskon]))</f>
        <v/>
      </c>
      <c r="AD13" s="93"/>
      <c r="AE13" s="93" t="str">
        <f>Table1[[#This Row],[Item Description]]&amp;Table1[[#This Row],[Unit]]&amp;Table1[[#This Row],[Unit Price]]</f>
        <v>PUNCH KENKO NO. 30PCS13000</v>
      </c>
    </row>
    <row r="14" spans="1:31" x14ac:dyDescent="0.25">
      <c r="A14" s="95" t="str">
        <f>IF(Table1[[#This Row],[No. Invoice :]]="","",ROW())</f>
        <v/>
      </c>
      <c r="B14" s="196" t="str">
        <f>IF(Table1[h_Kode Sales :_1]="","",B$1+COUNT(B$2:B9))</f>
        <v/>
      </c>
      <c r="G14" s="95" t="str">
        <f>IF(Table1[[#This Row],[h_No. Invoice :]]="","",CONCATENATE("AM"," ",Table1[[#This Row],[h_No. Invoice :]]))</f>
        <v/>
      </c>
      <c r="H14" s="96" t="str">
        <f>CONCATENATE(UPPER(Table1[[#This Row],[h_Kode Sales :_1]])," ",Table1[[#This Row],[h_Kode Sales :_2]])</f>
        <v xml:space="preserve"> </v>
      </c>
      <c r="I14" s="95" t="str">
        <f>IF(Table1[[#This Row],[h_toko]]="","",INDEX(Table2[e],IF(Table1[[#This Row],[h_toko]]="","",MATCH(Table1[[#This Row],[h_toko]],Table2[a],0)),))</f>
        <v/>
      </c>
      <c r="N14" s="196" t="str">
        <f>IF(Table1[[#This Row],[h_Item Description]]="","",INDEX([1]!db[NB PAJAK],MATCH(Table1[[#This Row],[h_Item Description]],[1]!db[kode],0)))</f>
        <v/>
      </c>
      <c r="P14" s="93"/>
      <c r="Q14" s="94"/>
      <c r="S14" s="199" t="str">
        <f>Table1[[#This Row],[h_hargasetelahdiskon]]</f>
        <v/>
      </c>
      <c r="V14" s="95" t="str">
        <f ca="1">IF(Table1[[#This Row],[Item Description]]="","",IF(Table1[[#This Row],[//]]="",INDIRECT(ADDRESS(ROW()-1,COLUMN())),Table1[[#This Row],[//]]))</f>
        <v/>
      </c>
      <c r="W14" s="95" t="str">
        <f ca="1">IF(Table1[[#This Row],[h_id]]="","",COUNTIF(Table1[h_id],Table1[[#This Row],[h_id]]))</f>
        <v/>
      </c>
      <c r="X14" s="93" t="str">
        <f>IF(Table1[Item Description]="","",Table1[[#This Row],[Qty]]*Table1[[#This Row],[Unit Price]])</f>
        <v/>
      </c>
      <c r="Y14" s="93" t="str">
        <f>IF(Table1[[#This Row],[h_hargasebelumdiskon]]="","",IF(Table1[[#This Row],[Disc 1]]="",0,Table1[[#This Row],[h_hargasebelumdiskon]]*Table1[[#This Row],[Disc 1]]))</f>
        <v/>
      </c>
      <c r="Z14" s="93" t="str">
        <f>IF(Table1[[#This Row],[h_hargasebelumdiskon]]="","",IF(Table1[[#This Row],[Disc 2]]="",0,(Table1[[#This Row],[h_hargasebelumdiskon]]-Table1[[#This Row],[h_disc 1]])*Table1[[#This Row],[Disc 2]]))</f>
        <v/>
      </c>
      <c r="AA14" s="93" t="str">
        <f>IF(Table1[Item Description]="","",Table1[[#This Row],[h_disc 1]]+Table1[[#This Row],[h_disc 2]])</f>
        <v/>
      </c>
      <c r="AB14" s="93" t="str">
        <f>IF(Table1[Item Description]="","",Table1[[#This Row],[h_hargasebelumdiskon]]-Table1[[#This Row],[h_diskon]])</f>
        <v/>
      </c>
      <c r="AC14" s="93" t="str">
        <f>IF(Table1[//]="","",SUMIF(Table1[h_id],Table1[h_id],Table1[h_hargasetelahdiskon]))</f>
        <v/>
      </c>
      <c r="AD14" s="93"/>
      <c r="AE14" s="93" t="str">
        <f>Table1[[#This Row],[Item Description]]&amp;Table1[[#This Row],[Unit]]&amp;Table1[[#This Row],[Unit Price]]</f>
        <v/>
      </c>
    </row>
    <row r="15" spans="1:31" x14ac:dyDescent="0.25">
      <c r="A15" s="95">
        <f>IF(Table1[[#This Row],[No. Invoice :]]="","",ROW())</f>
        <v>15</v>
      </c>
      <c r="B15" s="196">
        <f>IF(Table1[h_Kode Sales :_1]="","",B$1+COUNT(B$2:B14))</f>
        <v>23050004</v>
      </c>
      <c r="C15" s="98">
        <v>45051</v>
      </c>
      <c r="D15" s="92" t="s">
        <v>129</v>
      </c>
      <c r="E15" s="97" t="s">
        <v>152</v>
      </c>
      <c r="F15" s="92" t="s">
        <v>131</v>
      </c>
      <c r="G15" s="95" t="str">
        <f>IF(Table1[[#This Row],[h_No. Invoice :]]="","",CONCATENATE("AM"," ",Table1[[#This Row],[h_No. Invoice :]]))</f>
        <v>AM 23050004</v>
      </c>
      <c r="H15" s="96" t="str">
        <f>CONCATENATE(UPPER(Table1[[#This Row],[h_Kode Sales :_1]])," ",Table1[[#This Row],[h_Kode Sales :_2]])</f>
        <v>G 4040</v>
      </c>
      <c r="I15" s="95" t="str">
        <f>IF(Table1[[#This Row],[h_toko]]="","",INDEX(Table2[e],IF(Table1[[#This Row],[h_toko]]="","",MATCH(Table1[[#This Row],[h_toko]],Table2[a],0)),))</f>
        <v>LILY JULIAWATI (REJO AGUNG) JOMBANG</v>
      </c>
      <c r="J15" s="92">
        <v>576</v>
      </c>
      <c r="K15" s="92" t="s">
        <v>153</v>
      </c>
      <c r="L15" s="92">
        <v>4</v>
      </c>
      <c r="M15" s="92" t="s">
        <v>154</v>
      </c>
      <c r="N15" s="196" t="e">
        <f>IF(Table1[[#This Row],[h_Item Description]]="","",INDEX([1]!db[NB PAJAK],MATCH(Table1[[#This Row],[h_Item Description]],[1]!db[kode],0)))</f>
        <v>#N/A</v>
      </c>
      <c r="O15" s="92" t="s">
        <v>154</v>
      </c>
      <c r="P15" s="93">
        <v>39000</v>
      </c>
      <c r="Q15" s="94">
        <v>0.125</v>
      </c>
      <c r="S15" s="199">
        <f>Table1[[#This Row],[h_hargasetelahdiskon]]</f>
        <v>19656000</v>
      </c>
      <c r="T15" s="93" t="s">
        <v>156</v>
      </c>
      <c r="V15" s="95">
        <f ca="1">IF(Table1[[#This Row],[Item Description]]="","",IF(Table1[[#This Row],[//]]="",INDIRECT(ADDRESS(ROW()-1,COLUMN())),Table1[[#This Row],[//]]))</f>
        <v>15</v>
      </c>
      <c r="W15" s="95">
        <f ca="1">IF(Table1[[#This Row],[h_id]]="","",COUNTIF(Table1[h_id],Table1[[#This Row],[h_id]]))</f>
        <v>2</v>
      </c>
      <c r="X15" s="93">
        <f>IF(Table1[Item Description]="","",Table1[[#This Row],[Qty]]*Table1[[#This Row],[Unit Price]])</f>
        <v>22464000</v>
      </c>
      <c r="Y15" s="93">
        <f>IF(Table1[[#This Row],[h_hargasebelumdiskon]]="","",IF(Table1[[#This Row],[Disc 1]]="",0,Table1[[#This Row],[h_hargasebelumdiskon]]*Table1[[#This Row],[Disc 1]]))</f>
        <v>2808000</v>
      </c>
      <c r="Z15" s="93">
        <f>IF(Table1[[#This Row],[h_hargasebelumdiskon]]="","",IF(Table1[[#This Row],[Disc 2]]="",0,(Table1[[#This Row],[h_hargasebelumdiskon]]-Table1[[#This Row],[h_disc 1]])*Table1[[#This Row],[Disc 2]]))</f>
        <v>0</v>
      </c>
      <c r="AA15" s="93">
        <f>IF(Table1[Item Description]="","",Table1[[#This Row],[h_disc 1]]+Table1[[#This Row],[h_disc 2]])</f>
        <v>2808000</v>
      </c>
      <c r="AB15" s="93">
        <f>IF(Table1[Item Description]="","",Table1[[#This Row],[h_hargasebelumdiskon]]-Table1[[#This Row],[h_diskon]])</f>
        <v>19656000</v>
      </c>
      <c r="AC15" s="93">
        <f ca="1">IF(Table1[//]="","",SUMIF(Table1[h_id],Table1[h_id],Table1[h_hargasetelahdiskon]))</f>
        <v>24570000</v>
      </c>
      <c r="AD15" s="93"/>
      <c r="AE15" s="93" t="str">
        <f>Table1[[#This Row],[Item Description]]&amp;Table1[[#This Row],[Unit]]&amp;Table1[[#This Row],[Unit Price]]</f>
        <v>GEL PEN KENKO HI-TECH-H 0.28 MM HITAMLS39000</v>
      </c>
    </row>
    <row r="16" spans="1:31" x14ac:dyDescent="0.25">
      <c r="A16" s="95" t="str">
        <f>IF(Table1[[#This Row],[No. Invoice :]]="","",ROW())</f>
        <v/>
      </c>
      <c r="B16" s="196" t="str">
        <f>IF(Table1[h_Kode Sales :_1]="","",B$1+COUNT(B$2:B15))</f>
        <v/>
      </c>
      <c r="G16" s="95" t="str">
        <f>IF(Table1[[#This Row],[h_No. Invoice :]]="","",CONCATENATE("AM"," ",Table1[[#This Row],[h_No. Invoice :]]))</f>
        <v/>
      </c>
      <c r="H16" s="96" t="str">
        <f>CONCATENATE(UPPER(Table1[[#This Row],[h_Kode Sales :_1]])," ",Table1[[#This Row],[h_Kode Sales :_2]])</f>
        <v xml:space="preserve"> </v>
      </c>
      <c r="I16" s="95" t="str">
        <f>IF(Table1[[#This Row],[h_toko]]="","",INDEX(Table2[e],IF(Table1[[#This Row],[h_toko]]="","",MATCH(Table1[[#This Row],[h_toko]],Table2[a],0)),))</f>
        <v/>
      </c>
      <c r="J16" s="92">
        <v>144</v>
      </c>
      <c r="K16" s="92" t="s">
        <v>153</v>
      </c>
      <c r="L16" s="92">
        <v>1</v>
      </c>
      <c r="M16" s="92" t="s">
        <v>155</v>
      </c>
      <c r="N16" s="196" t="e">
        <f>IF(Table1[[#This Row],[h_Item Description]]="","",INDEX([1]!db[NB PAJAK],MATCH(Table1[[#This Row],[h_Item Description]],[1]!db[kode],0)))</f>
        <v>#N/A</v>
      </c>
      <c r="O16" s="92" t="s">
        <v>155</v>
      </c>
      <c r="P16" s="93">
        <v>39000</v>
      </c>
      <c r="Q16" s="94">
        <v>0.125</v>
      </c>
      <c r="S16" s="199">
        <f>Table1[[#This Row],[h_hargasetelahdiskon]]</f>
        <v>4914000</v>
      </c>
      <c r="V16" s="95">
        <f ca="1">IF(Table1[[#This Row],[Item Description]]="","",IF(Table1[[#This Row],[//]]="",INDIRECT(ADDRESS(ROW()-1,COLUMN())),Table1[[#This Row],[//]]))</f>
        <v>15</v>
      </c>
      <c r="W16" s="95">
        <f ca="1">IF(Table1[[#This Row],[h_id]]="","",COUNTIF(Table1[h_id],Table1[[#This Row],[h_id]]))</f>
        <v>2</v>
      </c>
      <c r="X16" s="93">
        <f>IF(Table1[Item Description]="","",Table1[[#This Row],[Qty]]*Table1[[#This Row],[Unit Price]])</f>
        <v>5616000</v>
      </c>
      <c r="Y16" s="93">
        <f>IF(Table1[[#This Row],[h_hargasebelumdiskon]]="","",IF(Table1[[#This Row],[Disc 1]]="",0,Table1[[#This Row],[h_hargasebelumdiskon]]*Table1[[#This Row],[Disc 1]]))</f>
        <v>702000</v>
      </c>
      <c r="Z16" s="93">
        <f>IF(Table1[[#This Row],[h_hargasebelumdiskon]]="","",IF(Table1[[#This Row],[Disc 2]]="",0,(Table1[[#This Row],[h_hargasebelumdiskon]]-Table1[[#This Row],[h_disc 1]])*Table1[[#This Row],[Disc 2]]))</f>
        <v>0</v>
      </c>
      <c r="AA16" s="93">
        <f>IF(Table1[Item Description]="","",Table1[[#This Row],[h_disc 1]]+Table1[[#This Row],[h_disc 2]])</f>
        <v>702000</v>
      </c>
      <c r="AB16" s="93">
        <f>IF(Table1[Item Description]="","",Table1[[#This Row],[h_hargasebelumdiskon]]-Table1[[#This Row],[h_diskon]])</f>
        <v>4914000</v>
      </c>
      <c r="AC16" s="93" t="str">
        <f>IF(Table1[//]="","",SUMIF(Table1[h_id],Table1[h_id],Table1[h_hargasetelahdiskon]))</f>
        <v/>
      </c>
      <c r="AD16" s="93"/>
      <c r="AE16" s="93" t="str">
        <f>Table1[[#This Row],[Item Description]]&amp;Table1[[#This Row],[Unit]]&amp;Table1[[#This Row],[Unit Price]]</f>
        <v>GEL PEN KENKO HI-TECH-H 0.28 MM BIRULS39000</v>
      </c>
    </row>
    <row r="17" spans="1:31" x14ac:dyDescent="0.25">
      <c r="A17" s="95" t="str">
        <f>IF(Table1[[#This Row],[No. Invoice :]]="","",ROW())</f>
        <v/>
      </c>
      <c r="B17" s="196" t="str">
        <f>IF(Table1[h_Kode Sales :_1]="","",B$1+COUNT(B$2:B16))</f>
        <v/>
      </c>
      <c r="G17" s="95" t="str">
        <f>IF(Table1[[#This Row],[h_No. Invoice :]]="","",CONCATENATE("AM"," ",Table1[[#This Row],[h_No. Invoice :]]))</f>
        <v/>
      </c>
      <c r="H17" s="96" t="str">
        <f>CONCATENATE(UPPER(Table1[[#This Row],[h_Kode Sales :_1]])," ",Table1[[#This Row],[h_Kode Sales :_2]])</f>
        <v xml:space="preserve"> </v>
      </c>
      <c r="I17" s="95" t="str">
        <f>IF(Table1[[#This Row],[h_toko]]="","",INDEX(Table2[e],IF(Table1[[#This Row],[h_toko]]="","",MATCH(Table1[[#This Row],[h_toko]],Table2[a],0)),))</f>
        <v/>
      </c>
      <c r="N17" s="196" t="str">
        <f>IF(Table1[[#This Row],[h_Item Description]]="","",INDEX([1]!db[NB PAJAK],MATCH(Table1[[#This Row],[h_Item Description]],[1]!db[kode],0)))</f>
        <v/>
      </c>
      <c r="P17" s="93"/>
      <c r="Q17" s="94"/>
      <c r="S17" s="199" t="str">
        <f>Table1[[#This Row],[h_hargasetelahdiskon]]</f>
        <v/>
      </c>
      <c r="V17" s="95" t="str">
        <f ca="1">IF(Table1[[#This Row],[Item Description]]="","",IF(Table1[[#This Row],[//]]="",INDIRECT(ADDRESS(ROW()-1,COLUMN())),Table1[[#This Row],[//]]))</f>
        <v/>
      </c>
      <c r="W17" s="95" t="str">
        <f ca="1">IF(Table1[[#This Row],[h_id]]="","",COUNTIF(Table1[h_id],Table1[[#This Row],[h_id]]))</f>
        <v/>
      </c>
      <c r="X17" s="93" t="str">
        <f>IF(Table1[Item Description]="","",Table1[[#This Row],[Qty]]*Table1[[#This Row],[Unit Price]])</f>
        <v/>
      </c>
      <c r="Y17" s="93" t="str">
        <f>IF(Table1[[#This Row],[h_hargasebelumdiskon]]="","",IF(Table1[[#This Row],[Disc 1]]="",0,Table1[[#This Row],[h_hargasebelumdiskon]]*Table1[[#This Row],[Disc 1]]))</f>
        <v/>
      </c>
      <c r="Z17" s="93" t="str">
        <f>IF(Table1[[#This Row],[h_hargasebelumdiskon]]="","",IF(Table1[[#This Row],[Disc 2]]="",0,(Table1[[#This Row],[h_hargasebelumdiskon]]-Table1[[#This Row],[h_disc 1]])*Table1[[#This Row],[Disc 2]]))</f>
        <v/>
      </c>
      <c r="AA17" s="93" t="str">
        <f>IF(Table1[Item Description]="","",Table1[[#This Row],[h_disc 1]]+Table1[[#This Row],[h_disc 2]])</f>
        <v/>
      </c>
      <c r="AB17" s="93" t="str">
        <f>IF(Table1[Item Description]="","",Table1[[#This Row],[h_hargasebelumdiskon]]-Table1[[#This Row],[h_diskon]])</f>
        <v/>
      </c>
      <c r="AC17" s="93" t="str">
        <f>IF(Table1[//]="","",SUMIF(Table1[h_id],Table1[h_id],Table1[h_hargasetelahdiskon]))</f>
        <v/>
      </c>
      <c r="AD17" s="93"/>
      <c r="AE17" s="93" t="str">
        <f>Table1[[#This Row],[Item Description]]&amp;Table1[[#This Row],[Unit]]&amp;Table1[[#This Row],[Unit Price]]</f>
        <v/>
      </c>
    </row>
    <row r="18" spans="1:31" x14ac:dyDescent="0.25">
      <c r="A18" s="95">
        <f>IF(Table1[[#This Row],[No. Invoice :]]="","",ROW())</f>
        <v>18</v>
      </c>
      <c r="B18" s="196">
        <f>IF(Table1[h_Kode Sales :_1]="","",B$1+COUNT(B$2:B17))</f>
        <v>23050005</v>
      </c>
      <c r="C18" s="98">
        <v>45051</v>
      </c>
      <c r="D18" s="92" t="s">
        <v>140</v>
      </c>
      <c r="E18" s="97" t="s">
        <v>157</v>
      </c>
      <c r="F18" s="92" t="s">
        <v>158</v>
      </c>
      <c r="G18" s="95" t="str">
        <f>IF(Table1[[#This Row],[h_No. Invoice :]]="","",CONCATENATE("AM"," ",Table1[[#This Row],[h_No. Invoice :]]))</f>
        <v>AM 23050005</v>
      </c>
      <c r="H18" s="96" t="str">
        <f>CONCATENATE(UPPER(Table1[[#This Row],[h_Kode Sales :_1]])," ",Table1[[#This Row],[h_Kode Sales :_2]])</f>
        <v>KO 4042</v>
      </c>
      <c r="I18" s="95" t="str">
        <f>IF(Table1[[#This Row],[h_toko]]="","",INDEX(Table2[e],IF(Table1[[#This Row],[h_toko]]="","",MATCH(Table1[[#This Row],[h_toko]],Table2[a],0)),))</f>
        <v>CV SINAR CAHAYA NIRMALA BREBES</v>
      </c>
      <c r="J18" s="92">
        <v>144</v>
      </c>
      <c r="K18" s="92" t="s">
        <v>159</v>
      </c>
      <c r="L18" s="92">
        <v>1</v>
      </c>
      <c r="M18" s="92" t="s">
        <v>160</v>
      </c>
      <c r="N18" s="196" t="e">
        <f>IF(Table1[[#This Row],[h_Item Description]]="","",INDEX([1]!db[NB PAJAK],MATCH(Table1[[#This Row],[h_Item Description]],[1]!db[kode],0)))</f>
        <v>#N/A</v>
      </c>
      <c r="O18" s="92" t="s">
        <v>160</v>
      </c>
      <c r="P18" s="93">
        <v>11900</v>
      </c>
      <c r="Q18" s="94">
        <v>0.1</v>
      </c>
      <c r="S18" s="199">
        <f>Table1[[#This Row],[h_hargasetelahdiskon]]</f>
        <v>1542240</v>
      </c>
      <c r="T18" s="93" t="s">
        <v>156</v>
      </c>
      <c r="V18" s="95">
        <f ca="1">IF(Table1[[#This Row],[Item Description]]="","",IF(Table1[[#This Row],[//]]="",INDIRECT(ADDRESS(ROW()-1,COLUMN())),Table1[[#This Row],[//]]))</f>
        <v>18</v>
      </c>
      <c r="W18" s="95">
        <f ca="1">IF(Table1[[#This Row],[h_id]]="","",COUNTIF(Table1[h_id],Table1[[#This Row],[h_id]]))</f>
        <v>4</v>
      </c>
      <c r="X18" s="93">
        <f>IF(Table1[Item Description]="","",Table1[[#This Row],[Qty]]*Table1[[#This Row],[Unit Price]])</f>
        <v>1713600</v>
      </c>
      <c r="Y18" s="93">
        <f>IF(Table1[[#This Row],[h_hargasebelumdiskon]]="","",IF(Table1[[#This Row],[Disc 1]]="",0,Table1[[#This Row],[h_hargasebelumdiskon]]*Table1[[#This Row],[Disc 1]]))</f>
        <v>171360</v>
      </c>
      <c r="Z18" s="93">
        <f>IF(Table1[[#This Row],[h_hargasebelumdiskon]]="","",IF(Table1[[#This Row],[Disc 2]]="",0,(Table1[[#This Row],[h_hargasebelumdiskon]]-Table1[[#This Row],[h_disc 1]])*Table1[[#This Row],[Disc 2]]))</f>
        <v>0</v>
      </c>
      <c r="AA18" s="93">
        <f>IF(Table1[Item Description]="","",Table1[[#This Row],[h_disc 1]]+Table1[[#This Row],[h_disc 2]])</f>
        <v>171360</v>
      </c>
      <c r="AB18" s="93">
        <f>IF(Table1[Item Description]="","",Table1[[#This Row],[h_hargasebelumdiskon]]-Table1[[#This Row],[h_diskon]])</f>
        <v>1542240</v>
      </c>
      <c r="AC18" s="93">
        <f ca="1">IF(Table1[//]="","",SUMIF(Table1[h_id],Table1[h_id],Table1[h_hargasetelahdiskon]))</f>
        <v>11348640</v>
      </c>
      <c r="AD18" s="93"/>
      <c r="AE18" s="93" t="str">
        <f>Table1[[#This Row],[Item Description]]&amp;Table1[[#This Row],[Unit]]&amp;Table1[[#This Row],[Unit Price]]</f>
        <v>CRAYON / OIL PASTEL JOYKO OP-12S PP CASE SEA WORLDPC11900</v>
      </c>
    </row>
    <row r="19" spans="1:31" x14ac:dyDescent="0.25">
      <c r="A19" s="95" t="str">
        <f>IF(Table1[[#This Row],[No. Invoice :]]="","",ROW())</f>
        <v/>
      </c>
      <c r="B19" s="196" t="str">
        <f>IF(Table1[h_Kode Sales :_1]="","",B$1+COUNT(B$2:B18))</f>
        <v/>
      </c>
      <c r="G19" s="95" t="str">
        <f>IF(Table1[[#This Row],[h_No. Invoice :]]="","",CONCATENATE("AM"," ",Table1[[#This Row],[h_No. Invoice :]]))</f>
        <v/>
      </c>
      <c r="H19" s="96" t="str">
        <f>CONCATENATE(UPPER(Table1[[#This Row],[h_Kode Sales :_1]])," ",Table1[[#This Row],[h_Kode Sales :_2]])</f>
        <v xml:space="preserve"> </v>
      </c>
      <c r="I19" s="95" t="str">
        <f>IF(Table1[[#This Row],[h_toko]]="","",INDEX(Table2[e],IF(Table1[[#This Row],[h_toko]]="","",MATCH(Table1[[#This Row],[h_toko]],Table2[a],0)),))</f>
        <v/>
      </c>
      <c r="J19" s="92">
        <v>72</v>
      </c>
      <c r="K19" s="92" t="s">
        <v>159</v>
      </c>
      <c r="L19" s="92">
        <v>1</v>
      </c>
      <c r="M19" s="92" t="s">
        <v>161</v>
      </c>
      <c r="N19" s="196" t="e">
        <f>IF(Table1[[#This Row],[h_Item Description]]="","",INDEX([1]!db[NB PAJAK],MATCH(Table1[[#This Row],[h_Item Description]],[1]!db[kode],0)))</f>
        <v>#N/A</v>
      </c>
      <c r="O19" s="92" t="s">
        <v>161</v>
      </c>
      <c r="P19" s="93">
        <v>23000</v>
      </c>
      <c r="Q19" s="94">
        <v>0.1</v>
      </c>
      <c r="S19" s="199">
        <f>Table1[[#This Row],[h_hargasetelahdiskon]]</f>
        <v>1490400</v>
      </c>
      <c r="V19" s="95">
        <f ca="1">IF(Table1[[#This Row],[Item Description]]="","",IF(Table1[[#This Row],[//]]="",INDIRECT(ADDRESS(ROW()-1,COLUMN())),Table1[[#This Row],[//]]))</f>
        <v>18</v>
      </c>
      <c r="W19" s="95">
        <f ca="1">IF(Table1[[#This Row],[h_id]]="","",COUNTIF(Table1[h_id],Table1[[#This Row],[h_id]]))</f>
        <v>4</v>
      </c>
      <c r="X19" s="93">
        <f>IF(Table1[Item Description]="","",Table1[[#This Row],[Qty]]*Table1[[#This Row],[Unit Price]])</f>
        <v>1656000</v>
      </c>
      <c r="Y19" s="93">
        <f>IF(Table1[[#This Row],[h_hargasebelumdiskon]]="","",IF(Table1[[#This Row],[Disc 1]]="",0,Table1[[#This Row],[h_hargasebelumdiskon]]*Table1[[#This Row],[Disc 1]]))</f>
        <v>165600</v>
      </c>
      <c r="Z19" s="93">
        <f>IF(Table1[[#This Row],[h_hargasebelumdiskon]]="","",IF(Table1[[#This Row],[Disc 2]]="",0,(Table1[[#This Row],[h_hargasebelumdiskon]]-Table1[[#This Row],[h_disc 1]])*Table1[[#This Row],[Disc 2]]))</f>
        <v>0</v>
      </c>
      <c r="AA19" s="93">
        <f>IF(Table1[Item Description]="","",Table1[[#This Row],[h_disc 1]]+Table1[[#This Row],[h_disc 2]])</f>
        <v>165600</v>
      </c>
      <c r="AB19" s="93">
        <f>IF(Table1[Item Description]="","",Table1[[#This Row],[h_hargasebelumdiskon]]-Table1[[#This Row],[h_diskon]])</f>
        <v>1490400</v>
      </c>
      <c r="AC19" s="93" t="str">
        <f>IF(Table1[//]="","",SUMIF(Table1[h_id],Table1[h_id],Table1[h_hargasetelahdiskon]))</f>
        <v/>
      </c>
      <c r="AD19" s="93"/>
      <c r="AE19" s="93" t="str">
        <f>Table1[[#This Row],[Item Description]]&amp;Table1[[#This Row],[Unit]]&amp;Table1[[#This Row],[Unit Price]]</f>
        <v>CRAYON / OIL PASTEL JOYKO OP-18S PP CASE SEA WORLDPC23000</v>
      </c>
    </row>
    <row r="20" spans="1:31" x14ac:dyDescent="0.25">
      <c r="A20" s="95" t="str">
        <f>IF(Table1[[#This Row],[No. Invoice :]]="","",ROW())</f>
        <v/>
      </c>
      <c r="B20" s="196" t="str">
        <f>IF(Table1[h_Kode Sales :_1]="","",B$1+COUNT(B$2:B19))</f>
        <v/>
      </c>
      <c r="G20" s="95" t="str">
        <f>IF(Table1[[#This Row],[h_No. Invoice :]]="","",CONCATENATE("AM"," ",Table1[[#This Row],[h_No. Invoice :]]))</f>
        <v/>
      </c>
      <c r="H20" s="96" t="str">
        <f>CONCATENATE(UPPER(Table1[[#This Row],[h_Kode Sales :_1]])," ",Table1[[#This Row],[h_Kode Sales :_2]])</f>
        <v xml:space="preserve"> </v>
      </c>
      <c r="I20" s="95" t="str">
        <f>IF(Table1[[#This Row],[h_toko]]="","",INDEX(Table2[e],IF(Table1[[#This Row],[h_toko]]="","",MATCH(Table1[[#This Row],[h_toko]],Table2[a],0)),))</f>
        <v/>
      </c>
      <c r="J20" s="92">
        <v>48</v>
      </c>
      <c r="K20" s="92" t="s">
        <v>159</v>
      </c>
      <c r="L20" s="92">
        <v>1</v>
      </c>
      <c r="M20" s="92" t="s">
        <v>162</v>
      </c>
      <c r="N20" s="196" t="e">
        <f>IF(Table1[[#This Row],[h_Item Description]]="","",INDEX([1]!db[NB PAJAK],MATCH(Table1[[#This Row],[h_Item Description]],[1]!db[kode],0)))</f>
        <v>#N/A</v>
      </c>
      <c r="O20" s="92" t="s">
        <v>162</v>
      </c>
      <c r="P20" s="93">
        <v>29600</v>
      </c>
      <c r="Q20" s="94">
        <v>0.1</v>
      </c>
      <c r="S20" s="199">
        <f>Table1[[#This Row],[h_hargasetelahdiskon]]</f>
        <v>1278720</v>
      </c>
      <c r="V20" s="95">
        <f ca="1">IF(Table1[[#This Row],[Item Description]]="","",IF(Table1[[#This Row],[//]]="",INDIRECT(ADDRESS(ROW()-1,COLUMN())),Table1[[#This Row],[//]]))</f>
        <v>18</v>
      </c>
      <c r="W20" s="95">
        <f ca="1">IF(Table1[[#This Row],[h_id]]="","",COUNTIF(Table1[h_id],Table1[[#This Row],[h_id]]))</f>
        <v>4</v>
      </c>
      <c r="X20" s="93">
        <f>IF(Table1[Item Description]="","",Table1[[#This Row],[Qty]]*Table1[[#This Row],[Unit Price]])</f>
        <v>1420800</v>
      </c>
      <c r="Y20" s="93">
        <f>IF(Table1[[#This Row],[h_hargasebelumdiskon]]="","",IF(Table1[[#This Row],[Disc 1]]="",0,Table1[[#This Row],[h_hargasebelumdiskon]]*Table1[[#This Row],[Disc 1]]))</f>
        <v>142080</v>
      </c>
      <c r="Z20" s="93">
        <f>IF(Table1[[#This Row],[h_hargasebelumdiskon]]="","",IF(Table1[[#This Row],[Disc 2]]="",0,(Table1[[#This Row],[h_hargasebelumdiskon]]-Table1[[#This Row],[h_disc 1]])*Table1[[#This Row],[Disc 2]]))</f>
        <v>0</v>
      </c>
      <c r="AA20" s="93">
        <f>IF(Table1[Item Description]="","",Table1[[#This Row],[h_disc 1]]+Table1[[#This Row],[h_disc 2]])</f>
        <v>142080</v>
      </c>
      <c r="AB20" s="93">
        <f>IF(Table1[Item Description]="","",Table1[[#This Row],[h_hargasebelumdiskon]]-Table1[[#This Row],[h_diskon]])</f>
        <v>1278720</v>
      </c>
      <c r="AC20" s="93" t="str">
        <f>IF(Table1[//]="","",SUMIF(Table1[h_id],Table1[h_id],Table1[h_hargasetelahdiskon]))</f>
        <v/>
      </c>
      <c r="AD20" s="93"/>
      <c r="AE20" s="93" t="str">
        <f>Table1[[#This Row],[Item Description]]&amp;Table1[[#This Row],[Unit]]&amp;Table1[[#This Row],[Unit Price]]</f>
        <v>CRAYON / OIL PASTEL JOYKO OP-24S PP CASE SEA WORLDPC29600</v>
      </c>
    </row>
    <row r="21" spans="1:31" x14ac:dyDescent="0.25">
      <c r="A21" s="95" t="str">
        <f>IF(Table1[[#This Row],[No. Invoice :]]="","",ROW())</f>
        <v/>
      </c>
      <c r="B21" s="196" t="str">
        <f>IF(Table1[h_Kode Sales :_1]="","",B$1+COUNT(B$2:B20))</f>
        <v/>
      </c>
      <c r="G21" s="95" t="str">
        <f>IF(Table1[[#This Row],[h_No. Invoice :]]="","",CONCATENATE("AM"," ",Table1[[#This Row],[h_No. Invoice :]]))</f>
        <v/>
      </c>
      <c r="H21" s="96" t="str">
        <f>CONCATENATE(UPPER(Table1[[#This Row],[h_Kode Sales :_1]])," ",Table1[[#This Row],[h_Kode Sales :_2]])</f>
        <v xml:space="preserve"> </v>
      </c>
      <c r="I21" s="95" t="str">
        <f>IF(Table1[[#This Row],[h_toko]]="","",INDEX(Table2[e],IF(Table1[[#This Row],[h_toko]]="","",MATCH(Table1[[#This Row],[h_toko]],Table2[a],0)),))</f>
        <v/>
      </c>
      <c r="J21" s="92">
        <v>144</v>
      </c>
      <c r="K21" s="92" t="s">
        <v>153</v>
      </c>
      <c r="L21" s="92">
        <v>2</v>
      </c>
      <c r="M21" s="92" t="s">
        <v>163</v>
      </c>
      <c r="N21" s="196" t="e">
        <f>IF(Table1[[#This Row],[h_Item Description]]="","",INDEX([1]!db[NB PAJAK],MATCH(Table1[[#This Row],[h_Item Description]],[1]!db[kode],0)))</f>
        <v>#N/A</v>
      </c>
      <c r="O21" s="92" t="s">
        <v>163</v>
      </c>
      <c r="P21" s="93">
        <v>54300</v>
      </c>
      <c r="Q21" s="94">
        <v>0.1</v>
      </c>
      <c r="S21" s="199">
        <f>Table1[[#This Row],[h_hargasetelahdiskon]]</f>
        <v>7037280</v>
      </c>
      <c r="V21" s="95">
        <f ca="1">IF(Table1[[#This Row],[Item Description]]="","",IF(Table1[[#This Row],[//]]="",INDIRECT(ADDRESS(ROW()-1,COLUMN())),Table1[[#This Row],[//]]))</f>
        <v>18</v>
      </c>
      <c r="W21" s="95">
        <f ca="1">IF(Table1[[#This Row],[h_id]]="","",COUNTIF(Table1[h_id],Table1[[#This Row],[h_id]]))</f>
        <v>4</v>
      </c>
      <c r="X21" s="93">
        <f>IF(Table1[Item Description]="","",Table1[[#This Row],[Qty]]*Table1[[#This Row],[Unit Price]])</f>
        <v>7819200</v>
      </c>
      <c r="Y21" s="93">
        <f>IF(Table1[[#This Row],[h_hargasebelumdiskon]]="","",IF(Table1[[#This Row],[Disc 1]]="",0,Table1[[#This Row],[h_hargasebelumdiskon]]*Table1[[#This Row],[Disc 1]]))</f>
        <v>781920</v>
      </c>
      <c r="Z21" s="93">
        <f>IF(Table1[[#This Row],[h_hargasebelumdiskon]]="","",IF(Table1[[#This Row],[Disc 2]]="",0,(Table1[[#This Row],[h_hargasebelumdiskon]]-Table1[[#This Row],[h_disc 1]])*Table1[[#This Row],[Disc 2]]))</f>
        <v>0</v>
      </c>
      <c r="AA21" s="93">
        <f>IF(Table1[Item Description]="","",Table1[[#This Row],[h_disc 1]]+Table1[[#This Row],[h_disc 2]])</f>
        <v>781920</v>
      </c>
      <c r="AB21" s="93">
        <f>IF(Table1[Item Description]="","",Table1[[#This Row],[h_hargasebelumdiskon]]-Table1[[#This Row],[h_diskon]])</f>
        <v>7037280</v>
      </c>
      <c r="AC21" s="93" t="str">
        <f>IF(Table1[//]="","",SUMIF(Table1[h_id],Table1[h_id],Table1[h_hargasetelahdiskon]))</f>
        <v/>
      </c>
      <c r="AD21" s="93"/>
      <c r="AE21" s="93" t="str">
        <f>Table1[[#This Row],[Item Description]]&amp;Table1[[#This Row],[Unit]]&amp;Table1[[#This Row],[Unit Price]]</f>
        <v>CORRECTION FLUID KENKO KE-01LS54300</v>
      </c>
    </row>
    <row r="22" spans="1:31" x14ac:dyDescent="0.25">
      <c r="A22" s="95" t="str">
        <f>IF(Table1[[#This Row],[No. Invoice :]]="","",ROW())</f>
        <v/>
      </c>
      <c r="B22" s="196" t="str">
        <f>IF(Table1[h_Kode Sales :_1]="","",B$1+COUNT(B$2:B21))</f>
        <v/>
      </c>
      <c r="G22" s="95" t="str">
        <f>IF(Table1[[#This Row],[h_No. Invoice :]]="","",CONCATENATE("AM"," ",Table1[[#This Row],[h_No. Invoice :]]))</f>
        <v/>
      </c>
      <c r="H22" s="96" t="str">
        <f>CONCATENATE(UPPER(Table1[[#This Row],[h_Kode Sales :_1]])," ",Table1[[#This Row],[h_Kode Sales :_2]])</f>
        <v xml:space="preserve"> </v>
      </c>
      <c r="I22" s="95" t="str">
        <f>IF(Table1[[#This Row],[h_toko]]="","",INDEX(Table2[e],IF(Table1[[#This Row],[h_toko]]="","",MATCH(Table1[[#This Row],[h_toko]],Table2[a],0)),))</f>
        <v/>
      </c>
      <c r="N22" s="196" t="str">
        <f>IF(Table1[[#This Row],[h_Item Description]]="","",INDEX([1]!db[NB PAJAK],MATCH(Table1[[#This Row],[h_Item Description]],[1]!db[kode],0)))</f>
        <v/>
      </c>
      <c r="P22" s="93"/>
      <c r="Q22" s="94"/>
      <c r="S22" s="199" t="str">
        <f>Table1[[#This Row],[h_hargasetelahdiskon]]</f>
        <v/>
      </c>
      <c r="V22" s="95" t="str">
        <f ca="1">IF(Table1[[#This Row],[Item Description]]="","",IF(Table1[[#This Row],[//]]="",INDIRECT(ADDRESS(ROW()-1,COLUMN())),Table1[[#This Row],[//]]))</f>
        <v/>
      </c>
      <c r="W22" s="95" t="str">
        <f ca="1">IF(Table1[[#This Row],[h_id]]="","",COUNTIF(Table1[h_id],Table1[[#This Row],[h_id]]))</f>
        <v/>
      </c>
      <c r="X22" s="93" t="str">
        <f>IF(Table1[Item Description]="","",Table1[[#This Row],[Qty]]*Table1[[#This Row],[Unit Price]])</f>
        <v/>
      </c>
      <c r="Y22" s="93" t="str">
        <f>IF(Table1[[#This Row],[h_hargasebelumdiskon]]="","",IF(Table1[[#This Row],[Disc 1]]="",0,Table1[[#This Row],[h_hargasebelumdiskon]]*Table1[[#This Row],[Disc 1]]))</f>
        <v/>
      </c>
      <c r="Z22" s="93" t="str">
        <f>IF(Table1[[#This Row],[h_hargasebelumdiskon]]="","",IF(Table1[[#This Row],[Disc 2]]="",0,(Table1[[#This Row],[h_hargasebelumdiskon]]-Table1[[#This Row],[h_disc 1]])*Table1[[#This Row],[Disc 2]]))</f>
        <v/>
      </c>
      <c r="AA22" s="93" t="str">
        <f>IF(Table1[Item Description]="","",Table1[[#This Row],[h_disc 1]]+Table1[[#This Row],[h_disc 2]])</f>
        <v/>
      </c>
      <c r="AB22" s="93" t="str">
        <f>IF(Table1[Item Description]="","",Table1[[#This Row],[h_hargasebelumdiskon]]-Table1[[#This Row],[h_diskon]])</f>
        <v/>
      </c>
      <c r="AC22" s="93" t="str">
        <f>IF(Table1[//]="","",SUMIF(Table1[h_id],Table1[h_id],Table1[h_hargasetelahdiskon]))</f>
        <v/>
      </c>
      <c r="AD22" s="93"/>
      <c r="AE22" s="93" t="str">
        <f>Table1[[#This Row],[Item Description]]&amp;Table1[[#This Row],[Unit]]&amp;Table1[[#This Row],[Unit Price]]</f>
        <v/>
      </c>
    </row>
    <row r="23" spans="1:31" x14ac:dyDescent="0.25">
      <c r="A23" s="95">
        <f>IF(Table1[[#This Row],[No. Invoice :]]="","",ROW())</f>
        <v>23</v>
      </c>
      <c r="B23" s="196">
        <f>IF(Table1[h_Kode Sales :_1]="","",B$1+COUNT(B$2:B22))</f>
        <v>23050006</v>
      </c>
      <c r="C23" s="98">
        <v>45054</v>
      </c>
      <c r="D23" s="92" t="s">
        <v>140</v>
      </c>
      <c r="E23" s="97" t="s">
        <v>170</v>
      </c>
      <c r="F23" s="92" t="s">
        <v>171</v>
      </c>
      <c r="G23" s="95" t="str">
        <f>IF(Table1[[#This Row],[h_No. Invoice :]]="","",CONCATENATE("AM"," ",Table1[[#This Row],[h_No. Invoice :]]))</f>
        <v>AM 23050006</v>
      </c>
      <c r="H23" s="96" t="str">
        <f>CONCATENATE(UPPER(Table1[[#This Row],[h_Kode Sales :_1]])," ",Table1[[#This Row],[h_Kode Sales :_2]])</f>
        <v>KO 4063</v>
      </c>
      <c r="I23" s="95" t="str">
        <f>IF(Table1[[#This Row],[h_toko]]="","",INDEX(Table2[e],IF(Table1[[#This Row],[h_toko]]="","",MATCH(Table1[[#This Row],[h_toko]],Table2[a],0)),))</f>
        <v>CV DWI JAYA YOGYAKARTA</v>
      </c>
      <c r="J23" s="92">
        <v>12</v>
      </c>
      <c r="K23" s="92" t="s">
        <v>132</v>
      </c>
      <c r="M23" s="92" t="s">
        <v>172</v>
      </c>
      <c r="N23" s="196" t="str">
        <f>IF(Table1[[#This Row],[h_Item Description]]="","",INDEX([1]!db[NB PAJAK],MATCH(Table1[[#This Row],[h_Item Description]],[1]!db[kode],0)))</f>
        <v>GEL PEN KENKO K-1 HITAM</v>
      </c>
      <c r="O23" s="92" t="s">
        <v>175</v>
      </c>
      <c r="P23" s="93">
        <v>39600</v>
      </c>
      <c r="Q23" s="94">
        <v>0.1</v>
      </c>
      <c r="S23" s="199">
        <f>Table1[[#This Row],[h_hargasetelahdiskon]]</f>
        <v>427680</v>
      </c>
      <c r="T23" s="93" t="s">
        <v>137</v>
      </c>
      <c r="V23" s="95">
        <f ca="1">IF(Table1[[#This Row],[Item Description]]="","",IF(Table1[[#This Row],[//]]="",INDIRECT(ADDRESS(ROW()-1,COLUMN())),Table1[[#This Row],[//]]))</f>
        <v>23</v>
      </c>
      <c r="W23" s="95">
        <f ca="1">IF(Table1[[#This Row],[h_id]]="","",COUNTIF(Table1[h_id],Table1[[#This Row],[h_id]]))</f>
        <v>3</v>
      </c>
      <c r="X23" s="93">
        <f>IF(Table1[Item Description]="","",Table1[[#This Row],[Qty]]*Table1[[#This Row],[Unit Price]])</f>
        <v>475200</v>
      </c>
      <c r="Y23" s="93">
        <f>IF(Table1[[#This Row],[h_hargasebelumdiskon]]="","",IF(Table1[[#This Row],[Disc 1]]="",0,Table1[[#This Row],[h_hargasebelumdiskon]]*Table1[[#This Row],[Disc 1]]))</f>
        <v>47520</v>
      </c>
      <c r="Z23" s="93">
        <f>IF(Table1[[#This Row],[h_hargasebelumdiskon]]="","",IF(Table1[[#This Row],[Disc 2]]="",0,(Table1[[#This Row],[h_hargasebelumdiskon]]-Table1[[#This Row],[h_disc 1]])*Table1[[#This Row],[Disc 2]]))</f>
        <v>0</v>
      </c>
      <c r="AA23" s="93">
        <f>IF(Table1[Item Description]="","",Table1[[#This Row],[h_disc 1]]+Table1[[#This Row],[h_disc 2]])</f>
        <v>47520</v>
      </c>
      <c r="AB23" s="93">
        <f>IF(Table1[Item Description]="","",Table1[[#This Row],[h_hargasebelumdiskon]]-Table1[[#This Row],[h_diskon]])</f>
        <v>427680</v>
      </c>
      <c r="AC23" s="93">
        <f ca="1">IF(Table1[//]="","",SUMIF(Table1[h_id],Table1[h_id],Table1[h_hargasetelahdiskon]))</f>
        <v>2864160</v>
      </c>
      <c r="AD23" s="93"/>
      <c r="AE23" s="93" t="str">
        <f>Table1[[#This Row],[Item Description]]&amp;Table1[[#This Row],[Unit]]&amp;Table1[[#This Row],[Unit Price]]</f>
        <v>GEL PEN KENKO K-1 HITAMLSN39600</v>
      </c>
    </row>
    <row r="24" spans="1:31" x14ac:dyDescent="0.25">
      <c r="A24" s="95" t="str">
        <f>IF(Table1[[#This Row],[No. Invoice :]]="","",ROW())</f>
        <v/>
      </c>
      <c r="B24" s="196" t="str">
        <f>IF(Table1[h_Kode Sales :_1]="","",B$1+COUNT(B$2:B23))</f>
        <v/>
      </c>
      <c r="E24" s="198"/>
      <c r="G24" s="95" t="str">
        <f>IF(Table1[[#This Row],[h_No. Invoice :]]="","",CONCATENATE("AM"," ",Table1[[#This Row],[h_No. Invoice :]]))</f>
        <v/>
      </c>
      <c r="H24" s="96" t="str">
        <f>CONCATENATE(UPPER(Table1[[#This Row],[h_Kode Sales :_1]])," ",Table1[[#This Row],[h_Kode Sales :_2]])</f>
        <v xml:space="preserve"> </v>
      </c>
      <c r="I24" s="95" t="str">
        <f>IF(Table1[[#This Row],[h_toko]]="","",INDEX(Table2[e],IF(Table1[[#This Row],[h_toko]]="","",MATCH(Table1[[#This Row],[h_toko]],Table2[a],0)),))</f>
        <v/>
      </c>
      <c r="J24" s="92">
        <v>24</v>
      </c>
      <c r="K24" s="92" t="s">
        <v>132</v>
      </c>
      <c r="M24" s="92" t="s">
        <v>173</v>
      </c>
      <c r="N24" s="196" t="str">
        <f>IF(Table1[[#This Row],[h_Item Description]]="","",INDEX([1]!db[NB PAJAK],MATCH(Table1[[#This Row],[h_Item Description]],[1]!db[kode],0)))</f>
        <v>ISI CUTTER 18 MM KENKO L-150 (BESAR)</v>
      </c>
      <c r="O24" s="92" t="s">
        <v>176</v>
      </c>
      <c r="P24" s="93">
        <v>64800</v>
      </c>
      <c r="Q24" s="94">
        <v>0.1</v>
      </c>
      <c r="S24" s="199">
        <f>Table1[[#This Row],[h_hargasetelahdiskon]]</f>
        <v>1399680</v>
      </c>
      <c r="V24" s="95">
        <f ca="1">IF(Table1[[#This Row],[Item Description]]="","",IF(Table1[[#This Row],[//]]="",INDIRECT(ADDRESS(ROW()-1,COLUMN())),Table1[[#This Row],[//]]))</f>
        <v>23</v>
      </c>
      <c r="W24" s="95">
        <f ca="1">IF(Table1[[#This Row],[h_id]]="","",COUNTIF(Table1[h_id],Table1[[#This Row],[h_id]]))</f>
        <v>3</v>
      </c>
      <c r="X24" s="93">
        <f>IF(Table1[Item Description]="","",Table1[[#This Row],[Qty]]*Table1[[#This Row],[Unit Price]])</f>
        <v>1555200</v>
      </c>
      <c r="Y24" s="93">
        <f>IF(Table1[[#This Row],[h_hargasebelumdiskon]]="","",IF(Table1[[#This Row],[Disc 1]]="",0,Table1[[#This Row],[h_hargasebelumdiskon]]*Table1[[#This Row],[Disc 1]]))</f>
        <v>155520</v>
      </c>
      <c r="Z24" s="93">
        <f>IF(Table1[[#This Row],[h_hargasebelumdiskon]]="","",IF(Table1[[#This Row],[Disc 2]]="",0,(Table1[[#This Row],[h_hargasebelumdiskon]]-Table1[[#This Row],[h_disc 1]])*Table1[[#This Row],[Disc 2]]))</f>
        <v>0</v>
      </c>
      <c r="AA24" s="93">
        <f>IF(Table1[Item Description]="","",Table1[[#This Row],[h_disc 1]]+Table1[[#This Row],[h_disc 2]])</f>
        <v>155520</v>
      </c>
      <c r="AB24" s="93">
        <f>IF(Table1[Item Description]="","",Table1[[#This Row],[h_hargasebelumdiskon]]-Table1[[#This Row],[h_diskon]])</f>
        <v>1399680</v>
      </c>
      <c r="AC24" s="93" t="str">
        <f>IF(Table1[//]="","",SUMIF(Table1[h_id],Table1[h_id],Table1[h_hargasetelahdiskon]))</f>
        <v/>
      </c>
      <c r="AD24" s="93"/>
      <c r="AE24" s="93" t="str">
        <f>Table1[[#This Row],[Item Description]]&amp;Table1[[#This Row],[Unit]]&amp;Table1[[#This Row],[Unit Price]]</f>
        <v>ISI CUTTER 18 MM KENKO L-150 (BESAR)LSN64800</v>
      </c>
    </row>
    <row r="25" spans="1:31" x14ac:dyDescent="0.25">
      <c r="A25" s="95" t="str">
        <f>IF(Table1[[#This Row],[No. Invoice :]]="","",ROW())</f>
        <v/>
      </c>
      <c r="B25" s="196" t="str">
        <f>IF(Table1[h_Kode Sales :_1]="","",B$1+COUNT(B$2:B24))</f>
        <v/>
      </c>
      <c r="G25" s="95" t="str">
        <f>IF(Table1[[#This Row],[h_No. Invoice :]]="","",CONCATENATE("AM"," ",Table1[[#This Row],[h_No. Invoice :]]))</f>
        <v/>
      </c>
      <c r="H25" s="96" t="str">
        <f>CONCATENATE(UPPER(Table1[[#This Row],[h_Kode Sales :_1]])," ",Table1[[#This Row],[h_Kode Sales :_2]])</f>
        <v xml:space="preserve"> </v>
      </c>
      <c r="I25" s="95" t="str">
        <f>IF(Table1[[#This Row],[h_toko]]="","",INDEX(Table2[e],IF(Table1[[#This Row],[h_toko]]="","",MATCH(Table1[[#This Row],[h_toko]],Table2[a],0)),))</f>
        <v/>
      </c>
      <c r="J25" s="92">
        <v>3</v>
      </c>
      <c r="K25" s="92" t="s">
        <v>132</v>
      </c>
      <c r="M25" s="92" t="s">
        <v>174</v>
      </c>
      <c r="N25" s="196" t="str">
        <f>IF(Table1[[#This Row],[h_Item Description]]="","",INDEX([1]!db[NB PAJAK],MATCH(Table1[[#This Row],[h_Item Description]],[1]!db[kode],0)))</f>
        <v>PUNCH KENKO NO. 40XL</v>
      </c>
      <c r="O25" s="92" t="s">
        <v>177</v>
      </c>
      <c r="P25" s="93">
        <v>384000</v>
      </c>
      <c r="Q25" s="94">
        <v>0.1</v>
      </c>
      <c r="S25" s="199">
        <f>Table1[[#This Row],[h_hargasetelahdiskon]]</f>
        <v>1036800</v>
      </c>
      <c r="V25" s="95">
        <f ca="1">IF(Table1[[#This Row],[Item Description]]="","",IF(Table1[[#This Row],[//]]="",INDIRECT(ADDRESS(ROW()-1,COLUMN())),Table1[[#This Row],[//]]))</f>
        <v>23</v>
      </c>
      <c r="W25" s="95">
        <f ca="1">IF(Table1[[#This Row],[h_id]]="","",COUNTIF(Table1[h_id],Table1[[#This Row],[h_id]]))</f>
        <v>3</v>
      </c>
      <c r="X25" s="93">
        <f>IF(Table1[Item Description]="","",Table1[[#This Row],[Qty]]*Table1[[#This Row],[Unit Price]])</f>
        <v>1152000</v>
      </c>
      <c r="Y25" s="93">
        <f>IF(Table1[[#This Row],[h_hargasebelumdiskon]]="","",IF(Table1[[#This Row],[Disc 1]]="",0,Table1[[#This Row],[h_hargasebelumdiskon]]*Table1[[#This Row],[Disc 1]]))</f>
        <v>115200</v>
      </c>
      <c r="Z25" s="93">
        <f>IF(Table1[[#This Row],[h_hargasebelumdiskon]]="","",IF(Table1[[#This Row],[Disc 2]]="",0,(Table1[[#This Row],[h_hargasebelumdiskon]]-Table1[[#This Row],[h_disc 1]])*Table1[[#This Row],[Disc 2]]))</f>
        <v>0</v>
      </c>
      <c r="AA25" s="93">
        <f>IF(Table1[Item Description]="","",Table1[[#This Row],[h_disc 1]]+Table1[[#This Row],[h_disc 2]])</f>
        <v>115200</v>
      </c>
      <c r="AB25" s="93">
        <f>IF(Table1[Item Description]="","",Table1[[#This Row],[h_hargasebelumdiskon]]-Table1[[#This Row],[h_diskon]])</f>
        <v>1036800</v>
      </c>
      <c r="AC25" s="93" t="str">
        <f>IF(Table1[//]="","",SUMIF(Table1[h_id],Table1[h_id],Table1[h_hargasetelahdiskon]))</f>
        <v/>
      </c>
      <c r="AD25" s="93"/>
      <c r="AE25" s="93" t="str">
        <f>Table1[[#This Row],[Item Description]]&amp;Table1[[#This Row],[Unit]]&amp;Table1[[#This Row],[Unit Price]]</f>
        <v>PUNCH KENKO NO. 40XLLSN384000</v>
      </c>
    </row>
    <row r="26" spans="1:31" x14ac:dyDescent="0.25">
      <c r="A26" s="95" t="str">
        <f>IF(Table1[[#This Row],[No. Invoice :]]="","",ROW())</f>
        <v/>
      </c>
      <c r="B26" s="196" t="str">
        <f>IF(Table1[h_Kode Sales :_1]="","",B$1+COUNT(B$2:B25))</f>
        <v/>
      </c>
      <c r="G26" s="95" t="str">
        <f>IF(Table1[[#This Row],[h_No. Invoice :]]="","",CONCATENATE("AM"," ",Table1[[#This Row],[h_No. Invoice :]]))</f>
        <v/>
      </c>
      <c r="H26" s="96" t="str">
        <f>CONCATENATE(UPPER(Table1[[#This Row],[h_Kode Sales :_1]])," ",Table1[[#This Row],[h_Kode Sales :_2]])</f>
        <v xml:space="preserve"> </v>
      </c>
      <c r="I26" s="95" t="str">
        <f>IF(Table1[[#This Row],[h_toko]]="","",INDEX(Table2[e],IF(Table1[[#This Row],[h_toko]]="","",MATCH(Table1[[#This Row],[h_toko]],Table2[a],0)),))</f>
        <v/>
      </c>
      <c r="N26" s="196" t="str">
        <f>IF(Table1[[#This Row],[h_Item Description]]="","",INDEX([1]!db[NB PAJAK],MATCH(Table1[[#This Row],[h_Item Description]],[1]!db[kode],0)))</f>
        <v/>
      </c>
      <c r="P26" s="93"/>
      <c r="Q26" s="94"/>
      <c r="S26" s="199" t="str">
        <f>Table1[[#This Row],[h_hargasetelahdiskon]]</f>
        <v/>
      </c>
      <c r="V26" s="95" t="str">
        <f ca="1">IF(Table1[[#This Row],[Item Description]]="","",IF(Table1[[#This Row],[//]]="",INDIRECT(ADDRESS(ROW()-1,COLUMN())),Table1[[#This Row],[//]]))</f>
        <v/>
      </c>
      <c r="W26" s="95" t="str">
        <f ca="1">IF(Table1[[#This Row],[h_id]]="","",COUNTIF(Table1[h_id],Table1[[#This Row],[h_id]]))</f>
        <v/>
      </c>
      <c r="X26" s="93" t="str">
        <f>IF(Table1[Item Description]="","",Table1[[#This Row],[Qty]]*Table1[[#This Row],[Unit Price]])</f>
        <v/>
      </c>
      <c r="Y26" s="93" t="str">
        <f>IF(Table1[[#This Row],[h_hargasebelumdiskon]]="","",IF(Table1[[#This Row],[Disc 1]]="",0,Table1[[#This Row],[h_hargasebelumdiskon]]*Table1[[#This Row],[Disc 1]]))</f>
        <v/>
      </c>
      <c r="Z26" s="93" t="str">
        <f>IF(Table1[[#This Row],[h_hargasebelumdiskon]]="","",IF(Table1[[#This Row],[Disc 2]]="",0,(Table1[[#This Row],[h_hargasebelumdiskon]]-Table1[[#This Row],[h_disc 1]])*Table1[[#This Row],[Disc 2]]))</f>
        <v/>
      </c>
      <c r="AA26" s="93" t="str">
        <f>IF(Table1[Item Description]="","",Table1[[#This Row],[h_disc 1]]+Table1[[#This Row],[h_disc 2]])</f>
        <v/>
      </c>
      <c r="AB26" s="93" t="str">
        <f>IF(Table1[Item Description]="","",Table1[[#This Row],[h_hargasebelumdiskon]]-Table1[[#This Row],[h_diskon]])</f>
        <v/>
      </c>
      <c r="AC26" s="93" t="str">
        <f>IF(Table1[//]="","",SUMIF(Table1[h_id],Table1[h_id],Table1[h_hargasetelahdiskon]))</f>
        <v/>
      </c>
      <c r="AD26" s="93"/>
      <c r="AE26" s="93" t="str">
        <f>Table1[[#This Row],[Item Description]]&amp;Table1[[#This Row],[Unit]]&amp;Table1[[#This Row],[Unit Price]]</f>
        <v/>
      </c>
    </row>
    <row r="27" spans="1:31" x14ac:dyDescent="0.25">
      <c r="A27" s="95">
        <f>IF(Table1[[#This Row],[No. Invoice :]]="","",ROW())</f>
        <v>27</v>
      </c>
      <c r="B27" s="196">
        <f>IF(Table1[h_Kode Sales :_1]="","",B$1+COUNT(B$2:B26))</f>
        <v>23050007</v>
      </c>
      <c r="C27" s="98">
        <v>45051</v>
      </c>
      <c r="D27" s="92" t="s">
        <v>181</v>
      </c>
      <c r="E27" s="97" t="s">
        <v>182</v>
      </c>
      <c r="F27" s="92" t="s">
        <v>158</v>
      </c>
      <c r="G27" s="95" t="str">
        <f>IF(Table1[[#This Row],[h_No. Invoice :]]="","",CONCATENATE("AM"," ",Table1[[#This Row],[h_No. Invoice :]]))</f>
        <v>AM 23050007</v>
      </c>
      <c r="H27" s="96" t="str">
        <f>CONCATENATE(UPPER(Table1[[#This Row],[h_Kode Sales :_1]])," ",Table1[[#This Row],[h_Kode Sales :_2]])</f>
        <v>KO 4076</v>
      </c>
      <c r="I27" s="95" t="str">
        <f>IF(Table1[[#This Row],[h_toko]]="","",INDEX(Table2[e],IF(Table1[[#This Row],[h_toko]]="","",MATCH(Table1[[#This Row],[h_toko]],Table2[a],0)),))</f>
        <v>CV SINAR CAHAYA NIRMALA BREBES</v>
      </c>
      <c r="J27" s="92">
        <v>6</v>
      </c>
      <c r="K27" s="92" t="s">
        <v>132</v>
      </c>
      <c r="M27" s="92" t="s">
        <v>196</v>
      </c>
      <c r="N27" s="196" t="str">
        <f>IF(Table1[[#This Row],[h_Item Description]]="","",INDEX([1]!db[NB PAJAK],MATCH(Table1[[#This Row],[h_Item Description]],[1]!db[kode],0)))</f>
        <v>GEL PEN KENKO HI-TECH-H 0.28 MM FUN COLOR</v>
      </c>
      <c r="O27" s="92" t="s">
        <v>200</v>
      </c>
      <c r="P27" s="93">
        <v>39000</v>
      </c>
      <c r="Q27" s="94">
        <v>0.1</v>
      </c>
      <c r="S27" s="199">
        <f>Table1[[#This Row],[h_hargasetelahdiskon]]</f>
        <v>210600</v>
      </c>
      <c r="T27" s="93" t="s">
        <v>137</v>
      </c>
      <c r="V27" s="95">
        <f ca="1">IF(Table1[[#This Row],[Item Description]]="","",IF(Table1[[#This Row],[//]]="",INDIRECT(ADDRESS(ROW()-1,COLUMN())),Table1[[#This Row],[//]]))</f>
        <v>27</v>
      </c>
      <c r="W27" s="95">
        <f ca="1">IF(Table1[[#This Row],[h_id]]="","",COUNTIF(Table1[h_id],Table1[[#This Row],[h_id]]))</f>
        <v>15</v>
      </c>
      <c r="X27" s="93">
        <f>IF(Table1[Item Description]="","",Table1[[#This Row],[Qty]]*Table1[[#This Row],[Unit Price]])</f>
        <v>234000</v>
      </c>
      <c r="Y27" s="93">
        <f>IF(Table1[[#This Row],[h_hargasebelumdiskon]]="","",IF(Table1[[#This Row],[Disc 1]]="",0,Table1[[#This Row],[h_hargasebelumdiskon]]*Table1[[#This Row],[Disc 1]]))</f>
        <v>23400</v>
      </c>
      <c r="Z27" s="93">
        <f>IF(Table1[[#This Row],[h_hargasebelumdiskon]]="","",IF(Table1[[#This Row],[Disc 2]]="",0,(Table1[[#This Row],[h_hargasebelumdiskon]]-Table1[[#This Row],[h_disc 1]])*Table1[[#This Row],[Disc 2]]))</f>
        <v>0</v>
      </c>
      <c r="AA27" s="93">
        <f>IF(Table1[Item Description]="","",Table1[[#This Row],[h_disc 1]]+Table1[[#This Row],[h_disc 2]])</f>
        <v>23400</v>
      </c>
      <c r="AB27" s="93">
        <f>IF(Table1[Item Description]="","",Table1[[#This Row],[h_hargasebelumdiskon]]-Table1[[#This Row],[h_diskon]])</f>
        <v>210600</v>
      </c>
      <c r="AC27" s="93">
        <f ca="1">IF(Table1[//]="","",SUMIF(Table1[h_id],Table1[h_id],Table1[h_hargasetelahdiskon]))</f>
        <v>3496740</v>
      </c>
      <c r="AD27" s="93"/>
      <c r="AE27" s="93" t="str">
        <f>Table1[[#This Row],[Item Description]]&amp;Table1[[#This Row],[Unit]]&amp;Table1[[#This Row],[Unit Price]]</f>
        <v>GEL PEN KENKO HI-TECH-H 0.28 MM FUN COLORLSN39000</v>
      </c>
    </row>
    <row r="28" spans="1:31" x14ac:dyDescent="0.25">
      <c r="A28" s="95" t="str">
        <f>IF(Table1[[#This Row],[No. Invoice :]]="","",ROW())</f>
        <v/>
      </c>
      <c r="B28" s="196" t="str">
        <f>IF(Table1[h_Kode Sales :_1]="","",B$1+COUNT(B$2:B27))</f>
        <v/>
      </c>
      <c r="G28" s="95" t="str">
        <f>IF(Table1[[#This Row],[h_No. Invoice :]]="","",CONCATENATE("AM"," ",Table1[[#This Row],[h_No. Invoice :]]))</f>
        <v/>
      </c>
      <c r="H28" s="96" t="str">
        <f>CONCATENATE(UPPER(Table1[[#This Row],[h_Kode Sales :_1]])," ",Table1[[#This Row],[h_Kode Sales :_2]])</f>
        <v xml:space="preserve"> </v>
      </c>
      <c r="I28" s="95" t="str">
        <f>IF(Table1[[#This Row],[h_toko]]="","",INDEX(Table2[e],IF(Table1[[#This Row],[h_toko]]="","",MATCH(Table1[[#This Row],[h_toko]],Table2[a],0)),))</f>
        <v/>
      </c>
      <c r="J28" s="92">
        <v>2</v>
      </c>
      <c r="K28" s="92" t="s">
        <v>132</v>
      </c>
      <c r="M28" s="92" t="s">
        <v>183</v>
      </c>
      <c r="N28" s="196" t="str">
        <f>IF(Table1[[#This Row],[h_Item Description]]="","",INDEX([1]!db[NB PAJAK],MATCH(Table1[[#This Row],[h_Item Description]],[1]!db[kode],0)))</f>
        <v>HIGHLIGHTER / STABILLO VANCO HL-520</v>
      </c>
      <c r="O28" s="92" t="s">
        <v>201</v>
      </c>
      <c r="P28" s="93">
        <v>25000</v>
      </c>
      <c r="Q28" s="94"/>
      <c r="S28" s="199">
        <f>Table1[[#This Row],[h_hargasetelahdiskon]]</f>
        <v>50000</v>
      </c>
      <c r="V28" s="95">
        <f ca="1">IF(Table1[[#This Row],[Item Description]]="","",IF(Table1[[#This Row],[//]]="",INDIRECT(ADDRESS(ROW()-1,COLUMN())),Table1[[#This Row],[//]]))</f>
        <v>27</v>
      </c>
      <c r="W28" s="95">
        <f ca="1">IF(Table1[[#This Row],[h_id]]="","",COUNTIF(Table1[h_id],Table1[[#This Row],[h_id]]))</f>
        <v>15</v>
      </c>
      <c r="X28" s="93">
        <f>IF(Table1[Item Description]="","",Table1[[#This Row],[Qty]]*Table1[[#This Row],[Unit Price]])</f>
        <v>50000</v>
      </c>
      <c r="Y28" s="93">
        <f>IF(Table1[[#This Row],[h_hargasebelumdiskon]]="","",IF(Table1[[#This Row],[Disc 1]]="",0,Table1[[#This Row],[h_hargasebelumdiskon]]*Table1[[#This Row],[Disc 1]]))</f>
        <v>0</v>
      </c>
      <c r="Z28" s="93">
        <f>IF(Table1[[#This Row],[h_hargasebelumdiskon]]="","",IF(Table1[[#This Row],[Disc 2]]="",0,(Table1[[#This Row],[h_hargasebelumdiskon]]-Table1[[#This Row],[h_disc 1]])*Table1[[#This Row],[Disc 2]]))</f>
        <v>0</v>
      </c>
      <c r="AA28" s="93">
        <f>IF(Table1[Item Description]="","",Table1[[#This Row],[h_disc 1]]+Table1[[#This Row],[h_disc 2]])</f>
        <v>0</v>
      </c>
      <c r="AB28" s="93">
        <f>IF(Table1[Item Description]="","",Table1[[#This Row],[h_hargasebelumdiskon]]-Table1[[#This Row],[h_diskon]])</f>
        <v>50000</v>
      </c>
      <c r="AC28" s="93" t="str">
        <f>IF(Table1[//]="","",SUMIF(Table1[h_id],Table1[h_id],Table1[h_hargasetelahdiskon]))</f>
        <v/>
      </c>
      <c r="AD28" s="93"/>
      <c r="AE28" s="93" t="str">
        <f>Table1[[#This Row],[Item Description]]&amp;Table1[[#This Row],[Unit]]&amp;Table1[[#This Row],[Unit Price]]</f>
        <v>HIGHLIGHTER / STABILLO VANCO HL-520LSN25000</v>
      </c>
    </row>
    <row r="29" spans="1:31" x14ac:dyDescent="0.25">
      <c r="A29" s="95" t="str">
        <f>IF(Table1[[#This Row],[No. Invoice :]]="","",ROW())</f>
        <v/>
      </c>
      <c r="B29" s="196" t="str">
        <f>IF(Table1[h_Kode Sales :_1]="","",B$1+COUNT(B$2:B28))</f>
        <v/>
      </c>
      <c r="G29" s="95" t="str">
        <f>IF(Table1[[#This Row],[h_No. Invoice :]]="","",CONCATENATE("AM"," ",Table1[[#This Row],[h_No. Invoice :]]))</f>
        <v/>
      </c>
      <c r="H29" s="96" t="str">
        <f>CONCATENATE(UPPER(Table1[[#This Row],[h_Kode Sales :_1]])," ",Table1[[#This Row],[h_Kode Sales :_2]])</f>
        <v xml:space="preserve"> </v>
      </c>
      <c r="I29" s="95" t="str">
        <f>IF(Table1[[#This Row],[h_toko]]="","",INDEX(Table2[e],IF(Table1[[#This Row],[h_toko]]="","",MATCH(Table1[[#This Row],[h_toko]],Table2[a],0)),))</f>
        <v/>
      </c>
      <c r="J29" s="92">
        <v>3</v>
      </c>
      <c r="K29" s="92" t="s">
        <v>132</v>
      </c>
      <c r="M29" s="92" t="s">
        <v>463</v>
      </c>
      <c r="N29" s="95" t="str">
        <f>IF(Table1[[#This Row],[h_Item Description]]="","",INDEX([1]!db[NB PAJAK],MATCH(Table1[[#This Row],[h_Item Description]],[1]!db[kode],0)))</f>
        <v>GEL INK TIANJIAO TZ-501</v>
      </c>
      <c r="O29" s="92" t="s">
        <v>462</v>
      </c>
      <c r="P29" s="93">
        <v>28500</v>
      </c>
      <c r="Q29" s="94"/>
      <c r="S29" s="199">
        <f>Table1[[#This Row],[h_hargasetelahdiskon]]</f>
        <v>85500</v>
      </c>
      <c r="V29" s="95">
        <f ca="1">IF(Table1[[#This Row],[Item Description]]="","",IF(Table1[[#This Row],[//]]="",INDIRECT(ADDRESS(ROW()-1,COLUMN())),Table1[[#This Row],[//]]))</f>
        <v>27</v>
      </c>
      <c r="W29" s="95">
        <f ca="1">IF(Table1[[#This Row],[h_id]]="","",COUNTIF(Table1[h_id],Table1[[#This Row],[h_id]]))</f>
        <v>15</v>
      </c>
      <c r="X29" s="93">
        <f>IF(Table1[Item Description]="","",Table1[[#This Row],[Qty]]*Table1[[#This Row],[Unit Price]])</f>
        <v>85500</v>
      </c>
      <c r="Y29" s="93">
        <f>IF(Table1[[#This Row],[h_hargasebelumdiskon]]="","",IF(Table1[[#This Row],[Disc 1]]="",0,Table1[[#This Row],[h_hargasebelumdiskon]]*Table1[[#This Row],[Disc 1]]))</f>
        <v>0</v>
      </c>
      <c r="Z29" s="93">
        <f>IF(Table1[[#This Row],[h_hargasebelumdiskon]]="","",IF(Table1[[#This Row],[Disc 2]]="",0,(Table1[[#This Row],[h_hargasebelumdiskon]]-Table1[[#This Row],[h_disc 1]])*Table1[[#This Row],[Disc 2]]))</f>
        <v>0</v>
      </c>
      <c r="AA29" s="93">
        <f>IF(Table1[Item Description]="","",Table1[[#This Row],[h_disc 1]]+Table1[[#This Row],[h_disc 2]])</f>
        <v>0</v>
      </c>
      <c r="AB29" s="93">
        <f>IF(Table1[Item Description]="","",Table1[[#This Row],[h_hargasebelumdiskon]]-Table1[[#This Row],[h_diskon]])</f>
        <v>85500</v>
      </c>
      <c r="AC29" s="93" t="str">
        <f>IF(Table1[//]="","",SUMIF(Table1[h_id],Table1[h_id],Table1[h_hargasetelahdiskon]))</f>
        <v/>
      </c>
      <c r="AD29" s="93"/>
      <c r="AE29" s="93" t="str">
        <f>Table1[[#This Row],[Item Description]]&amp;Table1[[#This Row],[Unit]]&amp;Table1[[#This Row],[Unit Price]]</f>
        <v>GEL INK TIANJIAO TZ-501LSN28500</v>
      </c>
    </row>
    <row r="30" spans="1:31" x14ac:dyDescent="0.25">
      <c r="A30" s="95" t="str">
        <f>IF(Table1[[#This Row],[No. Invoice :]]="","",ROW())</f>
        <v/>
      </c>
      <c r="B30" s="196" t="str">
        <f>IF(Table1[h_Kode Sales :_1]="","",B$1+COUNT(B$2:B29))</f>
        <v/>
      </c>
      <c r="D30" s="197"/>
      <c r="E30" s="198"/>
      <c r="F30" s="197"/>
      <c r="G30" s="95" t="str">
        <f>IF(Table1[[#This Row],[h_No. Invoice :]]="","",CONCATENATE("AM"," ",Table1[[#This Row],[h_No. Invoice :]]))</f>
        <v/>
      </c>
      <c r="H30" s="96" t="str">
        <f>CONCATENATE(UPPER(Table1[[#This Row],[h_Kode Sales :_1]])," ",Table1[[#This Row],[h_Kode Sales :_2]])</f>
        <v xml:space="preserve"> </v>
      </c>
      <c r="I30" s="95" t="str">
        <f>IF(Table1[[#This Row],[h_toko]]="","",INDEX(Table2[e],IF(Table1[[#This Row],[h_toko]]="","",MATCH(Table1[[#This Row],[h_toko]],Table2[a],0)),))</f>
        <v/>
      </c>
      <c r="J30" s="92">
        <v>12</v>
      </c>
      <c r="K30" s="92" t="s">
        <v>132</v>
      </c>
      <c r="M30" s="92" t="s">
        <v>184</v>
      </c>
      <c r="N30" s="196" t="str">
        <f>IF(Table1[[#This Row],[h_Item Description]]="","",INDEX([1]!db[NB PAJAK],MATCH(Table1[[#This Row],[h_Item Description]],[1]!db[kode],0)))</f>
        <v>PENSIL WARNA KENKO CP-12F CLASSIC (PANJANG)</v>
      </c>
      <c r="O30" s="92" t="s">
        <v>202</v>
      </c>
      <c r="P30" s="93">
        <v>124200</v>
      </c>
      <c r="Q30" s="94">
        <v>0.1</v>
      </c>
      <c r="S30" s="199">
        <f>Table1[[#This Row],[h_hargasetelahdiskon]]</f>
        <v>1341360</v>
      </c>
      <c r="V30" s="95">
        <f ca="1">IF(Table1[[#This Row],[Item Description]]="","",IF(Table1[[#This Row],[//]]="",INDIRECT(ADDRESS(ROW()-1,COLUMN())),Table1[[#This Row],[//]]))</f>
        <v>27</v>
      </c>
      <c r="W30" s="95">
        <f ca="1">IF(Table1[[#This Row],[h_id]]="","",COUNTIF(Table1[h_id],Table1[[#This Row],[h_id]]))</f>
        <v>15</v>
      </c>
      <c r="X30" s="93">
        <f>IF(Table1[Item Description]="","",Table1[[#This Row],[Qty]]*Table1[[#This Row],[Unit Price]])</f>
        <v>1490400</v>
      </c>
      <c r="Y30" s="93">
        <f>IF(Table1[[#This Row],[h_hargasebelumdiskon]]="","",IF(Table1[[#This Row],[Disc 1]]="",0,Table1[[#This Row],[h_hargasebelumdiskon]]*Table1[[#This Row],[Disc 1]]))</f>
        <v>149040</v>
      </c>
      <c r="Z30" s="93">
        <f>IF(Table1[[#This Row],[h_hargasebelumdiskon]]="","",IF(Table1[[#This Row],[Disc 2]]="",0,(Table1[[#This Row],[h_hargasebelumdiskon]]-Table1[[#This Row],[h_disc 1]])*Table1[[#This Row],[Disc 2]]))</f>
        <v>0</v>
      </c>
      <c r="AA30" s="93">
        <f>IF(Table1[Item Description]="","",Table1[[#This Row],[h_disc 1]]+Table1[[#This Row],[h_disc 2]])</f>
        <v>149040</v>
      </c>
      <c r="AB30" s="93">
        <f>IF(Table1[Item Description]="","",Table1[[#This Row],[h_hargasebelumdiskon]]-Table1[[#This Row],[h_diskon]])</f>
        <v>1341360</v>
      </c>
      <c r="AC30" s="93" t="str">
        <f>IF(Table1[//]="","",SUMIF(Table1[h_id],Table1[h_id],Table1[h_hargasetelahdiskon]))</f>
        <v/>
      </c>
      <c r="AD30" s="93"/>
      <c r="AE30" s="93" t="str">
        <f>Table1[[#This Row],[Item Description]]&amp;Table1[[#This Row],[Unit]]&amp;Table1[[#This Row],[Unit Price]]</f>
        <v>PENSIL WARNA KENKO CP-12F CLASSIC (PANJANG)LSN124200</v>
      </c>
    </row>
    <row r="31" spans="1:31" x14ac:dyDescent="0.25">
      <c r="A31" s="95" t="str">
        <f>IF(Table1[[#This Row],[No. Invoice :]]="","",ROW())</f>
        <v/>
      </c>
      <c r="B31" s="196" t="str">
        <f>IF(Table1[h_Kode Sales :_1]="","",B$1+COUNT(B$2:B30))</f>
        <v/>
      </c>
      <c r="D31" s="197"/>
      <c r="E31" s="198"/>
      <c r="F31" s="197"/>
      <c r="G31" s="95" t="str">
        <f>IF(Table1[[#This Row],[h_No. Invoice :]]="","",CONCATENATE("AM"," ",Table1[[#This Row],[h_No. Invoice :]]))</f>
        <v/>
      </c>
      <c r="H31" s="96" t="str">
        <f>CONCATENATE(UPPER(Table1[[#This Row],[h_Kode Sales :_1]])," ",Table1[[#This Row],[h_Kode Sales :_2]])</f>
        <v xml:space="preserve"> </v>
      </c>
      <c r="I31" s="95" t="str">
        <f>IF(Table1[[#This Row],[h_toko]]="","",INDEX(Table2[e],IF(Table1[[#This Row],[h_toko]]="","",MATCH(Table1[[#This Row],[h_toko]],Table2[a],0)),))</f>
        <v/>
      </c>
      <c r="J31" s="92">
        <v>3</v>
      </c>
      <c r="K31" s="92" t="s">
        <v>132</v>
      </c>
      <c r="M31" s="92" t="s">
        <v>197</v>
      </c>
      <c r="N31" s="196" t="str">
        <f>IF(Table1[[#This Row],[h_Item Description]]="","",INDEX([1]!db[NB PAJAK],MATCH(Table1[[#This Row],[h_Item Description]],[1]!db[kode],0)))</f>
        <v>GEL PEN JOYKO JK-100 KING JELLER</v>
      </c>
      <c r="O31" s="92" t="s">
        <v>203</v>
      </c>
      <c r="P31" s="93">
        <v>20400</v>
      </c>
      <c r="Q31" s="94">
        <v>0.1</v>
      </c>
      <c r="S31" s="199">
        <f>Table1[[#This Row],[h_hargasetelahdiskon]]</f>
        <v>55080</v>
      </c>
      <c r="V31" s="95">
        <f ca="1">IF(Table1[[#This Row],[Item Description]]="","",IF(Table1[[#This Row],[//]]="",INDIRECT(ADDRESS(ROW()-1,COLUMN())),Table1[[#This Row],[//]]))</f>
        <v>27</v>
      </c>
      <c r="W31" s="95">
        <f ca="1">IF(Table1[[#This Row],[h_id]]="","",COUNTIF(Table1[h_id],Table1[[#This Row],[h_id]]))</f>
        <v>15</v>
      </c>
      <c r="X31" s="93">
        <f>IF(Table1[Item Description]="","",Table1[[#This Row],[Qty]]*Table1[[#This Row],[Unit Price]])</f>
        <v>61200</v>
      </c>
      <c r="Y31" s="93">
        <f>IF(Table1[[#This Row],[h_hargasebelumdiskon]]="","",IF(Table1[[#This Row],[Disc 1]]="",0,Table1[[#This Row],[h_hargasebelumdiskon]]*Table1[[#This Row],[Disc 1]]))</f>
        <v>6120</v>
      </c>
      <c r="Z31" s="93">
        <f>IF(Table1[[#This Row],[h_hargasebelumdiskon]]="","",IF(Table1[[#This Row],[Disc 2]]="",0,(Table1[[#This Row],[h_hargasebelumdiskon]]-Table1[[#This Row],[h_disc 1]])*Table1[[#This Row],[Disc 2]]))</f>
        <v>0</v>
      </c>
      <c r="AA31" s="93">
        <f>IF(Table1[Item Description]="","",Table1[[#This Row],[h_disc 1]]+Table1[[#This Row],[h_disc 2]])</f>
        <v>6120</v>
      </c>
      <c r="AB31" s="93">
        <f>IF(Table1[Item Description]="","",Table1[[#This Row],[h_hargasebelumdiskon]]-Table1[[#This Row],[h_diskon]])</f>
        <v>55080</v>
      </c>
      <c r="AC31" s="93" t="str">
        <f>IF(Table1[//]="","",SUMIF(Table1[h_id],Table1[h_id],Table1[h_hargasetelahdiskon]))</f>
        <v/>
      </c>
      <c r="AD31" s="93"/>
      <c r="AE31" s="93" t="str">
        <f>Table1[[#This Row],[Item Description]]&amp;Table1[[#This Row],[Unit]]&amp;Table1[[#This Row],[Unit Price]]</f>
        <v>GEL PEN JOYKO JK-100 KING JELLERLSN20400</v>
      </c>
    </row>
    <row r="32" spans="1:31" x14ac:dyDescent="0.25">
      <c r="A32" s="95" t="str">
        <f>IF(Table1[[#This Row],[No. Invoice :]]="","",ROW())</f>
        <v/>
      </c>
      <c r="B32" s="196" t="str">
        <f>IF(Table1[h_Kode Sales :_1]="","",B$1+COUNT(B$2:B31))</f>
        <v/>
      </c>
      <c r="G32" s="95" t="str">
        <f>IF(Table1[[#This Row],[h_No. Invoice :]]="","",CONCATENATE("AM"," ",Table1[[#This Row],[h_No. Invoice :]]))</f>
        <v/>
      </c>
      <c r="H32" s="96" t="str">
        <f>CONCATENATE(UPPER(Table1[[#This Row],[h_Kode Sales :_1]])," ",Table1[[#This Row],[h_Kode Sales :_2]])</f>
        <v xml:space="preserve"> </v>
      </c>
      <c r="I32" s="95" t="str">
        <f>IF(Table1[[#This Row],[h_toko]]="","",INDEX(Table2[e],IF(Table1[[#This Row],[h_toko]]="","",MATCH(Table1[[#This Row],[h_toko]],Table2[a],0)),))</f>
        <v/>
      </c>
      <c r="J32" s="92">
        <v>6</v>
      </c>
      <c r="K32" s="92" t="s">
        <v>132</v>
      </c>
      <c r="M32" s="92" t="s">
        <v>185</v>
      </c>
      <c r="N32" s="196" t="str">
        <f>IF(Table1[[#This Row],[h_Item Description]]="","",INDEX([1]!db[NB PAJAK],MATCH(Table1[[#This Row],[h_Item Description]],[1]!db[kode],0)))</f>
        <v>CORRECTION FLUID KENKO KE-823M</v>
      </c>
      <c r="O32" s="92" t="s">
        <v>204</v>
      </c>
      <c r="P32" s="93">
        <v>57000</v>
      </c>
      <c r="Q32" s="94">
        <v>0.1</v>
      </c>
      <c r="S32" s="199">
        <f>Table1[[#This Row],[h_hargasetelahdiskon]]</f>
        <v>307800</v>
      </c>
      <c r="V32" s="95">
        <f ca="1">IF(Table1[[#This Row],[Item Description]]="","",IF(Table1[[#This Row],[//]]="",INDIRECT(ADDRESS(ROW()-1,COLUMN())),Table1[[#This Row],[//]]))</f>
        <v>27</v>
      </c>
      <c r="W32" s="95">
        <f ca="1">IF(Table1[[#This Row],[h_id]]="","",COUNTIF(Table1[h_id],Table1[[#This Row],[h_id]]))</f>
        <v>15</v>
      </c>
      <c r="X32" s="93">
        <f>IF(Table1[Item Description]="","",Table1[[#This Row],[Qty]]*Table1[[#This Row],[Unit Price]])</f>
        <v>342000</v>
      </c>
      <c r="Y32" s="93">
        <f>IF(Table1[[#This Row],[h_hargasebelumdiskon]]="","",IF(Table1[[#This Row],[Disc 1]]="",0,Table1[[#This Row],[h_hargasebelumdiskon]]*Table1[[#This Row],[Disc 1]]))</f>
        <v>34200</v>
      </c>
      <c r="Z32" s="93">
        <f>IF(Table1[[#This Row],[h_hargasebelumdiskon]]="","",IF(Table1[[#This Row],[Disc 2]]="",0,(Table1[[#This Row],[h_hargasebelumdiskon]]-Table1[[#This Row],[h_disc 1]])*Table1[[#This Row],[Disc 2]]))</f>
        <v>0</v>
      </c>
      <c r="AA32" s="93">
        <f>IF(Table1[Item Description]="","",Table1[[#This Row],[h_disc 1]]+Table1[[#This Row],[h_disc 2]])</f>
        <v>34200</v>
      </c>
      <c r="AB32" s="93">
        <f>IF(Table1[Item Description]="","",Table1[[#This Row],[h_hargasebelumdiskon]]-Table1[[#This Row],[h_diskon]])</f>
        <v>307800</v>
      </c>
      <c r="AC32" s="93" t="str">
        <f>IF(Table1[//]="","",SUMIF(Table1[h_id],Table1[h_id],Table1[h_hargasetelahdiskon]))</f>
        <v/>
      </c>
      <c r="AD32" s="93"/>
      <c r="AE32" s="93" t="str">
        <f>Table1[[#This Row],[Item Description]]&amp;Table1[[#This Row],[Unit]]&amp;Table1[[#This Row],[Unit Price]]</f>
        <v>CORRECTION FLUID KENKO KE-823MLSN57000</v>
      </c>
    </row>
    <row r="33" spans="1:31" x14ac:dyDescent="0.25">
      <c r="A33" s="95" t="str">
        <f>IF(Table1[[#This Row],[No. Invoice :]]="","",ROW())</f>
        <v/>
      </c>
      <c r="B33" s="196" t="str">
        <f>IF(Table1[h_Kode Sales :_1]="","",B$1+COUNT(B$2:B32))</f>
        <v/>
      </c>
      <c r="D33" s="197"/>
      <c r="E33" s="198"/>
      <c r="F33" s="197"/>
      <c r="G33" s="95" t="str">
        <f>IF(Table1[[#This Row],[h_No. Invoice :]]="","",CONCATENATE("AM"," ",Table1[[#This Row],[h_No. Invoice :]]))</f>
        <v/>
      </c>
      <c r="H33" s="96" t="str">
        <f>CONCATENATE(UPPER(Table1[[#This Row],[h_Kode Sales :_1]])," ",Table1[[#This Row],[h_Kode Sales :_2]])</f>
        <v xml:space="preserve"> </v>
      </c>
      <c r="I33" s="95" t="str">
        <f>IF(Table1[[#This Row],[h_toko]]="","",INDEX(Table2[e],IF(Table1[[#This Row],[h_toko]]="","",MATCH(Table1[[#This Row],[h_toko]],Table2[a],0)),))</f>
        <v/>
      </c>
      <c r="J33" s="92">
        <v>1</v>
      </c>
      <c r="K33" s="92" t="s">
        <v>132</v>
      </c>
      <c r="M33" s="92" t="s">
        <v>186</v>
      </c>
      <c r="N33" s="196" t="str">
        <f>IF(Table1[[#This Row],[h_Item Description]]="","",INDEX([1]!db[NB PAJAK],MATCH(Table1[[#This Row],[h_Item Description]],[1]!db[kode],0)))</f>
        <v>GUNTING KENKO SC-838N</v>
      </c>
      <c r="O33" s="92" t="s">
        <v>205</v>
      </c>
      <c r="P33" s="93">
        <v>79800</v>
      </c>
      <c r="Q33" s="94">
        <v>0.1</v>
      </c>
      <c r="S33" s="199">
        <f>Table1[[#This Row],[h_hargasetelahdiskon]]</f>
        <v>71820</v>
      </c>
      <c r="V33" s="95">
        <f ca="1">IF(Table1[[#This Row],[Item Description]]="","",IF(Table1[[#This Row],[//]]="",INDIRECT(ADDRESS(ROW()-1,COLUMN())),Table1[[#This Row],[//]]))</f>
        <v>27</v>
      </c>
      <c r="W33" s="95">
        <f ca="1">IF(Table1[[#This Row],[h_id]]="","",COUNTIF(Table1[h_id],Table1[[#This Row],[h_id]]))</f>
        <v>15</v>
      </c>
      <c r="X33" s="93">
        <f>IF(Table1[Item Description]="","",Table1[[#This Row],[Qty]]*Table1[[#This Row],[Unit Price]])</f>
        <v>79800</v>
      </c>
      <c r="Y33" s="93">
        <f>IF(Table1[[#This Row],[h_hargasebelumdiskon]]="","",IF(Table1[[#This Row],[Disc 1]]="",0,Table1[[#This Row],[h_hargasebelumdiskon]]*Table1[[#This Row],[Disc 1]]))</f>
        <v>7980</v>
      </c>
      <c r="Z33" s="93">
        <f>IF(Table1[[#This Row],[h_hargasebelumdiskon]]="","",IF(Table1[[#This Row],[Disc 2]]="",0,(Table1[[#This Row],[h_hargasebelumdiskon]]-Table1[[#This Row],[h_disc 1]])*Table1[[#This Row],[Disc 2]]))</f>
        <v>0</v>
      </c>
      <c r="AA33" s="93">
        <f>IF(Table1[Item Description]="","",Table1[[#This Row],[h_disc 1]]+Table1[[#This Row],[h_disc 2]])</f>
        <v>7980</v>
      </c>
      <c r="AB33" s="93">
        <f>IF(Table1[Item Description]="","",Table1[[#This Row],[h_hargasebelumdiskon]]-Table1[[#This Row],[h_diskon]])</f>
        <v>71820</v>
      </c>
      <c r="AC33" s="93" t="str">
        <f>IF(Table1[//]="","",SUMIF(Table1[h_id],Table1[h_id],Table1[h_hargasetelahdiskon]))</f>
        <v/>
      </c>
      <c r="AD33" s="93"/>
      <c r="AE33" s="93" t="str">
        <f>Table1[[#This Row],[Item Description]]&amp;Table1[[#This Row],[Unit]]&amp;Table1[[#This Row],[Unit Price]]</f>
        <v>GUNTING KENKO SC-838NLSN79800</v>
      </c>
    </row>
    <row r="34" spans="1:31" x14ac:dyDescent="0.25">
      <c r="A34" s="95" t="str">
        <f>IF(Table1[[#This Row],[No. Invoice :]]="","",ROW())</f>
        <v/>
      </c>
      <c r="B34" s="196" t="str">
        <f>IF(Table1[h_Kode Sales :_1]="","",B$1+COUNT(B$2:B33))</f>
        <v/>
      </c>
      <c r="G34" s="95" t="str">
        <f>IF(Table1[[#This Row],[h_No. Invoice :]]="","",CONCATENATE("AM"," ",Table1[[#This Row],[h_No. Invoice :]]))</f>
        <v/>
      </c>
      <c r="H34" s="96" t="str">
        <f>CONCATENATE(UPPER(Table1[[#This Row],[h_Kode Sales :_1]])," ",Table1[[#This Row],[h_Kode Sales :_2]])</f>
        <v xml:space="preserve"> </v>
      </c>
      <c r="I34" s="95" t="str">
        <f>IF(Table1[[#This Row],[h_toko]]="","",INDEX(Table2[e],IF(Table1[[#This Row],[h_toko]]="","",MATCH(Table1[[#This Row],[h_toko]],Table2[a],0)),))</f>
        <v/>
      </c>
      <c r="J34" s="92">
        <v>6</v>
      </c>
      <c r="K34" s="92" t="s">
        <v>132</v>
      </c>
      <c r="M34" s="92" t="s">
        <v>187</v>
      </c>
      <c r="N34" s="196" t="str">
        <f>IF(Table1[[#This Row],[h_Item Description]]="","",INDEX([1]!db[NB PAJAK],MATCH(Table1[[#This Row],[h_Item Description]],[1]!db[kode],0)))</f>
        <v>CORRECTION FLUID KENKO KE-826M</v>
      </c>
      <c r="O34" s="92" t="s">
        <v>206</v>
      </c>
      <c r="P34" s="93">
        <v>60300</v>
      </c>
      <c r="Q34" s="94">
        <v>0.1</v>
      </c>
      <c r="S34" s="199">
        <f>Table1[[#This Row],[h_hargasetelahdiskon]]</f>
        <v>325620</v>
      </c>
      <c r="V34" s="95">
        <f ca="1">IF(Table1[[#This Row],[Item Description]]="","",IF(Table1[[#This Row],[//]]="",INDIRECT(ADDRESS(ROW()-1,COLUMN())),Table1[[#This Row],[//]]))</f>
        <v>27</v>
      </c>
      <c r="W34" s="95">
        <f ca="1">IF(Table1[[#This Row],[h_id]]="","",COUNTIF(Table1[h_id],Table1[[#This Row],[h_id]]))</f>
        <v>15</v>
      </c>
      <c r="X34" s="93">
        <f>IF(Table1[Item Description]="","",Table1[[#This Row],[Qty]]*Table1[[#This Row],[Unit Price]])</f>
        <v>361800</v>
      </c>
      <c r="Y34" s="93">
        <f>IF(Table1[[#This Row],[h_hargasebelumdiskon]]="","",IF(Table1[[#This Row],[Disc 1]]="",0,Table1[[#This Row],[h_hargasebelumdiskon]]*Table1[[#This Row],[Disc 1]]))</f>
        <v>36180</v>
      </c>
      <c r="Z34" s="93">
        <f>IF(Table1[[#This Row],[h_hargasebelumdiskon]]="","",IF(Table1[[#This Row],[Disc 2]]="",0,(Table1[[#This Row],[h_hargasebelumdiskon]]-Table1[[#This Row],[h_disc 1]])*Table1[[#This Row],[Disc 2]]))</f>
        <v>0</v>
      </c>
      <c r="AA34" s="93">
        <f>IF(Table1[Item Description]="","",Table1[[#This Row],[h_disc 1]]+Table1[[#This Row],[h_disc 2]])</f>
        <v>36180</v>
      </c>
      <c r="AB34" s="93">
        <f>IF(Table1[Item Description]="","",Table1[[#This Row],[h_hargasebelumdiskon]]-Table1[[#This Row],[h_diskon]])</f>
        <v>325620</v>
      </c>
      <c r="AC34" s="93" t="str">
        <f>IF(Table1[//]="","",SUMIF(Table1[h_id],Table1[h_id],Table1[h_hargasetelahdiskon]))</f>
        <v/>
      </c>
      <c r="AD34" s="93"/>
      <c r="AE34" s="93" t="str">
        <f>Table1[[#This Row],[Item Description]]&amp;Table1[[#This Row],[Unit]]&amp;Table1[[#This Row],[Unit Price]]</f>
        <v>CORRECTION FLUID KENKO KE-826MLSN60300</v>
      </c>
    </row>
    <row r="35" spans="1:31" x14ac:dyDescent="0.25">
      <c r="A35" s="95" t="str">
        <f>IF(Table1[[#This Row],[No. Invoice :]]="","",ROW())</f>
        <v/>
      </c>
      <c r="B35" s="196" t="str">
        <f>IF(Table1[h_Kode Sales :_1]="","",B$1+COUNT(B$2:B34))</f>
        <v/>
      </c>
      <c r="D35" s="197"/>
      <c r="E35" s="198"/>
      <c r="F35" s="197"/>
      <c r="G35" s="95" t="str">
        <f>IF(Table1[[#This Row],[h_No. Invoice :]]="","",CONCATENATE("AM"," ",Table1[[#This Row],[h_No. Invoice :]]))</f>
        <v/>
      </c>
      <c r="H35" s="96" t="str">
        <f>CONCATENATE(UPPER(Table1[[#This Row],[h_Kode Sales :_1]])," ",Table1[[#This Row],[h_Kode Sales :_2]])</f>
        <v xml:space="preserve"> </v>
      </c>
      <c r="I35" s="95" t="str">
        <f>IF(Table1[[#This Row],[h_toko]]="","",INDEX(Table2[e],IF(Table1[[#This Row],[h_toko]]="","",MATCH(Table1[[#This Row],[h_toko]],Table2[a],0)),))</f>
        <v/>
      </c>
      <c r="J35" s="92">
        <v>10</v>
      </c>
      <c r="K35" s="92" t="s">
        <v>143</v>
      </c>
      <c r="M35" s="92" t="s">
        <v>188</v>
      </c>
      <c r="N35" s="196" t="str">
        <f>IF(Table1[[#This Row],[h_Item Description]]="","",INDEX([1]!db[NB PAJAK],MATCH(Table1[[#This Row],[h_Item Description]],[1]!db[kode],0)))</f>
        <v>BUKU KAS KWARTO</v>
      </c>
      <c r="O35" s="92" t="s">
        <v>207</v>
      </c>
      <c r="P35" s="93">
        <v>9500</v>
      </c>
      <c r="Q35" s="94"/>
      <c r="S35" s="199">
        <f>Table1[[#This Row],[h_hargasetelahdiskon]]</f>
        <v>95000</v>
      </c>
      <c r="V35" s="95">
        <f ca="1">IF(Table1[[#This Row],[Item Description]]="","",IF(Table1[[#This Row],[//]]="",INDIRECT(ADDRESS(ROW()-1,COLUMN())),Table1[[#This Row],[//]]))</f>
        <v>27</v>
      </c>
      <c r="W35" s="95">
        <f ca="1">IF(Table1[[#This Row],[h_id]]="","",COUNTIF(Table1[h_id],Table1[[#This Row],[h_id]]))</f>
        <v>15</v>
      </c>
      <c r="X35" s="93">
        <f>IF(Table1[Item Description]="","",Table1[[#This Row],[Qty]]*Table1[[#This Row],[Unit Price]])</f>
        <v>95000</v>
      </c>
      <c r="Y35" s="93">
        <f>IF(Table1[[#This Row],[h_hargasebelumdiskon]]="","",IF(Table1[[#This Row],[Disc 1]]="",0,Table1[[#This Row],[h_hargasebelumdiskon]]*Table1[[#This Row],[Disc 1]]))</f>
        <v>0</v>
      </c>
      <c r="Z35" s="93">
        <f>IF(Table1[[#This Row],[h_hargasebelumdiskon]]="","",IF(Table1[[#This Row],[Disc 2]]="",0,(Table1[[#This Row],[h_hargasebelumdiskon]]-Table1[[#This Row],[h_disc 1]])*Table1[[#This Row],[Disc 2]]))</f>
        <v>0</v>
      </c>
      <c r="AA35" s="93">
        <f>IF(Table1[Item Description]="","",Table1[[#This Row],[h_disc 1]]+Table1[[#This Row],[h_disc 2]])</f>
        <v>0</v>
      </c>
      <c r="AB35" s="93">
        <f>IF(Table1[Item Description]="","",Table1[[#This Row],[h_hargasebelumdiskon]]-Table1[[#This Row],[h_diskon]])</f>
        <v>95000</v>
      </c>
      <c r="AC35" s="93" t="str">
        <f>IF(Table1[//]="","",SUMIF(Table1[h_id],Table1[h_id],Table1[h_hargasetelahdiskon]))</f>
        <v/>
      </c>
      <c r="AD35" s="93"/>
      <c r="AE35" s="93" t="str">
        <f>Table1[[#This Row],[Item Description]]&amp;Table1[[#This Row],[Unit]]&amp;Table1[[#This Row],[Unit Price]]</f>
        <v>BUKU KAS KWARTOPCS9500</v>
      </c>
    </row>
    <row r="36" spans="1:31" x14ac:dyDescent="0.25">
      <c r="A36" s="95" t="str">
        <f>IF(Table1[[#This Row],[No. Invoice :]]="","",ROW())</f>
        <v/>
      </c>
      <c r="B36" s="196" t="str">
        <f>IF(Table1[h_Kode Sales :_1]="","",B$1+COUNT(B$2:B35))</f>
        <v/>
      </c>
      <c r="G36" s="95" t="str">
        <f>IF(Table1[[#This Row],[h_No. Invoice :]]="","",CONCATENATE("AM"," ",Table1[[#This Row],[h_No. Invoice :]]))</f>
        <v/>
      </c>
      <c r="H36" s="96" t="str">
        <f>CONCATENATE(UPPER(Table1[[#This Row],[h_Kode Sales :_1]])," ",Table1[[#This Row],[h_Kode Sales :_2]])</f>
        <v xml:space="preserve"> </v>
      </c>
      <c r="I36" s="95" t="str">
        <f>IF(Table1[[#This Row],[h_toko]]="","",INDEX(Table2[e],IF(Table1[[#This Row],[h_toko]]="","",MATCH(Table1[[#This Row],[h_toko]],Table2[a],0)),))</f>
        <v/>
      </c>
      <c r="J36" s="92">
        <v>5</v>
      </c>
      <c r="K36" s="92" t="s">
        <v>143</v>
      </c>
      <c r="M36" s="92" t="s">
        <v>189</v>
      </c>
      <c r="N36" s="196" t="str">
        <f>IF(Table1[[#This Row],[h_Item Description]]="","",INDEX([1]!db[NB PAJAK],MATCH(Table1[[#This Row],[h_Item Description]],[1]!db[kode],0)))</f>
        <v>BUKU KAS (FOLIO)</v>
      </c>
      <c r="O36" s="92" t="s">
        <v>208</v>
      </c>
      <c r="P36" s="93">
        <v>18500</v>
      </c>
      <c r="Q36" s="94"/>
      <c r="S36" s="199">
        <f>Table1[[#This Row],[h_hargasetelahdiskon]]</f>
        <v>92500</v>
      </c>
      <c r="V36" s="95">
        <f ca="1">IF(Table1[[#This Row],[Item Description]]="","",IF(Table1[[#This Row],[//]]="",INDIRECT(ADDRESS(ROW()-1,COLUMN())),Table1[[#This Row],[//]]))</f>
        <v>27</v>
      </c>
      <c r="W36" s="95">
        <f ca="1">IF(Table1[[#This Row],[h_id]]="","",COUNTIF(Table1[h_id],Table1[[#This Row],[h_id]]))</f>
        <v>15</v>
      </c>
      <c r="X36" s="93">
        <f>IF(Table1[Item Description]="","",Table1[[#This Row],[Qty]]*Table1[[#This Row],[Unit Price]])</f>
        <v>92500</v>
      </c>
      <c r="Y36" s="93">
        <f>IF(Table1[[#This Row],[h_hargasebelumdiskon]]="","",IF(Table1[[#This Row],[Disc 1]]="",0,Table1[[#This Row],[h_hargasebelumdiskon]]*Table1[[#This Row],[Disc 1]]))</f>
        <v>0</v>
      </c>
      <c r="Z36" s="93">
        <f>IF(Table1[[#This Row],[h_hargasebelumdiskon]]="","",IF(Table1[[#This Row],[Disc 2]]="",0,(Table1[[#This Row],[h_hargasebelumdiskon]]-Table1[[#This Row],[h_disc 1]])*Table1[[#This Row],[Disc 2]]))</f>
        <v>0</v>
      </c>
      <c r="AA36" s="93">
        <f>IF(Table1[Item Description]="","",Table1[[#This Row],[h_disc 1]]+Table1[[#This Row],[h_disc 2]])</f>
        <v>0</v>
      </c>
      <c r="AB36" s="93">
        <f>IF(Table1[Item Description]="","",Table1[[#This Row],[h_hargasebelumdiskon]]-Table1[[#This Row],[h_diskon]])</f>
        <v>92500</v>
      </c>
      <c r="AC36" s="93" t="str">
        <f>IF(Table1[//]="","",SUMIF(Table1[h_id],Table1[h_id],Table1[h_hargasetelahdiskon]))</f>
        <v/>
      </c>
      <c r="AD36" s="93"/>
      <c r="AE36" s="93" t="str">
        <f>Table1[[#This Row],[Item Description]]&amp;Table1[[#This Row],[Unit]]&amp;Table1[[#This Row],[Unit Price]]</f>
        <v>BUKU KAS (FOLIO)PCS18500</v>
      </c>
    </row>
    <row r="37" spans="1:31" x14ac:dyDescent="0.25">
      <c r="A37" s="95" t="str">
        <f>IF(Table1[[#This Row],[No. Invoice :]]="","",ROW())</f>
        <v/>
      </c>
      <c r="B37" s="196" t="str">
        <f>IF(Table1[h_Kode Sales :_1]="","",B$1+COUNT(B$2:B36))</f>
        <v/>
      </c>
      <c r="G37" s="95" t="str">
        <f>IF(Table1[[#This Row],[h_No. Invoice :]]="","",CONCATENATE("AM"," ",Table1[[#This Row],[h_No. Invoice :]]))</f>
        <v/>
      </c>
      <c r="H37" s="96" t="str">
        <f>CONCATENATE(UPPER(Table1[[#This Row],[h_Kode Sales :_1]])," ",Table1[[#This Row],[h_Kode Sales :_2]])</f>
        <v xml:space="preserve"> </v>
      </c>
      <c r="I37" s="95" t="str">
        <f>IF(Table1[[#This Row],[h_toko]]="","",INDEX(Table2[e],IF(Table1[[#This Row],[h_toko]]="","",MATCH(Table1[[#This Row],[h_toko]],Table2[a],0)),))</f>
        <v/>
      </c>
      <c r="J37" s="92">
        <v>1</v>
      </c>
      <c r="K37" s="92" t="s">
        <v>132</v>
      </c>
      <c r="M37" s="92" t="s">
        <v>190</v>
      </c>
      <c r="N37" s="196" t="str">
        <f>IF(Table1[[#This Row],[h_Item Description]]="","",INDEX([1]!db[NB PAJAK],MATCH(Table1[[#This Row],[h_Item Description]],[1]!db[kode],0)))</f>
        <v>CUTTER VANCO V-750 (BESAR)</v>
      </c>
      <c r="O37" s="92" t="s">
        <v>209</v>
      </c>
      <c r="P37" s="93">
        <v>90000</v>
      </c>
      <c r="Q37" s="94"/>
      <c r="S37" s="199">
        <f>Table1[[#This Row],[h_hargasetelahdiskon]]</f>
        <v>90000</v>
      </c>
      <c r="V37" s="95">
        <f ca="1">IF(Table1[[#This Row],[Item Description]]="","",IF(Table1[[#This Row],[//]]="",INDIRECT(ADDRESS(ROW()-1,COLUMN())),Table1[[#This Row],[//]]))</f>
        <v>27</v>
      </c>
      <c r="W37" s="95">
        <f ca="1">IF(Table1[[#This Row],[h_id]]="","",COUNTIF(Table1[h_id],Table1[[#This Row],[h_id]]))</f>
        <v>15</v>
      </c>
      <c r="X37" s="93">
        <f>IF(Table1[Item Description]="","",Table1[[#This Row],[Qty]]*Table1[[#This Row],[Unit Price]])</f>
        <v>90000</v>
      </c>
      <c r="Y37" s="93">
        <f>IF(Table1[[#This Row],[h_hargasebelumdiskon]]="","",IF(Table1[[#This Row],[Disc 1]]="",0,Table1[[#This Row],[h_hargasebelumdiskon]]*Table1[[#This Row],[Disc 1]]))</f>
        <v>0</v>
      </c>
      <c r="Z37" s="93">
        <f>IF(Table1[[#This Row],[h_hargasebelumdiskon]]="","",IF(Table1[[#This Row],[Disc 2]]="",0,(Table1[[#This Row],[h_hargasebelumdiskon]]-Table1[[#This Row],[h_disc 1]])*Table1[[#This Row],[Disc 2]]))</f>
        <v>0</v>
      </c>
      <c r="AA37" s="93">
        <f>IF(Table1[Item Description]="","",Table1[[#This Row],[h_disc 1]]+Table1[[#This Row],[h_disc 2]])</f>
        <v>0</v>
      </c>
      <c r="AB37" s="93">
        <f>IF(Table1[Item Description]="","",Table1[[#This Row],[h_hargasebelumdiskon]]-Table1[[#This Row],[h_diskon]])</f>
        <v>90000</v>
      </c>
      <c r="AC37" s="93" t="str">
        <f>IF(Table1[//]="","",SUMIF(Table1[h_id],Table1[h_id],Table1[h_hargasetelahdiskon]))</f>
        <v/>
      </c>
      <c r="AD37" s="93"/>
      <c r="AE37" s="93" t="str">
        <f>Table1[[#This Row],[Item Description]]&amp;Table1[[#This Row],[Unit]]&amp;Table1[[#This Row],[Unit Price]]</f>
        <v>CUTTER VANCO V-750 (BESAR)LSN90000</v>
      </c>
    </row>
    <row r="38" spans="1:31" x14ac:dyDescent="0.25">
      <c r="A38" s="95" t="str">
        <f>IF(Table1[[#This Row],[No. Invoice :]]="","",ROW())</f>
        <v/>
      </c>
      <c r="B38" s="196" t="str">
        <f>IF(Table1[h_Kode Sales :_1]="","",B$1+COUNT(B$2:B37))</f>
        <v/>
      </c>
      <c r="G38" s="95" t="str">
        <f>IF(Table1[[#This Row],[h_No. Invoice :]]="","",CONCATENATE("AM"," ",Table1[[#This Row],[h_No. Invoice :]]))</f>
        <v/>
      </c>
      <c r="H38" s="96" t="str">
        <f>CONCATENATE(UPPER(Table1[[#This Row],[h_Kode Sales :_1]])," ",Table1[[#This Row],[h_Kode Sales :_2]])</f>
        <v xml:space="preserve"> </v>
      </c>
      <c r="I38" s="95" t="str">
        <f>IF(Table1[[#This Row],[h_toko]]="","",INDEX(Table2[e],IF(Table1[[#This Row],[h_toko]]="","",MATCH(Table1[[#This Row],[h_toko]],Table2[a],0)),))</f>
        <v/>
      </c>
      <c r="J38" s="92">
        <v>2</v>
      </c>
      <c r="K38" s="92" t="s">
        <v>191</v>
      </c>
      <c r="M38" s="92" t="s">
        <v>192</v>
      </c>
      <c r="N38" s="196" t="str">
        <f>IF(Table1[[#This Row],[h_Item Description]]="","",INDEX([1]!db[NB PAJAK],MATCH(Table1[[#This Row],[h_Item Description]],[1]!db[kode],0)))</f>
        <v>ASAHAN JOYKO B-23 (isi 12 pc) TONG 1 LOBANG</v>
      </c>
      <c r="O38" s="92" t="s">
        <v>210</v>
      </c>
      <c r="P38" s="93">
        <v>22200</v>
      </c>
      <c r="Q38" s="94">
        <v>0.1</v>
      </c>
      <c r="S38" s="199">
        <f>Table1[[#This Row],[h_hargasetelahdiskon]]</f>
        <v>39960</v>
      </c>
      <c r="V38" s="95">
        <f ca="1">IF(Table1[[#This Row],[Item Description]]="","",IF(Table1[[#This Row],[//]]="",INDIRECT(ADDRESS(ROW()-1,COLUMN())),Table1[[#This Row],[//]]))</f>
        <v>27</v>
      </c>
      <c r="W38" s="95">
        <f ca="1">IF(Table1[[#This Row],[h_id]]="","",COUNTIF(Table1[h_id],Table1[[#This Row],[h_id]]))</f>
        <v>15</v>
      </c>
      <c r="X38" s="93">
        <f>IF(Table1[Item Description]="","",Table1[[#This Row],[Qty]]*Table1[[#This Row],[Unit Price]])</f>
        <v>44400</v>
      </c>
      <c r="Y38" s="93">
        <f>IF(Table1[[#This Row],[h_hargasebelumdiskon]]="","",IF(Table1[[#This Row],[Disc 1]]="",0,Table1[[#This Row],[h_hargasebelumdiskon]]*Table1[[#This Row],[Disc 1]]))</f>
        <v>4440</v>
      </c>
      <c r="Z38" s="93">
        <f>IF(Table1[[#This Row],[h_hargasebelumdiskon]]="","",IF(Table1[[#This Row],[Disc 2]]="",0,(Table1[[#This Row],[h_hargasebelumdiskon]]-Table1[[#This Row],[h_disc 1]])*Table1[[#This Row],[Disc 2]]))</f>
        <v>0</v>
      </c>
      <c r="AA38" s="93">
        <f>IF(Table1[Item Description]="","",Table1[[#This Row],[h_disc 1]]+Table1[[#This Row],[h_disc 2]])</f>
        <v>4440</v>
      </c>
      <c r="AB38" s="93">
        <f>IF(Table1[Item Description]="","",Table1[[#This Row],[h_hargasebelumdiskon]]-Table1[[#This Row],[h_diskon]])</f>
        <v>39960</v>
      </c>
      <c r="AC38" s="93" t="str">
        <f>IF(Table1[//]="","",SUMIF(Table1[h_id],Table1[h_id],Table1[h_hargasetelahdiskon]))</f>
        <v/>
      </c>
      <c r="AD38" s="93"/>
      <c r="AE38" s="93" t="str">
        <f>Table1[[#This Row],[Item Description]]&amp;Table1[[#This Row],[Unit]]&amp;Table1[[#This Row],[Unit Price]]</f>
        <v>ASAHAN JOYKO B-23 (isi 12 pc) TONG 1 LOBANGPAK22200</v>
      </c>
    </row>
    <row r="39" spans="1:31" x14ac:dyDescent="0.25">
      <c r="A39" s="95" t="str">
        <f>IF(Table1[[#This Row],[No. Invoice :]]="","",ROW())</f>
        <v/>
      </c>
      <c r="B39" s="196" t="str">
        <f>IF(Table1[h_Kode Sales :_1]="","",B$1+COUNT(B$2:B38))</f>
        <v/>
      </c>
      <c r="G39" s="95" t="str">
        <f>IF(Table1[[#This Row],[h_No. Invoice :]]="","",CONCATENATE("AM"," ",Table1[[#This Row],[h_No. Invoice :]]))</f>
        <v/>
      </c>
      <c r="H39" s="96" t="str">
        <f>CONCATENATE(UPPER(Table1[[#This Row],[h_Kode Sales :_1]])," ",Table1[[#This Row],[h_Kode Sales :_2]])</f>
        <v xml:space="preserve"> </v>
      </c>
      <c r="I39" s="95" t="str">
        <f>IF(Table1[[#This Row],[h_toko]]="","",INDEX(Table2[e],IF(Table1[[#This Row],[h_toko]]="","",MATCH(Table1[[#This Row],[h_toko]],Table2[a],0)),))</f>
        <v/>
      </c>
      <c r="J39" s="92">
        <v>1</v>
      </c>
      <c r="K39" s="92" t="s">
        <v>191</v>
      </c>
      <c r="M39" s="92" t="s">
        <v>193</v>
      </c>
      <c r="N39" s="196" t="str">
        <f>IF(Table1[[#This Row],[h_Item Description]]="","",INDEX([1]!db[NB PAJAK],MATCH(Table1[[#This Row],[h_Item Description]],[1]!db[kode],0)))</f>
        <v>HIGHLIGHTER / STABILLO TIZO TF-610 (isi 54 pc)</v>
      </c>
      <c r="O39" s="92" t="s">
        <v>211</v>
      </c>
      <c r="P39" s="93">
        <v>121500</v>
      </c>
      <c r="Q39" s="94"/>
      <c r="S39" s="199">
        <f>Table1[[#This Row],[h_hargasetelahdiskon]]</f>
        <v>121500</v>
      </c>
      <c r="V39" s="95">
        <f ca="1">IF(Table1[[#This Row],[Item Description]]="","",IF(Table1[[#This Row],[//]]="",INDIRECT(ADDRESS(ROW()-1,COLUMN())),Table1[[#This Row],[//]]))</f>
        <v>27</v>
      </c>
      <c r="W39" s="95">
        <f ca="1">IF(Table1[[#This Row],[h_id]]="","",COUNTIF(Table1[h_id],Table1[[#This Row],[h_id]]))</f>
        <v>15</v>
      </c>
      <c r="X39" s="93">
        <f>IF(Table1[Item Description]="","",Table1[[#This Row],[Qty]]*Table1[[#This Row],[Unit Price]])</f>
        <v>121500</v>
      </c>
      <c r="Y39" s="93">
        <f>IF(Table1[[#This Row],[h_hargasebelumdiskon]]="","",IF(Table1[[#This Row],[Disc 1]]="",0,Table1[[#This Row],[h_hargasebelumdiskon]]*Table1[[#This Row],[Disc 1]]))</f>
        <v>0</v>
      </c>
      <c r="Z39" s="93">
        <f>IF(Table1[[#This Row],[h_hargasebelumdiskon]]="","",IF(Table1[[#This Row],[Disc 2]]="",0,(Table1[[#This Row],[h_hargasebelumdiskon]]-Table1[[#This Row],[h_disc 1]])*Table1[[#This Row],[Disc 2]]))</f>
        <v>0</v>
      </c>
      <c r="AA39" s="93">
        <f>IF(Table1[Item Description]="","",Table1[[#This Row],[h_disc 1]]+Table1[[#This Row],[h_disc 2]])</f>
        <v>0</v>
      </c>
      <c r="AB39" s="93">
        <f>IF(Table1[Item Description]="","",Table1[[#This Row],[h_hargasebelumdiskon]]-Table1[[#This Row],[h_diskon]])</f>
        <v>121500</v>
      </c>
      <c r="AC39" s="93" t="str">
        <f>IF(Table1[//]="","",SUMIF(Table1[h_id],Table1[h_id],Table1[h_hargasetelahdiskon]))</f>
        <v/>
      </c>
      <c r="AD39" s="93"/>
      <c r="AE39" s="93" t="str">
        <f>Table1[[#This Row],[Item Description]]&amp;Table1[[#This Row],[Unit]]&amp;Table1[[#This Row],[Unit Price]]</f>
        <v>HIGHLIGHTER / STABILLO TIZO TF-610 (isi 54 pc)PAK121500</v>
      </c>
    </row>
    <row r="40" spans="1:31" x14ac:dyDescent="0.25">
      <c r="A40" s="95" t="str">
        <f>IF(Table1[[#This Row],[No. Invoice :]]="","",ROW())</f>
        <v/>
      </c>
      <c r="B40" s="196" t="str">
        <f>IF(Table1[h_Kode Sales :_1]="","",B$1+COUNT(B$2:B39))</f>
        <v/>
      </c>
      <c r="G40" s="95" t="str">
        <f>IF(Table1[[#This Row],[h_No. Invoice :]]="","",CONCATENATE("AM"," ",Table1[[#This Row],[h_No. Invoice :]]))</f>
        <v/>
      </c>
      <c r="H40" s="96" t="str">
        <f>CONCATENATE(UPPER(Table1[[#This Row],[h_Kode Sales :_1]])," ",Table1[[#This Row],[h_Kode Sales :_2]])</f>
        <v xml:space="preserve"> </v>
      </c>
      <c r="I40" s="95" t="str">
        <f>IF(Table1[[#This Row],[h_toko]]="","",INDEX(Table2[e],IF(Table1[[#This Row],[h_toko]]="","",MATCH(Table1[[#This Row],[h_toko]],Table2[a],0)),))</f>
        <v/>
      </c>
      <c r="J40" s="92">
        <v>1</v>
      </c>
      <c r="K40" s="92" t="s">
        <v>132</v>
      </c>
      <c r="M40" s="92" t="s">
        <v>194</v>
      </c>
      <c r="N40" s="196" t="str">
        <f>IF(Table1[[#This Row],[h_Item Description]]="","",INDEX([1]!db[NB PAJAK],MATCH(Table1[[#This Row],[h_Item Description]],[1]!db[kode],0)))</f>
        <v>PENCIL CASE / TEMPAT PENSIL MAGNET B-35138-21</v>
      </c>
      <c r="O40" s="92" t="s">
        <v>198</v>
      </c>
      <c r="P40" s="93">
        <v>360000</v>
      </c>
      <c r="Q40" s="94"/>
      <c r="S40" s="199">
        <f>Table1[[#This Row],[h_hargasetelahdiskon]]</f>
        <v>360000</v>
      </c>
      <c r="V40" s="95">
        <f ca="1">IF(Table1[[#This Row],[Item Description]]="","",IF(Table1[[#This Row],[//]]="",INDIRECT(ADDRESS(ROW()-1,COLUMN())),Table1[[#This Row],[//]]))</f>
        <v>27</v>
      </c>
      <c r="W40" s="95">
        <f ca="1">IF(Table1[[#This Row],[h_id]]="","",COUNTIF(Table1[h_id],Table1[[#This Row],[h_id]]))</f>
        <v>15</v>
      </c>
      <c r="X40" s="93">
        <f>IF(Table1[Item Description]="","",Table1[[#This Row],[Qty]]*Table1[[#This Row],[Unit Price]])</f>
        <v>360000</v>
      </c>
      <c r="Y40" s="93">
        <f>IF(Table1[[#This Row],[h_hargasebelumdiskon]]="","",IF(Table1[[#This Row],[Disc 1]]="",0,Table1[[#This Row],[h_hargasebelumdiskon]]*Table1[[#This Row],[Disc 1]]))</f>
        <v>0</v>
      </c>
      <c r="Z40" s="93">
        <f>IF(Table1[[#This Row],[h_hargasebelumdiskon]]="","",IF(Table1[[#This Row],[Disc 2]]="",0,(Table1[[#This Row],[h_hargasebelumdiskon]]-Table1[[#This Row],[h_disc 1]])*Table1[[#This Row],[Disc 2]]))</f>
        <v>0</v>
      </c>
      <c r="AA40" s="93">
        <f>IF(Table1[Item Description]="","",Table1[[#This Row],[h_disc 1]]+Table1[[#This Row],[h_disc 2]])</f>
        <v>0</v>
      </c>
      <c r="AB40" s="93">
        <f>IF(Table1[Item Description]="","",Table1[[#This Row],[h_hargasebelumdiskon]]-Table1[[#This Row],[h_diskon]])</f>
        <v>360000</v>
      </c>
      <c r="AC40" s="93" t="str">
        <f>IF(Table1[//]="","",SUMIF(Table1[h_id],Table1[h_id],Table1[h_hargasetelahdiskon]))</f>
        <v/>
      </c>
      <c r="AD40" s="93"/>
      <c r="AE40" s="93" t="str">
        <f>Table1[[#This Row],[Item Description]]&amp;Table1[[#This Row],[Unit]]&amp;Table1[[#This Row],[Unit Price]]</f>
        <v>PENCIL CASE / TEMPAT PENSIL MAGNET B-35138-21LSN360000</v>
      </c>
    </row>
    <row r="41" spans="1:31" x14ac:dyDescent="0.25">
      <c r="A41" s="95" t="str">
        <f>IF(Table1[[#This Row],[No. Invoice :]]="","",ROW())</f>
        <v/>
      </c>
      <c r="B41" s="196" t="str">
        <f>IF(Table1[h_Kode Sales :_1]="","",B$1+COUNT(B$2:B40))</f>
        <v/>
      </c>
      <c r="G41" s="95" t="str">
        <f>IF(Table1[[#This Row],[h_No. Invoice :]]="","",CONCATENATE("AM"," ",Table1[[#This Row],[h_No. Invoice :]]))</f>
        <v/>
      </c>
      <c r="H41" s="96" t="str">
        <f>CONCATENATE(UPPER(Table1[[#This Row],[h_Kode Sales :_1]])," ",Table1[[#This Row],[h_Kode Sales :_2]])</f>
        <v xml:space="preserve"> </v>
      </c>
      <c r="I41" s="95" t="str">
        <f>IF(Table1[[#This Row],[h_toko]]="","",INDEX(Table2[e],IF(Table1[[#This Row],[h_toko]]="","",MATCH(Table1[[#This Row],[h_toko]],Table2[a],0)),))</f>
        <v/>
      </c>
      <c r="J41" s="92">
        <v>1</v>
      </c>
      <c r="K41" s="92" t="s">
        <v>132</v>
      </c>
      <c r="M41" s="92" t="s">
        <v>195</v>
      </c>
      <c r="N41" s="95" t="e">
        <f>IF(Table1[[#This Row],[h_Item Description]]="","",INDEX([1]!db[NB PAJAK],MATCH(Table1[[#This Row],[h_Item Description]],[1]!db[kode],0)))</f>
        <v>#N/A</v>
      </c>
      <c r="O41" s="92" t="s">
        <v>199</v>
      </c>
      <c r="P41" s="93">
        <v>250000</v>
      </c>
      <c r="Q41" s="94"/>
      <c r="S41" s="199">
        <f>Table1[[#This Row],[h_hargasetelahdiskon]]</f>
        <v>250000</v>
      </c>
      <c r="V41" s="95">
        <f ca="1">IF(Table1[[#This Row],[Item Description]]="","",IF(Table1[[#This Row],[//]]="",INDIRECT(ADDRESS(ROW()-1,COLUMN())),Table1[[#This Row],[//]]))</f>
        <v>27</v>
      </c>
      <c r="W41" s="95">
        <f ca="1">IF(Table1[[#This Row],[h_id]]="","",COUNTIF(Table1[h_id],Table1[[#This Row],[h_id]]))</f>
        <v>15</v>
      </c>
      <c r="X41" s="93">
        <f>IF(Table1[Item Description]="","",Table1[[#This Row],[Qty]]*Table1[[#This Row],[Unit Price]])</f>
        <v>250000</v>
      </c>
      <c r="Y41" s="93">
        <f>IF(Table1[[#This Row],[h_hargasebelumdiskon]]="","",IF(Table1[[#This Row],[Disc 1]]="",0,Table1[[#This Row],[h_hargasebelumdiskon]]*Table1[[#This Row],[Disc 1]]))</f>
        <v>0</v>
      </c>
      <c r="Z41" s="93">
        <f>IF(Table1[[#This Row],[h_hargasebelumdiskon]]="","",IF(Table1[[#This Row],[Disc 2]]="",0,(Table1[[#This Row],[h_hargasebelumdiskon]]-Table1[[#This Row],[h_disc 1]])*Table1[[#This Row],[Disc 2]]))</f>
        <v>0</v>
      </c>
      <c r="AA41" s="93">
        <f>IF(Table1[Item Description]="","",Table1[[#This Row],[h_disc 1]]+Table1[[#This Row],[h_disc 2]])</f>
        <v>0</v>
      </c>
      <c r="AB41" s="93">
        <f>IF(Table1[Item Description]="","",Table1[[#This Row],[h_hargasebelumdiskon]]-Table1[[#This Row],[h_diskon]])</f>
        <v>250000</v>
      </c>
      <c r="AC41" s="93" t="str">
        <f>IF(Table1[//]="","",SUMIF(Table1[h_id],Table1[h_id],Table1[h_hargasetelahdiskon]))</f>
        <v/>
      </c>
      <c r="AD41" s="93"/>
      <c r="AE41" s="93" t="str">
        <f>Table1[[#This Row],[Item Description]]&amp;Table1[[#This Row],[Unit]]&amp;Table1[[#This Row],[Unit Price]]</f>
        <v>PENCIL CASE / TEMPAT PENSIL 0022LSN250000</v>
      </c>
    </row>
    <row r="42" spans="1:31" x14ac:dyDescent="0.25">
      <c r="A42" s="95" t="str">
        <f>IF(Table1[[#This Row],[No. Invoice :]]="","",ROW())</f>
        <v/>
      </c>
      <c r="B42" s="196" t="str">
        <f>IF(Table1[h_Kode Sales :_1]="","",B$1+COUNT(B$2:B41))</f>
        <v/>
      </c>
      <c r="G42" s="95" t="str">
        <f>IF(Table1[[#This Row],[h_No. Invoice :]]="","",CONCATENATE("AM"," ",Table1[[#This Row],[h_No. Invoice :]]))</f>
        <v/>
      </c>
      <c r="H42" s="96" t="str">
        <f>CONCATENATE(UPPER(Table1[[#This Row],[h_Kode Sales :_1]])," ",Table1[[#This Row],[h_Kode Sales :_2]])</f>
        <v xml:space="preserve"> </v>
      </c>
      <c r="I42" s="95" t="str">
        <f>IF(Table1[[#This Row],[h_toko]]="","",INDEX(Table2[e],IF(Table1[[#This Row],[h_toko]]="","",MATCH(Table1[[#This Row],[h_toko]],Table2[a],0)),))</f>
        <v/>
      </c>
      <c r="N42" s="196" t="str">
        <f>IF(Table1[[#This Row],[h_Item Description]]="","",INDEX([1]!db[NB PAJAK],MATCH(Table1[[#This Row],[h_Item Description]],[1]!db[kode],0)))</f>
        <v/>
      </c>
      <c r="P42" s="93"/>
      <c r="Q42" s="94"/>
      <c r="S42" s="199" t="str">
        <f>Table1[[#This Row],[h_hargasetelahdiskon]]</f>
        <v/>
      </c>
      <c r="V42" s="95" t="str">
        <f ca="1">IF(Table1[[#This Row],[Item Description]]="","",IF(Table1[[#This Row],[//]]="",INDIRECT(ADDRESS(ROW()-1,COLUMN())),Table1[[#This Row],[//]]))</f>
        <v/>
      </c>
      <c r="W42" s="95" t="str">
        <f ca="1">IF(Table1[[#This Row],[h_id]]="","",COUNTIF(Table1[h_id],Table1[[#This Row],[h_id]]))</f>
        <v/>
      </c>
      <c r="X42" s="93" t="str">
        <f>IF(Table1[Item Description]="","",Table1[[#This Row],[Qty]]*Table1[[#This Row],[Unit Price]])</f>
        <v/>
      </c>
      <c r="Y42" s="93" t="str">
        <f>IF(Table1[[#This Row],[h_hargasebelumdiskon]]="","",IF(Table1[[#This Row],[Disc 1]]="",0,Table1[[#This Row],[h_hargasebelumdiskon]]*Table1[[#This Row],[Disc 1]]))</f>
        <v/>
      </c>
      <c r="Z42" s="93" t="str">
        <f>IF(Table1[[#This Row],[h_hargasebelumdiskon]]="","",IF(Table1[[#This Row],[Disc 2]]="",0,(Table1[[#This Row],[h_hargasebelumdiskon]]-Table1[[#This Row],[h_disc 1]])*Table1[[#This Row],[Disc 2]]))</f>
        <v/>
      </c>
      <c r="AA42" s="93" t="str">
        <f>IF(Table1[Item Description]="","",Table1[[#This Row],[h_disc 1]]+Table1[[#This Row],[h_disc 2]])</f>
        <v/>
      </c>
      <c r="AB42" s="93" t="str">
        <f>IF(Table1[Item Description]="","",Table1[[#This Row],[h_hargasebelumdiskon]]-Table1[[#This Row],[h_diskon]])</f>
        <v/>
      </c>
      <c r="AC42" s="93" t="str">
        <f>IF(Table1[//]="","",SUMIF(Table1[h_id],Table1[h_id],Table1[h_hargasetelahdiskon]))</f>
        <v/>
      </c>
      <c r="AD42" s="93"/>
      <c r="AE42" s="93" t="str">
        <f>Table1[[#This Row],[Item Description]]&amp;Table1[[#This Row],[Unit]]&amp;Table1[[#This Row],[Unit Price]]</f>
        <v/>
      </c>
    </row>
    <row r="43" spans="1:31" x14ac:dyDescent="0.25">
      <c r="A43" s="95">
        <f>IF(Table1[[#This Row],[No. Invoice :]]="","",ROW())</f>
        <v>43</v>
      </c>
      <c r="B43" s="196">
        <f>IF(Table1[h_Kode Sales :_1]="","",B$1+COUNT(B$2:B42))</f>
        <v>23050008</v>
      </c>
      <c r="C43" s="98">
        <v>45054</v>
      </c>
      <c r="D43" s="92" t="s">
        <v>181</v>
      </c>
      <c r="E43" s="97" t="s">
        <v>226</v>
      </c>
      <c r="F43" s="92" t="s">
        <v>142</v>
      </c>
      <c r="G43" s="95" t="str">
        <f>IF(Table1[[#This Row],[h_No. Invoice :]]="","",CONCATENATE("AM"," ",Table1[[#This Row],[h_No. Invoice :]]))</f>
        <v>AM 23050008</v>
      </c>
      <c r="H43" s="96" t="str">
        <f>CONCATENATE(UPPER(Table1[[#This Row],[h_Kode Sales :_1]])," ",Table1[[#This Row],[h_Kode Sales :_2]])</f>
        <v>KO 4050</v>
      </c>
      <c r="I43" s="95" t="str">
        <f>IF(Table1[[#This Row],[h_toko]]="","",INDEX(Table2[e],IF(Table1[[#This Row],[h_toko]]="","",MATCH(Table1[[#This Row],[h_toko]],Table2[a],0)),))</f>
        <v>CV PELITA JAYA (ANUGERAH SEJAHTERA) PURWOKERTO</v>
      </c>
      <c r="J43" s="92">
        <v>180</v>
      </c>
      <c r="K43" s="92" t="s">
        <v>132</v>
      </c>
      <c r="L43" s="92">
        <v>3</v>
      </c>
      <c r="M43" s="92" t="s">
        <v>173</v>
      </c>
      <c r="N43" s="196" t="str">
        <f>IF(Table1[[#This Row],[h_Item Description]]="","",INDEX([1]!db[NB PAJAK],MATCH(Table1[[#This Row],[h_Item Description]],[1]!db[kode],0)))</f>
        <v>ISI CUTTER 18 MM KENKO L-150 (BESAR)</v>
      </c>
      <c r="O43" s="92" t="s">
        <v>176</v>
      </c>
      <c r="P43" s="93">
        <v>64800</v>
      </c>
      <c r="Q43" s="94">
        <v>0.13500000000000001</v>
      </c>
      <c r="S43" s="199">
        <f>Table1[[#This Row],[h_hargasetelahdiskon]]</f>
        <v>10089360</v>
      </c>
      <c r="T43" s="93" t="s">
        <v>146</v>
      </c>
      <c r="V43" s="95">
        <f ca="1">IF(Table1[[#This Row],[Item Description]]="","",IF(Table1[[#This Row],[//]]="",INDIRECT(ADDRESS(ROW()-1,COLUMN())),Table1[[#This Row],[//]]))</f>
        <v>43</v>
      </c>
      <c r="W43" s="95">
        <f ca="1">IF(Table1[[#This Row],[h_id]]="","",COUNTIF(Table1[h_id],Table1[[#This Row],[h_id]]))</f>
        <v>1</v>
      </c>
      <c r="X43" s="93">
        <f>IF(Table1[Item Description]="","",Table1[[#This Row],[Qty]]*Table1[[#This Row],[Unit Price]])</f>
        <v>11664000</v>
      </c>
      <c r="Y43" s="93">
        <f>IF(Table1[[#This Row],[h_hargasebelumdiskon]]="","",IF(Table1[[#This Row],[Disc 1]]="",0,Table1[[#This Row],[h_hargasebelumdiskon]]*Table1[[#This Row],[Disc 1]]))</f>
        <v>1574640</v>
      </c>
      <c r="Z43" s="93">
        <f>IF(Table1[[#This Row],[h_hargasebelumdiskon]]="","",IF(Table1[[#This Row],[Disc 2]]="",0,(Table1[[#This Row],[h_hargasebelumdiskon]]-Table1[[#This Row],[h_disc 1]])*Table1[[#This Row],[Disc 2]]))</f>
        <v>0</v>
      </c>
      <c r="AA43" s="93">
        <f>IF(Table1[Item Description]="","",Table1[[#This Row],[h_disc 1]]+Table1[[#This Row],[h_disc 2]])</f>
        <v>1574640</v>
      </c>
      <c r="AB43" s="93">
        <f>IF(Table1[Item Description]="","",Table1[[#This Row],[h_hargasebelumdiskon]]-Table1[[#This Row],[h_diskon]])</f>
        <v>10089360</v>
      </c>
      <c r="AC43" s="93">
        <f ca="1">IF(Table1[//]="","",SUMIF(Table1[h_id],Table1[h_id],Table1[h_hargasetelahdiskon]))</f>
        <v>10089360</v>
      </c>
      <c r="AD43" s="93"/>
      <c r="AE43" s="93" t="str">
        <f>Table1[[#This Row],[Item Description]]&amp;Table1[[#This Row],[Unit]]&amp;Table1[[#This Row],[Unit Price]]</f>
        <v>ISI CUTTER 18 MM KENKO L-150 (BESAR)LSN64800</v>
      </c>
    </row>
    <row r="44" spans="1:31" x14ac:dyDescent="0.25">
      <c r="A44" s="95" t="str">
        <f>IF(Table1[[#This Row],[No. Invoice :]]="","",ROW())</f>
        <v/>
      </c>
      <c r="B44" s="295" t="str">
        <f>IF(Table1[h_Kode Sales :_1]="","",B$1+COUNT(B$2:B43))</f>
        <v/>
      </c>
      <c r="G44" s="95" t="str">
        <f>IF(Table1[[#This Row],[h_No. Invoice :]]="","",CONCATENATE("AM"," ",Table1[[#This Row],[h_No. Invoice :]]))</f>
        <v/>
      </c>
      <c r="H44" s="96" t="str">
        <f>CONCATENATE(UPPER(Table1[[#This Row],[h_Kode Sales :_1]])," ",Table1[[#This Row],[h_Kode Sales :_2]])</f>
        <v xml:space="preserve"> </v>
      </c>
      <c r="I44" s="95" t="str">
        <f>IF(Table1[[#This Row],[h_toko]]="","",INDEX(Table2[e],IF(Table1[[#This Row],[h_toko]]="","",MATCH(Table1[[#This Row],[h_toko]],Table2[a],0)),))</f>
        <v/>
      </c>
      <c r="M44" s="296"/>
      <c r="N44" s="196" t="str">
        <f>IF(Table1[[#This Row],[h_Item Description]]="","",INDEX([1]!db[NB PAJAK],MATCH(Table1[[#This Row],[h_Item Description]],[1]!db[kode],0)))</f>
        <v/>
      </c>
      <c r="P44" s="93"/>
      <c r="Q44" s="94"/>
      <c r="S44" s="297" t="str">
        <f>Table1[[#This Row],[h_hargasetelahdiskon]]</f>
        <v/>
      </c>
      <c r="V44" s="95" t="str">
        <f ca="1">IF(Table1[[#This Row],[Item Description]]="","",IF(Table1[[#This Row],[//]]="",INDIRECT(ADDRESS(ROW()-1,COLUMN())),Table1[[#This Row],[//]]))</f>
        <v/>
      </c>
      <c r="W44" s="95" t="str">
        <f ca="1">IF(Table1[[#This Row],[h_id]]="","",COUNTIF(Table1[h_id],Table1[[#This Row],[h_id]]))</f>
        <v/>
      </c>
      <c r="X44" s="93" t="str">
        <f>IF(Table1[Item Description]="","",Table1[[#This Row],[Qty]]*Table1[[#This Row],[Unit Price]])</f>
        <v/>
      </c>
      <c r="Y44" s="93" t="str">
        <f>IF(Table1[[#This Row],[h_hargasebelumdiskon]]="","",IF(Table1[[#This Row],[Disc 1]]="",0,Table1[[#This Row],[h_hargasebelumdiskon]]*Table1[[#This Row],[Disc 1]]))</f>
        <v/>
      </c>
      <c r="Z44" s="93" t="str">
        <f>IF(Table1[[#This Row],[h_hargasebelumdiskon]]="","",IF(Table1[[#This Row],[Disc 2]]="",0,(Table1[[#This Row],[h_hargasebelumdiskon]]-Table1[[#This Row],[h_disc 1]])*Table1[[#This Row],[Disc 2]]))</f>
        <v/>
      </c>
      <c r="AA44" s="93" t="str">
        <f>IF(Table1[Item Description]="","",Table1[[#This Row],[h_disc 1]]+Table1[[#This Row],[h_disc 2]])</f>
        <v/>
      </c>
      <c r="AB44" s="93" t="str">
        <f>IF(Table1[Item Description]="","",Table1[[#This Row],[h_hargasebelumdiskon]]-Table1[[#This Row],[h_diskon]])</f>
        <v/>
      </c>
      <c r="AC44" s="93" t="str">
        <f>IF(Table1[//]="","",SUMIF(Table1[h_id],Table1[h_id],Table1[h_hargasetelahdiskon]))</f>
        <v/>
      </c>
      <c r="AD44" s="93"/>
      <c r="AE44" s="93" t="str">
        <f>Table1[[#This Row],[Item Description]]&amp;Table1[[#This Row],[Unit]]&amp;Table1[[#This Row],[Unit Price]]</f>
        <v/>
      </c>
    </row>
    <row r="45" spans="1:31" x14ac:dyDescent="0.25">
      <c r="A45" s="95">
        <f>IF(Table1[[#This Row],[No. Invoice :]]="","",ROW())</f>
        <v>45</v>
      </c>
      <c r="B45" s="196">
        <f>IF(Table1[h_Kode Sales :_1]="","",B$1+COUNT(B$2:B43))</f>
        <v>23050009</v>
      </c>
      <c r="C45" s="98">
        <v>45054</v>
      </c>
      <c r="D45" s="92" t="s">
        <v>181</v>
      </c>
      <c r="E45" s="97" t="s">
        <v>227</v>
      </c>
      <c r="F45" s="92" t="s">
        <v>83</v>
      </c>
      <c r="G45" s="95" t="str">
        <f>IF(Table1[[#This Row],[h_No. Invoice :]]="","",CONCATENATE("AM"," ",Table1[[#This Row],[h_No. Invoice :]]))</f>
        <v>AM 23050009</v>
      </c>
      <c r="H45" s="96" t="str">
        <f>CONCATENATE(UPPER(Table1[[#This Row],[h_Kode Sales :_1]])," ",Table1[[#This Row],[h_Kode Sales :_2]])</f>
        <v>KO 4054</v>
      </c>
      <c r="I45" s="95" t="str">
        <f>IF(Table1[[#This Row],[h_toko]]="","",INDEX(Table2[e],IF(Table1[[#This Row],[h_toko]]="","",MATCH(Table1[[#This Row],[h_toko]],Table2[a],0)),))</f>
        <v>CV GANESHA WONOSOBO</v>
      </c>
      <c r="J45" s="92">
        <v>60</v>
      </c>
      <c r="K45" s="92" t="s">
        <v>132</v>
      </c>
      <c r="M45" s="92" t="s">
        <v>231</v>
      </c>
      <c r="N45" s="196" t="str">
        <f>IF(Table1[[#This Row],[h_Item Description]]="","",INDEX([1]!db[NB PAJAK],MATCH(Table1[[#This Row],[h_Item Description]],[1]!db[kode],0)))</f>
        <v>GEL PEN KENKO EASY GEL</v>
      </c>
      <c r="O45" s="92" t="s">
        <v>234</v>
      </c>
      <c r="P45" s="93">
        <v>26100</v>
      </c>
      <c r="Q45" s="94">
        <v>0.1</v>
      </c>
      <c r="S45" s="199">
        <f>Table1[[#This Row],[h_hargasetelahdiskon]]</f>
        <v>1409400</v>
      </c>
      <c r="T45" s="93" t="s">
        <v>146</v>
      </c>
      <c r="V45" s="95">
        <f ca="1">IF(Table1[[#This Row],[Item Description]]="","",IF(Table1[[#This Row],[//]]="",INDIRECT(ADDRESS(ROW()-1,COLUMN())),Table1[[#This Row],[//]]))</f>
        <v>45</v>
      </c>
      <c r="W45" s="95">
        <f ca="1">IF(Table1[[#This Row],[h_id]]="","",COUNTIF(Table1[h_id],Table1[[#This Row],[h_id]]))</f>
        <v>5</v>
      </c>
      <c r="X45" s="93">
        <f>IF(Table1[Item Description]="","",Table1[[#This Row],[Qty]]*Table1[[#This Row],[Unit Price]])</f>
        <v>1566000</v>
      </c>
      <c r="Y45" s="93">
        <f>IF(Table1[[#This Row],[h_hargasebelumdiskon]]="","",IF(Table1[[#This Row],[Disc 1]]="",0,Table1[[#This Row],[h_hargasebelumdiskon]]*Table1[[#This Row],[Disc 1]]))</f>
        <v>156600</v>
      </c>
      <c r="Z45" s="93">
        <f>IF(Table1[[#This Row],[h_hargasebelumdiskon]]="","",IF(Table1[[#This Row],[Disc 2]]="",0,(Table1[[#This Row],[h_hargasebelumdiskon]]-Table1[[#This Row],[h_disc 1]])*Table1[[#This Row],[Disc 2]]))</f>
        <v>0</v>
      </c>
      <c r="AA45" s="93">
        <f>IF(Table1[Item Description]="","",Table1[[#This Row],[h_disc 1]]+Table1[[#This Row],[h_disc 2]])</f>
        <v>156600</v>
      </c>
      <c r="AB45" s="93">
        <f>IF(Table1[Item Description]="","",Table1[[#This Row],[h_hargasebelumdiskon]]-Table1[[#This Row],[h_diskon]])</f>
        <v>1409400</v>
      </c>
      <c r="AC45" s="93">
        <f ca="1">IF(Table1[//]="","",SUMIF(Table1[h_id],Table1[h_id],Table1[h_hargasetelahdiskon]))</f>
        <v>2391120</v>
      </c>
      <c r="AD45" s="93"/>
      <c r="AE45" s="93" t="str">
        <f>Table1[[#This Row],[Item Description]]&amp;Table1[[#This Row],[Unit]]&amp;Table1[[#This Row],[Unit Price]]</f>
        <v>GEL PEN KENKO EASY GEL HITAMLSN26100</v>
      </c>
    </row>
    <row r="46" spans="1:31" x14ac:dyDescent="0.25">
      <c r="A46" s="95" t="str">
        <f>IF(Table1[[#This Row],[No. Invoice :]]="","",ROW())</f>
        <v/>
      </c>
      <c r="B46" s="196" t="str">
        <f>IF(Table1[h_Kode Sales :_1]="","",B$1+COUNT(B$2:B45))</f>
        <v/>
      </c>
      <c r="G46" s="95" t="str">
        <f>IF(Table1[[#This Row],[h_No. Invoice :]]="","",CONCATENATE("AM"," ",Table1[[#This Row],[h_No. Invoice :]]))</f>
        <v/>
      </c>
      <c r="H46" s="96" t="str">
        <f>CONCATENATE(UPPER(Table1[[#This Row],[h_Kode Sales :_1]])," ",Table1[[#This Row],[h_Kode Sales :_2]])</f>
        <v xml:space="preserve"> </v>
      </c>
      <c r="I46" s="95" t="str">
        <f>IF(Table1[[#This Row],[h_toko]]="","",INDEX(Table2[e],IF(Table1[[#This Row],[h_toko]]="","",MATCH(Table1[[#This Row],[h_toko]],Table2[a],0)),))</f>
        <v/>
      </c>
      <c r="J46" s="92">
        <v>6</v>
      </c>
      <c r="K46" s="92" t="s">
        <v>132</v>
      </c>
      <c r="M46" s="92" t="s">
        <v>172</v>
      </c>
      <c r="N46" s="196" t="str">
        <f>IF(Table1[[#This Row],[h_Item Description]]="","",INDEX([1]!db[NB PAJAK],MATCH(Table1[[#This Row],[h_Item Description]],[1]!db[kode],0)))</f>
        <v>GEL PEN KENKO K-1 HITAM</v>
      </c>
      <c r="O46" s="92" t="s">
        <v>175</v>
      </c>
      <c r="P46" s="93">
        <v>39600</v>
      </c>
      <c r="Q46" s="94">
        <v>0.1</v>
      </c>
      <c r="S46" s="199">
        <f>Table1[[#This Row],[h_hargasetelahdiskon]]</f>
        <v>213840</v>
      </c>
      <c r="V46" s="95">
        <f ca="1">IF(Table1[[#This Row],[Item Description]]="","",IF(Table1[[#This Row],[//]]="",INDIRECT(ADDRESS(ROW()-1,COLUMN())),Table1[[#This Row],[//]]))</f>
        <v>45</v>
      </c>
      <c r="W46" s="95">
        <f ca="1">IF(Table1[[#This Row],[h_id]]="","",COUNTIF(Table1[h_id],Table1[[#This Row],[h_id]]))</f>
        <v>5</v>
      </c>
      <c r="X46" s="93">
        <f>IF(Table1[Item Description]="","",Table1[[#This Row],[Qty]]*Table1[[#This Row],[Unit Price]])</f>
        <v>237600</v>
      </c>
      <c r="Y46" s="93">
        <f>IF(Table1[[#This Row],[h_hargasebelumdiskon]]="","",IF(Table1[[#This Row],[Disc 1]]="",0,Table1[[#This Row],[h_hargasebelumdiskon]]*Table1[[#This Row],[Disc 1]]))</f>
        <v>23760</v>
      </c>
      <c r="Z46" s="93">
        <f>IF(Table1[[#This Row],[h_hargasebelumdiskon]]="","",IF(Table1[[#This Row],[Disc 2]]="",0,(Table1[[#This Row],[h_hargasebelumdiskon]]-Table1[[#This Row],[h_disc 1]])*Table1[[#This Row],[Disc 2]]))</f>
        <v>0</v>
      </c>
      <c r="AA46" s="93">
        <f>IF(Table1[Item Description]="","",Table1[[#This Row],[h_disc 1]]+Table1[[#This Row],[h_disc 2]])</f>
        <v>23760</v>
      </c>
      <c r="AB46" s="93">
        <f>IF(Table1[Item Description]="","",Table1[[#This Row],[h_hargasebelumdiskon]]-Table1[[#This Row],[h_diskon]])</f>
        <v>213840</v>
      </c>
      <c r="AC46" s="93" t="str">
        <f>IF(Table1[//]="","",SUMIF(Table1[h_id],Table1[h_id],Table1[h_hargasetelahdiskon]))</f>
        <v/>
      </c>
      <c r="AD46" s="93"/>
      <c r="AE46" s="93" t="str">
        <f>Table1[[#This Row],[Item Description]]&amp;Table1[[#This Row],[Unit]]&amp;Table1[[#This Row],[Unit Price]]</f>
        <v>GEL PEN KENKO K-1 HITAMLSN39600</v>
      </c>
    </row>
    <row r="47" spans="1:31" x14ac:dyDescent="0.25">
      <c r="A47" s="95" t="str">
        <f>IF(Table1[[#This Row],[No. Invoice :]]="","",ROW())</f>
        <v/>
      </c>
      <c r="B47" s="196" t="str">
        <f>IF(Table1[h_Kode Sales :_1]="","",B$1+COUNT(B$2:B46))</f>
        <v/>
      </c>
      <c r="G47" s="95" t="str">
        <f>IF(Table1[[#This Row],[h_No. Invoice :]]="","",CONCATENATE("AM"," ",Table1[[#This Row],[h_No. Invoice :]]))</f>
        <v/>
      </c>
      <c r="H47" s="96" t="str">
        <f>CONCATENATE(UPPER(Table1[[#This Row],[h_Kode Sales :_1]])," ",Table1[[#This Row],[h_Kode Sales :_2]])</f>
        <v xml:space="preserve"> </v>
      </c>
      <c r="I47" s="95" t="str">
        <f>IF(Table1[[#This Row],[h_toko]]="","",INDEX(Table2[e],IF(Table1[[#This Row],[h_toko]]="","",MATCH(Table1[[#This Row],[h_toko]],Table2[a],0)),))</f>
        <v/>
      </c>
      <c r="J47" s="92">
        <v>10</v>
      </c>
      <c r="K47" s="92" t="s">
        <v>228</v>
      </c>
      <c r="M47" s="92" t="s">
        <v>229</v>
      </c>
      <c r="N47" s="196" t="str">
        <f>IF(Table1[[#This Row],[h_Item Description]]="","",INDEX([1]!db[NB PAJAK],MATCH(Table1[[#This Row],[h_Item Description]],[1]!db[kode],0)))</f>
        <v>BINDER CLIP JOYKO 107</v>
      </c>
      <c r="O47" s="92" t="s">
        <v>232</v>
      </c>
      <c r="P47" s="93">
        <v>31200</v>
      </c>
      <c r="Q47" s="94">
        <v>0.1</v>
      </c>
      <c r="S47" s="199">
        <f>Table1[[#This Row],[h_hargasetelahdiskon]]</f>
        <v>280800</v>
      </c>
      <c r="V47" s="95">
        <f ca="1">IF(Table1[[#This Row],[Item Description]]="","",IF(Table1[[#This Row],[//]]="",INDIRECT(ADDRESS(ROW()-1,COLUMN())),Table1[[#This Row],[//]]))</f>
        <v>45</v>
      </c>
      <c r="W47" s="95">
        <f ca="1">IF(Table1[[#This Row],[h_id]]="","",COUNTIF(Table1[h_id],Table1[[#This Row],[h_id]]))</f>
        <v>5</v>
      </c>
      <c r="X47" s="93">
        <f>IF(Table1[Item Description]="","",Table1[[#This Row],[Qty]]*Table1[[#This Row],[Unit Price]])</f>
        <v>312000</v>
      </c>
      <c r="Y47" s="93">
        <f>IF(Table1[[#This Row],[h_hargasebelumdiskon]]="","",IF(Table1[[#This Row],[Disc 1]]="",0,Table1[[#This Row],[h_hargasebelumdiskon]]*Table1[[#This Row],[Disc 1]]))</f>
        <v>31200</v>
      </c>
      <c r="Z47" s="93">
        <f>IF(Table1[[#This Row],[h_hargasebelumdiskon]]="","",IF(Table1[[#This Row],[Disc 2]]="",0,(Table1[[#This Row],[h_hargasebelumdiskon]]-Table1[[#This Row],[h_disc 1]])*Table1[[#This Row],[Disc 2]]))</f>
        <v>0</v>
      </c>
      <c r="AA47" s="93">
        <f>IF(Table1[Item Description]="","",Table1[[#This Row],[h_disc 1]]+Table1[[#This Row],[h_disc 2]])</f>
        <v>31200</v>
      </c>
      <c r="AB47" s="93">
        <f>IF(Table1[Item Description]="","",Table1[[#This Row],[h_hargasebelumdiskon]]-Table1[[#This Row],[h_diskon]])</f>
        <v>280800</v>
      </c>
      <c r="AC47" s="93" t="str">
        <f>IF(Table1[//]="","",SUMIF(Table1[h_id],Table1[h_id],Table1[h_hargasetelahdiskon]))</f>
        <v/>
      </c>
      <c r="AD47" s="93"/>
      <c r="AE47" s="93" t="str">
        <f>Table1[[#This Row],[Item Description]]&amp;Table1[[#This Row],[Unit]]&amp;Table1[[#This Row],[Unit Price]]</f>
        <v>BINDER CLIP JOYKO 107GRS31200</v>
      </c>
    </row>
    <row r="48" spans="1:31" x14ac:dyDescent="0.25">
      <c r="A48" s="95" t="str">
        <f>IF(Table1[[#This Row],[No. Invoice :]]="","",ROW())</f>
        <v/>
      </c>
      <c r="B48" s="196" t="str">
        <f>IF(Table1[h_Kode Sales :_1]="","",B$1+COUNT(B$2:B47))</f>
        <v/>
      </c>
      <c r="G48" s="95" t="str">
        <f>IF(Table1[[#This Row],[h_No. Invoice :]]="","",CONCATENATE("AM"," ",Table1[[#This Row],[h_No. Invoice :]]))</f>
        <v/>
      </c>
      <c r="H48" s="96" t="str">
        <f>CONCATENATE(UPPER(Table1[[#This Row],[h_Kode Sales :_1]])," ",Table1[[#This Row],[h_Kode Sales :_2]])</f>
        <v xml:space="preserve"> </v>
      </c>
      <c r="I48" s="95" t="str">
        <f>IF(Table1[[#This Row],[h_toko]]="","",INDEX(Table2[e],IF(Table1[[#This Row],[h_toko]]="","",MATCH(Table1[[#This Row],[h_toko]],Table2[a],0)),))</f>
        <v/>
      </c>
      <c r="J48" s="92">
        <v>2</v>
      </c>
      <c r="K48" s="92" t="s">
        <v>228</v>
      </c>
      <c r="M48" s="92" t="s">
        <v>230</v>
      </c>
      <c r="N48" s="196" t="str">
        <f>IF(Table1[[#This Row],[h_Item Description]]="","",INDEX([1]!db[NB PAJAK],MATCH(Table1[[#This Row],[h_Item Description]],[1]!db[kode],0)))</f>
        <v>BINDER CLIP JOYKO 260</v>
      </c>
      <c r="O48" s="92" t="s">
        <v>233</v>
      </c>
      <c r="P48" s="93">
        <v>177000</v>
      </c>
      <c r="Q48" s="94">
        <v>0.1</v>
      </c>
      <c r="S48" s="199">
        <f>Table1[[#This Row],[h_hargasetelahdiskon]]</f>
        <v>318600</v>
      </c>
      <c r="V48" s="95">
        <f ca="1">IF(Table1[[#This Row],[Item Description]]="","",IF(Table1[[#This Row],[//]]="",INDIRECT(ADDRESS(ROW()-1,COLUMN())),Table1[[#This Row],[//]]))</f>
        <v>45</v>
      </c>
      <c r="W48" s="95">
        <f ca="1">IF(Table1[[#This Row],[h_id]]="","",COUNTIF(Table1[h_id],Table1[[#This Row],[h_id]]))</f>
        <v>5</v>
      </c>
      <c r="X48" s="93">
        <f>IF(Table1[Item Description]="","",Table1[[#This Row],[Qty]]*Table1[[#This Row],[Unit Price]])</f>
        <v>354000</v>
      </c>
      <c r="Y48" s="93">
        <f>IF(Table1[[#This Row],[h_hargasebelumdiskon]]="","",IF(Table1[[#This Row],[Disc 1]]="",0,Table1[[#This Row],[h_hargasebelumdiskon]]*Table1[[#This Row],[Disc 1]]))</f>
        <v>35400</v>
      </c>
      <c r="Z48" s="93">
        <f>IF(Table1[[#This Row],[h_hargasebelumdiskon]]="","",IF(Table1[[#This Row],[Disc 2]]="",0,(Table1[[#This Row],[h_hargasebelumdiskon]]-Table1[[#This Row],[h_disc 1]])*Table1[[#This Row],[Disc 2]]))</f>
        <v>0</v>
      </c>
      <c r="AA48" s="93">
        <f>IF(Table1[Item Description]="","",Table1[[#This Row],[h_disc 1]]+Table1[[#This Row],[h_disc 2]])</f>
        <v>35400</v>
      </c>
      <c r="AB48" s="93">
        <f>IF(Table1[Item Description]="","",Table1[[#This Row],[h_hargasebelumdiskon]]-Table1[[#This Row],[h_diskon]])</f>
        <v>318600</v>
      </c>
      <c r="AC48" s="93" t="str">
        <f>IF(Table1[//]="","",SUMIF(Table1[h_id],Table1[h_id],Table1[h_hargasetelahdiskon]))</f>
        <v/>
      </c>
      <c r="AD48" s="93"/>
      <c r="AE48" s="93" t="str">
        <f>Table1[[#This Row],[Item Description]]&amp;Table1[[#This Row],[Unit]]&amp;Table1[[#This Row],[Unit Price]]</f>
        <v>BINDER CLIP JOYKO 260GRS177000</v>
      </c>
    </row>
    <row r="49" spans="1:31" x14ac:dyDescent="0.25">
      <c r="A49" s="95" t="str">
        <f>IF(Table1[[#This Row],[No. Invoice :]]="","",ROW())</f>
        <v/>
      </c>
      <c r="B49" s="196" t="str">
        <f>IF(Table1[h_Kode Sales :_1]="","",B$1+COUNT(B$2:B48))</f>
        <v/>
      </c>
      <c r="G49" s="95" t="str">
        <f>IF(Table1[[#This Row],[h_No. Invoice :]]="","",CONCATENATE("AM"," ",Table1[[#This Row],[h_No. Invoice :]]))</f>
        <v/>
      </c>
      <c r="H49" s="96" t="str">
        <f>CONCATENATE(UPPER(Table1[[#This Row],[h_Kode Sales :_1]])," ",Table1[[#This Row],[h_Kode Sales :_2]])</f>
        <v xml:space="preserve"> </v>
      </c>
      <c r="I49" s="95" t="str">
        <f>IF(Table1[[#This Row],[h_toko]]="","",INDEX(Table2[e],IF(Table1[[#This Row],[h_toko]]="","",MATCH(Table1[[#This Row],[h_toko]],Table2[a],0)),))</f>
        <v/>
      </c>
      <c r="J49" s="92">
        <v>3</v>
      </c>
      <c r="K49" s="92" t="s">
        <v>132</v>
      </c>
      <c r="M49" s="92" t="s">
        <v>149</v>
      </c>
      <c r="N49" s="196" t="str">
        <f>IF(Table1[[#This Row],[h_Item Description]]="","",INDEX([1]!db[NB PAJAK],MATCH(Table1[[#This Row],[h_Item Description]],[1]!db[kode],0)))</f>
        <v>CORRECTION TAPE KENKO CT-905 (12M x 5MM)</v>
      </c>
      <c r="O49" s="92" t="s">
        <v>150</v>
      </c>
      <c r="P49" s="93">
        <v>62400</v>
      </c>
      <c r="Q49" s="94">
        <v>0.1</v>
      </c>
      <c r="S49" s="199">
        <f>Table1[[#This Row],[h_hargasetelahdiskon]]</f>
        <v>168480</v>
      </c>
      <c r="V49" s="95">
        <f ca="1">IF(Table1[[#This Row],[Item Description]]="","",IF(Table1[[#This Row],[//]]="",INDIRECT(ADDRESS(ROW()-1,COLUMN())),Table1[[#This Row],[//]]))</f>
        <v>45</v>
      </c>
      <c r="W49" s="95">
        <f ca="1">IF(Table1[[#This Row],[h_id]]="","",COUNTIF(Table1[h_id],Table1[[#This Row],[h_id]]))</f>
        <v>5</v>
      </c>
      <c r="X49" s="93">
        <f>IF(Table1[Item Description]="","",Table1[[#This Row],[Qty]]*Table1[[#This Row],[Unit Price]])</f>
        <v>187200</v>
      </c>
      <c r="Y49" s="93">
        <f>IF(Table1[[#This Row],[h_hargasebelumdiskon]]="","",IF(Table1[[#This Row],[Disc 1]]="",0,Table1[[#This Row],[h_hargasebelumdiskon]]*Table1[[#This Row],[Disc 1]]))</f>
        <v>18720</v>
      </c>
      <c r="Z49" s="93">
        <f>IF(Table1[[#This Row],[h_hargasebelumdiskon]]="","",IF(Table1[[#This Row],[Disc 2]]="",0,(Table1[[#This Row],[h_hargasebelumdiskon]]-Table1[[#This Row],[h_disc 1]])*Table1[[#This Row],[Disc 2]]))</f>
        <v>0</v>
      </c>
      <c r="AA49" s="93">
        <f>IF(Table1[Item Description]="","",Table1[[#This Row],[h_disc 1]]+Table1[[#This Row],[h_disc 2]])</f>
        <v>18720</v>
      </c>
      <c r="AB49" s="93">
        <f>IF(Table1[Item Description]="","",Table1[[#This Row],[h_hargasebelumdiskon]]-Table1[[#This Row],[h_diskon]])</f>
        <v>168480</v>
      </c>
      <c r="AC49" s="93" t="str">
        <f>IF(Table1[//]="","",SUMIF(Table1[h_id],Table1[h_id],Table1[h_hargasetelahdiskon]))</f>
        <v/>
      </c>
      <c r="AD49" s="93"/>
      <c r="AE49" s="93" t="str">
        <f>Table1[[#This Row],[Item Description]]&amp;Table1[[#This Row],[Unit]]&amp;Table1[[#This Row],[Unit Price]]</f>
        <v>CORRECTION TAPE KENKO CT-905 (12M x 5MM)LSN62400</v>
      </c>
    </row>
    <row r="50" spans="1:31" x14ac:dyDescent="0.25">
      <c r="A50" s="95" t="str">
        <f>IF(Table1[[#This Row],[No. Invoice :]]="","",ROW())</f>
        <v/>
      </c>
      <c r="B50" s="196" t="str">
        <f>IF(Table1[h_Kode Sales :_1]="","",B$1+COUNT(B$2:B49))</f>
        <v/>
      </c>
      <c r="G50" s="95" t="str">
        <f>IF(Table1[[#This Row],[h_No. Invoice :]]="","",CONCATENATE("AM"," ",Table1[[#This Row],[h_No. Invoice :]]))</f>
        <v/>
      </c>
      <c r="H50" s="96" t="str">
        <f>CONCATENATE(UPPER(Table1[[#This Row],[h_Kode Sales :_1]])," ",Table1[[#This Row],[h_Kode Sales :_2]])</f>
        <v xml:space="preserve"> </v>
      </c>
      <c r="I50" s="95" t="str">
        <f>IF(Table1[[#This Row],[h_toko]]="","",INDEX(Table2[e],IF(Table1[[#This Row],[h_toko]]="","",MATCH(Table1[[#This Row],[h_toko]],Table2[a],0)),))</f>
        <v/>
      </c>
      <c r="N50" s="196" t="str">
        <f>IF(Table1[[#This Row],[h_Item Description]]="","",INDEX([1]!db[NB PAJAK],MATCH(Table1[[#This Row],[h_Item Description]],[1]!db[kode],0)))</f>
        <v/>
      </c>
      <c r="P50" s="93"/>
      <c r="Q50" s="94"/>
      <c r="S50" s="199" t="str">
        <f>Table1[[#This Row],[h_hargasetelahdiskon]]</f>
        <v/>
      </c>
      <c r="V50" s="95" t="str">
        <f ca="1">IF(Table1[[#This Row],[Item Description]]="","",IF(Table1[[#This Row],[//]]="",INDIRECT(ADDRESS(ROW()-1,COLUMN())),Table1[[#This Row],[//]]))</f>
        <v/>
      </c>
      <c r="W50" s="95" t="str">
        <f ca="1">IF(Table1[[#This Row],[h_id]]="","",COUNTIF(Table1[h_id],Table1[[#This Row],[h_id]]))</f>
        <v/>
      </c>
      <c r="X50" s="93" t="str">
        <f>IF(Table1[Item Description]="","",Table1[[#This Row],[Qty]]*Table1[[#This Row],[Unit Price]])</f>
        <v/>
      </c>
      <c r="Y50" s="93" t="str">
        <f>IF(Table1[[#This Row],[h_hargasebelumdiskon]]="","",IF(Table1[[#This Row],[Disc 1]]="",0,Table1[[#This Row],[h_hargasebelumdiskon]]*Table1[[#This Row],[Disc 1]]))</f>
        <v/>
      </c>
      <c r="Z50" s="93" t="str">
        <f>IF(Table1[[#This Row],[h_hargasebelumdiskon]]="","",IF(Table1[[#This Row],[Disc 2]]="",0,(Table1[[#This Row],[h_hargasebelumdiskon]]-Table1[[#This Row],[h_disc 1]])*Table1[[#This Row],[Disc 2]]))</f>
        <v/>
      </c>
      <c r="AA50" s="93" t="str">
        <f>IF(Table1[Item Description]="","",Table1[[#This Row],[h_disc 1]]+Table1[[#This Row],[h_disc 2]])</f>
        <v/>
      </c>
      <c r="AB50" s="93" t="str">
        <f>IF(Table1[Item Description]="","",Table1[[#This Row],[h_hargasebelumdiskon]]-Table1[[#This Row],[h_diskon]])</f>
        <v/>
      </c>
      <c r="AC50" s="93" t="str">
        <f>IF(Table1[//]="","",SUMIF(Table1[h_id],Table1[h_id],Table1[h_hargasetelahdiskon]))</f>
        <v/>
      </c>
      <c r="AD50" s="93"/>
      <c r="AE50" s="93" t="str">
        <f>Table1[[#This Row],[Item Description]]&amp;Table1[[#This Row],[Unit]]&amp;Table1[[#This Row],[Unit Price]]</f>
        <v/>
      </c>
    </row>
    <row r="51" spans="1:31" x14ac:dyDescent="0.25">
      <c r="A51" s="95">
        <f>IF(Table1[[#This Row],[No. Invoice :]]="","",ROW())</f>
        <v>51</v>
      </c>
      <c r="B51" s="196">
        <f>IF(Table1[h_Kode Sales :_1]="","",B$1+COUNT(B$2:B50))</f>
        <v>23050010</v>
      </c>
      <c r="C51" s="98">
        <v>45054</v>
      </c>
      <c r="D51" s="92" t="s">
        <v>181</v>
      </c>
      <c r="E51" s="97" t="s">
        <v>238</v>
      </c>
      <c r="F51" s="92" t="s">
        <v>95</v>
      </c>
      <c r="G51" s="95" t="str">
        <f>IF(Table1[[#This Row],[h_No. Invoice :]]="","",CONCATENATE("AM"," ",Table1[[#This Row],[h_No. Invoice :]]))</f>
        <v>AM 23050010</v>
      </c>
      <c r="H51" s="96" t="str">
        <f>CONCATENATE(UPPER(Table1[[#This Row],[h_Kode Sales :_1]])," ",Table1[[#This Row],[h_Kode Sales :_2]])</f>
        <v>KO 4068</v>
      </c>
      <c r="I51" s="95" t="str">
        <f>IF(Table1[[#This Row],[h_toko]]="","",INDEX(Table2[e],IF(Table1[[#This Row],[h_toko]]="","",MATCH(Table1[[#This Row],[h_toko]],Table2[a],0)),))</f>
        <v>CV  WISUDA PURWOKERTO</v>
      </c>
      <c r="J51" s="92">
        <v>12</v>
      </c>
      <c r="K51" s="92" t="s">
        <v>132</v>
      </c>
      <c r="M51" s="92" t="s">
        <v>173</v>
      </c>
      <c r="N51" s="196" t="str">
        <f>IF(Table1[[#This Row],[h_Item Description]]="","",INDEX([1]!db[NB PAJAK],MATCH(Table1[[#This Row],[h_Item Description]],[1]!db[kode],0)))</f>
        <v>ISI CUTTER 18 MM KENKO L-150 (BESAR)</v>
      </c>
      <c r="O51" s="92" t="s">
        <v>176</v>
      </c>
      <c r="P51" s="93">
        <v>64800</v>
      </c>
      <c r="Q51" s="94">
        <v>0.1</v>
      </c>
      <c r="S51" s="199">
        <f>Table1[[#This Row],[h_hargasetelahdiskon]]</f>
        <v>699840</v>
      </c>
      <c r="T51" s="93" t="s">
        <v>146</v>
      </c>
      <c r="V51" s="95">
        <f ca="1">IF(Table1[[#This Row],[Item Description]]="","",IF(Table1[[#This Row],[//]]="",INDIRECT(ADDRESS(ROW()-1,COLUMN())),Table1[[#This Row],[//]]))</f>
        <v>51</v>
      </c>
      <c r="W51" s="95">
        <f ca="1">IF(Table1[[#This Row],[h_id]]="","",COUNTIF(Table1[h_id],Table1[[#This Row],[h_id]]))</f>
        <v>1</v>
      </c>
      <c r="X51" s="93">
        <f>IF(Table1[Item Description]="","",Table1[[#This Row],[Qty]]*Table1[[#This Row],[Unit Price]])</f>
        <v>777600</v>
      </c>
      <c r="Y51" s="93">
        <f>IF(Table1[[#This Row],[h_hargasebelumdiskon]]="","",IF(Table1[[#This Row],[Disc 1]]="",0,Table1[[#This Row],[h_hargasebelumdiskon]]*Table1[[#This Row],[Disc 1]]))</f>
        <v>77760</v>
      </c>
      <c r="Z51" s="93">
        <f>IF(Table1[[#This Row],[h_hargasebelumdiskon]]="","",IF(Table1[[#This Row],[Disc 2]]="",0,(Table1[[#This Row],[h_hargasebelumdiskon]]-Table1[[#This Row],[h_disc 1]])*Table1[[#This Row],[Disc 2]]))</f>
        <v>0</v>
      </c>
      <c r="AA51" s="93">
        <f>IF(Table1[Item Description]="","",Table1[[#This Row],[h_disc 1]]+Table1[[#This Row],[h_disc 2]])</f>
        <v>77760</v>
      </c>
      <c r="AB51" s="93">
        <f>IF(Table1[Item Description]="","",Table1[[#This Row],[h_hargasebelumdiskon]]-Table1[[#This Row],[h_diskon]])</f>
        <v>699840</v>
      </c>
      <c r="AC51" s="93">
        <f ca="1">IF(Table1[//]="","",SUMIF(Table1[h_id],Table1[h_id],Table1[h_hargasetelahdiskon]))</f>
        <v>699840</v>
      </c>
      <c r="AD51" s="93"/>
      <c r="AE51" s="93" t="str">
        <f>Table1[[#This Row],[Item Description]]&amp;Table1[[#This Row],[Unit]]&amp;Table1[[#This Row],[Unit Price]]</f>
        <v>ISI CUTTER 18 MM KENKO L-150 (BESAR)LSN64800</v>
      </c>
    </row>
    <row r="52" spans="1:31" x14ac:dyDescent="0.25">
      <c r="A52" s="95" t="str">
        <f>IF(Table1[[#This Row],[No. Invoice :]]="","",ROW())</f>
        <v/>
      </c>
      <c r="B52" s="196" t="str">
        <f>IF(Table1[h_Kode Sales :_1]="","",B$1+COUNT(B$2:B51))</f>
        <v/>
      </c>
      <c r="G52" s="95" t="str">
        <f>IF(Table1[[#This Row],[h_No. Invoice :]]="","",CONCATENATE("AM"," ",Table1[[#This Row],[h_No. Invoice :]]))</f>
        <v/>
      </c>
      <c r="H52" s="96" t="str">
        <f>CONCATENATE(UPPER(Table1[[#This Row],[h_Kode Sales :_1]])," ",Table1[[#This Row],[h_Kode Sales :_2]])</f>
        <v xml:space="preserve"> </v>
      </c>
      <c r="I52" s="95" t="str">
        <f>IF(Table1[[#This Row],[h_toko]]="","",INDEX(Table2[e],IF(Table1[[#This Row],[h_toko]]="","",MATCH(Table1[[#This Row],[h_toko]],Table2[a],0)),))</f>
        <v/>
      </c>
      <c r="N52" s="196" t="str">
        <f>IF(Table1[[#This Row],[h_Item Description]]="","",INDEX([1]!db[NB PAJAK],MATCH(Table1[[#This Row],[h_Item Description]],[1]!db[kode],0)))</f>
        <v/>
      </c>
      <c r="P52" s="93"/>
      <c r="Q52" s="94"/>
      <c r="S52" s="199" t="str">
        <f>Table1[[#This Row],[h_hargasetelahdiskon]]</f>
        <v/>
      </c>
      <c r="V52" s="95" t="str">
        <f ca="1">IF(Table1[[#This Row],[Item Description]]="","",IF(Table1[[#This Row],[//]]="",INDIRECT(ADDRESS(ROW()-1,COLUMN())),Table1[[#This Row],[//]]))</f>
        <v/>
      </c>
      <c r="W52" s="95" t="str">
        <f ca="1">IF(Table1[[#This Row],[h_id]]="","",COUNTIF(Table1[h_id],Table1[[#This Row],[h_id]]))</f>
        <v/>
      </c>
      <c r="X52" s="93" t="str">
        <f>IF(Table1[Item Description]="","",Table1[[#This Row],[Qty]]*Table1[[#This Row],[Unit Price]])</f>
        <v/>
      </c>
      <c r="Y52" s="93" t="str">
        <f>IF(Table1[[#This Row],[h_hargasebelumdiskon]]="","",IF(Table1[[#This Row],[Disc 1]]="",0,Table1[[#This Row],[h_hargasebelumdiskon]]*Table1[[#This Row],[Disc 1]]))</f>
        <v/>
      </c>
      <c r="Z52" s="93" t="str">
        <f>IF(Table1[[#This Row],[h_hargasebelumdiskon]]="","",IF(Table1[[#This Row],[Disc 2]]="",0,(Table1[[#This Row],[h_hargasebelumdiskon]]-Table1[[#This Row],[h_disc 1]])*Table1[[#This Row],[Disc 2]]))</f>
        <v/>
      </c>
      <c r="AA52" s="93" t="str">
        <f>IF(Table1[Item Description]="","",Table1[[#This Row],[h_disc 1]]+Table1[[#This Row],[h_disc 2]])</f>
        <v/>
      </c>
      <c r="AB52" s="93" t="str">
        <f>IF(Table1[Item Description]="","",Table1[[#This Row],[h_hargasebelumdiskon]]-Table1[[#This Row],[h_diskon]])</f>
        <v/>
      </c>
      <c r="AC52" s="93" t="str">
        <f>IF(Table1[//]="","",SUMIF(Table1[h_id],Table1[h_id],Table1[h_hargasetelahdiskon]))</f>
        <v/>
      </c>
      <c r="AD52" s="93"/>
      <c r="AE52" s="93" t="str">
        <f>Table1[[#This Row],[Item Description]]&amp;Table1[[#This Row],[Unit]]&amp;Table1[[#This Row],[Unit Price]]</f>
        <v/>
      </c>
    </row>
    <row r="53" spans="1:31" x14ac:dyDescent="0.25">
      <c r="A53" s="95">
        <f>IF(Table1[[#This Row],[No. Invoice :]]="","",ROW())</f>
        <v>53</v>
      </c>
      <c r="B53" s="196">
        <f>IF(Table1[h_Kode Sales :_1]="","",B$1+COUNT(B$2:B52))</f>
        <v>23050011</v>
      </c>
      <c r="C53" s="98">
        <v>45054</v>
      </c>
      <c r="D53" s="92" t="s">
        <v>181</v>
      </c>
      <c r="E53" s="97" t="s">
        <v>148</v>
      </c>
      <c r="F53" s="92" t="s">
        <v>91</v>
      </c>
      <c r="G53" s="95" t="str">
        <f>IF(Table1[[#This Row],[h_No. Invoice :]]="","",CONCATENATE("AM"," ",Table1[[#This Row],[h_No. Invoice :]]))</f>
        <v>AM 23050011</v>
      </c>
      <c r="H53" s="96" t="str">
        <f>CONCATENATE(UPPER(Table1[[#This Row],[h_Kode Sales :_1]])," ",Table1[[#This Row],[h_Kode Sales :_2]])</f>
        <v>KO 4072</v>
      </c>
      <c r="I53" s="95" t="str">
        <f>IF(Table1[[#This Row],[h_toko]]="","",INDEX(Table2[e],IF(Table1[[#This Row],[h_toko]]="","",MATCH(Table1[[#This Row],[h_toko]],Table2[a],0)),))</f>
        <v>SANTOSO BUDIONO (  ARMADA  ) PURWOKERTO</v>
      </c>
      <c r="J53" s="92">
        <v>48</v>
      </c>
      <c r="K53" s="92" t="s">
        <v>132</v>
      </c>
      <c r="M53" s="92" t="s">
        <v>149</v>
      </c>
      <c r="N53" s="196" t="str">
        <f>IF(Table1[[#This Row],[h_Item Description]]="","",INDEX([1]!db[NB PAJAK],MATCH(Table1[[#This Row],[h_Item Description]],[1]!db[kode],0)))</f>
        <v>CORRECTION TAPE KENKO CT-905 (12M x 5MM)</v>
      </c>
      <c r="O53" s="92" t="s">
        <v>150</v>
      </c>
      <c r="P53" s="93">
        <v>62400</v>
      </c>
      <c r="Q53" s="94">
        <v>0.13</v>
      </c>
      <c r="S53" s="199">
        <f>Table1[[#This Row],[h_hargasetelahdiskon]]</f>
        <v>2605824</v>
      </c>
      <c r="T53" s="93" t="s">
        <v>146</v>
      </c>
      <c r="V53" s="95">
        <f ca="1">IF(Table1[[#This Row],[Item Description]]="","",IF(Table1[[#This Row],[//]]="",INDIRECT(ADDRESS(ROW()-1,COLUMN())),Table1[[#This Row],[//]]))</f>
        <v>53</v>
      </c>
      <c r="W53" s="95">
        <f ca="1">IF(Table1[[#This Row],[h_id]]="","",COUNTIF(Table1[h_id],Table1[[#This Row],[h_id]]))</f>
        <v>3</v>
      </c>
      <c r="X53" s="93">
        <f>IF(Table1[Item Description]="","",Table1[[#This Row],[Qty]]*Table1[[#This Row],[Unit Price]])</f>
        <v>2995200</v>
      </c>
      <c r="Y53" s="93">
        <f>IF(Table1[[#This Row],[h_hargasebelumdiskon]]="","",IF(Table1[[#This Row],[Disc 1]]="",0,Table1[[#This Row],[h_hargasebelumdiskon]]*Table1[[#This Row],[Disc 1]]))</f>
        <v>389376</v>
      </c>
      <c r="Z53" s="93">
        <f>IF(Table1[[#This Row],[h_hargasebelumdiskon]]="","",IF(Table1[[#This Row],[Disc 2]]="",0,(Table1[[#This Row],[h_hargasebelumdiskon]]-Table1[[#This Row],[h_disc 1]])*Table1[[#This Row],[Disc 2]]))</f>
        <v>0</v>
      </c>
      <c r="AA53" s="93">
        <f>IF(Table1[Item Description]="","",Table1[[#This Row],[h_disc 1]]+Table1[[#This Row],[h_disc 2]])</f>
        <v>389376</v>
      </c>
      <c r="AB53" s="93">
        <f>IF(Table1[Item Description]="","",Table1[[#This Row],[h_hargasebelumdiskon]]-Table1[[#This Row],[h_diskon]])</f>
        <v>2605824</v>
      </c>
      <c r="AC53" s="93">
        <f ca="1">IF(Table1[//]="","",SUMIF(Table1[h_id],Table1[h_id],Table1[h_hargasetelahdiskon]))</f>
        <v>5009274</v>
      </c>
      <c r="AD53" s="93"/>
      <c r="AE53" s="93" t="str">
        <f>Table1[[#This Row],[Item Description]]&amp;Table1[[#This Row],[Unit]]&amp;Table1[[#This Row],[Unit Price]]</f>
        <v>CORRECTION TAPE KENKO CT-905 (12M x 5MM)LSN62400</v>
      </c>
    </row>
    <row r="54" spans="1:31" x14ac:dyDescent="0.25">
      <c r="A54" s="95" t="str">
        <f>IF(Table1[[#This Row],[No. Invoice :]]="","",ROW())</f>
        <v/>
      </c>
      <c r="B54" s="196" t="str">
        <f>IF(Table1[h_Kode Sales :_1]="","",B$1+COUNT(B$2:B53))</f>
        <v/>
      </c>
      <c r="G54" s="95" t="str">
        <f>IF(Table1[[#This Row],[h_No. Invoice :]]="","",CONCATENATE("AM"," ",Table1[[#This Row],[h_No. Invoice :]]))</f>
        <v/>
      </c>
      <c r="H54" s="96" t="str">
        <f>CONCATENATE(UPPER(Table1[[#This Row],[h_Kode Sales :_1]])," ",Table1[[#This Row],[h_Kode Sales :_2]])</f>
        <v xml:space="preserve"> </v>
      </c>
      <c r="I54" s="95" t="str">
        <f>IF(Table1[[#This Row],[h_toko]]="","",INDEX(Table2[e],IF(Table1[[#This Row],[h_toko]]="","",MATCH(Table1[[#This Row],[h_toko]],Table2[a],0)),))</f>
        <v/>
      </c>
      <c r="J54" s="92">
        <v>53</v>
      </c>
      <c r="K54" s="92" t="s">
        <v>132</v>
      </c>
      <c r="M54" s="92" t="s">
        <v>172</v>
      </c>
      <c r="N54" s="196" t="str">
        <f>IF(Table1[[#This Row],[h_Item Description]]="","",INDEX([1]!db[NB PAJAK],MATCH(Table1[[#This Row],[h_Item Description]],[1]!db[kode],0)))</f>
        <v>GEL PEN KENKO K-1 HITAM</v>
      </c>
      <c r="O54" s="92" t="s">
        <v>175</v>
      </c>
      <c r="P54" s="93">
        <v>39600</v>
      </c>
      <c r="Q54" s="94">
        <v>0.125</v>
      </c>
      <c r="S54" s="199">
        <f>Table1[[#This Row],[h_hargasetelahdiskon]]</f>
        <v>1836450</v>
      </c>
      <c r="V54" s="95">
        <f ca="1">IF(Table1[[#This Row],[Item Description]]="","",IF(Table1[[#This Row],[//]]="",INDIRECT(ADDRESS(ROW()-1,COLUMN())),Table1[[#This Row],[//]]))</f>
        <v>53</v>
      </c>
      <c r="W54" s="95">
        <f ca="1">IF(Table1[[#This Row],[h_id]]="","",COUNTIF(Table1[h_id],Table1[[#This Row],[h_id]]))</f>
        <v>3</v>
      </c>
      <c r="X54" s="93">
        <f>IF(Table1[Item Description]="","",Table1[[#This Row],[Qty]]*Table1[[#This Row],[Unit Price]])</f>
        <v>2098800</v>
      </c>
      <c r="Y54" s="93">
        <f>IF(Table1[[#This Row],[h_hargasebelumdiskon]]="","",IF(Table1[[#This Row],[Disc 1]]="",0,Table1[[#This Row],[h_hargasebelumdiskon]]*Table1[[#This Row],[Disc 1]]))</f>
        <v>262350</v>
      </c>
      <c r="Z54" s="93">
        <f>IF(Table1[[#This Row],[h_hargasebelumdiskon]]="","",IF(Table1[[#This Row],[Disc 2]]="",0,(Table1[[#This Row],[h_hargasebelumdiskon]]-Table1[[#This Row],[h_disc 1]])*Table1[[#This Row],[Disc 2]]))</f>
        <v>0</v>
      </c>
      <c r="AA54" s="93">
        <f>IF(Table1[Item Description]="","",Table1[[#This Row],[h_disc 1]]+Table1[[#This Row],[h_disc 2]])</f>
        <v>262350</v>
      </c>
      <c r="AB54" s="93">
        <f>IF(Table1[Item Description]="","",Table1[[#This Row],[h_hargasebelumdiskon]]-Table1[[#This Row],[h_diskon]])</f>
        <v>1836450</v>
      </c>
      <c r="AC54" s="93" t="str">
        <f>IF(Table1[//]="","",SUMIF(Table1[h_id],Table1[h_id],Table1[h_hargasetelahdiskon]))</f>
        <v/>
      </c>
      <c r="AD54" s="93"/>
      <c r="AE54" s="93" t="str">
        <f>Table1[[#This Row],[Item Description]]&amp;Table1[[#This Row],[Unit]]&amp;Table1[[#This Row],[Unit Price]]</f>
        <v>GEL PEN KENKO K-1 HITAMLSN39600</v>
      </c>
    </row>
    <row r="55" spans="1:31" x14ac:dyDescent="0.25">
      <c r="A55" s="95" t="str">
        <f>IF(Table1[[#This Row],[No. Invoice :]]="","",ROW())</f>
        <v/>
      </c>
      <c r="B55" s="196" t="str">
        <f>IF(Table1[h_Kode Sales :_1]="","",B$1+COUNT(B$2:B54))</f>
        <v/>
      </c>
      <c r="G55" s="95" t="str">
        <f>IF(Table1[[#This Row],[h_No. Invoice :]]="","",CONCATENATE("AM"," ",Table1[[#This Row],[h_No. Invoice :]]))</f>
        <v/>
      </c>
      <c r="H55" s="96" t="str">
        <f>CONCATENATE(UPPER(Table1[[#This Row],[h_Kode Sales :_1]])," ",Table1[[#This Row],[h_Kode Sales :_2]])</f>
        <v xml:space="preserve"> </v>
      </c>
      <c r="I55" s="95" t="str">
        <f>IF(Table1[[#This Row],[h_toko]]="","",INDEX(Table2[e],IF(Table1[[#This Row],[h_toko]]="","",MATCH(Table1[[#This Row],[h_toko]],Table2[a],0)),))</f>
        <v/>
      </c>
      <c r="J55" s="92">
        <v>12</v>
      </c>
      <c r="K55" s="92" t="s">
        <v>132</v>
      </c>
      <c r="M55" s="92" t="s">
        <v>239</v>
      </c>
      <c r="N55" s="196" t="str">
        <f>IF(Table1[[#This Row],[h_Item Description]]="","",INDEX([1]!db[NB PAJAK],MATCH(Table1[[#This Row],[h_Item Description]],[1]!db[kode],0)))</f>
        <v>CORRECTION TAPE KENKO CT-634 (8M x 5MM)</v>
      </c>
      <c r="O55" s="92" t="s">
        <v>240</v>
      </c>
      <c r="P55" s="93">
        <v>54000</v>
      </c>
      <c r="Q55" s="94">
        <v>0.125</v>
      </c>
      <c r="S55" s="199">
        <f>Table1[[#This Row],[h_hargasetelahdiskon]]</f>
        <v>567000</v>
      </c>
      <c r="V55" s="95">
        <f ca="1">IF(Table1[[#This Row],[Item Description]]="","",IF(Table1[[#This Row],[//]]="",INDIRECT(ADDRESS(ROW()-1,COLUMN())),Table1[[#This Row],[//]]))</f>
        <v>53</v>
      </c>
      <c r="W55" s="95">
        <f ca="1">IF(Table1[[#This Row],[h_id]]="","",COUNTIF(Table1[h_id],Table1[[#This Row],[h_id]]))</f>
        <v>3</v>
      </c>
      <c r="X55" s="93">
        <f>IF(Table1[Item Description]="","",Table1[[#This Row],[Qty]]*Table1[[#This Row],[Unit Price]])</f>
        <v>648000</v>
      </c>
      <c r="Y55" s="93">
        <f>IF(Table1[[#This Row],[h_hargasebelumdiskon]]="","",IF(Table1[[#This Row],[Disc 1]]="",0,Table1[[#This Row],[h_hargasebelumdiskon]]*Table1[[#This Row],[Disc 1]]))</f>
        <v>81000</v>
      </c>
      <c r="Z55" s="93">
        <f>IF(Table1[[#This Row],[h_hargasebelumdiskon]]="","",IF(Table1[[#This Row],[Disc 2]]="",0,(Table1[[#This Row],[h_hargasebelumdiskon]]-Table1[[#This Row],[h_disc 1]])*Table1[[#This Row],[Disc 2]]))</f>
        <v>0</v>
      </c>
      <c r="AA55" s="93">
        <f>IF(Table1[Item Description]="","",Table1[[#This Row],[h_disc 1]]+Table1[[#This Row],[h_disc 2]])</f>
        <v>81000</v>
      </c>
      <c r="AB55" s="93">
        <f>IF(Table1[Item Description]="","",Table1[[#This Row],[h_hargasebelumdiskon]]-Table1[[#This Row],[h_diskon]])</f>
        <v>567000</v>
      </c>
      <c r="AC55" s="93" t="str">
        <f>IF(Table1[//]="","",SUMIF(Table1[h_id],Table1[h_id],Table1[h_hargasetelahdiskon]))</f>
        <v/>
      </c>
      <c r="AD55" s="93"/>
      <c r="AE55" s="93" t="str">
        <f>Table1[[#This Row],[Item Description]]&amp;Table1[[#This Row],[Unit]]&amp;Table1[[#This Row],[Unit Price]]</f>
        <v>CORRECTION TAPE KENKO CT-634 (8M x 5MM)LSN54000</v>
      </c>
    </row>
    <row r="56" spans="1:31" x14ac:dyDescent="0.25">
      <c r="A56" s="95" t="str">
        <f>IF(Table1[[#This Row],[No. Invoice :]]="","",ROW())</f>
        <v/>
      </c>
      <c r="B56" s="196" t="str">
        <f>IF(Table1[h_Kode Sales :_1]="","",B$1+COUNT(B$2:B55))</f>
        <v/>
      </c>
      <c r="G56" s="95" t="str">
        <f>IF(Table1[[#This Row],[h_No. Invoice :]]="","",CONCATENATE("AM"," ",Table1[[#This Row],[h_No. Invoice :]]))</f>
        <v/>
      </c>
      <c r="H56" s="96" t="str">
        <f>CONCATENATE(UPPER(Table1[[#This Row],[h_Kode Sales :_1]])," ",Table1[[#This Row],[h_Kode Sales :_2]])</f>
        <v xml:space="preserve"> </v>
      </c>
      <c r="I56" s="95" t="str">
        <f>IF(Table1[[#This Row],[h_toko]]="","",INDEX(Table2[e],IF(Table1[[#This Row],[h_toko]]="","",MATCH(Table1[[#This Row],[h_toko]],Table2[a],0)),))</f>
        <v/>
      </c>
      <c r="N56" s="196" t="str">
        <f>IF(Table1[[#This Row],[h_Item Description]]="","",INDEX([1]!db[NB PAJAK],MATCH(Table1[[#This Row],[h_Item Description]],[1]!db[kode],0)))</f>
        <v/>
      </c>
      <c r="P56" s="93"/>
      <c r="Q56" s="94"/>
      <c r="S56" s="199" t="str">
        <f>Table1[[#This Row],[h_hargasetelahdiskon]]</f>
        <v/>
      </c>
      <c r="V56" s="95" t="str">
        <f ca="1">IF(Table1[[#This Row],[Item Description]]="","",IF(Table1[[#This Row],[//]]="",INDIRECT(ADDRESS(ROW()-1,COLUMN())),Table1[[#This Row],[//]]))</f>
        <v/>
      </c>
      <c r="W56" s="95" t="str">
        <f ca="1">IF(Table1[[#This Row],[h_id]]="","",COUNTIF(Table1[h_id],Table1[[#This Row],[h_id]]))</f>
        <v/>
      </c>
      <c r="X56" s="93" t="str">
        <f>IF(Table1[Item Description]="","",Table1[[#This Row],[Qty]]*Table1[[#This Row],[Unit Price]])</f>
        <v/>
      </c>
      <c r="Y56" s="93" t="str">
        <f>IF(Table1[[#This Row],[h_hargasebelumdiskon]]="","",IF(Table1[[#This Row],[Disc 1]]="",0,Table1[[#This Row],[h_hargasebelumdiskon]]*Table1[[#This Row],[Disc 1]]))</f>
        <v/>
      </c>
      <c r="Z56" s="93" t="str">
        <f>IF(Table1[[#This Row],[h_hargasebelumdiskon]]="","",IF(Table1[[#This Row],[Disc 2]]="",0,(Table1[[#This Row],[h_hargasebelumdiskon]]-Table1[[#This Row],[h_disc 1]])*Table1[[#This Row],[Disc 2]]))</f>
        <v/>
      </c>
      <c r="AA56" s="93" t="str">
        <f>IF(Table1[Item Description]="","",Table1[[#This Row],[h_disc 1]]+Table1[[#This Row],[h_disc 2]])</f>
        <v/>
      </c>
      <c r="AB56" s="93" t="str">
        <f>IF(Table1[Item Description]="","",Table1[[#This Row],[h_hargasebelumdiskon]]-Table1[[#This Row],[h_diskon]])</f>
        <v/>
      </c>
      <c r="AC56" s="93" t="str">
        <f>IF(Table1[//]="","",SUMIF(Table1[h_id],Table1[h_id],Table1[h_hargasetelahdiskon]))</f>
        <v/>
      </c>
      <c r="AD56" s="93"/>
      <c r="AE56" s="93" t="str">
        <f>Table1[[#This Row],[Item Description]]&amp;Table1[[#This Row],[Unit]]&amp;Table1[[#This Row],[Unit Price]]</f>
        <v/>
      </c>
    </row>
    <row r="57" spans="1:31" x14ac:dyDescent="0.25">
      <c r="A57" s="95">
        <f>IF(Table1[[#This Row],[No. Invoice :]]="","",ROW())</f>
        <v>57</v>
      </c>
      <c r="B57" s="196">
        <f>IF(Table1[h_Kode Sales :_1]="","",B$1+COUNT(B$2:B56))</f>
        <v>23050012</v>
      </c>
      <c r="C57" s="98">
        <v>45056</v>
      </c>
      <c r="D57" s="197" t="s">
        <v>242</v>
      </c>
      <c r="E57" s="198" t="s">
        <v>243</v>
      </c>
      <c r="F57" s="197" t="s">
        <v>131</v>
      </c>
      <c r="G57" s="95" t="str">
        <f>IF(Table1[[#This Row],[h_No. Invoice :]]="","",CONCATENATE("AM"," ",Table1[[#This Row],[h_No. Invoice :]]))</f>
        <v>AM 23050012</v>
      </c>
      <c r="H57" s="96" t="str">
        <f>CONCATENATE(UPPER(Table1[[#This Row],[h_Kode Sales :_1]])," ",Table1[[#This Row],[h_Kode Sales :_2]])</f>
        <v>G 4170</v>
      </c>
      <c r="I57" s="95" t="str">
        <f>IF(Table1[[#This Row],[h_toko]]="","",INDEX(Table2[e],IF(Table1[[#This Row],[h_toko]]="","",MATCH(Table1[[#This Row],[h_toko]],Table2[a],0)),))</f>
        <v>LILY JULIAWATI (REJO AGUNG) JOMBANG</v>
      </c>
      <c r="J57" s="92">
        <v>100</v>
      </c>
      <c r="K57" s="92" t="s">
        <v>244</v>
      </c>
      <c r="L57" s="92">
        <v>2</v>
      </c>
      <c r="M57" s="92" t="s">
        <v>245</v>
      </c>
      <c r="N57" s="196" t="str">
        <f>IF(Table1[[#This Row],[h_Item Description]]="","",INDEX([1]!db[NB PAJAK],MATCH(Table1[[#This Row],[h_Item Description]],[1]!db[kode],0)))</f>
        <v>STIP / PENGHAPUS JOYKO ER-B20BL HITAM</v>
      </c>
      <c r="O57" s="92" t="s">
        <v>246</v>
      </c>
      <c r="P57" s="93">
        <v>34100</v>
      </c>
      <c r="Q57" s="94">
        <v>0.125</v>
      </c>
      <c r="S57" s="199">
        <f>Table1[[#This Row],[h_hargasetelahdiskon]]</f>
        <v>2983750</v>
      </c>
      <c r="T57" s="93" t="s">
        <v>146</v>
      </c>
      <c r="V57" s="95">
        <f ca="1">IF(Table1[[#This Row],[Item Description]]="","",IF(Table1[[#This Row],[//]]="",INDIRECT(ADDRESS(ROW()-1,COLUMN())),Table1[[#This Row],[//]]))</f>
        <v>57</v>
      </c>
      <c r="W57" s="95">
        <f ca="1">IF(Table1[[#This Row],[h_id]]="","",COUNTIF(Table1[h_id],Table1[[#This Row],[h_id]]))</f>
        <v>1</v>
      </c>
      <c r="X57" s="93">
        <f>IF(Table1[Item Description]="","",Table1[[#This Row],[Qty]]*Table1[[#This Row],[Unit Price]])</f>
        <v>3410000</v>
      </c>
      <c r="Y57" s="93">
        <f>IF(Table1[[#This Row],[h_hargasebelumdiskon]]="","",IF(Table1[[#This Row],[Disc 1]]="",0,Table1[[#This Row],[h_hargasebelumdiskon]]*Table1[[#This Row],[Disc 1]]))</f>
        <v>426250</v>
      </c>
      <c r="Z57" s="93">
        <f>IF(Table1[[#This Row],[h_hargasebelumdiskon]]="","",IF(Table1[[#This Row],[Disc 2]]="",0,(Table1[[#This Row],[h_hargasebelumdiskon]]-Table1[[#This Row],[h_disc 1]])*Table1[[#This Row],[Disc 2]]))</f>
        <v>0</v>
      </c>
      <c r="AA57" s="93">
        <f>IF(Table1[Item Description]="","",Table1[[#This Row],[h_disc 1]]+Table1[[#This Row],[h_disc 2]])</f>
        <v>426250</v>
      </c>
      <c r="AB57" s="93">
        <f>IF(Table1[Item Description]="","",Table1[[#This Row],[h_hargasebelumdiskon]]-Table1[[#This Row],[h_diskon]])</f>
        <v>2983750</v>
      </c>
      <c r="AC57" s="93">
        <f ca="1">IF(Table1[//]="","",SUMIF(Table1[h_id],Table1[h_id],Table1[h_hargasetelahdiskon]))</f>
        <v>2983750</v>
      </c>
      <c r="AD57" s="93"/>
      <c r="AE57" s="93" t="str">
        <f>Table1[[#This Row],[Item Description]]&amp;Table1[[#This Row],[Unit]]&amp;Table1[[#This Row],[Unit Price]]</f>
        <v>STIP / PENGHAPUS JOYKO ER-B20BL HITAMBOX34100</v>
      </c>
    </row>
    <row r="58" spans="1:31" x14ac:dyDescent="0.25">
      <c r="A58" s="95" t="str">
        <f>IF(Table1[[#This Row],[No. Invoice :]]="","",ROW())</f>
        <v/>
      </c>
      <c r="B58" s="196" t="str">
        <f>IF(Table1[h_Kode Sales :_1]="","",B$1+COUNT(B$2:B57))</f>
        <v/>
      </c>
      <c r="D58" s="197"/>
      <c r="E58" s="198"/>
      <c r="F58" s="197"/>
      <c r="G58" s="95" t="str">
        <f>IF(Table1[[#This Row],[h_No. Invoice :]]="","",CONCATENATE("AM"," ",Table1[[#This Row],[h_No. Invoice :]]))</f>
        <v/>
      </c>
      <c r="H58" s="96" t="str">
        <f>CONCATENATE(UPPER(Table1[[#This Row],[h_Kode Sales :_1]])," ",Table1[[#This Row],[h_Kode Sales :_2]])</f>
        <v xml:space="preserve"> </v>
      </c>
      <c r="I58" s="95" t="str">
        <f>IF(Table1[[#This Row],[h_toko]]="","",INDEX(Table2[e],IF(Table1[[#This Row],[h_toko]]="","",MATCH(Table1[[#This Row],[h_toko]],Table2[a],0)),))</f>
        <v/>
      </c>
      <c r="N58" s="196" t="str">
        <f>IF(Table1[[#This Row],[h_Item Description]]="","",INDEX([1]!db[NB PAJAK],MATCH(Table1[[#This Row],[h_Item Description]],[1]!db[kode],0)))</f>
        <v/>
      </c>
      <c r="P58" s="93"/>
      <c r="Q58" s="94"/>
      <c r="S58" s="199" t="str">
        <f>Table1[[#This Row],[h_hargasetelahdiskon]]</f>
        <v/>
      </c>
      <c r="V58" s="95" t="str">
        <f ca="1">IF(Table1[[#This Row],[Item Description]]="","",IF(Table1[[#This Row],[//]]="",INDIRECT(ADDRESS(ROW()-1,COLUMN())),Table1[[#This Row],[//]]))</f>
        <v/>
      </c>
      <c r="W58" s="95" t="str">
        <f ca="1">IF(Table1[[#This Row],[h_id]]="","",COUNTIF(Table1[h_id],Table1[[#This Row],[h_id]]))</f>
        <v/>
      </c>
      <c r="X58" s="93" t="str">
        <f>IF(Table1[Item Description]="","",Table1[[#This Row],[Qty]]*Table1[[#This Row],[Unit Price]])</f>
        <v/>
      </c>
      <c r="Y58" s="93" t="str">
        <f>IF(Table1[[#This Row],[h_hargasebelumdiskon]]="","",IF(Table1[[#This Row],[Disc 1]]="",0,Table1[[#This Row],[h_hargasebelumdiskon]]*Table1[[#This Row],[Disc 1]]))</f>
        <v/>
      </c>
      <c r="Z58" s="93" t="str">
        <f>IF(Table1[[#This Row],[h_hargasebelumdiskon]]="","",IF(Table1[[#This Row],[Disc 2]]="",0,(Table1[[#This Row],[h_hargasebelumdiskon]]-Table1[[#This Row],[h_disc 1]])*Table1[[#This Row],[Disc 2]]))</f>
        <v/>
      </c>
      <c r="AA58" s="93" t="str">
        <f>IF(Table1[Item Description]="","",Table1[[#This Row],[h_disc 1]]+Table1[[#This Row],[h_disc 2]])</f>
        <v/>
      </c>
      <c r="AB58" s="93" t="str">
        <f>IF(Table1[Item Description]="","",Table1[[#This Row],[h_hargasebelumdiskon]]-Table1[[#This Row],[h_diskon]])</f>
        <v/>
      </c>
      <c r="AC58" s="93" t="str">
        <f>IF(Table1[//]="","",SUMIF(Table1[h_id],Table1[h_id],Table1[h_hargasetelahdiskon]))</f>
        <v/>
      </c>
      <c r="AD58" s="93"/>
      <c r="AE58" s="93" t="str">
        <f>Table1[[#This Row],[Item Description]]&amp;Table1[[#This Row],[Unit]]&amp;Table1[[#This Row],[Unit Price]]</f>
        <v/>
      </c>
    </row>
    <row r="59" spans="1:31" x14ac:dyDescent="0.25">
      <c r="A59" s="95">
        <f>IF(Table1[[#This Row],[No. Invoice :]]="","",ROW())</f>
        <v>59</v>
      </c>
      <c r="B59" s="196">
        <f>IF(Table1[h_Kode Sales :_1]="","",B$1+COUNT(B$2:B58))</f>
        <v>23050013</v>
      </c>
      <c r="C59" s="98">
        <v>45057</v>
      </c>
      <c r="D59" s="92" t="s">
        <v>181</v>
      </c>
      <c r="E59" s="97" t="s">
        <v>293</v>
      </c>
      <c r="F59" s="92" t="s">
        <v>142</v>
      </c>
      <c r="G59" s="95" t="str">
        <f>IF(Table1[[#This Row],[h_No. Invoice :]]="","",CONCATENATE("AM"," ",Table1[[#This Row],[h_No. Invoice :]]))</f>
        <v>AM 23050013</v>
      </c>
      <c r="H59" s="96" t="str">
        <f>CONCATENATE(UPPER(Table1[[#This Row],[h_Kode Sales :_1]])," ",Table1[[#This Row],[h_Kode Sales :_2]])</f>
        <v>KO 4176</v>
      </c>
      <c r="I59" s="95" t="str">
        <f>IF(Table1[[#This Row],[h_toko]]="","",INDEX(Table2[e],IF(Table1[[#This Row],[h_toko]]="","",MATCH(Table1[[#This Row],[h_toko]],Table2[a],0)),))</f>
        <v>CV PELITA JAYA (ANUGERAH SEJAHTERA) PURWOKERTO</v>
      </c>
      <c r="J59" s="92">
        <v>120</v>
      </c>
      <c r="K59" s="92" t="s">
        <v>132</v>
      </c>
      <c r="L59" s="92">
        <v>5</v>
      </c>
      <c r="N59" s="196" t="str">
        <f>IF(Table1[[#This Row],[h_Item Description]]="","",INDEX([1]!db[NB PAJAK],MATCH(Table1[[#This Row],[h_Item Description]],[1]!db[kode],0)))</f>
        <v/>
      </c>
      <c r="O59" s="92" t="s">
        <v>202</v>
      </c>
      <c r="P59" s="93">
        <v>124200</v>
      </c>
      <c r="Q59" s="94">
        <v>0.13500000000000001</v>
      </c>
      <c r="S59" s="199">
        <f>Table1[[#This Row],[h_hargasetelahdiskon]]</f>
        <v>12891960</v>
      </c>
      <c r="T59" s="93" t="s">
        <v>156</v>
      </c>
      <c r="V59" s="95">
        <f ca="1">IF(Table1[[#This Row],[Item Description]]="","",IF(Table1[[#This Row],[//]]="",INDIRECT(ADDRESS(ROW()-1,COLUMN())),Table1[[#This Row],[//]]))</f>
        <v>59</v>
      </c>
      <c r="W59" s="95">
        <f ca="1">IF(Table1[[#This Row],[h_id]]="","",COUNTIF(Table1[h_id],Table1[[#This Row],[h_id]]))</f>
        <v>1</v>
      </c>
      <c r="X59" s="93">
        <f>IF(Table1[Item Description]="","",Table1[[#This Row],[Qty]]*Table1[[#This Row],[Unit Price]])</f>
        <v>14904000</v>
      </c>
      <c r="Y59" s="93">
        <f>IF(Table1[[#This Row],[h_hargasebelumdiskon]]="","",IF(Table1[[#This Row],[Disc 1]]="",0,Table1[[#This Row],[h_hargasebelumdiskon]]*Table1[[#This Row],[Disc 1]]))</f>
        <v>2012040.0000000002</v>
      </c>
      <c r="Z59" s="93">
        <f>IF(Table1[[#This Row],[h_hargasebelumdiskon]]="","",IF(Table1[[#This Row],[Disc 2]]="",0,(Table1[[#This Row],[h_hargasebelumdiskon]]-Table1[[#This Row],[h_disc 1]])*Table1[[#This Row],[Disc 2]]))</f>
        <v>0</v>
      </c>
      <c r="AA59" s="93">
        <f>IF(Table1[Item Description]="","",Table1[[#This Row],[h_disc 1]]+Table1[[#This Row],[h_disc 2]])</f>
        <v>2012040.0000000002</v>
      </c>
      <c r="AB59" s="93">
        <f>IF(Table1[Item Description]="","",Table1[[#This Row],[h_hargasebelumdiskon]]-Table1[[#This Row],[h_diskon]])</f>
        <v>12891960</v>
      </c>
      <c r="AC59" s="93">
        <f ca="1">IF(Table1[//]="","",SUMIF(Table1[h_id],Table1[h_id],Table1[h_hargasetelahdiskon]))</f>
        <v>12891960</v>
      </c>
      <c r="AD59" s="93"/>
      <c r="AE59" s="93" t="str">
        <f>Table1[[#This Row],[Item Description]]&amp;Table1[[#This Row],[Unit]]&amp;Table1[[#This Row],[Unit Price]]</f>
        <v>PENSIL WARNA KENKO CP-12F CLASSIC (PANJANG)LSN124200</v>
      </c>
    </row>
    <row r="60" spans="1:31" x14ac:dyDescent="0.25">
      <c r="A60" s="95" t="str">
        <f>IF(Table1[[#This Row],[No. Invoice :]]="","",ROW())</f>
        <v/>
      </c>
      <c r="B60" s="196" t="str">
        <f>IF(Table1[h_Kode Sales :_1]="","",B$1+COUNT(B$2:B59))</f>
        <v/>
      </c>
      <c r="D60" s="197"/>
      <c r="E60" s="198"/>
      <c r="F60" s="197"/>
      <c r="G60" s="95" t="str">
        <f>IF(Table1[[#This Row],[h_No. Invoice :]]="","",CONCATENATE("AM"," ",Table1[[#This Row],[h_No. Invoice :]]))</f>
        <v/>
      </c>
      <c r="H60" s="96" t="str">
        <f>CONCATENATE(UPPER(Table1[[#This Row],[h_Kode Sales :_1]])," ",Table1[[#This Row],[h_Kode Sales :_2]])</f>
        <v xml:space="preserve"> </v>
      </c>
      <c r="I60" s="95" t="str">
        <f>IF(Table1[[#This Row],[h_toko]]="","",INDEX(Table2[e],IF(Table1[[#This Row],[h_toko]]="","",MATCH(Table1[[#This Row],[h_toko]],Table2[a],0)),))</f>
        <v/>
      </c>
      <c r="N60" s="196" t="str">
        <f>IF(Table1[[#This Row],[h_Item Description]]="","",INDEX([1]!db[NB PAJAK],MATCH(Table1[[#This Row],[h_Item Description]],[1]!db[kode],0)))</f>
        <v/>
      </c>
      <c r="P60" s="93"/>
      <c r="Q60" s="94"/>
      <c r="S60" s="199" t="str">
        <f>Table1[[#This Row],[h_hargasetelahdiskon]]</f>
        <v/>
      </c>
      <c r="V60" s="95" t="str">
        <f ca="1">IF(Table1[[#This Row],[Item Description]]="","",IF(Table1[[#This Row],[//]]="",INDIRECT(ADDRESS(ROW()-1,COLUMN())),Table1[[#This Row],[//]]))</f>
        <v/>
      </c>
      <c r="W60" s="95" t="str">
        <f ca="1">IF(Table1[[#This Row],[h_id]]="","",COUNTIF(Table1[h_id],Table1[[#This Row],[h_id]]))</f>
        <v/>
      </c>
      <c r="X60" s="93" t="str">
        <f>IF(Table1[Item Description]="","",Table1[[#This Row],[Qty]]*Table1[[#This Row],[Unit Price]])</f>
        <v/>
      </c>
      <c r="Y60" s="93" t="str">
        <f>IF(Table1[[#This Row],[h_hargasebelumdiskon]]="","",IF(Table1[[#This Row],[Disc 1]]="",0,Table1[[#This Row],[h_hargasebelumdiskon]]*Table1[[#This Row],[Disc 1]]))</f>
        <v/>
      </c>
      <c r="Z60" s="93" t="str">
        <f>IF(Table1[[#This Row],[h_hargasebelumdiskon]]="","",IF(Table1[[#This Row],[Disc 2]]="",0,(Table1[[#This Row],[h_hargasebelumdiskon]]-Table1[[#This Row],[h_disc 1]])*Table1[[#This Row],[Disc 2]]))</f>
        <v/>
      </c>
      <c r="AA60" s="93" t="str">
        <f>IF(Table1[Item Description]="","",Table1[[#This Row],[h_disc 1]]+Table1[[#This Row],[h_disc 2]])</f>
        <v/>
      </c>
      <c r="AB60" s="93" t="str">
        <f>IF(Table1[Item Description]="","",Table1[[#This Row],[h_hargasebelumdiskon]]-Table1[[#This Row],[h_diskon]])</f>
        <v/>
      </c>
      <c r="AC60" s="93" t="str">
        <f>IF(Table1[//]="","",SUMIF(Table1[h_id],Table1[h_id],Table1[h_hargasetelahdiskon]))</f>
        <v/>
      </c>
      <c r="AD60" s="93"/>
      <c r="AE60" s="93" t="str">
        <f>Table1[[#This Row],[Item Description]]&amp;Table1[[#This Row],[Unit]]&amp;Table1[[#This Row],[Unit Price]]</f>
        <v/>
      </c>
    </row>
    <row r="61" spans="1:31" x14ac:dyDescent="0.25">
      <c r="A61" s="95">
        <f>IF(Table1[[#This Row],[No. Invoice :]]="","",ROW())</f>
        <v>61</v>
      </c>
      <c r="B61" s="196">
        <f>IF(Table1[h_Kode Sales :_1]="","",B$1+COUNT(B$2:B60))</f>
        <v>23050014</v>
      </c>
      <c r="C61" s="98">
        <v>45057</v>
      </c>
      <c r="D61" s="92" t="s">
        <v>242</v>
      </c>
      <c r="E61" s="97" t="s">
        <v>294</v>
      </c>
      <c r="F61" s="92" t="s">
        <v>131</v>
      </c>
      <c r="G61" s="95" t="str">
        <f>IF(Table1[[#This Row],[h_No. Invoice :]]="","",CONCATENATE("AM"," ",Table1[[#This Row],[h_No. Invoice :]]))</f>
        <v>AM 23050014</v>
      </c>
      <c r="H61" s="96" t="str">
        <f>CONCATENATE(UPPER(Table1[[#This Row],[h_Kode Sales :_1]])," ",Table1[[#This Row],[h_Kode Sales :_2]])</f>
        <v>G 4086</v>
      </c>
      <c r="I61" s="95" t="str">
        <f>IF(Table1[[#This Row],[h_toko]]="","",INDEX(Table2[e],IF(Table1[[#This Row],[h_toko]]="","",MATCH(Table1[[#This Row],[h_toko]],Table2[a],0)),))</f>
        <v>LILY JULIAWATI (REJO AGUNG) JOMBANG</v>
      </c>
      <c r="J61" s="92">
        <v>30</v>
      </c>
      <c r="K61" s="92" t="s">
        <v>132</v>
      </c>
      <c r="L61" s="92">
        <v>1</v>
      </c>
      <c r="N61" s="196" t="str">
        <f>IF(Table1[[#This Row],[h_Item Description]]="","",INDEX([1]!db[NB PAJAK],MATCH(Table1[[#This Row],[h_Item Description]],[1]!db[kode],0)))</f>
        <v/>
      </c>
      <c r="O61" s="92" t="s">
        <v>295</v>
      </c>
      <c r="P61" s="93">
        <v>57000</v>
      </c>
      <c r="Q61" s="94">
        <v>0.125</v>
      </c>
      <c r="S61" s="199">
        <f>Table1[[#This Row],[h_hargasetelahdiskon]]</f>
        <v>1496250</v>
      </c>
      <c r="T61" s="93" t="s">
        <v>297</v>
      </c>
      <c r="V61" s="95">
        <f ca="1">IF(Table1[[#This Row],[Item Description]]="","",IF(Table1[[#This Row],[//]]="",INDIRECT(ADDRESS(ROW()-1,COLUMN())),Table1[[#This Row],[//]]))</f>
        <v>61</v>
      </c>
      <c r="W61" s="95">
        <f ca="1">IF(Table1[[#This Row],[h_id]]="","",COUNTIF(Table1[h_id],Table1[[#This Row],[h_id]]))</f>
        <v>3</v>
      </c>
      <c r="X61" s="93">
        <f>IF(Table1[Item Description]="","",Table1[[#This Row],[Qty]]*Table1[[#This Row],[Unit Price]])</f>
        <v>1710000</v>
      </c>
      <c r="Y61" s="93">
        <f>IF(Table1[[#This Row],[h_hargasebelumdiskon]]="","",IF(Table1[[#This Row],[Disc 1]]="",0,Table1[[#This Row],[h_hargasebelumdiskon]]*Table1[[#This Row],[Disc 1]]))</f>
        <v>213750</v>
      </c>
      <c r="Z61" s="93">
        <f>IF(Table1[[#This Row],[h_hargasebelumdiskon]]="","",IF(Table1[[#This Row],[Disc 2]]="",0,(Table1[[#This Row],[h_hargasebelumdiskon]]-Table1[[#This Row],[h_disc 1]])*Table1[[#This Row],[Disc 2]]))</f>
        <v>0</v>
      </c>
      <c r="AA61" s="93">
        <f>IF(Table1[Item Description]="","",Table1[[#This Row],[h_disc 1]]+Table1[[#This Row],[h_disc 2]])</f>
        <v>213750</v>
      </c>
      <c r="AB61" s="93">
        <f>IF(Table1[Item Description]="","",Table1[[#This Row],[h_hargasebelumdiskon]]-Table1[[#This Row],[h_diskon]])</f>
        <v>1496250</v>
      </c>
      <c r="AC61" s="93">
        <f ca="1">IF(Table1[//]="","",SUMIF(Table1[h_id],Table1[h_id],Table1[h_hargasetelahdiskon]))</f>
        <v>7046550</v>
      </c>
      <c r="AD61" s="93"/>
      <c r="AE61" s="93" t="str">
        <f>Table1[[#This Row],[Item Description]]&amp;Table1[[#This Row],[Unit]]&amp;Table1[[#This Row],[Unit Price]]</f>
        <v>CUTTER 9 MM KENKO A-300 (KECIL)LSN57000</v>
      </c>
    </row>
    <row r="62" spans="1:31" x14ac:dyDescent="0.25">
      <c r="A62" s="95" t="str">
        <f>IF(Table1[[#This Row],[No. Invoice :]]="","",ROW())</f>
        <v/>
      </c>
      <c r="B62" s="196" t="str">
        <f>IF(Table1[h_Kode Sales :_1]="","",B$1+COUNT(B$2:B61))</f>
        <v/>
      </c>
      <c r="D62" s="197"/>
      <c r="E62" s="198"/>
      <c r="F62" s="197"/>
      <c r="G62" s="95" t="str">
        <f>IF(Table1[[#This Row],[h_No. Invoice :]]="","",CONCATENATE("AM"," ",Table1[[#This Row],[h_No. Invoice :]]))</f>
        <v/>
      </c>
      <c r="H62" s="96" t="str">
        <f>CONCATENATE(UPPER(Table1[[#This Row],[h_Kode Sales :_1]])," ",Table1[[#This Row],[h_Kode Sales :_2]])</f>
        <v xml:space="preserve"> </v>
      </c>
      <c r="I62" s="95" t="str">
        <f>IF(Table1[[#This Row],[h_toko]]="","",INDEX(Table2[e],IF(Table1[[#This Row],[h_toko]]="","",MATCH(Table1[[#This Row],[h_toko]],Table2[a],0)),))</f>
        <v/>
      </c>
      <c r="J62" s="92">
        <v>72</v>
      </c>
      <c r="K62" s="92" t="s">
        <v>132</v>
      </c>
      <c r="L62" s="92">
        <v>1</v>
      </c>
      <c r="N62" s="196" t="str">
        <f>IF(Table1[[#This Row],[h_Item Description]]="","",INDEX([1]!db[NB PAJAK],MATCH(Table1[[#This Row],[h_Item Description]],[1]!db[kode],0)))</f>
        <v/>
      </c>
      <c r="O62" s="92" t="s">
        <v>296</v>
      </c>
      <c r="P62" s="93">
        <v>47100</v>
      </c>
      <c r="Q62" s="94">
        <v>0.125</v>
      </c>
      <c r="S62" s="199">
        <f>Table1[[#This Row],[h_hargasetelahdiskon]]</f>
        <v>2967300</v>
      </c>
      <c r="V62" s="95">
        <f ca="1">IF(Table1[[#This Row],[Item Description]]="","",IF(Table1[[#This Row],[//]]="",INDIRECT(ADDRESS(ROW()-1,COLUMN())),Table1[[#This Row],[//]]))</f>
        <v>61</v>
      </c>
      <c r="W62" s="95">
        <f ca="1">IF(Table1[[#This Row],[h_id]]="","",COUNTIF(Table1[h_id],Table1[[#This Row],[h_id]]))</f>
        <v>3</v>
      </c>
      <c r="X62" s="93">
        <f>IF(Table1[Item Description]="","",Table1[[#This Row],[Qty]]*Table1[[#This Row],[Unit Price]])</f>
        <v>3391200</v>
      </c>
      <c r="Y62" s="93">
        <f>IF(Table1[[#This Row],[h_hargasebelumdiskon]]="","",IF(Table1[[#This Row],[Disc 1]]="",0,Table1[[#This Row],[h_hargasebelumdiskon]]*Table1[[#This Row],[Disc 1]]))</f>
        <v>423900</v>
      </c>
      <c r="Z62" s="93">
        <f>IF(Table1[[#This Row],[h_hargasebelumdiskon]]="","",IF(Table1[[#This Row],[Disc 2]]="",0,(Table1[[#This Row],[h_hargasebelumdiskon]]-Table1[[#This Row],[h_disc 1]])*Table1[[#This Row],[Disc 2]]))</f>
        <v>0</v>
      </c>
      <c r="AA62" s="93">
        <f>IF(Table1[Item Description]="","",Table1[[#This Row],[h_disc 1]]+Table1[[#This Row],[h_disc 2]])</f>
        <v>423900</v>
      </c>
      <c r="AB62" s="93">
        <f>IF(Table1[Item Description]="","",Table1[[#This Row],[h_hargasebelumdiskon]]-Table1[[#This Row],[h_diskon]])</f>
        <v>2967300</v>
      </c>
      <c r="AC62" s="93" t="str">
        <f>IF(Table1[//]="","",SUMIF(Table1[h_id],Table1[h_id],Table1[h_hargasetelahdiskon]))</f>
        <v/>
      </c>
      <c r="AD62" s="93"/>
      <c r="AE62" s="93" t="str">
        <f>Table1[[#This Row],[Item Description]]&amp;Table1[[#This Row],[Unit]]&amp;Table1[[#This Row],[Unit Price]]</f>
        <v>CORRECTION FLUID KENKO KE-108LSN47100</v>
      </c>
    </row>
    <row r="63" spans="1:31" x14ac:dyDescent="0.25">
      <c r="A63" s="95" t="str">
        <f>IF(Table1[[#This Row],[No. Invoice :]]="","",ROW())</f>
        <v/>
      </c>
      <c r="B63" s="196" t="str">
        <f>IF(Table1[h_Kode Sales :_1]="","",B$1+COUNT(B$2:B62))</f>
        <v/>
      </c>
      <c r="D63" s="197"/>
      <c r="E63" s="198"/>
      <c r="F63" s="197"/>
      <c r="G63" s="95" t="str">
        <f>IF(Table1[[#This Row],[h_No. Invoice :]]="","",CONCATENATE("AM"," ",Table1[[#This Row],[h_No. Invoice :]]))</f>
        <v/>
      </c>
      <c r="H63" s="96" t="str">
        <f>CONCATENATE(UPPER(Table1[[#This Row],[h_Kode Sales :_1]])," ",Table1[[#This Row],[h_Kode Sales :_2]])</f>
        <v xml:space="preserve"> </v>
      </c>
      <c r="I63" s="95" t="str">
        <f>IF(Table1[[#This Row],[h_toko]]="","",INDEX(Table2[e],IF(Table1[[#This Row],[h_toko]]="","",MATCH(Table1[[#This Row],[h_toko]],Table2[a],0)),))</f>
        <v/>
      </c>
      <c r="J63" s="92">
        <v>20</v>
      </c>
      <c r="K63" s="92" t="s">
        <v>132</v>
      </c>
      <c r="L63" s="92">
        <v>1</v>
      </c>
      <c r="N63" s="196" t="str">
        <f>IF(Table1[[#This Row],[h_Item Description]]="","",INDEX([1]!db[NB PAJAK],MATCH(Table1[[#This Row],[h_Item Description]],[1]!db[kode],0)))</f>
        <v/>
      </c>
      <c r="O63" s="92" t="s">
        <v>136</v>
      </c>
      <c r="P63" s="93">
        <v>147600</v>
      </c>
      <c r="Q63" s="94">
        <v>0.125</v>
      </c>
      <c r="S63" s="199">
        <f>Table1[[#This Row],[h_hargasetelahdiskon]]</f>
        <v>2583000</v>
      </c>
      <c r="V63" s="95">
        <f ca="1">IF(Table1[[#This Row],[Item Description]]="","",IF(Table1[[#This Row],[//]]="",INDIRECT(ADDRESS(ROW()-1,COLUMN())),Table1[[#This Row],[//]]))</f>
        <v>61</v>
      </c>
      <c r="W63" s="95">
        <f ca="1">IF(Table1[[#This Row],[h_id]]="","",COUNTIF(Table1[h_id],Table1[[#This Row],[h_id]]))</f>
        <v>3</v>
      </c>
      <c r="X63" s="93">
        <f>IF(Table1[Item Description]="","",Table1[[#This Row],[Qty]]*Table1[[#This Row],[Unit Price]])</f>
        <v>2952000</v>
      </c>
      <c r="Y63" s="93">
        <f>IF(Table1[[#This Row],[h_hargasebelumdiskon]]="","",IF(Table1[[#This Row],[Disc 1]]="",0,Table1[[#This Row],[h_hargasebelumdiskon]]*Table1[[#This Row],[Disc 1]]))</f>
        <v>369000</v>
      </c>
      <c r="Z63" s="93">
        <f>IF(Table1[[#This Row],[h_hargasebelumdiskon]]="","",IF(Table1[[#This Row],[Disc 2]]="",0,(Table1[[#This Row],[h_hargasebelumdiskon]]-Table1[[#This Row],[h_disc 1]])*Table1[[#This Row],[Disc 2]]))</f>
        <v>0</v>
      </c>
      <c r="AA63" s="93">
        <f>IF(Table1[Item Description]="","",Table1[[#This Row],[h_disc 1]]+Table1[[#This Row],[h_disc 2]])</f>
        <v>369000</v>
      </c>
      <c r="AB63" s="93">
        <f>IF(Table1[Item Description]="","",Table1[[#This Row],[h_hargasebelumdiskon]]-Table1[[#This Row],[h_diskon]])</f>
        <v>2583000</v>
      </c>
      <c r="AC63" s="93" t="str">
        <f>IF(Table1[//]="","",SUMIF(Table1[h_id],Table1[h_id],Table1[h_hargasetelahdiskon]))</f>
        <v/>
      </c>
      <c r="AD63" s="93"/>
      <c r="AE63" s="93" t="str">
        <f>Table1[[#This Row],[Item Description]]&amp;Table1[[#This Row],[Unit]]&amp;Table1[[#This Row],[Unit Price]]</f>
        <v>CUTTER 18 MM KENKO L-500 (BESAR)LSN147600</v>
      </c>
    </row>
    <row r="64" spans="1:31" x14ac:dyDescent="0.25">
      <c r="A64" s="95" t="str">
        <f>IF(Table1[[#This Row],[No. Invoice :]]="","",ROW())</f>
        <v/>
      </c>
      <c r="B64" s="196" t="str">
        <f>IF(Table1[h_Kode Sales :_1]="","",B$1+COUNT(B$2:B63))</f>
        <v/>
      </c>
      <c r="D64" s="197"/>
      <c r="E64" s="198"/>
      <c r="F64" s="197"/>
      <c r="G64" s="95" t="str">
        <f>IF(Table1[[#This Row],[h_No. Invoice :]]="","",CONCATENATE("AM"," ",Table1[[#This Row],[h_No. Invoice :]]))</f>
        <v/>
      </c>
      <c r="H64" s="96" t="str">
        <f>CONCATENATE(UPPER(Table1[[#This Row],[h_Kode Sales :_1]])," ",Table1[[#This Row],[h_Kode Sales :_2]])</f>
        <v xml:space="preserve"> </v>
      </c>
      <c r="I64" s="95" t="str">
        <f>IF(Table1[[#This Row],[h_toko]]="","",INDEX(Table2[e],IF(Table1[[#This Row],[h_toko]]="","",MATCH(Table1[[#This Row],[h_toko]],Table2[a],0)),))</f>
        <v/>
      </c>
      <c r="N64" s="196" t="str">
        <f>IF(Table1[[#This Row],[h_Item Description]]="","",INDEX([1]!db[NB PAJAK],MATCH(Table1[[#This Row],[h_Item Description]],[1]!db[kode],0)))</f>
        <v/>
      </c>
      <c r="P64" s="93"/>
      <c r="Q64" s="94"/>
      <c r="S64" s="199" t="str">
        <f>Table1[[#This Row],[h_hargasetelahdiskon]]</f>
        <v/>
      </c>
      <c r="V64" s="95" t="str">
        <f ca="1">IF(Table1[[#This Row],[Item Description]]="","",IF(Table1[[#This Row],[//]]="",INDIRECT(ADDRESS(ROW()-1,COLUMN())),Table1[[#This Row],[//]]))</f>
        <v/>
      </c>
      <c r="W64" s="95" t="str">
        <f ca="1">IF(Table1[[#This Row],[h_id]]="","",COUNTIF(Table1[h_id],Table1[[#This Row],[h_id]]))</f>
        <v/>
      </c>
      <c r="X64" s="93" t="str">
        <f>IF(Table1[Item Description]="","",Table1[[#This Row],[Qty]]*Table1[[#This Row],[Unit Price]])</f>
        <v/>
      </c>
      <c r="Y64" s="93" t="str">
        <f>IF(Table1[[#This Row],[h_hargasebelumdiskon]]="","",IF(Table1[[#This Row],[Disc 1]]="",0,Table1[[#This Row],[h_hargasebelumdiskon]]*Table1[[#This Row],[Disc 1]]))</f>
        <v/>
      </c>
      <c r="Z64" s="93" t="str">
        <f>IF(Table1[[#This Row],[h_hargasebelumdiskon]]="","",IF(Table1[[#This Row],[Disc 2]]="",0,(Table1[[#This Row],[h_hargasebelumdiskon]]-Table1[[#This Row],[h_disc 1]])*Table1[[#This Row],[Disc 2]]))</f>
        <v/>
      </c>
      <c r="AA64" s="93" t="str">
        <f>IF(Table1[Item Description]="","",Table1[[#This Row],[h_disc 1]]+Table1[[#This Row],[h_disc 2]])</f>
        <v/>
      </c>
      <c r="AB64" s="93" t="str">
        <f>IF(Table1[Item Description]="","",Table1[[#This Row],[h_hargasebelumdiskon]]-Table1[[#This Row],[h_diskon]])</f>
        <v/>
      </c>
      <c r="AC64" s="93" t="str">
        <f>IF(Table1[//]="","",SUMIF(Table1[h_id],Table1[h_id],Table1[h_hargasetelahdiskon]))</f>
        <v/>
      </c>
      <c r="AD64" s="93"/>
      <c r="AE64" s="93" t="str">
        <f>Table1[[#This Row],[Item Description]]&amp;Table1[[#This Row],[Unit]]&amp;Table1[[#This Row],[Unit Price]]</f>
        <v/>
      </c>
    </row>
    <row r="65" spans="1:31" s="305" customFormat="1" x14ac:dyDescent="0.25">
      <c r="A65" s="303">
        <f>IF(Table1[[#This Row],[No. Invoice :]]="","",ROW())</f>
        <v>65</v>
      </c>
      <c r="B65" s="303">
        <f>IF(Table1[h_Kode Sales :_1]="","",B$1+COUNT(B$2:B64))</f>
        <v>23050015</v>
      </c>
      <c r="C65" s="304">
        <v>45056</v>
      </c>
      <c r="D65" s="305" t="s">
        <v>140</v>
      </c>
      <c r="E65" s="306" t="s">
        <v>248</v>
      </c>
      <c r="F65" s="305" t="s">
        <v>249</v>
      </c>
      <c r="G65" s="303" t="str">
        <f>IF(Table1[[#This Row],[h_No. Invoice :]]="","",CONCATENATE("AM"," ",Table1[[#This Row],[h_No. Invoice :]]))</f>
        <v>AM 23050015</v>
      </c>
      <c r="H65" s="307" t="str">
        <f>CONCATENATE(UPPER(Table1[[#This Row],[h_Kode Sales :_1]])," ",Table1[[#This Row],[h_Kode Sales :_2]])</f>
        <v>KO 4173</v>
      </c>
      <c r="I65" s="303" t="str">
        <f>IF(Table1[[#This Row],[h_toko]]="","",INDEX(Table2[e],IF(Table1[[#This Row],[h_toko]]="","",MATCH(Table1[[#This Row],[h_toko]],Table2[a],0)),))</f>
        <v>CV TRINITY CENTRAAL PURWOKERTO</v>
      </c>
      <c r="J65" s="305">
        <v>5</v>
      </c>
      <c r="K65" s="305" t="s">
        <v>191</v>
      </c>
      <c r="M65" s="305" t="s">
        <v>250</v>
      </c>
      <c r="N65" s="303" t="str">
        <f>IF(Table1[[#This Row],[h_Item Description]]="","",INDEX([1]!db[NB PAJAK],MATCH(Table1[[#This Row],[h_Item Description]],[1]!db[kode],0)))</f>
        <v>KARTU STOCK KWARTO PUTIH</v>
      </c>
      <c r="O65" s="305" t="s">
        <v>252</v>
      </c>
      <c r="P65" s="308">
        <v>19000</v>
      </c>
      <c r="Q65" s="309"/>
      <c r="R65" s="309"/>
      <c r="S65" s="308">
        <f>Table1[[#This Row],[h_hargasetelahdiskon]]</f>
        <v>95000</v>
      </c>
      <c r="T65" s="308" t="s">
        <v>146</v>
      </c>
      <c r="V65" s="303">
        <f ca="1">IF(Table1[[#This Row],[Item Description]]="","",IF(Table1[[#This Row],[//]]="",INDIRECT(ADDRESS(ROW()-1,COLUMN())),Table1[[#This Row],[//]]))</f>
        <v>65</v>
      </c>
      <c r="W65" s="303">
        <f ca="1">IF(Table1[[#This Row],[h_id]]="","",COUNTIF(Table1[h_id],Table1[[#This Row],[h_id]]))</f>
        <v>2</v>
      </c>
      <c r="X65" s="308">
        <f>IF(Table1[Item Description]="","",Table1[[#This Row],[Qty]]*Table1[[#This Row],[Unit Price]])</f>
        <v>95000</v>
      </c>
      <c r="Y65" s="308">
        <f>IF(Table1[[#This Row],[h_hargasebelumdiskon]]="","",IF(Table1[[#This Row],[Disc 1]]="",0,Table1[[#This Row],[h_hargasebelumdiskon]]*Table1[[#This Row],[Disc 1]]))</f>
        <v>0</v>
      </c>
      <c r="Z65" s="308">
        <f>IF(Table1[[#This Row],[h_hargasebelumdiskon]]="","",IF(Table1[[#This Row],[Disc 2]]="",0,(Table1[[#This Row],[h_hargasebelumdiskon]]-Table1[[#This Row],[h_disc 1]])*Table1[[#This Row],[Disc 2]]))</f>
        <v>0</v>
      </c>
      <c r="AA65" s="308">
        <f>IF(Table1[Item Description]="","",Table1[[#This Row],[h_disc 1]]+Table1[[#This Row],[h_disc 2]])</f>
        <v>0</v>
      </c>
      <c r="AB65" s="308">
        <f>IF(Table1[Item Description]="","",Table1[[#This Row],[h_hargasebelumdiskon]]-Table1[[#This Row],[h_diskon]])</f>
        <v>95000</v>
      </c>
      <c r="AC65" s="308">
        <f ca="1">IF(Table1[//]="","",SUMIF(Table1[h_id],Table1[h_id],Table1[h_hargasetelahdiskon]))</f>
        <v>282500</v>
      </c>
      <c r="AD65" s="308"/>
      <c r="AE65" s="308" t="str">
        <f>Table1[[#This Row],[Item Description]]&amp;Table1[[#This Row],[Unit]]&amp;Table1[[#This Row],[Unit Price]]</f>
        <v>KARTU STOCK KWARTO PUTIHPAK19000</v>
      </c>
    </row>
    <row r="66" spans="1:31" s="305" customFormat="1" x14ac:dyDescent="0.25">
      <c r="A66" s="303" t="str">
        <f>IF(Table1[[#This Row],[No. Invoice :]]="","",ROW())</f>
        <v/>
      </c>
      <c r="B66" s="303" t="str">
        <f>IF(Table1[h_Kode Sales :_1]="","",B$1+COUNT(B$2:B65))</f>
        <v/>
      </c>
      <c r="C66" s="304"/>
      <c r="E66" s="306"/>
      <c r="G66" s="303" t="str">
        <f>IF(Table1[[#This Row],[h_No. Invoice :]]="","",CONCATENATE("AM"," ",Table1[[#This Row],[h_No. Invoice :]]))</f>
        <v/>
      </c>
      <c r="H66" s="307" t="str">
        <f>CONCATENATE(UPPER(Table1[[#This Row],[h_Kode Sales :_1]])," ",Table1[[#This Row],[h_Kode Sales :_2]])</f>
        <v xml:space="preserve"> </v>
      </c>
      <c r="I66" s="303" t="str">
        <f>IF(Table1[[#This Row],[h_toko]]="","",INDEX(Table2[e],IF(Table1[[#This Row],[h_toko]]="","",MATCH(Table1[[#This Row],[h_toko]],Table2[a],0)),))</f>
        <v/>
      </c>
      <c r="J66" s="305">
        <v>5</v>
      </c>
      <c r="K66" s="305" t="s">
        <v>191</v>
      </c>
      <c r="M66" s="305" t="s">
        <v>251</v>
      </c>
      <c r="N66" s="303" t="str">
        <f>IF(Table1[[#This Row],[h_Item Description]]="","",INDEX([1]!db[NB PAJAK],MATCH(Table1[[#This Row],[h_Item Description]],[1]!db[kode],0)))</f>
        <v>KARTU STOCK FOLIO PUTIH</v>
      </c>
      <c r="O66" s="305" t="s">
        <v>253</v>
      </c>
      <c r="P66" s="308">
        <v>37500</v>
      </c>
      <c r="Q66" s="309"/>
      <c r="R66" s="309"/>
      <c r="S66" s="308">
        <f>Table1[[#This Row],[h_hargasetelahdiskon]]</f>
        <v>187500</v>
      </c>
      <c r="T66" s="308"/>
      <c r="V66" s="303">
        <f ca="1">IF(Table1[[#This Row],[Item Description]]="","",IF(Table1[[#This Row],[//]]="",INDIRECT(ADDRESS(ROW()-1,COLUMN())),Table1[[#This Row],[//]]))</f>
        <v>65</v>
      </c>
      <c r="W66" s="303">
        <f ca="1">IF(Table1[[#This Row],[h_id]]="","",COUNTIF(Table1[h_id],Table1[[#This Row],[h_id]]))</f>
        <v>2</v>
      </c>
      <c r="X66" s="308">
        <f>IF(Table1[Item Description]="","",Table1[[#This Row],[Qty]]*Table1[[#This Row],[Unit Price]])</f>
        <v>187500</v>
      </c>
      <c r="Y66" s="308">
        <f>IF(Table1[[#This Row],[h_hargasebelumdiskon]]="","",IF(Table1[[#This Row],[Disc 1]]="",0,Table1[[#This Row],[h_hargasebelumdiskon]]*Table1[[#This Row],[Disc 1]]))</f>
        <v>0</v>
      </c>
      <c r="Z66" s="308">
        <f>IF(Table1[[#This Row],[h_hargasebelumdiskon]]="","",IF(Table1[[#This Row],[Disc 2]]="",0,(Table1[[#This Row],[h_hargasebelumdiskon]]-Table1[[#This Row],[h_disc 1]])*Table1[[#This Row],[Disc 2]]))</f>
        <v>0</v>
      </c>
      <c r="AA66" s="308">
        <f>IF(Table1[Item Description]="","",Table1[[#This Row],[h_disc 1]]+Table1[[#This Row],[h_disc 2]])</f>
        <v>0</v>
      </c>
      <c r="AB66" s="308">
        <f>IF(Table1[Item Description]="","",Table1[[#This Row],[h_hargasebelumdiskon]]-Table1[[#This Row],[h_diskon]])</f>
        <v>187500</v>
      </c>
      <c r="AC66" s="308" t="str">
        <f>IF(Table1[//]="","",SUMIF(Table1[h_id],Table1[h_id],Table1[h_hargasetelahdiskon]))</f>
        <v/>
      </c>
      <c r="AD66" s="308"/>
      <c r="AE66" s="308" t="str">
        <f>Table1[[#This Row],[Item Description]]&amp;Table1[[#This Row],[Unit]]&amp;Table1[[#This Row],[Unit Price]]</f>
        <v>KARTU STOCK FOLIO PUTIHPAK37500</v>
      </c>
    </row>
    <row r="67" spans="1:31" x14ac:dyDescent="0.25">
      <c r="A67" s="95" t="str">
        <f>IF(Table1[[#This Row],[No. Invoice :]]="","",ROW())</f>
        <v/>
      </c>
      <c r="B67" s="196" t="str">
        <f>IF(Table1[h_Kode Sales :_1]="","",B$1+COUNT(B$2:B66))</f>
        <v/>
      </c>
      <c r="G67" s="95"/>
      <c r="H67" s="96"/>
      <c r="I67" s="95" t="str">
        <f>IF(Table1[[#This Row],[h_toko]]="","",INDEX(Table2[e],IF(Table1[[#This Row],[h_toko]]="","",MATCH(Table1[[#This Row],[h_toko]],Table2[a],0)),))</f>
        <v/>
      </c>
      <c r="N67" s="196" t="str">
        <f>IF(Table1[[#This Row],[h_Item Description]]="","",INDEX([1]!db[NB PAJAK],MATCH(Table1[[#This Row],[h_Item Description]],[1]!db[kode],0)))</f>
        <v/>
      </c>
      <c r="P67" s="93"/>
      <c r="Q67" s="94"/>
      <c r="S67" s="199" t="str">
        <f>Table1[[#This Row],[h_hargasetelahdiskon]]</f>
        <v/>
      </c>
      <c r="V67" s="95" t="str">
        <f ca="1">IF(Table1[[#This Row],[Item Description]]="","",IF(Table1[[#This Row],[//]]="",INDIRECT(ADDRESS(ROW()-1,COLUMN())),Table1[[#This Row],[//]]))</f>
        <v/>
      </c>
      <c r="W67" s="95" t="str">
        <f ca="1">IF(Table1[[#This Row],[h_id]]="","",COUNTIF(Table1[h_id],Table1[[#This Row],[h_id]]))</f>
        <v/>
      </c>
      <c r="X67" s="93" t="str">
        <f>IF(Table1[Item Description]="","",Table1[[#This Row],[Qty]]*Table1[[#This Row],[Unit Price]])</f>
        <v/>
      </c>
      <c r="Y67" s="93" t="str">
        <f>IF(Table1[[#This Row],[h_hargasebelumdiskon]]="","",IF(Table1[[#This Row],[Disc 1]]="",0,Table1[[#This Row],[h_hargasebelumdiskon]]*Table1[[#This Row],[Disc 1]]))</f>
        <v/>
      </c>
      <c r="Z67" s="93" t="str">
        <f>IF(Table1[[#This Row],[h_hargasebelumdiskon]]="","",IF(Table1[[#This Row],[Disc 2]]="",0,(Table1[[#This Row],[h_hargasebelumdiskon]]-Table1[[#This Row],[h_disc 1]])*Table1[[#This Row],[Disc 2]]))</f>
        <v/>
      </c>
      <c r="AA67" s="93" t="str">
        <f>IF(Table1[Item Description]="","",Table1[[#This Row],[h_disc 1]]+Table1[[#This Row],[h_disc 2]])</f>
        <v/>
      </c>
      <c r="AB67" s="93" t="str">
        <f>IF(Table1[Item Description]="","",Table1[[#This Row],[h_hargasebelumdiskon]]-Table1[[#This Row],[h_diskon]])</f>
        <v/>
      </c>
      <c r="AC67" s="93" t="str">
        <f>IF(Table1[//]="","",SUMIF(Table1[h_id],Table1[h_id],Table1[h_hargasetelahdiskon]))</f>
        <v/>
      </c>
      <c r="AD67" s="93"/>
      <c r="AE67" s="93" t="str">
        <f>Table1[[#This Row],[Item Description]]&amp;Table1[[#This Row],[Unit]]&amp;Table1[[#This Row],[Unit Price]]</f>
        <v/>
      </c>
    </row>
    <row r="68" spans="1:31" x14ac:dyDescent="0.25">
      <c r="A68" s="95">
        <f>IF(Table1[[#This Row],[No. Invoice :]]="","",ROW())</f>
        <v>68</v>
      </c>
      <c r="B68" s="196">
        <f>IF(Table1[h_Kode Sales :_1]="","",B$1+COUNT(B$2:B67))</f>
        <v>23050016</v>
      </c>
      <c r="C68" s="98">
        <v>45058</v>
      </c>
      <c r="D68" s="92" t="s">
        <v>181</v>
      </c>
      <c r="E68" s="97" t="s">
        <v>256</v>
      </c>
      <c r="F68" s="92" t="s">
        <v>257</v>
      </c>
      <c r="G68" s="95" t="str">
        <f>IF(Table1[[#This Row],[h_No. Invoice :]]="","",CONCATENATE("AM"," ",Table1[[#This Row],[h_No. Invoice :]]))</f>
        <v>AM 23050016</v>
      </c>
      <c r="H68" s="96" t="str">
        <f>CONCATENATE(UPPER(Table1[[#This Row],[h_Kode Sales :_1]])," ",Table1[[#This Row],[h_Kode Sales :_2]])</f>
        <v>KO 1016</v>
      </c>
      <c r="I68" s="95" t="str">
        <f>IF(Table1[[#This Row],[h_toko]]="","",INDEX(Table2[e],IF(Table1[[#This Row],[h_toko]]="","",MATCH(Table1[[#This Row],[h_toko]],Table2[a],0)),))</f>
        <v>CV PULAU ATEKA NUSANTARA SURABAYA</v>
      </c>
      <c r="J68" s="92">
        <v>72</v>
      </c>
      <c r="K68" s="92" t="s">
        <v>143</v>
      </c>
      <c r="M68" s="92" t="s">
        <v>265</v>
      </c>
      <c r="N68" s="196" t="str">
        <f>IF(Table1[[#This Row],[h_Item Description]]="","",INDEX([1]!db[NB PAJAK],MATCH(Table1[[#This Row],[h_Item Description]],[1]!db[kode],0)))</f>
        <v>STAND PEN SPIRAL KENKO STP-300SG</v>
      </c>
      <c r="O68" s="92" t="s">
        <v>269</v>
      </c>
      <c r="P68" s="93">
        <v>4100</v>
      </c>
      <c r="Q68" s="94">
        <v>0.14499999999999999</v>
      </c>
      <c r="S68" s="199">
        <f>Table1[[#This Row],[h_hargasetelahdiskon]]</f>
        <v>252396</v>
      </c>
      <c r="T68" s="93" t="s">
        <v>278</v>
      </c>
      <c r="V68" s="95">
        <f ca="1">IF(Table1[[#This Row],[Item Description]]="","",IF(Table1[[#This Row],[//]]="",INDIRECT(ADDRESS(ROW()-1,COLUMN())),Table1[[#This Row],[//]]))</f>
        <v>68</v>
      </c>
      <c r="W68" s="95">
        <f ca="1">IF(Table1[[#This Row],[h_id]]="","",COUNTIF(Table1[h_id],Table1[[#This Row],[h_id]]))</f>
        <v>9</v>
      </c>
      <c r="X68" s="93">
        <f>IF(Table1[Item Description]="","",Table1[[#This Row],[Qty]]*Table1[[#This Row],[Unit Price]])</f>
        <v>295200</v>
      </c>
      <c r="Y68" s="93">
        <f>IF(Table1[[#This Row],[h_hargasebelumdiskon]]="","",IF(Table1[[#This Row],[Disc 1]]="",0,Table1[[#This Row],[h_hargasebelumdiskon]]*Table1[[#This Row],[Disc 1]]))</f>
        <v>42804</v>
      </c>
      <c r="Z68" s="93">
        <f>IF(Table1[[#This Row],[h_hargasebelumdiskon]]="","",IF(Table1[[#This Row],[Disc 2]]="",0,(Table1[[#This Row],[h_hargasebelumdiskon]]-Table1[[#This Row],[h_disc 1]])*Table1[[#This Row],[Disc 2]]))</f>
        <v>0</v>
      </c>
      <c r="AA68" s="93">
        <f>IF(Table1[Item Description]="","",Table1[[#This Row],[h_disc 1]]+Table1[[#This Row],[h_disc 2]])</f>
        <v>42804</v>
      </c>
      <c r="AB68" s="93">
        <f>IF(Table1[Item Description]="","",Table1[[#This Row],[h_hargasebelumdiskon]]-Table1[[#This Row],[h_diskon]])</f>
        <v>252396</v>
      </c>
      <c r="AC68" s="93">
        <f ca="1">IF(Table1[//]="","",SUMIF(Table1[h_id],Table1[h_id],Table1[h_hargasetelahdiskon]))</f>
        <v>3731049</v>
      </c>
      <c r="AD68" s="93"/>
      <c r="AE68" s="93" t="str">
        <f>Table1[[#This Row],[Item Description]]&amp;Table1[[#This Row],[Unit]]&amp;Table1[[#This Row],[Unit Price]]</f>
        <v>STAND PEN SPIRAL KENKO STP-300SGPCS4100</v>
      </c>
    </row>
    <row r="69" spans="1:31" x14ac:dyDescent="0.25">
      <c r="A69" s="95" t="str">
        <f>IF(Table1[[#This Row],[No. Invoice :]]="","",ROW())</f>
        <v/>
      </c>
      <c r="B69" s="196" t="str">
        <f>IF(Table1[h_Kode Sales :_1]="","",B$1+COUNT(B$2:B68))</f>
        <v/>
      </c>
      <c r="G69" s="95" t="str">
        <f>IF(Table1[[#This Row],[h_No. Invoice :]]="","",CONCATENATE("AM"," ",Table1[[#This Row],[h_No. Invoice :]]))</f>
        <v/>
      </c>
      <c r="H69" s="96" t="str">
        <f>CONCATENATE(UPPER(Table1[[#This Row],[h_Kode Sales :_1]])," ",Table1[[#This Row],[h_Kode Sales :_2]])</f>
        <v xml:space="preserve"> </v>
      </c>
      <c r="I69" s="95" t="str">
        <f>IF(Table1[[#This Row],[h_toko]]="","",INDEX(Table2[e],IF(Table1[[#This Row],[h_toko]]="","",MATCH(Table1[[#This Row],[h_toko]],Table2[a],0)),))</f>
        <v/>
      </c>
      <c r="J69" s="92">
        <v>48</v>
      </c>
      <c r="K69" s="92" t="s">
        <v>280</v>
      </c>
      <c r="M69" s="92" t="s">
        <v>260</v>
      </c>
      <c r="N69" s="196" t="str">
        <f>IF(Table1[[#This Row],[h_Item Description]]="","",INDEX([1]!db[NB PAJAK],MATCH(Table1[[#This Row],[h_Item Description]],[1]!db[kode],0)))</f>
        <v>JANGKA (COMPASS SET) KENKO C-2011</v>
      </c>
      <c r="O69" s="92" t="s">
        <v>270</v>
      </c>
      <c r="P69" s="93">
        <v>21000</v>
      </c>
      <c r="Q69" s="94">
        <v>0.14499999999999999</v>
      </c>
      <c r="S69" s="199">
        <f>Table1[[#This Row],[h_hargasetelahdiskon]]</f>
        <v>861840</v>
      </c>
      <c r="V69" s="95">
        <f ca="1">IF(Table1[[#This Row],[Item Description]]="","",IF(Table1[[#This Row],[//]]="",INDIRECT(ADDRESS(ROW()-1,COLUMN())),Table1[[#This Row],[//]]))</f>
        <v>68</v>
      </c>
      <c r="W69" s="95">
        <f ca="1">IF(Table1[[#This Row],[h_id]]="","",COUNTIF(Table1[h_id],Table1[[#This Row],[h_id]]))</f>
        <v>9</v>
      </c>
      <c r="X69" s="93">
        <f>IF(Table1[Item Description]="","",Table1[[#This Row],[Qty]]*Table1[[#This Row],[Unit Price]])</f>
        <v>1008000</v>
      </c>
      <c r="Y69" s="93">
        <f>IF(Table1[[#This Row],[h_hargasebelumdiskon]]="","",IF(Table1[[#This Row],[Disc 1]]="",0,Table1[[#This Row],[h_hargasebelumdiskon]]*Table1[[#This Row],[Disc 1]]))</f>
        <v>146160</v>
      </c>
      <c r="Z69" s="93">
        <f>IF(Table1[[#This Row],[h_hargasebelumdiskon]]="","",IF(Table1[[#This Row],[Disc 2]]="",0,(Table1[[#This Row],[h_hargasebelumdiskon]]-Table1[[#This Row],[h_disc 1]])*Table1[[#This Row],[Disc 2]]))</f>
        <v>0</v>
      </c>
      <c r="AA69" s="93">
        <f>IF(Table1[Item Description]="","",Table1[[#This Row],[h_disc 1]]+Table1[[#This Row],[h_disc 2]])</f>
        <v>146160</v>
      </c>
      <c r="AB69" s="93">
        <f>IF(Table1[Item Description]="","",Table1[[#This Row],[h_hargasebelumdiskon]]-Table1[[#This Row],[h_diskon]])</f>
        <v>861840</v>
      </c>
      <c r="AC69" s="93" t="str">
        <f>IF(Table1[//]="","",SUMIF(Table1[h_id],Table1[h_id],Table1[h_hargasetelahdiskon]))</f>
        <v/>
      </c>
      <c r="AD69" s="93"/>
      <c r="AE69" s="93" t="str">
        <f>Table1[[#This Row],[Item Description]]&amp;Table1[[#This Row],[Unit]]&amp;Table1[[#This Row],[Unit Price]]</f>
        <v>JANGKA (COMPASS SET) KENKO C-2011SET21000</v>
      </c>
    </row>
    <row r="70" spans="1:31" x14ac:dyDescent="0.25">
      <c r="A70" s="95" t="str">
        <f>IF(Table1[[#This Row],[No. Invoice :]]="","",ROW())</f>
        <v/>
      </c>
      <c r="B70" s="196" t="str">
        <f>IF(Table1[h_Kode Sales :_1]="","",B$1+COUNT(B$2:B69))</f>
        <v/>
      </c>
      <c r="D70" s="197"/>
      <c r="E70" s="198"/>
      <c r="F70" s="197"/>
      <c r="G70" s="95" t="str">
        <f>IF(Table1[[#This Row],[h_No. Invoice :]]="","",CONCATENATE("AM"," ",Table1[[#This Row],[h_No. Invoice :]]))</f>
        <v/>
      </c>
      <c r="H70" s="96" t="str">
        <f>CONCATENATE(UPPER(Table1[[#This Row],[h_Kode Sales :_1]])," ",Table1[[#This Row],[h_Kode Sales :_2]])</f>
        <v xml:space="preserve"> </v>
      </c>
      <c r="I70" s="95" t="str">
        <f>IF(Table1[[#This Row],[h_toko]]="","",INDEX(Table2[e],IF(Table1[[#This Row],[h_toko]]="","",MATCH(Table1[[#This Row],[h_toko]],Table2[a],0)),))</f>
        <v/>
      </c>
      <c r="J70" s="92">
        <v>120</v>
      </c>
      <c r="K70" s="92" t="s">
        <v>280</v>
      </c>
      <c r="M70" s="92" t="s">
        <v>268</v>
      </c>
      <c r="N70" s="196" t="str">
        <f>IF(Table1[[#This Row],[h_Item Description]]="","",INDEX([1]!db[NB PAJAK],MATCH(Table1[[#This Row],[h_Item Description]],[1]!db[kode],0)))</f>
        <v>PENSIL WARNA KENKO CP-12HALF CLASSIC (PENDEK)</v>
      </c>
      <c r="O70" s="92" t="s">
        <v>271</v>
      </c>
      <c r="P70" s="93">
        <v>6600</v>
      </c>
      <c r="Q70" s="94">
        <v>0.14499999999999999</v>
      </c>
      <c r="S70" s="199">
        <f>Table1[[#This Row],[h_hargasetelahdiskon]]</f>
        <v>677160</v>
      </c>
      <c r="V70" s="95">
        <f ca="1">IF(Table1[[#This Row],[Item Description]]="","",IF(Table1[[#This Row],[//]]="",INDIRECT(ADDRESS(ROW()-1,COLUMN())),Table1[[#This Row],[//]]))</f>
        <v>68</v>
      </c>
      <c r="W70" s="95">
        <f ca="1">IF(Table1[[#This Row],[h_id]]="","",COUNTIF(Table1[h_id],Table1[[#This Row],[h_id]]))</f>
        <v>9</v>
      </c>
      <c r="X70" s="93">
        <f>IF(Table1[Item Description]="","",Table1[[#This Row],[Qty]]*Table1[[#This Row],[Unit Price]])</f>
        <v>792000</v>
      </c>
      <c r="Y70" s="93">
        <f>IF(Table1[[#This Row],[h_hargasebelumdiskon]]="","",IF(Table1[[#This Row],[Disc 1]]="",0,Table1[[#This Row],[h_hargasebelumdiskon]]*Table1[[#This Row],[Disc 1]]))</f>
        <v>114839.99999999999</v>
      </c>
      <c r="Z70" s="93">
        <f>IF(Table1[[#This Row],[h_hargasebelumdiskon]]="","",IF(Table1[[#This Row],[Disc 2]]="",0,(Table1[[#This Row],[h_hargasebelumdiskon]]-Table1[[#This Row],[h_disc 1]])*Table1[[#This Row],[Disc 2]]))</f>
        <v>0</v>
      </c>
      <c r="AA70" s="93">
        <f>IF(Table1[Item Description]="","",Table1[[#This Row],[h_disc 1]]+Table1[[#This Row],[h_disc 2]])</f>
        <v>114839.99999999999</v>
      </c>
      <c r="AB70" s="93">
        <f>IF(Table1[Item Description]="","",Table1[[#This Row],[h_hargasebelumdiskon]]-Table1[[#This Row],[h_diskon]])</f>
        <v>677160</v>
      </c>
      <c r="AC70" s="93" t="str">
        <f>IF(Table1[//]="","",SUMIF(Table1[h_id],Table1[h_id],Table1[h_hargasetelahdiskon]))</f>
        <v/>
      </c>
      <c r="AD70" s="93"/>
      <c r="AE70" s="93" t="str">
        <f>Table1[[#This Row],[Item Description]]&amp;Table1[[#This Row],[Unit]]&amp;Table1[[#This Row],[Unit Price]]</f>
        <v>PENSIL WARNA KENKO CP-12HALF CLASSIC (PENDEK)SET6600</v>
      </c>
    </row>
    <row r="71" spans="1:31" x14ac:dyDescent="0.25">
      <c r="A71" s="95" t="str">
        <f>IF(Table1[[#This Row],[No. Invoice :]]="","",ROW())</f>
        <v/>
      </c>
      <c r="B71" s="196" t="str">
        <f>IF(Table1[h_Kode Sales :_1]="","",B$1+COUNT(B$2:B70))</f>
        <v/>
      </c>
      <c r="D71" s="197"/>
      <c r="E71" s="198"/>
      <c r="F71" s="197"/>
      <c r="G71" s="95" t="str">
        <f>IF(Table1[[#This Row],[h_No. Invoice :]]="","",CONCATENATE("AM"," ",Table1[[#This Row],[h_No. Invoice :]]))</f>
        <v/>
      </c>
      <c r="H71" s="96" t="str">
        <f>CONCATENATE(UPPER(Table1[[#This Row],[h_Kode Sales :_1]])," ",Table1[[#This Row],[h_Kode Sales :_2]])</f>
        <v xml:space="preserve"> </v>
      </c>
      <c r="I71" s="95" t="str">
        <f>IF(Table1[[#This Row],[h_toko]]="","",INDEX(Table2[e],IF(Table1[[#This Row],[h_toko]]="","",MATCH(Table1[[#This Row],[h_toko]],Table2[a],0)),))</f>
        <v/>
      </c>
      <c r="J71" s="92">
        <v>12</v>
      </c>
      <c r="K71" s="92" t="s">
        <v>143</v>
      </c>
      <c r="M71" s="92" t="s">
        <v>266</v>
      </c>
      <c r="N71" s="196" t="str">
        <f>IF(Table1[[#This Row],[h_Item Description]]="","",INDEX([1]!db[NB PAJAK],MATCH(Table1[[#This Row],[h_Item Description]],[1]!db[kode],0)))</f>
        <v>DESK SET KENKO K-8312 ORGANIZER</v>
      </c>
      <c r="O71" s="92" t="s">
        <v>272</v>
      </c>
      <c r="P71" s="93">
        <v>29000</v>
      </c>
      <c r="Q71" s="94">
        <v>0.14499999999999999</v>
      </c>
      <c r="S71" s="199">
        <f>Table1[[#This Row],[h_hargasetelahdiskon]]</f>
        <v>297540</v>
      </c>
      <c r="V71" s="95">
        <f ca="1">IF(Table1[[#This Row],[Item Description]]="","",IF(Table1[[#This Row],[//]]="",INDIRECT(ADDRESS(ROW()-1,COLUMN())),Table1[[#This Row],[//]]))</f>
        <v>68</v>
      </c>
      <c r="W71" s="95">
        <f ca="1">IF(Table1[[#This Row],[h_id]]="","",COUNTIF(Table1[h_id],Table1[[#This Row],[h_id]]))</f>
        <v>9</v>
      </c>
      <c r="X71" s="93">
        <f>IF(Table1[Item Description]="","",Table1[[#This Row],[Qty]]*Table1[[#This Row],[Unit Price]])</f>
        <v>348000</v>
      </c>
      <c r="Y71" s="93">
        <f>IF(Table1[[#This Row],[h_hargasebelumdiskon]]="","",IF(Table1[[#This Row],[Disc 1]]="",0,Table1[[#This Row],[h_hargasebelumdiskon]]*Table1[[#This Row],[Disc 1]]))</f>
        <v>50460</v>
      </c>
      <c r="Z71" s="93">
        <f>IF(Table1[[#This Row],[h_hargasebelumdiskon]]="","",IF(Table1[[#This Row],[Disc 2]]="",0,(Table1[[#This Row],[h_hargasebelumdiskon]]-Table1[[#This Row],[h_disc 1]])*Table1[[#This Row],[Disc 2]]))</f>
        <v>0</v>
      </c>
      <c r="AA71" s="93">
        <f>IF(Table1[Item Description]="","",Table1[[#This Row],[h_disc 1]]+Table1[[#This Row],[h_disc 2]])</f>
        <v>50460</v>
      </c>
      <c r="AB71" s="93">
        <f>IF(Table1[Item Description]="","",Table1[[#This Row],[h_hargasebelumdiskon]]-Table1[[#This Row],[h_diskon]])</f>
        <v>297540</v>
      </c>
      <c r="AC71" s="93" t="str">
        <f>IF(Table1[//]="","",SUMIF(Table1[h_id],Table1[h_id],Table1[h_hargasetelahdiskon]))</f>
        <v/>
      </c>
      <c r="AD71" s="93"/>
      <c r="AE71" s="93" t="str">
        <f>Table1[[#This Row],[Item Description]]&amp;Table1[[#This Row],[Unit]]&amp;Table1[[#This Row],[Unit Price]]</f>
        <v>DESK SET KENKO K-8312 ORGANIZERPCS29000</v>
      </c>
    </row>
    <row r="72" spans="1:31" x14ac:dyDescent="0.25">
      <c r="A72" s="95" t="str">
        <f>IF(Table1[[#This Row],[No. Invoice :]]="","",ROW())</f>
        <v/>
      </c>
      <c r="B72" s="196" t="str">
        <f>IF(Table1[h_Kode Sales :_1]="","",B$1+COUNT(B$2:B71))</f>
        <v/>
      </c>
      <c r="D72" s="197"/>
      <c r="E72" s="198"/>
      <c r="F72" s="197"/>
      <c r="G72" s="95" t="str">
        <f>IF(Table1[[#This Row],[h_No. Invoice :]]="","",CONCATENATE("AM"," ",Table1[[#This Row],[h_No. Invoice :]]))</f>
        <v/>
      </c>
      <c r="H72" s="96" t="str">
        <f>CONCATENATE(UPPER(Table1[[#This Row],[h_Kode Sales :_1]])," ",Table1[[#This Row],[h_Kode Sales :_2]])</f>
        <v xml:space="preserve"> </v>
      </c>
      <c r="I72" s="95" t="str">
        <f>IF(Table1[[#This Row],[h_toko]]="","",INDEX(Table2[e],IF(Table1[[#This Row],[h_toko]]="","",MATCH(Table1[[#This Row],[h_toko]],Table2[a],0)),))</f>
        <v/>
      </c>
      <c r="J72" s="92">
        <v>180</v>
      </c>
      <c r="K72" s="92" t="s">
        <v>143</v>
      </c>
      <c r="M72" s="92" t="s">
        <v>267</v>
      </c>
      <c r="N72" s="196" t="str">
        <f>IF(Table1[[#This Row],[h_Item Description]]="","",INDEX([1]!db[NB PAJAK],MATCH(Table1[[#This Row],[h_Item Description]],[1]!db[kode],0)))</f>
        <v>PUSH PIN KENKO PN-30 TRANSPARAN</v>
      </c>
      <c r="O72" s="92" t="s">
        <v>273</v>
      </c>
      <c r="P72" s="93">
        <v>2750</v>
      </c>
      <c r="Q72" s="94">
        <v>0.14499999999999999</v>
      </c>
      <c r="S72" s="199">
        <f>Table1[[#This Row],[h_hargasetelahdiskon]]</f>
        <v>423225</v>
      </c>
      <c r="V72" s="95">
        <f ca="1">IF(Table1[[#This Row],[Item Description]]="","",IF(Table1[[#This Row],[//]]="",INDIRECT(ADDRESS(ROW()-1,COLUMN())),Table1[[#This Row],[//]]))</f>
        <v>68</v>
      </c>
      <c r="W72" s="95">
        <f ca="1">IF(Table1[[#This Row],[h_id]]="","",COUNTIF(Table1[h_id],Table1[[#This Row],[h_id]]))</f>
        <v>9</v>
      </c>
      <c r="X72" s="93">
        <f>IF(Table1[Item Description]="","",Table1[[#This Row],[Qty]]*Table1[[#This Row],[Unit Price]])</f>
        <v>495000</v>
      </c>
      <c r="Y72" s="93">
        <f>IF(Table1[[#This Row],[h_hargasebelumdiskon]]="","",IF(Table1[[#This Row],[Disc 1]]="",0,Table1[[#This Row],[h_hargasebelumdiskon]]*Table1[[#This Row],[Disc 1]]))</f>
        <v>71775</v>
      </c>
      <c r="Z72" s="93">
        <f>IF(Table1[[#This Row],[h_hargasebelumdiskon]]="","",IF(Table1[[#This Row],[Disc 2]]="",0,(Table1[[#This Row],[h_hargasebelumdiskon]]-Table1[[#This Row],[h_disc 1]])*Table1[[#This Row],[Disc 2]]))</f>
        <v>0</v>
      </c>
      <c r="AA72" s="93">
        <f>IF(Table1[Item Description]="","",Table1[[#This Row],[h_disc 1]]+Table1[[#This Row],[h_disc 2]])</f>
        <v>71775</v>
      </c>
      <c r="AB72" s="93">
        <f>IF(Table1[Item Description]="","",Table1[[#This Row],[h_hargasebelumdiskon]]-Table1[[#This Row],[h_diskon]])</f>
        <v>423225</v>
      </c>
      <c r="AC72" s="93" t="str">
        <f>IF(Table1[//]="","",SUMIF(Table1[h_id],Table1[h_id],Table1[h_hargasetelahdiskon]))</f>
        <v/>
      </c>
      <c r="AD72" s="93"/>
      <c r="AE72" s="93" t="str">
        <f>Table1[[#This Row],[Item Description]]&amp;Table1[[#This Row],[Unit]]&amp;Table1[[#This Row],[Unit Price]]</f>
        <v>PUSH PIN KENKO PN-30 TRANSPARANPCS2750</v>
      </c>
    </row>
    <row r="73" spans="1:31" x14ac:dyDescent="0.25">
      <c r="A73" s="95" t="str">
        <f>IF(Table1[[#This Row],[No. Invoice :]]="","",ROW())</f>
        <v/>
      </c>
      <c r="B73" s="196" t="str">
        <f>IF(Table1[h_Kode Sales :_1]="","",B$1+COUNT(B$2:B72))</f>
        <v/>
      </c>
      <c r="G73" s="95" t="str">
        <f>IF(Table1[[#This Row],[h_No. Invoice :]]="","",CONCATENATE("AM"," ",Table1[[#This Row],[h_No. Invoice :]]))</f>
        <v/>
      </c>
      <c r="H73" s="96" t="str">
        <f>CONCATENATE(UPPER(Table1[[#This Row],[h_Kode Sales :_1]])," ",Table1[[#This Row],[h_Kode Sales :_2]])</f>
        <v xml:space="preserve"> </v>
      </c>
      <c r="I73" s="95" t="str">
        <f>IF(Table1[[#This Row],[h_toko]]="","",INDEX(Table2[e],IF(Table1[[#This Row],[h_toko]]="","",MATCH(Table1[[#This Row],[h_toko]],Table2[a],0)),))</f>
        <v/>
      </c>
      <c r="J73" s="92">
        <v>60</v>
      </c>
      <c r="K73" s="92" t="s">
        <v>143</v>
      </c>
      <c r="M73" s="92" t="s">
        <v>261</v>
      </c>
      <c r="N73" s="95" t="str">
        <f>IF(Table1[[#This Row],[h_Item Description]]="","",INDEX([1]!db[NB PAJAK],MATCH(Table1[[#This Row],[h_Item Description]],[1]!db[kode],0)))</f>
        <v>STAMP PLATE NUMBER KENKO N-38 (Cap Nomer)</v>
      </c>
      <c r="O73" s="92" t="s">
        <v>274</v>
      </c>
      <c r="P73" s="93">
        <v>7000</v>
      </c>
      <c r="Q73" s="94">
        <v>0.14499999999999999</v>
      </c>
      <c r="S73" s="199">
        <f>Table1[[#This Row],[h_hargasetelahdiskon]]</f>
        <v>359100</v>
      </c>
      <c r="V73" s="95">
        <f ca="1">IF(Table1[[#This Row],[Item Description]]="","",IF(Table1[[#This Row],[//]]="",INDIRECT(ADDRESS(ROW()-1,COLUMN())),Table1[[#This Row],[//]]))</f>
        <v>68</v>
      </c>
      <c r="W73" s="95">
        <f ca="1">IF(Table1[[#This Row],[h_id]]="","",COUNTIF(Table1[h_id],Table1[[#This Row],[h_id]]))</f>
        <v>9</v>
      </c>
      <c r="X73" s="93">
        <f>IF(Table1[Item Description]="","",Table1[[#This Row],[Qty]]*Table1[[#This Row],[Unit Price]])</f>
        <v>420000</v>
      </c>
      <c r="Y73" s="93">
        <f>IF(Table1[[#This Row],[h_hargasebelumdiskon]]="","",IF(Table1[[#This Row],[Disc 1]]="",0,Table1[[#This Row],[h_hargasebelumdiskon]]*Table1[[#This Row],[Disc 1]]))</f>
        <v>60899.999999999993</v>
      </c>
      <c r="Z73" s="93">
        <f>IF(Table1[[#This Row],[h_hargasebelumdiskon]]="","",IF(Table1[[#This Row],[Disc 2]]="",0,(Table1[[#This Row],[h_hargasebelumdiskon]]-Table1[[#This Row],[h_disc 1]])*Table1[[#This Row],[Disc 2]]))</f>
        <v>0</v>
      </c>
      <c r="AA73" s="93">
        <f>IF(Table1[Item Description]="","",Table1[[#This Row],[h_disc 1]]+Table1[[#This Row],[h_disc 2]])</f>
        <v>60899.999999999993</v>
      </c>
      <c r="AB73" s="93">
        <f>IF(Table1[Item Description]="","",Table1[[#This Row],[h_hargasebelumdiskon]]-Table1[[#This Row],[h_diskon]])</f>
        <v>359100</v>
      </c>
      <c r="AC73" s="93" t="str">
        <f>IF(Table1[//]="","",SUMIF(Table1[h_id],Table1[h_id],Table1[h_hargasetelahdiskon]))</f>
        <v/>
      </c>
      <c r="AD73" s="93"/>
      <c r="AE73" s="93" t="str">
        <f>Table1[[#This Row],[Item Description]]&amp;Table1[[#This Row],[Unit]]&amp;Table1[[#This Row],[Unit Price]]</f>
        <v>STAMP PLATE NUMBER KENKO N-38 (Cap Nomer)PCS7000</v>
      </c>
    </row>
    <row r="74" spans="1:31" x14ac:dyDescent="0.25">
      <c r="A74" s="95" t="str">
        <f>IF(Table1[[#This Row],[No. Invoice :]]="","",ROW())</f>
        <v/>
      </c>
      <c r="B74" s="196" t="str">
        <f>IF(Table1[h_Kode Sales :_1]="","",B$1+COUNT(B$2:B73))</f>
        <v/>
      </c>
      <c r="D74" s="197"/>
      <c r="E74" s="198"/>
      <c r="F74" s="197"/>
      <c r="G74" s="95" t="str">
        <f>IF(Table1[[#This Row],[h_No. Invoice :]]="","",CONCATENATE("AM"," ",Table1[[#This Row],[h_No. Invoice :]]))</f>
        <v/>
      </c>
      <c r="H74" s="96" t="str">
        <f>CONCATENATE(UPPER(Table1[[#This Row],[h_Kode Sales :_1]])," ",Table1[[#This Row],[h_Kode Sales :_2]])</f>
        <v xml:space="preserve"> </v>
      </c>
      <c r="I74" s="95" t="str">
        <f>IF(Table1[[#This Row],[h_toko]]="","",INDEX(Table2[e],IF(Table1[[#This Row],[h_toko]]="","",MATCH(Table1[[#This Row],[h_toko]],Table2[a],0)),))</f>
        <v/>
      </c>
      <c r="J74" s="92">
        <v>48</v>
      </c>
      <c r="K74" s="92" t="s">
        <v>143</v>
      </c>
      <c r="M74" s="92" t="s">
        <v>262</v>
      </c>
      <c r="N74" s="196" t="str">
        <f>IF(Table1[[#This Row],[h_Item Description]]="","",INDEX([1]!db[NB PAJAK],MATCH(Table1[[#This Row],[h_Item Description]],[1]!db[kode],0)))</f>
        <v>DATE STAMP KENKO D-4 (Cap Tanggal 4 Mm)</v>
      </c>
      <c r="O74" s="92" t="s">
        <v>275</v>
      </c>
      <c r="P74" s="93">
        <v>6200</v>
      </c>
      <c r="Q74" s="94">
        <v>0.14499999999999999</v>
      </c>
      <c r="S74" s="199">
        <f>Table1[[#This Row],[h_hargasetelahdiskon]]</f>
        <v>254448</v>
      </c>
      <c r="V74" s="95">
        <f ca="1">IF(Table1[[#This Row],[Item Description]]="","",IF(Table1[[#This Row],[//]]="",INDIRECT(ADDRESS(ROW()-1,COLUMN())),Table1[[#This Row],[//]]))</f>
        <v>68</v>
      </c>
      <c r="W74" s="95">
        <f ca="1">IF(Table1[[#This Row],[h_id]]="","",COUNTIF(Table1[h_id],Table1[[#This Row],[h_id]]))</f>
        <v>9</v>
      </c>
      <c r="X74" s="93">
        <f>IF(Table1[Item Description]="","",Table1[[#This Row],[Qty]]*Table1[[#This Row],[Unit Price]])</f>
        <v>297600</v>
      </c>
      <c r="Y74" s="93">
        <f>IF(Table1[[#This Row],[h_hargasebelumdiskon]]="","",IF(Table1[[#This Row],[Disc 1]]="",0,Table1[[#This Row],[h_hargasebelumdiskon]]*Table1[[#This Row],[Disc 1]]))</f>
        <v>43152</v>
      </c>
      <c r="Z74" s="93">
        <f>IF(Table1[[#This Row],[h_hargasebelumdiskon]]="","",IF(Table1[[#This Row],[Disc 2]]="",0,(Table1[[#This Row],[h_hargasebelumdiskon]]-Table1[[#This Row],[h_disc 1]])*Table1[[#This Row],[Disc 2]]))</f>
        <v>0</v>
      </c>
      <c r="AA74" s="93">
        <f>IF(Table1[Item Description]="","",Table1[[#This Row],[h_disc 1]]+Table1[[#This Row],[h_disc 2]])</f>
        <v>43152</v>
      </c>
      <c r="AB74" s="93">
        <f>IF(Table1[Item Description]="","",Table1[[#This Row],[h_hargasebelumdiskon]]-Table1[[#This Row],[h_diskon]])</f>
        <v>254448</v>
      </c>
      <c r="AC74" s="93" t="str">
        <f>IF(Table1[//]="","",SUMIF(Table1[h_id],Table1[h_id],Table1[h_hargasetelahdiskon]))</f>
        <v/>
      </c>
      <c r="AD74" s="93"/>
      <c r="AE74" s="93" t="str">
        <f>Table1[[#This Row],[Item Description]]&amp;Table1[[#This Row],[Unit]]&amp;Table1[[#This Row],[Unit Price]]</f>
        <v>DATE STAMP KENKO D-4 (Cap Tanggal 4 Mm)PCS6200</v>
      </c>
    </row>
    <row r="75" spans="1:31" x14ac:dyDescent="0.25">
      <c r="A75" s="95" t="str">
        <f>IF(Table1[[#This Row],[No. Invoice :]]="","",ROW())</f>
        <v/>
      </c>
      <c r="B75" s="196" t="str">
        <f>IF(Table1[h_Kode Sales :_1]="","",B$1+COUNT(B$2:B74))</f>
        <v/>
      </c>
      <c r="G75" s="95" t="str">
        <f>IF(Table1[[#This Row],[h_No. Invoice :]]="","",CONCATENATE("AM"," ",Table1[[#This Row],[h_No. Invoice :]]))</f>
        <v/>
      </c>
      <c r="H75" s="96" t="str">
        <f>CONCATENATE(UPPER(Table1[[#This Row],[h_Kode Sales :_1]])," ",Table1[[#This Row],[h_Kode Sales :_2]])</f>
        <v xml:space="preserve"> </v>
      </c>
      <c r="I75" s="95" t="str">
        <f>IF(Table1[[#This Row],[h_toko]]="","",INDEX(Table2[e],IF(Table1[[#This Row],[h_toko]]="","",MATCH(Table1[[#This Row],[h_toko]],Table2[a],0)),))</f>
        <v/>
      </c>
      <c r="J75" s="92">
        <v>48</v>
      </c>
      <c r="K75" s="92" t="s">
        <v>143</v>
      </c>
      <c r="M75" s="92" t="s">
        <v>263</v>
      </c>
      <c r="N75" s="196" t="str">
        <f>IF(Table1[[#This Row],[h_Item Description]]="","",INDEX([1]!db[NB PAJAK],MATCH(Table1[[#This Row],[h_Item Description]],[1]!db[kode],0)))</f>
        <v>STAMP PLATE DATER KENKO S-68 (Cap Lunas)</v>
      </c>
      <c r="O75" s="92" t="s">
        <v>276</v>
      </c>
      <c r="P75" s="93">
        <v>8300</v>
      </c>
      <c r="Q75" s="94">
        <v>0.14499999999999999</v>
      </c>
      <c r="S75" s="199">
        <f>Table1[[#This Row],[h_hargasetelahdiskon]]</f>
        <v>340632</v>
      </c>
      <c r="V75" s="95">
        <f ca="1">IF(Table1[[#This Row],[Item Description]]="","",IF(Table1[[#This Row],[//]]="",INDIRECT(ADDRESS(ROW()-1,COLUMN())),Table1[[#This Row],[//]]))</f>
        <v>68</v>
      </c>
      <c r="W75" s="95">
        <f ca="1">IF(Table1[[#This Row],[h_id]]="","",COUNTIF(Table1[h_id],Table1[[#This Row],[h_id]]))</f>
        <v>9</v>
      </c>
      <c r="X75" s="93">
        <f>IF(Table1[Item Description]="","",Table1[[#This Row],[Qty]]*Table1[[#This Row],[Unit Price]])</f>
        <v>398400</v>
      </c>
      <c r="Y75" s="93">
        <f>IF(Table1[[#This Row],[h_hargasebelumdiskon]]="","",IF(Table1[[#This Row],[Disc 1]]="",0,Table1[[#This Row],[h_hargasebelumdiskon]]*Table1[[#This Row],[Disc 1]]))</f>
        <v>57767.999999999993</v>
      </c>
      <c r="Z75" s="93">
        <f>IF(Table1[[#This Row],[h_hargasebelumdiskon]]="","",IF(Table1[[#This Row],[Disc 2]]="",0,(Table1[[#This Row],[h_hargasebelumdiskon]]-Table1[[#This Row],[h_disc 1]])*Table1[[#This Row],[Disc 2]]))</f>
        <v>0</v>
      </c>
      <c r="AA75" s="93">
        <f>IF(Table1[Item Description]="","",Table1[[#This Row],[h_disc 1]]+Table1[[#This Row],[h_disc 2]])</f>
        <v>57767.999999999993</v>
      </c>
      <c r="AB75" s="93">
        <f>IF(Table1[Item Description]="","",Table1[[#This Row],[h_hargasebelumdiskon]]-Table1[[#This Row],[h_diskon]])</f>
        <v>340632</v>
      </c>
      <c r="AC75" s="93" t="str">
        <f>IF(Table1[//]="","",SUMIF(Table1[h_id],Table1[h_id],Table1[h_hargasetelahdiskon]))</f>
        <v/>
      </c>
      <c r="AD75" s="93"/>
      <c r="AE75" s="93" t="str">
        <f>Table1[[#This Row],[Item Description]]&amp;Table1[[#This Row],[Unit]]&amp;Table1[[#This Row],[Unit Price]]</f>
        <v>STAMP PLATE DATER KENKO S-68 (Cap Lunas)PCS8300</v>
      </c>
    </row>
    <row r="76" spans="1:31" x14ac:dyDescent="0.25">
      <c r="A76" s="95" t="str">
        <f>IF(Table1[[#This Row],[No. Invoice :]]="","",ROW())</f>
        <v/>
      </c>
      <c r="B76" s="196" t="str">
        <f>IF(Table1[h_Kode Sales :_1]="","",B$1+COUNT(B$2:B75))</f>
        <v/>
      </c>
      <c r="D76" s="197"/>
      <c r="E76" s="198"/>
      <c r="F76" s="197"/>
      <c r="G76" s="95" t="str">
        <f>IF(Table1[[#This Row],[h_No. Invoice :]]="","",CONCATENATE("AM"," ",Table1[[#This Row],[h_No. Invoice :]]))</f>
        <v/>
      </c>
      <c r="H76" s="96" t="str">
        <f>CONCATENATE(UPPER(Table1[[#This Row],[h_Kode Sales :_1]])," ",Table1[[#This Row],[h_Kode Sales :_2]])</f>
        <v xml:space="preserve"> </v>
      </c>
      <c r="I76" s="95" t="str">
        <f>IF(Table1[[#This Row],[h_toko]]="","",INDEX(Table2[e],IF(Table1[[#This Row],[h_toko]]="","",MATCH(Table1[[#This Row],[h_toko]],Table2[a],0)),))</f>
        <v/>
      </c>
      <c r="J76" s="92">
        <v>48</v>
      </c>
      <c r="K76" s="92" t="s">
        <v>143</v>
      </c>
      <c r="M76" s="92" t="s">
        <v>264</v>
      </c>
      <c r="N76" s="196" t="str">
        <f>IF(Table1[[#This Row],[h_Item Description]]="","",INDEX([1]!db[NB PAJAK],MATCH(Table1[[#This Row],[h_Item Description]],[1]!db[kode],0)))</f>
        <v>DATE STAMP KENKO D-3 (Cap Tanggal 5 Mm)</v>
      </c>
      <c r="O76" s="92" t="s">
        <v>277</v>
      </c>
      <c r="P76" s="93">
        <v>6450</v>
      </c>
      <c r="Q76" s="94">
        <v>0.14499999999999999</v>
      </c>
      <c r="S76" s="199">
        <f>Table1[[#This Row],[h_hargasetelahdiskon]]</f>
        <v>264708</v>
      </c>
      <c r="V76" s="95">
        <f ca="1">IF(Table1[[#This Row],[Item Description]]="","",IF(Table1[[#This Row],[//]]="",INDIRECT(ADDRESS(ROW()-1,COLUMN())),Table1[[#This Row],[//]]))</f>
        <v>68</v>
      </c>
      <c r="W76" s="95">
        <f ca="1">IF(Table1[[#This Row],[h_id]]="","",COUNTIF(Table1[h_id],Table1[[#This Row],[h_id]]))</f>
        <v>9</v>
      </c>
      <c r="X76" s="93">
        <f>IF(Table1[Item Description]="","",Table1[[#This Row],[Qty]]*Table1[[#This Row],[Unit Price]])</f>
        <v>309600</v>
      </c>
      <c r="Y76" s="93">
        <f>IF(Table1[[#This Row],[h_hargasebelumdiskon]]="","",IF(Table1[[#This Row],[Disc 1]]="",0,Table1[[#This Row],[h_hargasebelumdiskon]]*Table1[[#This Row],[Disc 1]]))</f>
        <v>44892</v>
      </c>
      <c r="Z76" s="93">
        <f>IF(Table1[[#This Row],[h_hargasebelumdiskon]]="","",IF(Table1[[#This Row],[Disc 2]]="",0,(Table1[[#This Row],[h_hargasebelumdiskon]]-Table1[[#This Row],[h_disc 1]])*Table1[[#This Row],[Disc 2]]))</f>
        <v>0</v>
      </c>
      <c r="AA76" s="93">
        <f>IF(Table1[Item Description]="","",Table1[[#This Row],[h_disc 1]]+Table1[[#This Row],[h_disc 2]])</f>
        <v>44892</v>
      </c>
      <c r="AB76" s="93">
        <f>IF(Table1[Item Description]="","",Table1[[#This Row],[h_hargasebelumdiskon]]-Table1[[#This Row],[h_diskon]])</f>
        <v>264708</v>
      </c>
      <c r="AC76" s="93" t="str">
        <f>IF(Table1[//]="","",SUMIF(Table1[h_id],Table1[h_id],Table1[h_hargasetelahdiskon]))</f>
        <v/>
      </c>
      <c r="AD76" s="93"/>
      <c r="AE76" s="93" t="str">
        <f>Table1[[#This Row],[Item Description]]&amp;Table1[[#This Row],[Unit]]&amp;Table1[[#This Row],[Unit Price]]</f>
        <v>DATE STAMP KENKO D-3 (Cap Tanggal 5 Mm)PCS6450</v>
      </c>
    </row>
    <row r="77" spans="1:31" x14ac:dyDescent="0.25">
      <c r="A77" s="95" t="str">
        <f>IF(Table1[[#This Row],[No. Invoice :]]="","",ROW())</f>
        <v/>
      </c>
      <c r="B77" s="196" t="str">
        <f>IF(Table1[h_Kode Sales :_1]="","",B$1+COUNT(B$2:B76))</f>
        <v/>
      </c>
      <c r="D77" s="197"/>
      <c r="E77" s="198"/>
      <c r="F77" s="197"/>
      <c r="G77" s="95" t="str">
        <f>IF(Table1[[#This Row],[h_No. Invoice :]]="","",CONCATENATE("AM"," ",Table1[[#This Row],[h_No. Invoice :]]))</f>
        <v/>
      </c>
      <c r="H77" s="96" t="str">
        <f>CONCATENATE(UPPER(Table1[[#This Row],[h_Kode Sales :_1]])," ",Table1[[#This Row],[h_Kode Sales :_2]])</f>
        <v xml:space="preserve"> </v>
      </c>
      <c r="I77" s="95" t="str">
        <f>IF(Table1[[#This Row],[h_toko]]="","",INDEX(Table2[e],IF(Table1[[#This Row],[h_toko]]="","",MATCH(Table1[[#This Row],[h_toko]],Table2[a],0)),))</f>
        <v/>
      </c>
      <c r="N77" s="196" t="str">
        <f>IF(Table1[[#This Row],[h_Item Description]]="","",INDEX([1]!db[NB PAJAK],MATCH(Table1[[#This Row],[h_Item Description]],[1]!db[kode],0)))</f>
        <v/>
      </c>
      <c r="P77" s="93"/>
      <c r="Q77" s="94"/>
      <c r="S77" s="199" t="str">
        <f>Table1[[#This Row],[h_hargasetelahdiskon]]</f>
        <v/>
      </c>
      <c r="V77" s="95" t="str">
        <f ca="1">IF(Table1[[#This Row],[Item Description]]="","",IF(Table1[[#This Row],[//]]="",INDIRECT(ADDRESS(ROW()-1,COLUMN())),Table1[[#This Row],[//]]))</f>
        <v/>
      </c>
      <c r="W77" s="95" t="str">
        <f ca="1">IF(Table1[[#This Row],[h_id]]="","",COUNTIF(Table1[h_id],Table1[[#This Row],[h_id]]))</f>
        <v/>
      </c>
      <c r="X77" s="93" t="str">
        <f>IF(Table1[Item Description]="","",Table1[[#This Row],[Qty]]*Table1[[#This Row],[Unit Price]])</f>
        <v/>
      </c>
      <c r="Y77" s="93" t="str">
        <f>IF(Table1[[#This Row],[h_hargasebelumdiskon]]="","",IF(Table1[[#This Row],[Disc 1]]="",0,Table1[[#This Row],[h_hargasebelumdiskon]]*Table1[[#This Row],[Disc 1]]))</f>
        <v/>
      </c>
      <c r="Z77" s="93" t="str">
        <f>IF(Table1[[#This Row],[h_hargasebelumdiskon]]="","",IF(Table1[[#This Row],[Disc 2]]="",0,(Table1[[#This Row],[h_hargasebelumdiskon]]-Table1[[#This Row],[h_disc 1]])*Table1[[#This Row],[Disc 2]]))</f>
        <v/>
      </c>
      <c r="AA77" s="93" t="str">
        <f>IF(Table1[Item Description]="","",Table1[[#This Row],[h_disc 1]]+Table1[[#This Row],[h_disc 2]])</f>
        <v/>
      </c>
      <c r="AB77" s="93" t="str">
        <f>IF(Table1[Item Description]="","",Table1[[#This Row],[h_hargasebelumdiskon]]-Table1[[#This Row],[h_diskon]])</f>
        <v/>
      </c>
      <c r="AC77" s="93" t="str">
        <f>IF(Table1[//]="","",SUMIF(Table1[h_id],Table1[h_id],Table1[h_hargasetelahdiskon]))</f>
        <v/>
      </c>
      <c r="AD77" s="93"/>
      <c r="AE77" s="93" t="str">
        <f>Table1[[#This Row],[Item Description]]&amp;Table1[[#This Row],[Unit]]&amp;Table1[[#This Row],[Unit Price]]</f>
        <v/>
      </c>
    </row>
    <row r="78" spans="1:31" x14ac:dyDescent="0.25">
      <c r="A78" s="95">
        <f>IF(Table1[[#This Row],[No. Invoice :]]="","",ROW())</f>
        <v>78</v>
      </c>
      <c r="B78" s="196">
        <f>IF(Table1[h_Kode Sales :_1]="","",B$1+COUNT(B$2:B77))</f>
        <v>23050017</v>
      </c>
      <c r="C78" s="98">
        <v>45058</v>
      </c>
      <c r="D78" s="92" t="s">
        <v>181</v>
      </c>
      <c r="E78" s="97" t="s">
        <v>281</v>
      </c>
      <c r="F78" s="92" t="s">
        <v>98</v>
      </c>
      <c r="G78" s="95" t="str">
        <f>IF(Table1[[#This Row],[h_No. Invoice :]]="","",CONCATENATE("AM"," ",Table1[[#This Row],[h_No. Invoice :]]))</f>
        <v>AM 23050017</v>
      </c>
      <c r="H78" s="96" t="str">
        <f>CONCATENATE(UPPER(Table1[[#This Row],[h_Kode Sales :_1]])," ",Table1[[#This Row],[h_Kode Sales :_2]])</f>
        <v>KO 1045</v>
      </c>
      <c r="I78" s="95" t="str">
        <f>IF(Table1[[#This Row],[h_toko]]="","",INDEX(Table2[e],IF(Table1[[#This Row],[h_toko]]="","",MATCH(Table1[[#This Row],[h_toko]],Table2[a],0)),))</f>
        <v>SOEYANTO LOPULUSI ( LANCAR ) MALANG</v>
      </c>
      <c r="J78" s="92">
        <v>150</v>
      </c>
      <c r="K78" s="92" t="s">
        <v>191</v>
      </c>
      <c r="L78" s="92">
        <v>3</v>
      </c>
      <c r="M78" s="92" t="s">
        <v>282</v>
      </c>
      <c r="N78" s="196" t="str">
        <f>IF(Table1[[#This Row],[h_Item Description]]="","",INDEX([1]!db[NB PAJAK],MATCH(Table1[[#This Row],[h_Item Description]],[1]!db[kode],0)))</f>
        <v>STIP / PENGHAPUS JOYKO 526-B20 PUTIH</v>
      </c>
      <c r="O78" s="92" t="s">
        <v>283</v>
      </c>
      <c r="P78" s="93">
        <v>34100</v>
      </c>
      <c r="Q78" s="94">
        <v>0.125</v>
      </c>
      <c r="S78" s="199">
        <f>Table1[[#This Row],[h_hargasetelahdiskon]]</f>
        <v>4475625</v>
      </c>
      <c r="T78" s="93" t="s">
        <v>146</v>
      </c>
      <c r="V78" s="95">
        <f ca="1">IF(Table1[[#This Row],[Item Description]]="","",IF(Table1[[#This Row],[//]]="",INDIRECT(ADDRESS(ROW()-1,COLUMN())),Table1[[#This Row],[//]]))</f>
        <v>78</v>
      </c>
      <c r="W78" s="95">
        <f ca="1">IF(Table1[[#This Row],[h_id]]="","",COUNTIF(Table1[h_id],Table1[[#This Row],[h_id]]))</f>
        <v>1</v>
      </c>
      <c r="X78" s="93">
        <f>IF(Table1[Item Description]="","",Table1[[#This Row],[Qty]]*Table1[[#This Row],[Unit Price]])</f>
        <v>5115000</v>
      </c>
      <c r="Y78" s="93">
        <f>IF(Table1[[#This Row],[h_hargasebelumdiskon]]="","",IF(Table1[[#This Row],[Disc 1]]="",0,Table1[[#This Row],[h_hargasebelumdiskon]]*Table1[[#This Row],[Disc 1]]))</f>
        <v>639375</v>
      </c>
      <c r="Z78" s="93">
        <f>IF(Table1[[#This Row],[h_hargasebelumdiskon]]="","",IF(Table1[[#This Row],[Disc 2]]="",0,(Table1[[#This Row],[h_hargasebelumdiskon]]-Table1[[#This Row],[h_disc 1]])*Table1[[#This Row],[Disc 2]]))</f>
        <v>0</v>
      </c>
      <c r="AA78" s="93">
        <f>IF(Table1[Item Description]="","",Table1[[#This Row],[h_disc 1]]+Table1[[#This Row],[h_disc 2]])</f>
        <v>639375</v>
      </c>
      <c r="AB78" s="93">
        <f>IF(Table1[Item Description]="","",Table1[[#This Row],[h_hargasebelumdiskon]]-Table1[[#This Row],[h_diskon]])</f>
        <v>4475625</v>
      </c>
      <c r="AC78" s="93">
        <f ca="1">IF(Table1[//]="","",SUMIF(Table1[h_id],Table1[h_id],Table1[h_hargasetelahdiskon]))</f>
        <v>4475625</v>
      </c>
      <c r="AD78" s="93"/>
      <c r="AE78" s="93" t="str">
        <f>Table1[[#This Row],[Item Description]]&amp;Table1[[#This Row],[Unit]]&amp;Table1[[#This Row],[Unit Price]]</f>
        <v>STIP / PENGHAPUS JOYKO 526-B20 PUTIHPAK34100</v>
      </c>
    </row>
    <row r="79" spans="1:31" x14ac:dyDescent="0.25">
      <c r="A79" s="95" t="str">
        <f>IF(Table1[[#This Row],[No. Invoice :]]="","",ROW())</f>
        <v/>
      </c>
      <c r="B79" s="196" t="str">
        <f>IF(Table1[h_Kode Sales :_1]="","",B$1+COUNT(B$2:B78))</f>
        <v/>
      </c>
      <c r="D79" s="197"/>
      <c r="E79" s="198"/>
      <c r="F79" s="197"/>
      <c r="G79" s="95" t="str">
        <f>IF(Table1[[#This Row],[h_No. Invoice :]]="","",CONCATENATE("AM"," ",Table1[[#This Row],[h_No. Invoice :]]))</f>
        <v/>
      </c>
      <c r="H79" s="96" t="str">
        <f>CONCATENATE(UPPER(Table1[[#This Row],[h_Kode Sales :_1]])," ",Table1[[#This Row],[h_Kode Sales :_2]])</f>
        <v xml:space="preserve"> </v>
      </c>
      <c r="I79" s="95" t="str">
        <f>IF(Table1[[#This Row],[h_toko]]="","",INDEX(Table2[e],IF(Table1[[#This Row],[h_toko]]="","",MATCH(Table1[[#This Row],[h_toko]],Table2[a],0)),))</f>
        <v/>
      </c>
      <c r="N79" s="196" t="str">
        <f>IF(Table1[[#This Row],[h_Item Description]]="","",INDEX([1]!db[NB PAJAK],MATCH(Table1[[#This Row],[h_Item Description]],[1]!db[kode],0)))</f>
        <v/>
      </c>
      <c r="P79" s="93"/>
      <c r="Q79" s="94"/>
      <c r="S79" s="199" t="str">
        <f>Table1[[#This Row],[h_hargasetelahdiskon]]</f>
        <v/>
      </c>
      <c r="V79" s="95" t="str">
        <f ca="1">IF(Table1[[#This Row],[Item Description]]="","",IF(Table1[[#This Row],[//]]="",INDIRECT(ADDRESS(ROW()-1,COLUMN())),Table1[[#This Row],[//]]))</f>
        <v/>
      </c>
      <c r="W79" s="95" t="str">
        <f ca="1">IF(Table1[[#This Row],[h_id]]="","",COUNTIF(Table1[h_id],Table1[[#This Row],[h_id]]))</f>
        <v/>
      </c>
      <c r="X79" s="93" t="str">
        <f>IF(Table1[Item Description]="","",Table1[[#This Row],[Qty]]*Table1[[#This Row],[Unit Price]])</f>
        <v/>
      </c>
      <c r="Y79" s="93" t="str">
        <f>IF(Table1[[#This Row],[h_hargasebelumdiskon]]="","",IF(Table1[[#This Row],[Disc 1]]="",0,Table1[[#This Row],[h_hargasebelumdiskon]]*Table1[[#This Row],[Disc 1]]))</f>
        <v/>
      </c>
      <c r="Z79" s="93" t="str">
        <f>IF(Table1[[#This Row],[h_hargasebelumdiskon]]="","",IF(Table1[[#This Row],[Disc 2]]="",0,(Table1[[#This Row],[h_hargasebelumdiskon]]-Table1[[#This Row],[h_disc 1]])*Table1[[#This Row],[Disc 2]]))</f>
        <v/>
      </c>
      <c r="AA79" s="93" t="str">
        <f>IF(Table1[Item Description]="","",Table1[[#This Row],[h_disc 1]]+Table1[[#This Row],[h_disc 2]])</f>
        <v/>
      </c>
      <c r="AB79" s="93" t="str">
        <f>IF(Table1[Item Description]="","",Table1[[#This Row],[h_hargasebelumdiskon]]-Table1[[#This Row],[h_diskon]])</f>
        <v/>
      </c>
      <c r="AC79" s="93" t="str">
        <f>IF(Table1[//]="","",SUMIF(Table1[h_id],Table1[h_id],Table1[h_hargasetelahdiskon]))</f>
        <v/>
      </c>
      <c r="AD79" s="93"/>
      <c r="AE79" s="93" t="str">
        <f>Table1[[#This Row],[Item Description]]&amp;Table1[[#This Row],[Unit]]&amp;Table1[[#This Row],[Unit Price]]</f>
        <v/>
      </c>
    </row>
    <row r="80" spans="1:31" x14ac:dyDescent="0.25">
      <c r="A80" s="95">
        <f>IF(Table1[[#This Row],[No. Invoice :]]="","",ROW())</f>
        <v>80</v>
      </c>
      <c r="B80" s="196">
        <f>IF(Table1[h_Kode Sales :_1]="","",B$1+COUNT(B$2:B79))</f>
        <v>23050018</v>
      </c>
      <c r="C80" s="98">
        <v>45058</v>
      </c>
      <c r="D80" s="92" t="s">
        <v>181</v>
      </c>
      <c r="E80" s="97" t="s">
        <v>300</v>
      </c>
      <c r="F80" s="92" t="s">
        <v>142</v>
      </c>
      <c r="G80" s="95" t="str">
        <f>IF(Table1[[#This Row],[h_No. Invoice :]]="","",CONCATENATE("AM"," ",Table1[[#This Row],[h_No. Invoice :]]))</f>
        <v>AM 23050018</v>
      </c>
      <c r="H80" s="96" t="str">
        <f>CONCATENATE(UPPER(Table1[[#This Row],[h_Kode Sales :_1]])," ",Table1[[#This Row],[h_Kode Sales :_2]])</f>
        <v>KO 4100</v>
      </c>
      <c r="I80" s="95" t="str">
        <f>IF(Table1[[#This Row],[h_toko]]="","",INDEX(Table2[e],IF(Table1[[#This Row],[h_toko]]="","",MATCH(Table1[[#This Row],[h_toko]],Table2[a],0)),))</f>
        <v>CV PELITA JAYA (ANUGERAH SEJAHTERA) PURWOKERTO</v>
      </c>
      <c r="J80" s="92">
        <v>360</v>
      </c>
      <c r="K80" s="92" t="s">
        <v>132</v>
      </c>
      <c r="L80" s="92">
        <v>5</v>
      </c>
      <c r="M80" s="92" t="s">
        <v>301</v>
      </c>
      <c r="N80" s="196" t="str">
        <f>IF(Table1[[#This Row],[h_Item Description]]="","",INDEX([1]!db[NB PAJAK],MATCH(Table1[[#This Row],[h_Item Description]],[1]!db[kode],0)))</f>
        <v>CORRECTION FLUID KENKO KE-01</v>
      </c>
      <c r="O80" s="92" t="s">
        <v>163</v>
      </c>
      <c r="P80" s="93">
        <v>54300</v>
      </c>
      <c r="Q80" s="94">
        <v>0.13500000000000001</v>
      </c>
      <c r="S80" s="199">
        <f>Table1[[#This Row],[h_hargasetelahdiskon]]</f>
        <v>16909020</v>
      </c>
      <c r="T80" s="93" t="s">
        <v>146</v>
      </c>
      <c r="V80" s="95">
        <f ca="1">IF(Table1[[#This Row],[Item Description]]="","",IF(Table1[[#This Row],[//]]="",INDIRECT(ADDRESS(ROW()-1,COLUMN())),Table1[[#This Row],[//]]))</f>
        <v>80</v>
      </c>
      <c r="W80" s="95">
        <f ca="1">IF(Table1[[#This Row],[h_id]]="","",COUNTIF(Table1[h_id],Table1[[#This Row],[h_id]]))</f>
        <v>5</v>
      </c>
      <c r="X80" s="93">
        <f>IF(Table1[Item Description]="","",Table1[[#This Row],[Qty]]*Table1[[#This Row],[Unit Price]])</f>
        <v>19548000</v>
      </c>
      <c r="Y80" s="93">
        <f>IF(Table1[[#This Row],[h_hargasebelumdiskon]]="","",IF(Table1[[#This Row],[Disc 1]]="",0,Table1[[#This Row],[h_hargasebelumdiskon]]*Table1[[#This Row],[Disc 1]]))</f>
        <v>2638980</v>
      </c>
      <c r="Z80" s="93">
        <f>IF(Table1[[#This Row],[h_hargasebelumdiskon]]="","",IF(Table1[[#This Row],[Disc 2]]="",0,(Table1[[#This Row],[h_hargasebelumdiskon]]-Table1[[#This Row],[h_disc 1]])*Table1[[#This Row],[Disc 2]]))</f>
        <v>0</v>
      </c>
      <c r="AA80" s="93">
        <f>IF(Table1[Item Description]="","",Table1[[#This Row],[h_disc 1]]+Table1[[#This Row],[h_disc 2]])</f>
        <v>2638980</v>
      </c>
      <c r="AB80" s="93">
        <f>IF(Table1[Item Description]="","",Table1[[#This Row],[h_hargasebelumdiskon]]-Table1[[#This Row],[h_diskon]])</f>
        <v>16909020</v>
      </c>
      <c r="AC80" s="93">
        <f ca="1">IF(Table1[//]="","",SUMIF(Table1[h_id],Table1[h_id],Table1[h_hargasetelahdiskon]))</f>
        <v>25561961</v>
      </c>
      <c r="AD80" s="93"/>
      <c r="AE80" s="93" t="str">
        <f>Table1[[#This Row],[Item Description]]&amp;Table1[[#This Row],[Unit]]&amp;Table1[[#This Row],[Unit Price]]</f>
        <v>CORRECTION FLUID KENKO KE-01LSN54300</v>
      </c>
    </row>
    <row r="81" spans="1:31" x14ac:dyDescent="0.25">
      <c r="A81" s="95" t="str">
        <f>IF(Table1[[#This Row],[No. Invoice :]]="","",ROW())</f>
        <v/>
      </c>
      <c r="B81" s="196" t="str">
        <f>IF(Table1[h_Kode Sales :_1]="","",B$1+COUNT(B$2:B80))</f>
        <v/>
      </c>
      <c r="G81" s="95" t="str">
        <f>IF(Table1[[#This Row],[h_No. Invoice :]]="","",CONCATENATE("AM"," ",Table1[[#This Row],[h_No. Invoice :]]))</f>
        <v/>
      </c>
      <c r="H81" s="96" t="str">
        <f>CONCATENATE(UPPER(Table1[[#This Row],[h_Kode Sales :_1]])," ",Table1[[#This Row],[h_Kode Sales :_2]])</f>
        <v xml:space="preserve"> </v>
      </c>
      <c r="I81" s="95" t="str">
        <f>IF(Table1[[#This Row],[h_toko]]="","",INDEX(Table2[e],IF(Table1[[#This Row],[h_toko]]="","",MATCH(Table1[[#This Row],[h_toko]],Table2[a],0)),))</f>
        <v/>
      </c>
      <c r="J81" s="92">
        <v>144</v>
      </c>
      <c r="K81" s="92" t="s">
        <v>132</v>
      </c>
      <c r="L81" s="92">
        <v>1</v>
      </c>
      <c r="M81" s="92" t="s">
        <v>231</v>
      </c>
      <c r="N81" s="196" t="str">
        <f>IF(Table1[[#This Row],[h_Item Description]]="","",INDEX([1]!db[NB PAJAK],MATCH(Table1[[#This Row],[h_Item Description]],[1]!db[kode],0)))</f>
        <v>GEL PEN KENKO EASY GEL</v>
      </c>
      <c r="O81" s="92" t="s">
        <v>304</v>
      </c>
      <c r="P81" s="93">
        <v>26100</v>
      </c>
      <c r="Q81" s="94">
        <v>0.13500000000000001</v>
      </c>
      <c r="S81" s="199">
        <f>Table1[[#This Row],[h_hargasetelahdiskon]]</f>
        <v>3251016</v>
      </c>
      <c r="V81" s="95">
        <f ca="1">IF(Table1[[#This Row],[Item Description]]="","",IF(Table1[[#This Row],[//]]="",INDIRECT(ADDRESS(ROW()-1,COLUMN())),Table1[[#This Row],[//]]))</f>
        <v>80</v>
      </c>
      <c r="W81" s="95">
        <f ca="1">IF(Table1[[#This Row],[h_id]]="","",COUNTIF(Table1[h_id],Table1[[#This Row],[h_id]]))</f>
        <v>5</v>
      </c>
      <c r="X81" s="93">
        <f>IF(Table1[Item Description]="","",Table1[[#This Row],[Qty]]*Table1[[#This Row],[Unit Price]])</f>
        <v>3758400</v>
      </c>
      <c r="Y81" s="93">
        <f>IF(Table1[[#This Row],[h_hargasebelumdiskon]]="","",IF(Table1[[#This Row],[Disc 1]]="",0,Table1[[#This Row],[h_hargasebelumdiskon]]*Table1[[#This Row],[Disc 1]]))</f>
        <v>507384.00000000006</v>
      </c>
      <c r="Z81" s="93">
        <f>IF(Table1[[#This Row],[h_hargasebelumdiskon]]="","",IF(Table1[[#This Row],[Disc 2]]="",0,(Table1[[#This Row],[h_hargasebelumdiskon]]-Table1[[#This Row],[h_disc 1]])*Table1[[#This Row],[Disc 2]]))</f>
        <v>0</v>
      </c>
      <c r="AA81" s="93">
        <f>IF(Table1[Item Description]="","",Table1[[#This Row],[h_disc 1]]+Table1[[#This Row],[h_disc 2]])</f>
        <v>507384.00000000006</v>
      </c>
      <c r="AB81" s="93">
        <f>IF(Table1[Item Description]="","",Table1[[#This Row],[h_hargasebelumdiskon]]-Table1[[#This Row],[h_diskon]])</f>
        <v>3251016</v>
      </c>
      <c r="AC81" s="93" t="str">
        <f>IF(Table1[//]="","",SUMIF(Table1[h_id],Table1[h_id],Table1[h_hargasetelahdiskon]))</f>
        <v/>
      </c>
      <c r="AD81" s="93"/>
      <c r="AE81" s="93" t="str">
        <f>Table1[[#This Row],[Item Description]]&amp;Table1[[#This Row],[Unit]]&amp;Table1[[#This Row],[Unit Price]]</f>
        <v>GEL PEN KENKO EASY GELLSN26100</v>
      </c>
    </row>
    <row r="82" spans="1:31" x14ac:dyDescent="0.25">
      <c r="A82" s="95" t="str">
        <f>IF(Table1[[#This Row],[No. Invoice :]]="","",ROW())</f>
        <v/>
      </c>
      <c r="B82" s="196" t="str">
        <f>IF(Table1[h_Kode Sales :_1]="","",B$1+COUNT(B$2:B81))</f>
        <v/>
      </c>
      <c r="D82" s="197"/>
      <c r="E82" s="198"/>
      <c r="F82" s="197"/>
      <c r="G82" s="95" t="str">
        <f>IF(Table1[[#This Row],[h_No. Invoice :]]="","",CONCATENATE("AM"," ",Table1[[#This Row],[h_No. Invoice :]]))</f>
        <v/>
      </c>
      <c r="H82" s="96" t="str">
        <f>CONCATENATE(UPPER(Table1[[#This Row],[h_Kode Sales :_1]])," ",Table1[[#This Row],[h_Kode Sales :_2]])</f>
        <v xml:space="preserve"> </v>
      </c>
      <c r="I82" s="95" t="str">
        <f>IF(Table1[[#This Row],[h_toko]]="","",INDEX(Table2[e],IF(Table1[[#This Row],[h_toko]]="","",MATCH(Table1[[#This Row],[h_toko]],Table2[a],0)),))</f>
        <v/>
      </c>
      <c r="J82" s="92">
        <v>50</v>
      </c>
      <c r="K82" s="92" t="s">
        <v>191</v>
      </c>
      <c r="L82" s="92">
        <v>1</v>
      </c>
      <c r="M82" s="92" t="s">
        <v>282</v>
      </c>
      <c r="N82" s="196" t="str">
        <f>IF(Table1[[#This Row],[h_Item Description]]="","",INDEX([1]!db[NB PAJAK],MATCH(Table1[[#This Row],[h_Item Description]],[1]!db[kode],0)))</f>
        <v>STIP / PENGHAPUS JOYKO 526-B20 PUTIH</v>
      </c>
      <c r="O82" s="92" t="s">
        <v>283</v>
      </c>
      <c r="P82" s="93">
        <v>34100</v>
      </c>
      <c r="Q82" s="94">
        <v>0.13500000000000001</v>
      </c>
      <c r="S82" s="199">
        <f>Table1[[#This Row],[h_hargasetelahdiskon]]</f>
        <v>1474825</v>
      </c>
      <c r="V82" s="95">
        <f ca="1">IF(Table1[[#This Row],[Item Description]]="","",IF(Table1[[#This Row],[//]]="",INDIRECT(ADDRESS(ROW()-1,COLUMN())),Table1[[#This Row],[//]]))</f>
        <v>80</v>
      </c>
      <c r="W82" s="95">
        <f ca="1">IF(Table1[[#This Row],[h_id]]="","",COUNTIF(Table1[h_id],Table1[[#This Row],[h_id]]))</f>
        <v>5</v>
      </c>
      <c r="X82" s="93">
        <f>IF(Table1[Item Description]="","",Table1[[#This Row],[Qty]]*Table1[[#This Row],[Unit Price]])</f>
        <v>1705000</v>
      </c>
      <c r="Y82" s="93">
        <f>IF(Table1[[#This Row],[h_hargasebelumdiskon]]="","",IF(Table1[[#This Row],[Disc 1]]="",0,Table1[[#This Row],[h_hargasebelumdiskon]]*Table1[[#This Row],[Disc 1]]))</f>
        <v>230175.00000000003</v>
      </c>
      <c r="Z82" s="93">
        <f>IF(Table1[[#This Row],[h_hargasebelumdiskon]]="","",IF(Table1[[#This Row],[Disc 2]]="",0,(Table1[[#This Row],[h_hargasebelumdiskon]]-Table1[[#This Row],[h_disc 1]])*Table1[[#This Row],[Disc 2]]))</f>
        <v>0</v>
      </c>
      <c r="AA82" s="93">
        <f>IF(Table1[Item Description]="","",Table1[[#This Row],[h_disc 1]]+Table1[[#This Row],[h_disc 2]])</f>
        <v>230175.00000000003</v>
      </c>
      <c r="AB82" s="93">
        <f>IF(Table1[Item Description]="","",Table1[[#This Row],[h_hargasebelumdiskon]]-Table1[[#This Row],[h_diskon]])</f>
        <v>1474825</v>
      </c>
      <c r="AC82" s="93" t="str">
        <f>IF(Table1[//]="","",SUMIF(Table1[h_id],Table1[h_id],Table1[h_hargasetelahdiskon]))</f>
        <v/>
      </c>
      <c r="AD82" s="93"/>
      <c r="AE82" s="93" t="str">
        <f>Table1[[#This Row],[Item Description]]&amp;Table1[[#This Row],[Unit]]&amp;Table1[[#This Row],[Unit Price]]</f>
        <v>STIP / PENGHAPUS JOYKO 526-B20 PUTIHPAK34100</v>
      </c>
    </row>
    <row r="83" spans="1:31" x14ac:dyDescent="0.25">
      <c r="A83" s="95" t="str">
        <f>IF(Table1[[#This Row],[No. Invoice :]]="","",ROW())</f>
        <v/>
      </c>
      <c r="B83" s="196" t="str">
        <f>IF(Table1[h_Kode Sales :_1]="","",B$1+COUNT(B$2:B82))</f>
        <v/>
      </c>
      <c r="G83" s="95" t="str">
        <f>IF(Table1[[#This Row],[h_No. Invoice :]]="","",CONCATENATE("AM"," ",Table1[[#This Row],[h_No. Invoice :]]))</f>
        <v/>
      </c>
      <c r="H83" s="96" t="str">
        <f>CONCATENATE(UPPER(Table1[[#This Row],[h_Kode Sales :_1]])," ",Table1[[#This Row],[h_Kode Sales :_2]])</f>
        <v xml:space="preserve"> </v>
      </c>
      <c r="I83" s="95" t="str">
        <f>IF(Table1[[#This Row],[h_toko]]="","",INDEX(Table2[e],IF(Table1[[#This Row],[h_toko]]="","",MATCH(Table1[[#This Row],[h_toko]],Table2[a],0)),))</f>
        <v/>
      </c>
      <c r="J83" s="92">
        <v>100</v>
      </c>
      <c r="K83" s="92" t="s">
        <v>191</v>
      </c>
      <c r="L83" s="92">
        <v>2</v>
      </c>
      <c r="M83" s="92" t="s">
        <v>302</v>
      </c>
      <c r="N83" s="196" t="str">
        <f>IF(Table1[[#This Row],[h_Item Description]]="","",INDEX([1]!db[NB PAJAK],MATCH(Table1[[#This Row],[h_Item Description]],[1]!db[kode],0)))</f>
        <v>STIP / PENGHAPUS JOYKO 526-B40P PUTIH</v>
      </c>
      <c r="O83" s="92" t="s">
        <v>305</v>
      </c>
      <c r="P83" s="93">
        <v>28300</v>
      </c>
      <c r="Q83" s="94">
        <v>0.13500000000000001</v>
      </c>
      <c r="S83" s="199">
        <f>Table1[[#This Row],[h_hargasetelahdiskon]]</f>
        <v>2447950</v>
      </c>
      <c r="V83" s="95">
        <f ca="1">IF(Table1[[#This Row],[Item Description]]="","",IF(Table1[[#This Row],[//]]="",INDIRECT(ADDRESS(ROW()-1,COLUMN())),Table1[[#This Row],[//]]))</f>
        <v>80</v>
      </c>
      <c r="W83" s="95">
        <f ca="1">IF(Table1[[#This Row],[h_id]]="","",COUNTIF(Table1[h_id],Table1[[#This Row],[h_id]]))</f>
        <v>5</v>
      </c>
      <c r="X83" s="93">
        <f>IF(Table1[Item Description]="","",Table1[[#This Row],[Qty]]*Table1[[#This Row],[Unit Price]])</f>
        <v>2830000</v>
      </c>
      <c r="Y83" s="93">
        <f>IF(Table1[[#This Row],[h_hargasebelumdiskon]]="","",IF(Table1[[#This Row],[Disc 1]]="",0,Table1[[#This Row],[h_hargasebelumdiskon]]*Table1[[#This Row],[Disc 1]]))</f>
        <v>382050</v>
      </c>
      <c r="Z83" s="93">
        <f>IF(Table1[[#This Row],[h_hargasebelumdiskon]]="","",IF(Table1[[#This Row],[Disc 2]]="",0,(Table1[[#This Row],[h_hargasebelumdiskon]]-Table1[[#This Row],[h_disc 1]])*Table1[[#This Row],[Disc 2]]))</f>
        <v>0</v>
      </c>
      <c r="AA83" s="93">
        <f>IF(Table1[Item Description]="","",Table1[[#This Row],[h_disc 1]]+Table1[[#This Row],[h_disc 2]])</f>
        <v>382050</v>
      </c>
      <c r="AB83" s="93">
        <f>IF(Table1[Item Description]="","",Table1[[#This Row],[h_hargasebelumdiskon]]-Table1[[#This Row],[h_diskon]])</f>
        <v>2447950</v>
      </c>
      <c r="AC83" s="93" t="str">
        <f>IF(Table1[//]="","",SUMIF(Table1[h_id],Table1[h_id],Table1[h_hargasetelahdiskon]))</f>
        <v/>
      </c>
      <c r="AD83" s="93"/>
      <c r="AE83" s="93" t="str">
        <f>Table1[[#This Row],[Item Description]]&amp;Table1[[#This Row],[Unit]]&amp;Table1[[#This Row],[Unit Price]]</f>
        <v>STIP / PENGHAPUS JOYKO 526-B40P PUTIHPAK28300</v>
      </c>
    </row>
    <row r="84" spans="1:31" x14ac:dyDescent="0.25">
      <c r="A84" s="95" t="str">
        <f>IF(Table1[[#This Row],[No. Invoice :]]="","",ROW())</f>
        <v/>
      </c>
      <c r="B84" s="196" t="str">
        <f>IF(Table1[h_Kode Sales :_1]="","",B$1+COUNT(B$2:B83))</f>
        <v/>
      </c>
      <c r="D84" s="197"/>
      <c r="E84" s="198"/>
      <c r="F84" s="197"/>
      <c r="G84" s="95" t="str">
        <f>IF(Table1[[#This Row],[h_No. Invoice :]]="","",CONCATENATE("AM"," ",Table1[[#This Row],[h_No. Invoice :]]))</f>
        <v/>
      </c>
      <c r="H84" s="96" t="str">
        <f>CONCATENATE(UPPER(Table1[[#This Row],[h_Kode Sales :_1]])," ",Table1[[#This Row],[h_Kode Sales :_2]])</f>
        <v xml:space="preserve"> </v>
      </c>
      <c r="I84" s="95" t="str">
        <f>IF(Table1[[#This Row],[h_toko]]="","",INDEX(Table2[e],IF(Table1[[#This Row],[h_toko]]="","",MATCH(Table1[[#This Row],[h_toko]],Table2[a],0)),))</f>
        <v/>
      </c>
      <c r="J84" s="92">
        <v>30</v>
      </c>
      <c r="K84" s="92" t="s">
        <v>132</v>
      </c>
      <c r="L84" s="92">
        <v>1</v>
      </c>
      <c r="M84" s="92" t="s">
        <v>303</v>
      </c>
      <c r="N84" s="196" t="str">
        <f>IF(Table1[[#This Row],[h_Item Description]]="","",INDEX([1]!db[NB PAJAK],MATCH(Table1[[#This Row],[h_Item Description]],[1]!db[kode],0)))</f>
        <v>CUTTER 9 MM KENKO A-300 (KECIL)</v>
      </c>
      <c r="O84" s="92" t="s">
        <v>295</v>
      </c>
      <c r="P84" s="93">
        <v>57000</v>
      </c>
      <c r="Q84" s="94">
        <v>0.13500000000000001</v>
      </c>
      <c r="S84" s="199">
        <f>Table1[[#This Row],[h_hargasetelahdiskon]]</f>
        <v>1479150</v>
      </c>
      <c r="V84" s="95">
        <f ca="1">IF(Table1[[#This Row],[Item Description]]="","",IF(Table1[[#This Row],[//]]="",INDIRECT(ADDRESS(ROW()-1,COLUMN())),Table1[[#This Row],[//]]))</f>
        <v>80</v>
      </c>
      <c r="W84" s="95">
        <f ca="1">IF(Table1[[#This Row],[h_id]]="","",COUNTIF(Table1[h_id],Table1[[#This Row],[h_id]]))</f>
        <v>5</v>
      </c>
      <c r="X84" s="93">
        <f>IF(Table1[Item Description]="","",Table1[[#This Row],[Qty]]*Table1[[#This Row],[Unit Price]])</f>
        <v>1710000</v>
      </c>
      <c r="Y84" s="93">
        <f>IF(Table1[[#This Row],[h_hargasebelumdiskon]]="","",IF(Table1[[#This Row],[Disc 1]]="",0,Table1[[#This Row],[h_hargasebelumdiskon]]*Table1[[#This Row],[Disc 1]]))</f>
        <v>230850.00000000003</v>
      </c>
      <c r="Z84" s="93">
        <f>IF(Table1[[#This Row],[h_hargasebelumdiskon]]="","",IF(Table1[[#This Row],[Disc 2]]="",0,(Table1[[#This Row],[h_hargasebelumdiskon]]-Table1[[#This Row],[h_disc 1]])*Table1[[#This Row],[Disc 2]]))</f>
        <v>0</v>
      </c>
      <c r="AA84" s="93">
        <f>IF(Table1[Item Description]="","",Table1[[#This Row],[h_disc 1]]+Table1[[#This Row],[h_disc 2]])</f>
        <v>230850.00000000003</v>
      </c>
      <c r="AB84" s="93">
        <f>IF(Table1[Item Description]="","",Table1[[#This Row],[h_hargasebelumdiskon]]-Table1[[#This Row],[h_diskon]])</f>
        <v>1479150</v>
      </c>
      <c r="AC84" s="93" t="str">
        <f>IF(Table1[//]="","",SUMIF(Table1[h_id],Table1[h_id],Table1[h_hargasetelahdiskon]))</f>
        <v/>
      </c>
      <c r="AD84" s="93"/>
      <c r="AE84" s="93" t="str">
        <f>Table1[[#This Row],[Item Description]]&amp;Table1[[#This Row],[Unit]]&amp;Table1[[#This Row],[Unit Price]]</f>
        <v>CUTTER 9 MM KENKO A-300 (KECIL)LSN57000</v>
      </c>
    </row>
    <row r="85" spans="1:31" x14ac:dyDescent="0.25">
      <c r="A85" s="95" t="str">
        <f>IF(Table1[[#This Row],[No. Invoice :]]="","",ROW())</f>
        <v/>
      </c>
      <c r="B85" s="196" t="str">
        <f>IF(Table1[h_Kode Sales :_1]="","",B$1+COUNT(B$2:B84))</f>
        <v/>
      </c>
      <c r="D85" s="197"/>
      <c r="E85" s="198"/>
      <c r="F85" s="197"/>
      <c r="G85" s="95" t="str">
        <f>IF(Table1[[#This Row],[h_No. Invoice :]]="","",CONCATENATE("AM"," ",Table1[[#This Row],[h_No. Invoice :]]))</f>
        <v/>
      </c>
      <c r="H85" s="96" t="str">
        <f>CONCATENATE(UPPER(Table1[[#This Row],[h_Kode Sales :_1]])," ",Table1[[#This Row],[h_Kode Sales :_2]])</f>
        <v xml:space="preserve"> </v>
      </c>
      <c r="I85" s="95" t="str">
        <f>IF(Table1[[#This Row],[h_toko]]="","",INDEX(Table2[e],IF(Table1[[#This Row],[h_toko]]="","",MATCH(Table1[[#This Row],[h_toko]],Table2[a],0)),))</f>
        <v/>
      </c>
      <c r="N85" s="196" t="str">
        <f>IF(Table1[[#This Row],[h_Item Description]]="","",INDEX([1]!db[NB PAJAK],MATCH(Table1[[#This Row],[h_Item Description]],[1]!db[kode],0)))</f>
        <v/>
      </c>
      <c r="P85" s="93"/>
      <c r="Q85" s="94"/>
      <c r="S85" s="199" t="str">
        <f>Table1[[#This Row],[h_hargasetelahdiskon]]</f>
        <v/>
      </c>
      <c r="V85" s="95" t="str">
        <f ca="1">IF(Table1[[#This Row],[Item Description]]="","",IF(Table1[[#This Row],[//]]="",INDIRECT(ADDRESS(ROW()-1,COLUMN())),Table1[[#This Row],[//]]))</f>
        <v/>
      </c>
      <c r="W85" s="95" t="str">
        <f ca="1">IF(Table1[[#This Row],[h_id]]="","",COUNTIF(Table1[h_id],Table1[[#This Row],[h_id]]))</f>
        <v/>
      </c>
      <c r="X85" s="93" t="str">
        <f>IF(Table1[Item Description]="","",Table1[[#This Row],[Qty]]*Table1[[#This Row],[Unit Price]])</f>
        <v/>
      </c>
      <c r="Y85" s="93" t="str">
        <f>IF(Table1[[#This Row],[h_hargasebelumdiskon]]="","",IF(Table1[[#This Row],[Disc 1]]="",0,Table1[[#This Row],[h_hargasebelumdiskon]]*Table1[[#This Row],[Disc 1]]))</f>
        <v/>
      </c>
      <c r="Z85" s="93" t="str">
        <f>IF(Table1[[#This Row],[h_hargasebelumdiskon]]="","",IF(Table1[[#This Row],[Disc 2]]="",0,(Table1[[#This Row],[h_hargasebelumdiskon]]-Table1[[#This Row],[h_disc 1]])*Table1[[#This Row],[Disc 2]]))</f>
        <v/>
      </c>
      <c r="AA85" s="93" t="str">
        <f>IF(Table1[Item Description]="","",Table1[[#This Row],[h_disc 1]]+Table1[[#This Row],[h_disc 2]])</f>
        <v/>
      </c>
      <c r="AB85" s="93" t="str">
        <f>IF(Table1[Item Description]="","",Table1[[#This Row],[h_hargasebelumdiskon]]-Table1[[#This Row],[h_diskon]])</f>
        <v/>
      </c>
      <c r="AC85" s="93" t="str">
        <f>IF(Table1[//]="","",SUMIF(Table1[h_id],Table1[h_id],Table1[h_hargasetelahdiskon]))</f>
        <v/>
      </c>
      <c r="AD85" s="93"/>
      <c r="AE85" s="93" t="str">
        <f>Table1[[#This Row],[Item Description]]&amp;Table1[[#This Row],[Unit]]&amp;Table1[[#This Row],[Unit Price]]</f>
        <v/>
      </c>
    </row>
    <row r="86" spans="1:31" x14ac:dyDescent="0.25">
      <c r="A86" s="95">
        <f>IF(Table1[[#This Row],[No. Invoice :]]="","",ROW())</f>
        <v>86</v>
      </c>
      <c r="B86" s="196">
        <f>IF(Table1[h_Kode Sales :_1]="","",B$1+COUNT(B$2:B85))</f>
        <v>23050019</v>
      </c>
      <c r="C86" s="98">
        <v>45058</v>
      </c>
      <c r="D86" s="92" t="s">
        <v>242</v>
      </c>
      <c r="E86" s="97" t="s">
        <v>309</v>
      </c>
      <c r="F86" s="92" t="s">
        <v>131</v>
      </c>
      <c r="G86" s="95" t="str">
        <f>IF(Table1[[#This Row],[h_No. Invoice :]]="","",CONCATENATE("AM"," ",Table1[[#This Row],[h_No. Invoice :]]))</f>
        <v>AM 23050019</v>
      </c>
      <c r="H86" s="96" t="str">
        <f>CONCATENATE(UPPER(Table1[[#This Row],[h_Kode Sales :_1]])," ",Table1[[#This Row],[h_Kode Sales :_2]])</f>
        <v>G 4093</v>
      </c>
      <c r="I86" s="95" t="str">
        <f>IF(Table1[[#This Row],[h_toko]]="","",INDEX(Table2[e],IF(Table1[[#This Row],[h_toko]]="","",MATCH(Table1[[#This Row],[h_toko]],Table2[a],0)),))</f>
        <v>LILY JULIAWATI (REJO AGUNG) JOMBANG</v>
      </c>
      <c r="J86" s="92">
        <v>288</v>
      </c>
      <c r="K86" s="92" t="s">
        <v>132</v>
      </c>
      <c r="L86" s="92">
        <v>2</v>
      </c>
      <c r="M86" s="92" t="s">
        <v>310</v>
      </c>
      <c r="N86" s="196" t="str">
        <f>IF(Table1[[#This Row],[h_Item Description]]="","",INDEX([1]!db[NB PAJAK],MATCH(Table1[[#This Row],[h_Item Description]],[1]!db[kode],0)))</f>
        <v>GEL PEN JOYKO GP-237 X-TECH</v>
      </c>
      <c r="O86" s="92" t="s">
        <v>326</v>
      </c>
      <c r="P86" s="93">
        <v>43200</v>
      </c>
      <c r="Q86" s="94">
        <v>0.125</v>
      </c>
      <c r="S86" s="199">
        <f>Table1[[#This Row],[h_hargasetelahdiskon]]</f>
        <v>10886400</v>
      </c>
      <c r="T86" s="93" t="s">
        <v>146</v>
      </c>
      <c r="V86" s="95">
        <f ca="1">IF(Table1[[#This Row],[Item Description]]="","",IF(Table1[[#This Row],[//]]="",INDIRECT(ADDRESS(ROW()-1,COLUMN())),Table1[[#This Row],[//]]))</f>
        <v>86</v>
      </c>
      <c r="W86" s="95">
        <f ca="1">IF(Table1[[#This Row],[h_id]]="","",COUNTIF(Table1[h_id],Table1[[#This Row],[h_id]]))</f>
        <v>12</v>
      </c>
      <c r="X86" s="93">
        <f>IF(Table1[Item Description]="","",Table1[[#This Row],[Qty]]*Table1[[#This Row],[Unit Price]])</f>
        <v>12441600</v>
      </c>
      <c r="Y86" s="93">
        <f>IF(Table1[[#This Row],[h_hargasebelumdiskon]]="","",IF(Table1[[#This Row],[Disc 1]]="",0,Table1[[#This Row],[h_hargasebelumdiskon]]*Table1[[#This Row],[Disc 1]]))</f>
        <v>1555200</v>
      </c>
      <c r="Z86" s="93">
        <f>IF(Table1[[#This Row],[h_hargasebelumdiskon]]="","",IF(Table1[[#This Row],[Disc 2]]="",0,(Table1[[#This Row],[h_hargasebelumdiskon]]-Table1[[#This Row],[h_disc 1]])*Table1[[#This Row],[Disc 2]]))</f>
        <v>0</v>
      </c>
      <c r="AA86" s="93">
        <f>IF(Table1[Item Description]="","",Table1[[#This Row],[h_disc 1]]+Table1[[#This Row],[h_disc 2]])</f>
        <v>1555200</v>
      </c>
      <c r="AB86" s="93">
        <f>IF(Table1[Item Description]="","",Table1[[#This Row],[h_hargasebelumdiskon]]-Table1[[#This Row],[h_diskon]])</f>
        <v>10886400</v>
      </c>
      <c r="AC86" s="93">
        <f ca="1">IF(Table1[//]="","",SUMIF(Table1[h_id],Table1[h_id],Table1[h_hargasetelahdiskon]))</f>
        <v>59314325</v>
      </c>
      <c r="AD86" s="93"/>
      <c r="AE86" s="93" t="str">
        <f>Table1[[#This Row],[Item Description]]&amp;Table1[[#This Row],[Unit]]&amp;Table1[[#This Row],[Unit Price]]</f>
        <v>GEL PEN JOYKO GP-237 X-TECHLSN43200</v>
      </c>
    </row>
    <row r="87" spans="1:31" x14ac:dyDescent="0.25">
      <c r="A87" s="95" t="str">
        <f>IF(Table1[[#This Row],[No. Invoice :]]="","",ROW())</f>
        <v/>
      </c>
      <c r="B87" s="196" t="str">
        <f>IF(Table1[h_Kode Sales :_1]="","",B$1+COUNT(B$2:B86))</f>
        <v/>
      </c>
      <c r="D87" s="197"/>
      <c r="E87" s="198"/>
      <c r="F87" s="197"/>
      <c r="G87" s="95" t="str">
        <f>IF(Table1[[#This Row],[h_No. Invoice :]]="","",CONCATENATE("AM"," ",Table1[[#This Row],[h_No. Invoice :]]))</f>
        <v/>
      </c>
      <c r="H87" s="96" t="str">
        <f>CONCATENATE(UPPER(Table1[[#This Row],[h_Kode Sales :_1]])," ",Table1[[#This Row],[h_Kode Sales :_2]])</f>
        <v xml:space="preserve"> </v>
      </c>
      <c r="I87" s="95" t="str">
        <f>IF(Table1[[#This Row],[h_toko]]="","",INDEX(Table2[e],IF(Table1[[#This Row],[h_toko]]="","",MATCH(Table1[[#This Row],[h_toko]],Table2[a],0)),))</f>
        <v/>
      </c>
      <c r="J87" s="92">
        <v>576</v>
      </c>
      <c r="K87" s="92" t="s">
        <v>143</v>
      </c>
      <c r="L87" s="92">
        <v>2</v>
      </c>
      <c r="M87" s="92" t="s">
        <v>311</v>
      </c>
      <c r="N87" s="196" t="e">
        <f>IF(Table1[[#This Row],[h_Item Description]]="","",INDEX([1]!db[NB PAJAK],MATCH(Table1[[#This Row],[h_Item Description]],[1]!db[kode],0)))</f>
        <v>#N/A</v>
      </c>
      <c r="O87" s="92" t="s">
        <v>319</v>
      </c>
      <c r="P87" s="93">
        <v>4800</v>
      </c>
      <c r="Q87" s="94">
        <v>0.125</v>
      </c>
      <c r="S87" s="199">
        <f>Table1[[#This Row],[h_hargasetelahdiskon]]</f>
        <v>2419200</v>
      </c>
      <c r="V87" s="95">
        <f ca="1">IF(Table1[[#This Row],[Item Description]]="","",IF(Table1[[#This Row],[//]]="",INDIRECT(ADDRESS(ROW()-1,COLUMN())),Table1[[#This Row],[//]]))</f>
        <v>86</v>
      </c>
      <c r="W87" s="95">
        <f ca="1">IF(Table1[[#This Row],[h_id]]="","",COUNTIF(Table1[h_id],Table1[[#This Row],[h_id]]))</f>
        <v>12</v>
      </c>
      <c r="X87" s="93">
        <f>IF(Table1[Item Description]="","",Table1[[#This Row],[Qty]]*Table1[[#This Row],[Unit Price]])</f>
        <v>2764800</v>
      </c>
      <c r="Y87" s="93">
        <f>IF(Table1[[#This Row],[h_hargasebelumdiskon]]="","",IF(Table1[[#This Row],[Disc 1]]="",0,Table1[[#This Row],[h_hargasebelumdiskon]]*Table1[[#This Row],[Disc 1]]))</f>
        <v>345600</v>
      </c>
      <c r="Z87" s="93">
        <f>IF(Table1[[#This Row],[h_hargasebelumdiskon]]="","",IF(Table1[[#This Row],[Disc 2]]="",0,(Table1[[#This Row],[h_hargasebelumdiskon]]-Table1[[#This Row],[h_disc 1]])*Table1[[#This Row],[Disc 2]]))</f>
        <v>0</v>
      </c>
      <c r="AA87" s="93">
        <f>IF(Table1[Item Description]="","",Table1[[#This Row],[h_disc 1]]+Table1[[#This Row],[h_disc 2]])</f>
        <v>345600</v>
      </c>
      <c r="AB87" s="93">
        <f>IF(Table1[Item Description]="","",Table1[[#This Row],[h_hargasebelumdiskon]]-Table1[[#This Row],[h_diskon]])</f>
        <v>2419200</v>
      </c>
      <c r="AC87" s="93" t="str">
        <f>IF(Table1[//]="","",SUMIF(Table1[h_id],Table1[h_id],Table1[h_hargasetelahdiskon]))</f>
        <v/>
      </c>
      <c r="AD87" s="93"/>
      <c r="AE87" s="93" t="str">
        <f>Table1[[#This Row],[Item Description]]&amp;Table1[[#This Row],[Unit]]&amp;Table1[[#This Row],[Unit Price]]</f>
        <v>PENCIL CASE JOYKO PC-0719PCS4800</v>
      </c>
    </row>
    <row r="88" spans="1:31" x14ac:dyDescent="0.25">
      <c r="A88" s="95" t="str">
        <f>IF(Table1[[#This Row],[No. Invoice :]]="","",ROW())</f>
        <v/>
      </c>
      <c r="B88" s="196" t="str">
        <f>IF(Table1[h_Kode Sales :_1]="","",B$1+COUNT(B$2:B87))</f>
        <v/>
      </c>
      <c r="G88" s="95" t="str">
        <f>IF(Table1[[#This Row],[h_No. Invoice :]]="","",CONCATENATE("AM"," ",Table1[[#This Row],[h_No. Invoice :]]))</f>
        <v/>
      </c>
      <c r="H88" s="96" t="str">
        <f>CONCATENATE(UPPER(Table1[[#This Row],[h_Kode Sales :_1]])," ",Table1[[#This Row],[h_Kode Sales :_2]])</f>
        <v xml:space="preserve"> </v>
      </c>
      <c r="I88" s="95" t="str">
        <f>IF(Table1[[#This Row],[h_toko]]="","",INDEX(Table2[e],IF(Table1[[#This Row],[h_toko]]="","",MATCH(Table1[[#This Row],[h_toko]],Table2[a],0)),))</f>
        <v/>
      </c>
      <c r="J88" s="92">
        <v>360</v>
      </c>
      <c r="K88" s="92" t="s">
        <v>143</v>
      </c>
      <c r="L88" s="92">
        <v>5</v>
      </c>
      <c r="M88" s="92" t="s">
        <v>312</v>
      </c>
      <c r="N88" s="196" t="e">
        <f>IF(Table1[[#This Row],[h_Item Description]]="","",INDEX([1]!db[NB PAJAK],MATCH(Table1[[#This Row],[h_Item Description]],[1]!db[kode],0)))</f>
        <v>#N/A</v>
      </c>
      <c r="O88" s="92" t="s">
        <v>320</v>
      </c>
      <c r="P88" s="93">
        <v>15800</v>
      </c>
      <c r="Q88" s="94">
        <v>0.125</v>
      </c>
      <c r="S88" s="199">
        <f>Table1[[#This Row],[h_hargasetelahdiskon]]</f>
        <v>4977000</v>
      </c>
      <c r="V88" s="95">
        <f ca="1">IF(Table1[[#This Row],[Item Description]]="","",IF(Table1[[#This Row],[//]]="",INDIRECT(ADDRESS(ROW()-1,COLUMN())),Table1[[#This Row],[//]]))</f>
        <v>86</v>
      </c>
      <c r="W88" s="95">
        <f ca="1">IF(Table1[[#This Row],[h_id]]="","",COUNTIF(Table1[h_id],Table1[[#This Row],[h_id]]))</f>
        <v>12</v>
      </c>
      <c r="X88" s="93">
        <f>IF(Table1[Item Description]="","",Table1[[#This Row],[Qty]]*Table1[[#This Row],[Unit Price]])</f>
        <v>5688000</v>
      </c>
      <c r="Y88" s="93">
        <f>IF(Table1[[#This Row],[h_hargasebelumdiskon]]="","",IF(Table1[[#This Row],[Disc 1]]="",0,Table1[[#This Row],[h_hargasebelumdiskon]]*Table1[[#This Row],[Disc 1]]))</f>
        <v>711000</v>
      </c>
      <c r="Z88" s="93">
        <f>IF(Table1[[#This Row],[h_hargasebelumdiskon]]="","",IF(Table1[[#This Row],[Disc 2]]="",0,(Table1[[#This Row],[h_hargasebelumdiskon]]-Table1[[#This Row],[h_disc 1]])*Table1[[#This Row],[Disc 2]]))</f>
        <v>0</v>
      </c>
      <c r="AA88" s="93">
        <f>IF(Table1[Item Description]="","",Table1[[#This Row],[h_disc 1]]+Table1[[#This Row],[h_disc 2]])</f>
        <v>711000</v>
      </c>
      <c r="AB88" s="93">
        <f>IF(Table1[Item Description]="","",Table1[[#This Row],[h_hargasebelumdiskon]]-Table1[[#This Row],[h_diskon]])</f>
        <v>4977000</v>
      </c>
      <c r="AC88" s="93" t="str">
        <f>IF(Table1[//]="","",SUMIF(Table1[h_id],Table1[h_id],Table1[h_hargasetelahdiskon]))</f>
        <v/>
      </c>
      <c r="AD88" s="93"/>
      <c r="AE88" s="93" t="str">
        <f>Table1[[#This Row],[Item Description]]&amp;Table1[[#This Row],[Unit]]&amp;Table1[[#This Row],[Unit Price]]</f>
        <v>BINDER NOTE JOYKO A5 (CAMPUS)PCS15800</v>
      </c>
    </row>
    <row r="89" spans="1:31" x14ac:dyDescent="0.25">
      <c r="A89" s="95" t="str">
        <f>IF(Table1[[#This Row],[No. Invoice :]]="","",ROW())</f>
        <v/>
      </c>
      <c r="B89" s="196" t="str">
        <f>IF(Table1[h_Kode Sales :_1]="","",B$1+COUNT(B$2:B88))</f>
        <v/>
      </c>
      <c r="D89" s="197"/>
      <c r="E89" s="198"/>
      <c r="F89" s="197"/>
      <c r="G89" s="95" t="str">
        <f>IF(Table1[[#This Row],[h_No. Invoice :]]="","",CONCATENATE("AM"," ",Table1[[#This Row],[h_No. Invoice :]]))</f>
        <v/>
      </c>
      <c r="H89" s="96" t="str">
        <f>CONCATENATE(UPPER(Table1[[#This Row],[h_Kode Sales :_1]])," ",Table1[[#This Row],[h_Kode Sales :_2]])</f>
        <v xml:space="preserve"> </v>
      </c>
      <c r="I89" s="95" t="str">
        <f>IF(Table1[[#This Row],[h_toko]]="","",INDEX(Table2[e],IF(Table1[[#This Row],[h_toko]]="","",MATCH(Table1[[#This Row],[h_toko]],Table2[a],0)),))</f>
        <v/>
      </c>
      <c r="J89" s="92">
        <v>144</v>
      </c>
      <c r="K89" s="92" t="s">
        <v>143</v>
      </c>
      <c r="L89" s="92">
        <v>2</v>
      </c>
      <c r="M89" s="92" t="s">
        <v>313</v>
      </c>
      <c r="N89" s="196" t="e">
        <f>IF(Table1[[#This Row],[h_Item Description]]="","",INDEX([1]!db[NB PAJAK],MATCH(Table1[[#This Row],[h_Item Description]],[1]!db[kode],0)))</f>
        <v>#N/A</v>
      </c>
      <c r="O89" s="92" t="s">
        <v>321</v>
      </c>
      <c r="P89" s="93">
        <v>15800</v>
      </c>
      <c r="Q89" s="94">
        <v>0.125</v>
      </c>
      <c r="S89" s="199">
        <f>Table1[[#This Row],[h_hargasetelahdiskon]]</f>
        <v>1990800</v>
      </c>
      <c r="V89" s="95">
        <f ca="1">IF(Table1[[#This Row],[Item Description]]="","",IF(Table1[[#This Row],[//]]="",INDIRECT(ADDRESS(ROW()-1,COLUMN())),Table1[[#This Row],[//]]))</f>
        <v>86</v>
      </c>
      <c r="W89" s="95">
        <f ca="1">IF(Table1[[#This Row],[h_id]]="","",COUNTIF(Table1[h_id],Table1[[#This Row],[h_id]]))</f>
        <v>12</v>
      </c>
      <c r="X89" s="93">
        <f>IF(Table1[Item Description]="","",Table1[[#This Row],[Qty]]*Table1[[#This Row],[Unit Price]])</f>
        <v>2275200</v>
      </c>
      <c r="Y89" s="93">
        <f>IF(Table1[[#This Row],[h_hargasebelumdiskon]]="","",IF(Table1[[#This Row],[Disc 1]]="",0,Table1[[#This Row],[h_hargasebelumdiskon]]*Table1[[#This Row],[Disc 1]]))</f>
        <v>284400</v>
      </c>
      <c r="Z89" s="93">
        <f>IF(Table1[[#This Row],[h_hargasebelumdiskon]]="","",IF(Table1[[#This Row],[Disc 2]]="",0,(Table1[[#This Row],[h_hargasebelumdiskon]]-Table1[[#This Row],[h_disc 1]])*Table1[[#This Row],[Disc 2]]))</f>
        <v>0</v>
      </c>
      <c r="AA89" s="93">
        <f>IF(Table1[Item Description]="","",Table1[[#This Row],[h_disc 1]]+Table1[[#This Row],[h_disc 2]])</f>
        <v>284400</v>
      </c>
      <c r="AB89" s="93">
        <f>IF(Table1[Item Description]="","",Table1[[#This Row],[h_hargasebelumdiskon]]-Table1[[#This Row],[h_diskon]])</f>
        <v>1990800</v>
      </c>
      <c r="AC89" s="93" t="str">
        <f>IF(Table1[//]="","",SUMIF(Table1[h_id],Table1[h_id],Table1[h_hargasetelahdiskon]))</f>
        <v/>
      </c>
      <c r="AD89" s="93"/>
      <c r="AE89" s="93" t="str">
        <f>Table1[[#This Row],[Item Description]]&amp;Table1[[#This Row],[Unit]]&amp;Table1[[#This Row],[Unit Price]]</f>
        <v>BINDER NOTE JOYKO A5 (FANCY)PCS15800</v>
      </c>
    </row>
    <row r="90" spans="1:31" x14ac:dyDescent="0.25">
      <c r="A90" s="95" t="str">
        <f>IF(Table1[[#This Row],[No. Invoice :]]="","",ROW())</f>
        <v/>
      </c>
      <c r="B90" s="196" t="str">
        <f>IF(Table1[h_Kode Sales :_1]="","",B$1+COUNT(B$2:B89))</f>
        <v/>
      </c>
      <c r="D90" s="197"/>
      <c r="E90" s="198"/>
      <c r="F90" s="197"/>
      <c r="G90" s="95" t="str">
        <f>IF(Table1[[#This Row],[h_No. Invoice :]]="","",CONCATENATE("AM"," ",Table1[[#This Row],[h_No. Invoice :]]))</f>
        <v/>
      </c>
      <c r="H90" s="96" t="str">
        <f>CONCATENATE(UPPER(Table1[[#This Row],[h_Kode Sales :_1]])," ",Table1[[#This Row],[h_Kode Sales :_2]])</f>
        <v xml:space="preserve"> </v>
      </c>
      <c r="I90" s="95" t="str">
        <f>IF(Table1[[#This Row],[h_toko]]="","",INDEX(Table2[e],IF(Table1[[#This Row],[h_toko]]="","",MATCH(Table1[[#This Row],[h_toko]],Table2[a],0)),))</f>
        <v/>
      </c>
      <c r="J90" s="92">
        <v>360</v>
      </c>
      <c r="K90" s="92" t="s">
        <v>143</v>
      </c>
      <c r="L90" s="92">
        <v>5</v>
      </c>
      <c r="M90" s="92" t="s">
        <v>334</v>
      </c>
      <c r="N90" s="196" t="e">
        <f>IF(Table1[[#This Row],[h_Item Description]]="","",INDEX([1]!db[NB PAJAK],MATCH(Table1[[#This Row],[h_Item Description]],[1]!db[kode],0)))</f>
        <v>#N/A</v>
      </c>
      <c r="O90" s="92" t="s">
        <v>335</v>
      </c>
      <c r="P90" s="93">
        <v>20700</v>
      </c>
      <c r="Q90" s="94">
        <v>0.125</v>
      </c>
      <c r="S90" s="199">
        <f>Table1[[#This Row],[h_hargasetelahdiskon]]</f>
        <v>6520500</v>
      </c>
      <c r="V90" s="95">
        <f ca="1">IF(Table1[[#This Row],[Item Description]]="","",IF(Table1[[#This Row],[//]]="",INDIRECT(ADDRESS(ROW()-1,COLUMN())),Table1[[#This Row],[//]]))</f>
        <v>86</v>
      </c>
      <c r="W90" s="95">
        <f ca="1">IF(Table1[[#This Row],[h_id]]="","",COUNTIF(Table1[h_id],Table1[[#This Row],[h_id]]))</f>
        <v>12</v>
      </c>
      <c r="X90" s="93">
        <f>IF(Table1[Item Description]="","",Table1[[#This Row],[Qty]]*Table1[[#This Row],[Unit Price]])</f>
        <v>7452000</v>
      </c>
      <c r="Y90" s="93">
        <f>IF(Table1[[#This Row],[h_hargasebelumdiskon]]="","",IF(Table1[[#This Row],[Disc 1]]="",0,Table1[[#This Row],[h_hargasebelumdiskon]]*Table1[[#This Row],[Disc 1]]))</f>
        <v>931500</v>
      </c>
      <c r="Z90" s="93">
        <f>IF(Table1[[#This Row],[h_hargasebelumdiskon]]="","",IF(Table1[[#This Row],[Disc 2]]="",0,(Table1[[#This Row],[h_hargasebelumdiskon]]-Table1[[#This Row],[h_disc 1]])*Table1[[#This Row],[Disc 2]]))</f>
        <v>0</v>
      </c>
      <c r="AA90" s="93">
        <f>IF(Table1[Item Description]="","",Table1[[#This Row],[h_disc 1]]+Table1[[#This Row],[h_disc 2]])</f>
        <v>931500</v>
      </c>
      <c r="AB90" s="93">
        <f>IF(Table1[Item Description]="","",Table1[[#This Row],[h_hargasebelumdiskon]]-Table1[[#This Row],[h_diskon]])</f>
        <v>6520500</v>
      </c>
      <c r="AC90" s="93" t="str">
        <f>IF(Table1[//]="","",SUMIF(Table1[h_id],Table1[h_id],Table1[h_hargasetelahdiskon]))</f>
        <v/>
      </c>
      <c r="AD90" s="93"/>
      <c r="AE90" s="93" t="str">
        <f>Table1[[#This Row],[Item Description]]&amp;Table1[[#This Row],[Unit]]&amp;Table1[[#This Row],[Unit Price]]</f>
        <v>BINDER NOTE JOYKO B5 (CAMPUS)PCS20700</v>
      </c>
    </row>
    <row r="91" spans="1:31" x14ac:dyDescent="0.25">
      <c r="A91" s="95" t="str">
        <f>IF(Table1[[#This Row],[No. Invoice :]]="","",ROW())</f>
        <v/>
      </c>
      <c r="B91" s="196" t="str">
        <f>IF(Table1[h_Kode Sales :_1]="","",B$1+COUNT(B$2:B89))</f>
        <v/>
      </c>
      <c r="G91" s="95" t="str">
        <f>IF(Table1[[#This Row],[h_No. Invoice :]]="","",CONCATENATE("AM"," ",Table1[[#This Row],[h_No. Invoice :]]))</f>
        <v/>
      </c>
      <c r="H91" s="96" t="str">
        <f>CONCATENATE(UPPER(Table1[[#This Row],[h_Kode Sales :_1]])," ",Table1[[#This Row],[h_Kode Sales :_2]])</f>
        <v xml:space="preserve"> </v>
      </c>
      <c r="I91" s="95" t="str">
        <f>IF(Table1[[#This Row],[h_toko]]="","",INDEX(Table2[e],IF(Table1[[#This Row],[h_toko]]="","",MATCH(Table1[[#This Row],[h_toko]],Table2[a],0)),))</f>
        <v/>
      </c>
      <c r="J91" s="92">
        <v>72</v>
      </c>
      <c r="K91" s="92" t="s">
        <v>132</v>
      </c>
      <c r="L91" s="92">
        <v>1</v>
      </c>
      <c r="M91" s="92" t="s">
        <v>314</v>
      </c>
      <c r="N91" s="196" t="str">
        <f>IF(Table1[[#This Row],[h_Item Description]]="","",INDEX([1]!db[NB PAJAK],MATCH(Table1[[#This Row],[h_Item Description]],[1]!db[kode],0)))</f>
        <v>CORRECTION FLUID KENKO KE-108</v>
      </c>
      <c r="O91" s="92" t="s">
        <v>296</v>
      </c>
      <c r="P91" s="93">
        <v>47100</v>
      </c>
      <c r="Q91" s="94">
        <v>0.125</v>
      </c>
      <c r="S91" s="199">
        <f>Table1[[#This Row],[h_hargasetelahdiskon]]</f>
        <v>2967300</v>
      </c>
      <c r="V91" s="95">
        <f ca="1">IF(Table1[[#This Row],[Item Description]]="","",IF(Table1[[#This Row],[//]]="",INDIRECT(ADDRESS(ROW()-1,COLUMN())),Table1[[#This Row],[//]]))</f>
        <v>86</v>
      </c>
      <c r="W91" s="95">
        <f ca="1">IF(Table1[[#This Row],[h_id]]="","",COUNTIF(Table1[h_id],Table1[[#This Row],[h_id]]))</f>
        <v>12</v>
      </c>
      <c r="X91" s="93">
        <f>IF(Table1[Item Description]="","",Table1[[#This Row],[Qty]]*Table1[[#This Row],[Unit Price]])</f>
        <v>3391200</v>
      </c>
      <c r="Y91" s="93">
        <f>IF(Table1[[#This Row],[h_hargasebelumdiskon]]="","",IF(Table1[[#This Row],[Disc 1]]="",0,Table1[[#This Row],[h_hargasebelumdiskon]]*Table1[[#This Row],[Disc 1]]))</f>
        <v>423900</v>
      </c>
      <c r="Z91" s="93">
        <f>IF(Table1[[#This Row],[h_hargasebelumdiskon]]="","",IF(Table1[[#This Row],[Disc 2]]="",0,(Table1[[#This Row],[h_hargasebelumdiskon]]-Table1[[#This Row],[h_disc 1]])*Table1[[#This Row],[Disc 2]]))</f>
        <v>0</v>
      </c>
      <c r="AA91" s="93">
        <f>IF(Table1[Item Description]="","",Table1[[#This Row],[h_disc 1]]+Table1[[#This Row],[h_disc 2]])</f>
        <v>423900</v>
      </c>
      <c r="AB91" s="93">
        <f>IF(Table1[Item Description]="","",Table1[[#This Row],[h_hargasebelumdiskon]]-Table1[[#This Row],[h_diskon]])</f>
        <v>2967300</v>
      </c>
      <c r="AC91" s="93" t="str">
        <f>IF(Table1[//]="","",SUMIF(Table1[h_id],Table1[h_id],Table1[h_hargasetelahdiskon]))</f>
        <v/>
      </c>
      <c r="AD91" s="93"/>
      <c r="AE91" s="93" t="str">
        <f>Table1[[#This Row],[Item Description]]&amp;Table1[[#This Row],[Unit]]&amp;Table1[[#This Row],[Unit Price]]</f>
        <v>CORRECTION FLUID KENKO KE-108LSN47100</v>
      </c>
    </row>
    <row r="92" spans="1:31" x14ac:dyDescent="0.25">
      <c r="A92" s="95" t="str">
        <f>IF(Table1[[#This Row],[No. Invoice :]]="","",ROW())</f>
        <v/>
      </c>
      <c r="B92" s="196" t="str">
        <f>IF(Table1[h_Kode Sales :_1]="","",B$1+COUNT(B$2:B91))</f>
        <v/>
      </c>
      <c r="D92" s="197"/>
      <c r="E92" s="198"/>
      <c r="F92" s="197"/>
      <c r="G92" s="95" t="str">
        <f>IF(Table1[[#This Row],[h_No. Invoice :]]="","",CONCATENATE("AM"," ",Table1[[#This Row],[h_No. Invoice :]]))</f>
        <v/>
      </c>
      <c r="H92" s="96" t="str">
        <f>CONCATENATE(UPPER(Table1[[#This Row],[h_Kode Sales :_1]])," ",Table1[[#This Row],[h_Kode Sales :_2]])</f>
        <v xml:space="preserve"> </v>
      </c>
      <c r="I92" s="95" t="str">
        <f>IF(Table1[[#This Row],[h_toko]]="","",INDEX(Table2[e],IF(Table1[[#This Row],[h_toko]]="","",MATCH(Table1[[#This Row],[h_toko]],Table2[a],0)),))</f>
        <v/>
      </c>
      <c r="J92" s="92">
        <v>160</v>
      </c>
      <c r="K92" s="92" t="s">
        <v>143</v>
      </c>
      <c r="L92" s="92">
        <v>1</v>
      </c>
      <c r="M92" s="92" t="s">
        <v>315</v>
      </c>
      <c r="N92" s="196" t="str">
        <f>IF(Table1[[#This Row],[h_Item Description]]="","",INDEX([1]!db[NB PAJAK],MATCH(Table1[[#This Row],[h_Item Description]],[1]!db[kode],0)))</f>
        <v>CALCULATOR JOYKO CC-38</v>
      </c>
      <c r="O92" s="92" t="s">
        <v>322</v>
      </c>
      <c r="P92" s="93">
        <v>27500</v>
      </c>
      <c r="Q92" s="94">
        <v>0.125</v>
      </c>
      <c r="S92" s="199">
        <f>Table1[[#This Row],[h_hargasetelahdiskon]]</f>
        <v>3850000</v>
      </c>
      <c r="V92" s="95">
        <f ca="1">IF(Table1[[#This Row],[Item Description]]="","",IF(Table1[[#This Row],[//]]="",INDIRECT(ADDRESS(ROW()-1,COLUMN())),Table1[[#This Row],[//]]))</f>
        <v>86</v>
      </c>
      <c r="W92" s="95">
        <f ca="1">IF(Table1[[#This Row],[h_id]]="","",COUNTIF(Table1[h_id],Table1[[#This Row],[h_id]]))</f>
        <v>12</v>
      </c>
      <c r="X92" s="93">
        <f>IF(Table1[Item Description]="","",Table1[[#This Row],[Qty]]*Table1[[#This Row],[Unit Price]])</f>
        <v>4400000</v>
      </c>
      <c r="Y92" s="93">
        <f>IF(Table1[[#This Row],[h_hargasebelumdiskon]]="","",IF(Table1[[#This Row],[Disc 1]]="",0,Table1[[#This Row],[h_hargasebelumdiskon]]*Table1[[#This Row],[Disc 1]]))</f>
        <v>550000</v>
      </c>
      <c r="Z92" s="93">
        <f>IF(Table1[[#This Row],[h_hargasebelumdiskon]]="","",IF(Table1[[#This Row],[Disc 2]]="",0,(Table1[[#This Row],[h_hargasebelumdiskon]]-Table1[[#This Row],[h_disc 1]])*Table1[[#This Row],[Disc 2]]))</f>
        <v>0</v>
      </c>
      <c r="AA92" s="93">
        <f>IF(Table1[Item Description]="","",Table1[[#This Row],[h_disc 1]]+Table1[[#This Row],[h_disc 2]])</f>
        <v>550000</v>
      </c>
      <c r="AB92" s="93">
        <f>IF(Table1[Item Description]="","",Table1[[#This Row],[h_hargasebelumdiskon]]-Table1[[#This Row],[h_diskon]])</f>
        <v>3850000</v>
      </c>
      <c r="AC92" s="93" t="str">
        <f>IF(Table1[//]="","",SUMIF(Table1[h_id],Table1[h_id],Table1[h_hargasetelahdiskon]))</f>
        <v/>
      </c>
      <c r="AD92" s="93"/>
      <c r="AE92" s="93" t="str">
        <f>Table1[[#This Row],[Item Description]]&amp;Table1[[#This Row],[Unit]]&amp;Table1[[#This Row],[Unit Price]]</f>
        <v>CALCULATOR JOYKO CC-38PCS27500</v>
      </c>
    </row>
    <row r="93" spans="1:31" x14ac:dyDescent="0.25">
      <c r="A93" s="95" t="str">
        <f>IF(Table1[[#This Row],[No. Invoice :]]="","",ROW())</f>
        <v/>
      </c>
      <c r="B93" s="196" t="str">
        <f>IF(Table1[h_Kode Sales :_1]="","",B$1+COUNT(B$2:B92))</f>
        <v/>
      </c>
      <c r="D93" s="197"/>
      <c r="E93" s="198"/>
      <c r="F93" s="197"/>
      <c r="G93" s="95" t="str">
        <f>IF(Table1[[#This Row],[h_No. Invoice :]]="","",CONCATENATE("AM"," ",Table1[[#This Row],[h_No. Invoice :]]))</f>
        <v/>
      </c>
      <c r="H93" s="96" t="str">
        <f>CONCATENATE(UPPER(Table1[[#This Row],[h_Kode Sales :_1]])," ",Table1[[#This Row],[h_Kode Sales :_2]])</f>
        <v xml:space="preserve"> </v>
      </c>
      <c r="I93" s="95" t="str">
        <f>IF(Table1[[#This Row],[h_toko]]="","",INDEX(Table2[e],IF(Table1[[#This Row],[h_toko]]="","",MATCH(Table1[[#This Row],[h_toko]],Table2[a],0)),))</f>
        <v/>
      </c>
      <c r="J93" s="92">
        <v>120</v>
      </c>
      <c r="K93" s="92" t="s">
        <v>143</v>
      </c>
      <c r="L93" s="92">
        <v>1</v>
      </c>
      <c r="M93" s="92" t="s">
        <v>316</v>
      </c>
      <c r="N93" s="196" t="str">
        <f>IF(Table1[[#This Row],[h_Item Description]]="","",INDEX([1]!db[NB PAJAK],MATCH(Table1[[#This Row],[h_Item Description]],[1]!db[kode],0)))</f>
        <v>CALCULATOR JOYKO DTC-1313CH</v>
      </c>
      <c r="O93" s="92" t="s">
        <v>323</v>
      </c>
      <c r="P93" s="93">
        <v>40000</v>
      </c>
      <c r="Q93" s="94">
        <v>0.125</v>
      </c>
      <c r="S93" s="199">
        <f>Table1[[#This Row],[h_hargasetelahdiskon]]</f>
        <v>4200000</v>
      </c>
      <c r="V93" s="95">
        <f ca="1">IF(Table1[[#This Row],[Item Description]]="","",IF(Table1[[#This Row],[//]]="",INDIRECT(ADDRESS(ROW()-1,COLUMN())),Table1[[#This Row],[//]]))</f>
        <v>86</v>
      </c>
      <c r="W93" s="95">
        <f ca="1">IF(Table1[[#This Row],[h_id]]="","",COUNTIF(Table1[h_id],Table1[[#This Row],[h_id]]))</f>
        <v>12</v>
      </c>
      <c r="X93" s="93">
        <f>IF(Table1[Item Description]="","",Table1[[#This Row],[Qty]]*Table1[[#This Row],[Unit Price]])</f>
        <v>4800000</v>
      </c>
      <c r="Y93" s="93">
        <f>IF(Table1[[#This Row],[h_hargasebelumdiskon]]="","",IF(Table1[[#This Row],[Disc 1]]="",0,Table1[[#This Row],[h_hargasebelumdiskon]]*Table1[[#This Row],[Disc 1]]))</f>
        <v>600000</v>
      </c>
      <c r="Z93" s="93">
        <f>IF(Table1[[#This Row],[h_hargasebelumdiskon]]="","",IF(Table1[[#This Row],[Disc 2]]="",0,(Table1[[#This Row],[h_hargasebelumdiskon]]-Table1[[#This Row],[h_disc 1]])*Table1[[#This Row],[Disc 2]]))</f>
        <v>0</v>
      </c>
      <c r="AA93" s="93">
        <f>IF(Table1[Item Description]="","",Table1[[#This Row],[h_disc 1]]+Table1[[#This Row],[h_disc 2]])</f>
        <v>600000</v>
      </c>
      <c r="AB93" s="93">
        <f>IF(Table1[Item Description]="","",Table1[[#This Row],[h_hargasebelumdiskon]]-Table1[[#This Row],[h_diskon]])</f>
        <v>4200000</v>
      </c>
      <c r="AC93" s="93" t="str">
        <f>IF(Table1[//]="","",SUMIF(Table1[h_id],Table1[h_id],Table1[h_hargasetelahdiskon]))</f>
        <v/>
      </c>
      <c r="AD93" s="93"/>
      <c r="AE93" s="93" t="str">
        <f>Table1[[#This Row],[Item Description]]&amp;Table1[[#This Row],[Unit]]&amp;Table1[[#This Row],[Unit Price]]</f>
        <v>CALCULATOR JOYKO DTC-1313CHPCS40000</v>
      </c>
    </row>
    <row r="94" spans="1:31" x14ac:dyDescent="0.25">
      <c r="A94" s="95" t="str">
        <f>IF(Table1[[#This Row],[No. Invoice :]]="","",ROW())</f>
        <v/>
      </c>
      <c r="B94" s="196" t="str">
        <f>IF(Table1[h_Kode Sales :_1]="","",B$1+COUNT(B$2:B93))</f>
        <v/>
      </c>
      <c r="G94" s="95" t="str">
        <f>IF(Table1[[#This Row],[h_No. Invoice :]]="","",CONCATENATE("AM"," ",Table1[[#This Row],[h_No. Invoice :]]))</f>
        <v/>
      </c>
      <c r="H94" s="96" t="str">
        <f>CONCATENATE(UPPER(Table1[[#This Row],[h_Kode Sales :_1]])," ",Table1[[#This Row],[h_Kode Sales :_2]])</f>
        <v xml:space="preserve"> </v>
      </c>
      <c r="I94" s="95" t="str">
        <f>IF(Table1[[#This Row],[h_toko]]="","",INDEX(Table2[e],IF(Table1[[#This Row],[h_toko]]="","",MATCH(Table1[[#This Row],[h_toko]],Table2[a],0)),))</f>
        <v/>
      </c>
      <c r="J94" s="92">
        <v>60</v>
      </c>
      <c r="K94" s="92" t="s">
        <v>143</v>
      </c>
      <c r="L94" s="92">
        <v>1</v>
      </c>
      <c r="M94" s="92" t="s">
        <v>317</v>
      </c>
      <c r="N94" s="196" t="str">
        <f>IF(Table1[[#This Row],[h_Item Description]]="","",INDEX([1]!db[NB PAJAK],MATCH(Table1[[#This Row],[h_Item Description]],[1]!db[kode],0)))</f>
        <v>CALCULATOR JOYKO CC-41</v>
      </c>
      <c r="O94" s="92" t="s">
        <v>324</v>
      </c>
      <c r="P94" s="93">
        <v>74000</v>
      </c>
      <c r="Q94" s="94">
        <v>0.125</v>
      </c>
      <c r="S94" s="199">
        <f>Table1[[#This Row],[h_hargasetelahdiskon]]</f>
        <v>3885000</v>
      </c>
      <c r="V94" s="95">
        <f ca="1">IF(Table1[[#This Row],[Item Description]]="","",IF(Table1[[#This Row],[//]]="",INDIRECT(ADDRESS(ROW()-1,COLUMN())),Table1[[#This Row],[//]]))</f>
        <v>86</v>
      </c>
      <c r="W94" s="95">
        <f ca="1">IF(Table1[[#This Row],[h_id]]="","",COUNTIF(Table1[h_id],Table1[[#This Row],[h_id]]))</f>
        <v>12</v>
      </c>
      <c r="X94" s="93">
        <f>IF(Table1[Item Description]="","",Table1[[#This Row],[Qty]]*Table1[[#This Row],[Unit Price]])</f>
        <v>4440000</v>
      </c>
      <c r="Y94" s="93">
        <f>IF(Table1[[#This Row],[h_hargasebelumdiskon]]="","",IF(Table1[[#This Row],[Disc 1]]="",0,Table1[[#This Row],[h_hargasebelumdiskon]]*Table1[[#This Row],[Disc 1]]))</f>
        <v>555000</v>
      </c>
      <c r="Z94" s="93">
        <f>IF(Table1[[#This Row],[h_hargasebelumdiskon]]="","",IF(Table1[[#This Row],[Disc 2]]="",0,(Table1[[#This Row],[h_hargasebelumdiskon]]-Table1[[#This Row],[h_disc 1]])*Table1[[#This Row],[Disc 2]]))</f>
        <v>0</v>
      </c>
      <c r="AA94" s="93">
        <f>IF(Table1[Item Description]="","",Table1[[#This Row],[h_disc 1]]+Table1[[#This Row],[h_disc 2]])</f>
        <v>555000</v>
      </c>
      <c r="AB94" s="93">
        <f>IF(Table1[Item Description]="","",Table1[[#This Row],[h_hargasebelumdiskon]]-Table1[[#This Row],[h_diskon]])</f>
        <v>3885000</v>
      </c>
      <c r="AC94" s="93" t="str">
        <f>IF(Table1[//]="","",SUMIF(Table1[h_id],Table1[h_id],Table1[h_hargasetelahdiskon]))</f>
        <v/>
      </c>
      <c r="AD94" s="93"/>
      <c r="AE94" s="93" t="str">
        <f>Table1[[#This Row],[Item Description]]&amp;Table1[[#This Row],[Unit]]&amp;Table1[[#This Row],[Unit Price]]</f>
        <v>CALCULATOR JOYKO CC-41PCS74000</v>
      </c>
    </row>
    <row r="95" spans="1:31" x14ac:dyDescent="0.25">
      <c r="A95" s="95" t="str">
        <f>IF(Table1[[#This Row],[No. Invoice :]]="","",ROW())</f>
        <v/>
      </c>
      <c r="B95" s="196" t="str">
        <f>IF(Table1[h_Kode Sales :_1]="","",B$1+COUNT(B$2:B94))</f>
        <v/>
      </c>
      <c r="G95" s="95" t="str">
        <f>IF(Table1[[#This Row],[h_No. Invoice :]]="","",CONCATENATE("AM"," ",Table1[[#This Row],[h_No. Invoice :]]))</f>
        <v/>
      </c>
      <c r="H95" s="96" t="str">
        <f>CONCATENATE(UPPER(Table1[[#This Row],[h_Kode Sales :_1]])," ",Table1[[#This Row],[h_Kode Sales :_2]])</f>
        <v xml:space="preserve"> </v>
      </c>
      <c r="I95" s="95" t="str">
        <f>IF(Table1[[#This Row],[h_toko]]="","",INDEX(Table2[e],IF(Table1[[#This Row],[h_toko]]="","",MATCH(Table1[[#This Row],[h_toko]],Table2[a],0)),))</f>
        <v/>
      </c>
      <c r="J95" s="92">
        <v>50</v>
      </c>
      <c r="K95" s="92" t="s">
        <v>191</v>
      </c>
      <c r="L95" s="92">
        <v>1</v>
      </c>
      <c r="M95" s="92" t="s">
        <v>318</v>
      </c>
      <c r="N95" s="196" t="str">
        <f>IF(Table1[[#This Row],[h_Item Description]]="","",INDEX([1]!db[NB PAJAK],MATCH(Table1[[#This Row],[h_Item Description]],[1]!db[kode],0)))</f>
        <v>STIP / PENGHAPUS JOYKO 526-B40BL HITAM</v>
      </c>
      <c r="O95" s="92" t="s">
        <v>325</v>
      </c>
      <c r="P95" s="93">
        <v>28300</v>
      </c>
      <c r="Q95" s="94">
        <v>0.125</v>
      </c>
      <c r="S95" s="199">
        <f>Table1[[#This Row],[h_hargasetelahdiskon]]</f>
        <v>1238125</v>
      </c>
      <c r="V95" s="95">
        <f ca="1">IF(Table1[[#This Row],[Item Description]]="","",IF(Table1[[#This Row],[//]]="",INDIRECT(ADDRESS(ROW()-1,COLUMN())),Table1[[#This Row],[//]]))</f>
        <v>86</v>
      </c>
      <c r="W95" s="95">
        <f ca="1">IF(Table1[[#This Row],[h_id]]="","",COUNTIF(Table1[h_id],Table1[[#This Row],[h_id]]))</f>
        <v>12</v>
      </c>
      <c r="X95" s="93">
        <f>IF(Table1[Item Description]="","",Table1[[#This Row],[Qty]]*Table1[[#This Row],[Unit Price]])</f>
        <v>1415000</v>
      </c>
      <c r="Y95" s="93">
        <f>IF(Table1[[#This Row],[h_hargasebelumdiskon]]="","",IF(Table1[[#This Row],[Disc 1]]="",0,Table1[[#This Row],[h_hargasebelumdiskon]]*Table1[[#This Row],[Disc 1]]))</f>
        <v>176875</v>
      </c>
      <c r="Z95" s="93">
        <f>IF(Table1[[#This Row],[h_hargasebelumdiskon]]="","",IF(Table1[[#This Row],[Disc 2]]="",0,(Table1[[#This Row],[h_hargasebelumdiskon]]-Table1[[#This Row],[h_disc 1]])*Table1[[#This Row],[Disc 2]]))</f>
        <v>0</v>
      </c>
      <c r="AA95" s="93">
        <f>IF(Table1[Item Description]="","",Table1[[#This Row],[h_disc 1]]+Table1[[#This Row],[h_disc 2]])</f>
        <v>176875</v>
      </c>
      <c r="AB95" s="93">
        <f>IF(Table1[Item Description]="","",Table1[[#This Row],[h_hargasebelumdiskon]]-Table1[[#This Row],[h_diskon]])</f>
        <v>1238125</v>
      </c>
      <c r="AC95" s="93" t="str">
        <f>IF(Table1[//]="","",SUMIF(Table1[h_id],Table1[h_id],Table1[h_hargasetelahdiskon]))</f>
        <v/>
      </c>
      <c r="AD95" s="93"/>
      <c r="AE95" s="93" t="str">
        <f>Table1[[#This Row],[Item Description]]&amp;Table1[[#This Row],[Unit]]&amp;Table1[[#This Row],[Unit Price]]</f>
        <v>STIP / PENGHAPUS JOYKO 526-B40BL HITAMPAK28300</v>
      </c>
    </row>
    <row r="96" spans="1:31" x14ac:dyDescent="0.25">
      <c r="A96" s="95" t="str">
        <f>IF(Table1[[#This Row],[No. Invoice :]]="","",ROW())</f>
        <v/>
      </c>
      <c r="B96" s="196" t="str">
        <f>IF(Table1[h_Kode Sales :_1]="","",B$1+COUNT(B$2:B95))</f>
        <v/>
      </c>
      <c r="D96" s="197"/>
      <c r="E96" s="198"/>
      <c r="F96" s="197"/>
      <c r="G96" s="95" t="str">
        <f>IF(Table1[[#This Row],[h_No. Invoice :]]="","",CONCATENATE("AM"," ",Table1[[#This Row],[h_No. Invoice :]]))</f>
        <v/>
      </c>
      <c r="H96" s="96" t="str">
        <f>CONCATENATE(UPPER(Table1[[#This Row],[h_Kode Sales :_1]])," ",Table1[[#This Row],[h_Kode Sales :_2]])</f>
        <v xml:space="preserve"> </v>
      </c>
      <c r="I96" s="95" t="str">
        <f>IF(Table1[[#This Row],[h_toko]]="","",INDEX(Table2[e],IF(Table1[[#This Row],[h_toko]]="","",MATCH(Table1[[#This Row],[h_toko]],Table2[a],0)),))</f>
        <v/>
      </c>
      <c r="J96" s="92">
        <v>300</v>
      </c>
      <c r="K96" s="92" t="s">
        <v>191</v>
      </c>
      <c r="L96" s="92">
        <v>6</v>
      </c>
      <c r="M96" s="92" t="s">
        <v>302</v>
      </c>
      <c r="N96" s="196" t="str">
        <f>IF(Table1[[#This Row],[h_Item Description]]="","",INDEX([1]!db[NB PAJAK],MATCH(Table1[[#This Row],[h_Item Description]],[1]!db[kode],0)))</f>
        <v>STIP / PENGHAPUS JOYKO 526-B40P PUTIH</v>
      </c>
      <c r="O96" s="92" t="s">
        <v>305</v>
      </c>
      <c r="P96" s="93">
        <v>28300</v>
      </c>
      <c r="Q96" s="94">
        <v>0.125</v>
      </c>
      <c r="S96" s="199">
        <f>Table1[[#This Row],[h_hargasetelahdiskon]]</f>
        <v>7428750</v>
      </c>
      <c r="V96" s="95">
        <f ca="1">IF(Table1[[#This Row],[Item Description]]="","",IF(Table1[[#This Row],[//]]="",INDIRECT(ADDRESS(ROW()-1,COLUMN())),Table1[[#This Row],[//]]))</f>
        <v>86</v>
      </c>
      <c r="W96" s="95">
        <f ca="1">IF(Table1[[#This Row],[h_id]]="","",COUNTIF(Table1[h_id],Table1[[#This Row],[h_id]]))</f>
        <v>12</v>
      </c>
      <c r="X96" s="93">
        <f>IF(Table1[Item Description]="","",Table1[[#This Row],[Qty]]*Table1[[#This Row],[Unit Price]])</f>
        <v>8490000</v>
      </c>
      <c r="Y96" s="93">
        <f>IF(Table1[[#This Row],[h_hargasebelumdiskon]]="","",IF(Table1[[#This Row],[Disc 1]]="",0,Table1[[#This Row],[h_hargasebelumdiskon]]*Table1[[#This Row],[Disc 1]]))</f>
        <v>1061250</v>
      </c>
      <c r="Z96" s="93">
        <f>IF(Table1[[#This Row],[h_hargasebelumdiskon]]="","",IF(Table1[[#This Row],[Disc 2]]="",0,(Table1[[#This Row],[h_hargasebelumdiskon]]-Table1[[#This Row],[h_disc 1]])*Table1[[#This Row],[Disc 2]]))</f>
        <v>0</v>
      </c>
      <c r="AA96" s="93">
        <f>IF(Table1[Item Description]="","",Table1[[#This Row],[h_disc 1]]+Table1[[#This Row],[h_disc 2]])</f>
        <v>1061250</v>
      </c>
      <c r="AB96" s="93">
        <f>IF(Table1[Item Description]="","",Table1[[#This Row],[h_hargasebelumdiskon]]-Table1[[#This Row],[h_diskon]])</f>
        <v>7428750</v>
      </c>
      <c r="AC96" s="93" t="str">
        <f>IF(Table1[//]="","",SUMIF(Table1[h_id],Table1[h_id],Table1[h_hargasetelahdiskon]))</f>
        <v/>
      </c>
      <c r="AD96" s="93"/>
      <c r="AE96" s="93" t="str">
        <f>Table1[[#This Row],[Item Description]]&amp;Table1[[#This Row],[Unit]]&amp;Table1[[#This Row],[Unit Price]]</f>
        <v>STIP / PENGHAPUS JOYKO 526-B40P PUTIHPAK28300</v>
      </c>
    </row>
    <row r="97" spans="1:31" x14ac:dyDescent="0.25">
      <c r="A97" s="95" t="str">
        <f>IF(Table1[[#This Row],[No. Invoice :]]="","",ROW())</f>
        <v/>
      </c>
      <c r="B97" s="196" t="str">
        <f>IF(Table1[h_Kode Sales :_1]="","",B$1+COUNT(B$2:B96))</f>
        <v/>
      </c>
      <c r="G97" s="95" t="str">
        <f>IF(Table1[[#This Row],[h_No. Invoice :]]="","",CONCATENATE("AM"," ",Table1[[#This Row],[h_No. Invoice :]]))</f>
        <v/>
      </c>
      <c r="H97" s="96" t="str">
        <f>CONCATENATE(UPPER(Table1[[#This Row],[h_Kode Sales :_1]])," ",Table1[[#This Row],[h_Kode Sales :_2]])</f>
        <v xml:space="preserve"> </v>
      </c>
      <c r="I97" s="95" t="str">
        <f>IF(Table1[[#This Row],[h_toko]]="","",INDEX(Table2[e],IF(Table1[[#This Row],[h_toko]]="","",MATCH(Table1[[#This Row],[h_toko]],Table2[a],0)),))</f>
        <v/>
      </c>
      <c r="J97" s="92">
        <v>300</v>
      </c>
      <c r="K97" s="92" t="s">
        <v>191</v>
      </c>
      <c r="L97" s="92">
        <v>6</v>
      </c>
      <c r="M97" s="92" t="s">
        <v>282</v>
      </c>
      <c r="N97" s="196" t="str">
        <f>IF(Table1[[#This Row],[h_Item Description]]="","",INDEX([1]!db[NB PAJAK],MATCH(Table1[[#This Row],[h_Item Description]],[1]!db[kode],0)))</f>
        <v>STIP / PENGHAPUS JOYKO 526-B20 PUTIH</v>
      </c>
      <c r="O97" s="92" t="s">
        <v>283</v>
      </c>
      <c r="P97" s="93">
        <v>34100</v>
      </c>
      <c r="Q97" s="94">
        <v>0.125</v>
      </c>
      <c r="S97" s="199">
        <f>Table1[[#This Row],[h_hargasetelahdiskon]]</f>
        <v>8951250</v>
      </c>
      <c r="V97" s="95">
        <f ca="1">IF(Table1[[#This Row],[Item Description]]="","",IF(Table1[[#This Row],[//]]="",INDIRECT(ADDRESS(ROW()-1,COLUMN())),Table1[[#This Row],[//]]))</f>
        <v>86</v>
      </c>
      <c r="W97" s="95">
        <f ca="1">IF(Table1[[#This Row],[h_id]]="","",COUNTIF(Table1[h_id],Table1[[#This Row],[h_id]]))</f>
        <v>12</v>
      </c>
      <c r="X97" s="93">
        <f>IF(Table1[Item Description]="","",Table1[[#This Row],[Qty]]*Table1[[#This Row],[Unit Price]])</f>
        <v>10230000</v>
      </c>
      <c r="Y97" s="93">
        <f>IF(Table1[[#This Row],[h_hargasebelumdiskon]]="","",IF(Table1[[#This Row],[Disc 1]]="",0,Table1[[#This Row],[h_hargasebelumdiskon]]*Table1[[#This Row],[Disc 1]]))</f>
        <v>1278750</v>
      </c>
      <c r="Z97" s="93">
        <f>IF(Table1[[#This Row],[h_hargasebelumdiskon]]="","",IF(Table1[[#This Row],[Disc 2]]="",0,(Table1[[#This Row],[h_hargasebelumdiskon]]-Table1[[#This Row],[h_disc 1]])*Table1[[#This Row],[Disc 2]]))</f>
        <v>0</v>
      </c>
      <c r="AA97" s="93">
        <f>IF(Table1[Item Description]="","",Table1[[#This Row],[h_disc 1]]+Table1[[#This Row],[h_disc 2]])</f>
        <v>1278750</v>
      </c>
      <c r="AB97" s="93">
        <f>IF(Table1[Item Description]="","",Table1[[#This Row],[h_hargasebelumdiskon]]-Table1[[#This Row],[h_diskon]])</f>
        <v>8951250</v>
      </c>
      <c r="AC97" s="93" t="str">
        <f>IF(Table1[//]="","",SUMIF(Table1[h_id],Table1[h_id],Table1[h_hargasetelahdiskon]))</f>
        <v/>
      </c>
      <c r="AD97" s="93"/>
      <c r="AE97" s="93" t="str">
        <f>Table1[[#This Row],[Item Description]]&amp;Table1[[#This Row],[Unit]]&amp;Table1[[#This Row],[Unit Price]]</f>
        <v>STIP / PENGHAPUS JOYKO 526-B20 PUTIHPAK34100</v>
      </c>
    </row>
    <row r="98" spans="1:31" x14ac:dyDescent="0.25">
      <c r="A98" s="95" t="str">
        <f>IF(Table1[[#This Row],[No. Invoice :]]="","",ROW())</f>
        <v/>
      </c>
      <c r="B98" s="196" t="str">
        <f>IF(Table1[h_Kode Sales :_1]="","",B$1+COUNT(B$2:B97))</f>
        <v/>
      </c>
      <c r="D98" s="197"/>
      <c r="E98" s="198"/>
      <c r="F98" s="197"/>
      <c r="G98" s="95" t="str">
        <f>IF(Table1[[#This Row],[h_No. Invoice :]]="","",CONCATENATE("AM"," ",Table1[[#This Row],[h_No. Invoice :]]))</f>
        <v/>
      </c>
      <c r="H98" s="96" t="str">
        <f>CONCATENATE(UPPER(Table1[[#This Row],[h_Kode Sales :_1]])," ",Table1[[#This Row],[h_Kode Sales :_2]])</f>
        <v xml:space="preserve"> </v>
      </c>
      <c r="I98" s="95" t="str">
        <f>IF(Table1[[#This Row],[h_toko]]="","",INDEX(Table2[e],IF(Table1[[#This Row],[h_toko]]="","",MATCH(Table1[[#This Row],[h_toko]],Table2[a],0)),))</f>
        <v/>
      </c>
      <c r="N98" s="196" t="str">
        <f>IF(Table1[[#This Row],[h_Item Description]]="","",INDEX([1]!db[NB PAJAK],MATCH(Table1[[#This Row],[h_Item Description]],[1]!db[kode],0)))</f>
        <v/>
      </c>
      <c r="P98" s="93"/>
      <c r="Q98" s="94"/>
      <c r="S98" s="199" t="str">
        <f>Table1[[#This Row],[h_hargasetelahdiskon]]</f>
        <v/>
      </c>
      <c r="V98" s="95" t="str">
        <f ca="1">IF(Table1[[#This Row],[Item Description]]="","",IF(Table1[[#This Row],[//]]="",INDIRECT(ADDRESS(ROW()-1,COLUMN())),Table1[[#This Row],[//]]))</f>
        <v/>
      </c>
      <c r="W98" s="95" t="str">
        <f ca="1">IF(Table1[[#This Row],[h_id]]="","",COUNTIF(Table1[h_id],Table1[[#This Row],[h_id]]))</f>
        <v/>
      </c>
      <c r="X98" s="93" t="str">
        <f>IF(Table1[Item Description]="","",Table1[[#This Row],[Qty]]*Table1[[#This Row],[Unit Price]])</f>
        <v/>
      </c>
      <c r="Y98" s="93" t="str">
        <f>IF(Table1[[#This Row],[h_hargasebelumdiskon]]="","",IF(Table1[[#This Row],[Disc 1]]="",0,Table1[[#This Row],[h_hargasebelumdiskon]]*Table1[[#This Row],[Disc 1]]))</f>
        <v/>
      </c>
      <c r="Z98" s="93" t="str">
        <f>IF(Table1[[#This Row],[h_hargasebelumdiskon]]="","",IF(Table1[[#This Row],[Disc 2]]="",0,(Table1[[#This Row],[h_hargasebelumdiskon]]-Table1[[#This Row],[h_disc 1]])*Table1[[#This Row],[Disc 2]]))</f>
        <v/>
      </c>
      <c r="AA98" s="93" t="str">
        <f>IF(Table1[Item Description]="","",Table1[[#This Row],[h_disc 1]]+Table1[[#This Row],[h_disc 2]])</f>
        <v/>
      </c>
      <c r="AB98" s="93" t="str">
        <f>IF(Table1[Item Description]="","",Table1[[#This Row],[h_hargasebelumdiskon]]-Table1[[#This Row],[h_diskon]])</f>
        <v/>
      </c>
      <c r="AC98" s="93" t="str">
        <f>IF(Table1[//]="","",SUMIF(Table1[h_id],Table1[h_id],Table1[h_hargasetelahdiskon]))</f>
        <v/>
      </c>
      <c r="AD98" s="93"/>
      <c r="AE98" s="93" t="str">
        <f>Table1[[#This Row],[Item Description]]&amp;Table1[[#This Row],[Unit]]&amp;Table1[[#This Row],[Unit Price]]</f>
        <v/>
      </c>
    </row>
    <row r="99" spans="1:31" x14ac:dyDescent="0.25">
      <c r="A99" s="95">
        <f>IF(Table1[[#This Row],[No. Invoice :]]="","",ROW())</f>
        <v>99</v>
      </c>
      <c r="B99" s="196">
        <f>IF(Table1[h_Kode Sales :_1]="","",B$1+COUNT(B$2:B98))</f>
        <v>23050020</v>
      </c>
      <c r="C99" s="98">
        <v>45059</v>
      </c>
      <c r="D99" s="92" t="s">
        <v>181</v>
      </c>
      <c r="E99" s="97" t="s">
        <v>336</v>
      </c>
      <c r="F99" s="92" t="s">
        <v>142</v>
      </c>
      <c r="G99" s="95" t="str">
        <f>IF(Table1[[#This Row],[h_No. Invoice :]]="","",CONCATENATE("AM"," ",Table1[[#This Row],[h_No. Invoice :]]))</f>
        <v>AM 23050020</v>
      </c>
      <c r="H99" s="96" t="str">
        <f>CONCATENATE(UPPER(Table1[[#This Row],[h_Kode Sales :_1]])," ",Table1[[#This Row],[h_Kode Sales :_2]])</f>
        <v>KO 4184</v>
      </c>
      <c r="I99" s="95" t="str">
        <f>IF(Table1[[#This Row],[h_toko]]="","",INDEX(Table2[e],IF(Table1[[#This Row],[h_toko]]="","",MATCH(Table1[[#This Row],[h_toko]],Table2[a],0)),))</f>
        <v>CV PELITA JAYA (ANUGERAH SEJAHTERA) PURWOKERTO</v>
      </c>
      <c r="J99" s="92">
        <v>200</v>
      </c>
      <c r="K99" s="92" t="s">
        <v>132</v>
      </c>
      <c r="L99" s="92">
        <v>10</v>
      </c>
      <c r="M99" s="92" t="s">
        <v>337</v>
      </c>
      <c r="N99" s="196" t="str">
        <f>IF(Table1[[#This Row],[h_Item Description]]="","",INDEX([1]!db[NB PAJAK],MATCH(Table1[[#This Row],[h_Item Description]],[1]!db[kode],0)))</f>
        <v>STAPLER KENKO HD-10</v>
      </c>
      <c r="O99" s="92" t="s">
        <v>338</v>
      </c>
      <c r="P99" s="93">
        <v>93000</v>
      </c>
      <c r="Q99" s="94">
        <v>0.13500000000000001</v>
      </c>
      <c r="S99" s="199">
        <f>Table1[[#This Row],[h_hargasetelahdiskon]]</f>
        <v>16089000</v>
      </c>
      <c r="T99" s="93" t="s">
        <v>146</v>
      </c>
      <c r="V99" s="95">
        <f ca="1">IF(Table1[[#This Row],[Item Description]]="","",IF(Table1[[#This Row],[//]]="",INDIRECT(ADDRESS(ROW()-1,COLUMN())),Table1[[#This Row],[//]]))</f>
        <v>99</v>
      </c>
      <c r="W99" s="95">
        <f ca="1">IF(Table1[[#This Row],[h_id]]="","",COUNTIF(Table1[h_id],Table1[[#This Row],[h_id]]))</f>
        <v>1</v>
      </c>
      <c r="X99" s="93">
        <f>IF(Table1[Item Description]="","",Table1[[#This Row],[Qty]]*Table1[[#This Row],[Unit Price]])</f>
        <v>18600000</v>
      </c>
      <c r="Y99" s="93">
        <f>IF(Table1[[#This Row],[h_hargasebelumdiskon]]="","",IF(Table1[[#This Row],[Disc 1]]="",0,Table1[[#This Row],[h_hargasebelumdiskon]]*Table1[[#This Row],[Disc 1]]))</f>
        <v>2511000</v>
      </c>
      <c r="Z99" s="93">
        <f>IF(Table1[[#This Row],[h_hargasebelumdiskon]]="","",IF(Table1[[#This Row],[Disc 2]]="",0,(Table1[[#This Row],[h_hargasebelumdiskon]]-Table1[[#This Row],[h_disc 1]])*Table1[[#This Row],[Disc 2]]))</f>
        <v>0</v>
      </c>
      <c r="AA99" s="93">
        <f>IF(Table1[Item Description]="","",Table1[[#This Row],[h_disc 1]]+Table1[[#This Row],[h_disc 2]])</f>
        <v>2511000</v>
      </c>
      <c r="AB99" s="93">
        <f>IF(Table1[Item Description]="","",Table1[[#This Row],[h_hargasebelumdiskon]]-Table1[[#This Row],[h_diskon]])</f>
        <v>16089000</v>
      </c>
      <c r="AC99" s="93">
        <f ca="1">IF(Table1[//]="","",SUMIF(Table1[h_id],Table1[h_id],Table1[h_hargasetelahdiskon]))</f>
        <v>16089000</v>
      </c>
      <c r="AD99" s="93"/>
      <c r="AE99" s="93" t="str">
        <f>Table1[[#This Row],[Item Description]]&amp;Table1[[#This Row],[Unit]]&amp;Table1[[#This Row],[Unit Price]]</f>
        <v>STAPLER KENKO HD-10LSN93000</v>
      </c>
    </row>
    <row r="100" spans="1:31" x14ac:dyDescent="0.25">
      <c r="A100" s="95" t="str">
        <f>IF(Table1[[#This Row],[No. Invoice :]]="","",ROW())</f>
        <v/>
      </c>
      <c r="B100" s="196" t="str">
        <f>IF(Table1[h_Kode Sales :_1]="","",B$1+COUNT(B$2:B99))</f>
        <v/>
      </c>
      <c r="D100" s="197"/>
      <c r="E100" s="198"/>
      <c r="F100" s="197"/>
      <c r="G100" s="95" t="str">
        <f>IF(Table1[[#This Row],[h_No. Invoice :]]="","",CONCATENATE("AM"," ",Table1[[#This Row],[h_No. Invoice :]]))</f>
        <v/>
      </c>
      <c r="H100" s="96" t="str">
        <f>CONCATENATE(UPPER(Table1[[#This Row],[h_Kode Sales :_1]])," ",Table1[[#This Row],[h_Kode Sales :_2]])</f>
        <v xml:space="preserve"> </v>
      </c>
      <c r="I100" s="95" t="str">
        <f>IF(Table1[[#This Row],[h_toko]]="","",INDEX(Table2[e],IF(Table1[[#This Row],[h_toko]]="","",MATCH(Table1[[#This Row],[h_toko]],Table2[a],0)),))</f>
        <v/>
      </c>
      <c r="N100" s="196" t="str">
        <f>IF(Table1[[#This Row],[h_Item Description]]="","",INDEX([1]!db[NB PAJAK],MATCH(Table1[[#This Row],[h_Item Description]],[1]!db[kode],0)))</f>
        <v/>
      </c>
      <c r="P100" s="93"/>
      <c r="Q100" s="94"/>
      <c r="S100" s="199" t="str">
        <f>Table1[[#This Row],[h_hargasetelahdiskon]]</f>
        <v/>
      </c>
      <c r="V100" s="95" t="str">
        <f ca="1">IF(Table1[[#This Row],[Item Description]]="","",IF(Table1[[#This Row],[//]]="",INDIRECT(ADDRESS(ROW()-1,COLUMN())),Table1[[#This Row],[//]]))</f>
        <v/>
      </c>
      <c r="W100" s="95" t="str">
        <f ca="1">IF(Table1[[#This Row],[h_id]]="","",COUNTIF(Table1[h_id],Table1[[#This Row],[h_id]]))</f>
        <v/>
      </c>
      <c r="X100" s="93" t="str">
        <f>IF(Table1[Item Description]="","",Table1[[#This Row],[Qty]]*Table1[[#This Row],[Unit Price]])</f>
        <v/>
      </c>
      <c r="Y100" s="93" t="str">
        <f>IF(Table1[[#This Row],[h_hargasebelumdiskon]]="","",IF(Table1[[#This Row],[Disc 1]]="",0,Table1[[#This Row],[h_hargasebelumdiskon]]*Table1[[#This Row],[Disc 1]]))</f>
        <v/>
      </c>
      <c r="Z100" s="93" t="str">
        <f>IF(Table1[[#This Row],[h_hargasebelumdiskon]]="","",IF(Table1[[#This Row],[Disc 2]]="",0,(Table1[[#This Row],[h_hargasebelumdiskon]]-Table1[[#This Row],[h_disc 1]])*Table1[[#This Row],[Disc 2]]))</f>
        <v/>
      </c>
      <c r="AA100" s="93" t="str">
        <f>IF(Table1[Item Description]="","",Table1[[#This Row],[h_disc 1]]+Table1[[#This Row],[h_disc 2]])</f>
        <v/>
      </c>
      <c r="AB100" s="93" t="str">
        <f>IF(Table1[Item Description]="","",Table1[[#This Row],[h_hargasebelumdiskon]]-Table1[[#This Row],[h_diskon]])</f>
        <v/>
      </c>
      <c r="AC100" s="93" t="str">
        <f>IF(Table1[//]="","",SUMIF(Table1[h_id],Table1[h_id],Table1[h_hargasetelahdiskon]))</f>
        <v/>
      </c>
      <c r="AD100" s="93"/>
      <c r="AE100" s="93" t="str">
        <f>Table1[[#This Row],[Item Description]]&amp;Table1[[#This Row],[Unit]]&amp;Table1[[#This Row],[Unit Price]]</f>
        <v/>
      </c>
    </row>
    <row r="101" spans="1:31" x14ac:dyDescent="0.25">
      <c r="A101" s="95">
        <f>IF(Table1[[#This Row],[No. Invoice :]]="","",ROW())</f>
        <v>101</v>
      </c>
      <c r="B101" s="196">
        <f>IF(Table1[h_Kode Sales :_1]="","",B$1+COUNT(B$2:B100))</f>
        <v>23050021</v>
      </c>
      <c r="C101" s="98">
        <v>45059</v>
      </c>
      <c r="D101" s="92" t="s">
        <v>181</v>
      </c>
      <c r="E101" s="97" t="s">
        <v>342</v>
      </c>
      <c r="F101" s="92" t="s">
        <v>98</v>
      </c>
      <c r="G101" s="95" t="str">
        <f>IF(Table1[[#This Row],[h_No. Invoice :]]="","",CONCATENATE("AM"," ",Table1[[#This Row],[h_No. Invoice :]]))</f>
        <v>AM 23050021</v>
      </c>
      <c r="H101" s="96" t="str">
        <f>CONCATENATE(UPPER(Table1[[#This Row],[h_Kode Sales :_1]])," ",Table1[[#This Row],[h_Kode Sales :_2]])</f>
        <v>KO 1048</v>
      </c>
      <c r="I101" s="95" t="str">
        <f>IF(Table1[[#This Row],[h_toko]]="","",INDEX(Table2[e],IF(Table1[[#This Row],[h_toko]]="","",MATCH(Table1[[#This Row],[h_toko]],Table2[a],0)),))</f>
        <v>SOEYANTO LOPULUSI ( LANCAR ) MALANG</v>
      </c>
      <c r="J101" s="92">
        <v>60</v>
      </c>
      <c r="K101" s="92" t="s">
        <v>228</v>
      </c>
      <c r="L101" s="92">
        <v>2</v>
      </c>
      <c r="M101" s="92" t="s">
        <v>343</v>
      </c>
      <c r="N101" s="196" t="str">
        <f>IF(Table1[[#This Row],[h_Item Description]]="","",INDEX([1]!db[NB PAJAK],MATCH(Table1[[#This Row],[h_Item Description]],[1]!db[kode],0)))</f>
        <v>PENSIL JOYKO 2B P-88</v>
      </c>
      <c r="O101" s="92" t="s">
        <v>345</v>
      </c>
      <c r="P101" s="93">
        <v>104400</v>
      </c>
      <c r="Q101" s="94">
        <v>0.125</v>
      </c>
      <c r="S101" s="199">
        <f>Table1[[#This Row],[h_hargasetelahdiskon]]</f>
        <v>5481000</v>
      </c>
      <c r="T101" s="93" t="s">
        <v>146</v>
      </c>
      <c r="V101" s="95">
        <f ca="1">IF(Table1[[#This Row],[Item Description]]="","",IF(Table1[[#This Row],[//]]="",INDIRECT(ADDRESS(ROW()-1,COLUMN())),Table1[[#This Row],[//]]))</f>
        <v>101</v>
      </c>
      <c r="W101" s="95">
        <f ca="1">IF(Table1[[#This Row],[h_id]]="","",COUNTIF(Table1[h_id],Table1[[#This Row],[h_id]]))</f>
        <v>2</v>
      </c>
      <c r="X101" s="93">
        <f>IF(Table1[Item Description]="","",Table1[[#This Row],[Qty]]*Table1[[#This Row],[Unit Price]])</f>
        <v>6264000</v>
      </c>
      <c r="Y101" s="93">
        <f>IF(Table1[[#This Row],[h_hargasebelumdiskon]]="","",IF(Table1[[#This Row],[Disc 1]]="",0,Table1[[#This Row],[h_hargasebelumdiskon]]*Table1[[#This Row],[Disc 1]]))</f>
        <v>783000</v>
      </c>
      <c r="Z101" s="93">
        <f>IF(Table1[[#This Row],[h_hargasebelumdiskon]]="","",IF(Table1[[#This Row],[Disc 2]]="",0,(Table1[[#This Row],[h_hargasebelumdiskon]]-Table1[[#This Row],[h_disc 1]])*Table1[[#This Row],[Disc 2]]))</f>
        <v>0</v>
      </c>
      <c r="AA101" s="93">
        <f>IF(Table1[Item Description]="","",Table1[[#This Row],[h_disc 1]]+Table1[[#This Row],[h_disc 2]])</f>
        <v>783000</v>
      </c>
      <c r="AB101" s="93">
        <f>IF(Table1[Item Description]="","",Table1[[#This Row],[h_hargasebelumdiskon]]-Table1[[#This Row],[h_diskon]])</f>
        <v>5481000</v>
      </c>
      <c r="AC101" s="93">
        <f ca="1">IF(Table1[//]="","",SUMIF(Table1[h_id],Table1[h_id],Table1[h_hargasetelahdiskon]))</f>
        <v>14553000</v>
      </c>
      <c r="AD101" s="93"/>
      <c r="AE101" s="93" t="str">
        <f>Table1[[#This Row],[Item Description]]&amp;Table1[[#This Row],[Unit]]&amp;Table1[[#This Row],[Unit Price]]</f>
        <v>PENSIL JOYKO 2B P-88GRS104400</v>
      </c>
    </row>
    <row r="102" spans="1:31" x14ac:dyDescent="0.25">
      <c r="A102" s="95" t="str">
        <f>IF(Table1[[#This Row],[No. Invoice :]]="","",ROW())</f>
        <v/>
      </c>
      <c r="B102" s="196" t="str">
        <f>IF(Table1[h_Kode Sales :_1]="","",B$1+COUNT(B$2:B101))</f>
        <v/>
      </c>
      <c r="D102" s="197"/>
      <c r="E102" s="198"/>
      <c r="F102" s="197"/>
      <c r="G102" s="95" t="str">
        <f>IF(Table1[[#This Row],[h_No. Invoice :]]="","",CONCATENATE("AM"," ",Table1[[#This Row],[h_No. Invoice :]]))</f>
        <v/>
      </c>
      <c r="H102" s="96" t="str">
        <f>CONCATENATE(UPPER(Table1[[#This Row],[h_Kode Sales :_1]])," ",Table1[[#This Row],[h_Kode Sales :_2]])</f>
        <v xml:space="preserve"> </v>
      </c>
      <c r="I102" s="95" t="str">
        <f>IF(Table1[[#This Row],[h_toko]]="","",INDEX(Table2[e],IF(Table1[[#This Row],[h_toko]]="","",MATCH(Table1[[#This Row],[h_toko]],Table2[a],0)),))</f>
        <v/>
      </c>
      <c r="J102" s="92">
        <v>180</v>
      </c>
      <c r="K102" s="92" t="s">
        <v>132</v>
      </c>
      <c r="L102" s="92">
        <v>3</v>
      </c>
      <c r="M102" s="92" t="s">
        <v>344</v>
      </c>
      <c r="N102" s="196" t="str">
        <f>IF(Table1[[#This Row],[h_Item Description]]="","",INDEX([1]!db[NB PAJAK],MATCH(Table1[[#This Row],[h_Item Description]],[1]!db[kode],0)))</f>
        <v>CORRECTION TAPE JOYKO CT-522</v>
      </c>
      <c r="O102" s="92" t="s">
        <v>346</v>
      </c>
      <c r="P102" s="93">
        <v>57600</v>
      </c>
      <c r="Q102" s="94">
        <v>0.125</v>
      </c>
      <c r="S102" s="199">
        <f>Table1[[#This Row],[h_hargasetelahdiskon]]</f>
        <v>9072000</v>
      </c>
      <c r="V102" s="95">
        <f ca="1">IF(Table1[[#This Row],[Item Description]]="","",IF(Table1[[#This Row],[//]]="",INDIRECT(ADDRESS(ROW()-1,COLUMN())),Table1[[#This Row],[//]]))</f>
        <v>101</v>
      </c>
      <c r="W102" s="95">
        <f ca="1">IF(Table1[[#This Row],[h_id]]="","",COUNTIF(Table1[h_id],Table1[[#This Row],[h_id]]))</f>
        <v>2</v>
      </c>
      <c r="X102" s="93">
        <f>IF(Table1[Item Description]="","",Table1[[#This Row],[Qty]]*Table1[[#This Row],[Unit Price]])</f>
        <v>10368000</v>
      </c>
      <c r="Y102" s="93">
        <f>IF(Table1[[#This Row],[h_hargasebelumdiskon]]="","",IF(Table1[[#This Row],[Disc 1]]="",0,Table1[[#This Row],[h_hargasebelumdiskon]]*Table1[[#This Row],[Disc 1]]))</f>
        <v>1296000</v>
      </c>
      <c r="Z102" s="93">
        <f>IF(Table1[[#This Row],[h_hargasebelumdiskon]]="","",IF(Table1[[#This Row],[Disc 2]]="",0,(Table1[[#This Row],[h_hargasebelumdiskon]]-Table1[[#This Row],[h_disc 1]])*Table1[[#This Row],[Disc 2]]))</f>
        <v>0</v>
      </c>
      <c r="AA102" s="93">
        <f>IF(Table1[Item Description]="","",Table1[[#This Row],[h_disc 1]]+Table1[[#This Row],[h_disc 2]])</f>
        <v>1296000</v>
      </c>
      <c r="AB102" s="93">
        <f>IF(Table1[Item Description]="","",Table1[[#This Row],[h_hargasebelumdiskon]]-Table1[[#This Row],[h_diskon]])</f>
        <v>9072000</v>
      </c>
      <c r="AC102" s="93" t="str">
        <f>IF(Table1[//]="","",SUMIF(Table1[h_id],Table1[h_id],Table1[h_hargasetelahdiskon]))</f>
        <v/>
      </c>
      <c r="AD102" s="93"/>
      <c r="AE102" s="93" t="str">
        <f>Table1[[#This Row],[Item Description]]&amp;Table1[[#This Row],[Unit]]&amp;Table1[[#This Row],[Unit Price]]</f>
        <v>CORRECTION TAPE JOYKO CT-522LSN57600</v>
      </c>
    </row>
    <row r="103" spans="1:31" x14ac:dyDescent="0.25">
      <c r="A103" s="95" t="str">
        <f>IF(Table1[[#This Row],[No. Invoice :]]="","",ROW())</f>
        <v/>
      </c>
      <c r="B103" s="196" t="str">
        <f>IF(Table1[h_Kode Sales :_1]="","",B$1+COUNT(B$2:B102))</f>
        <v/>
      </c>
      <c r="G103" s="95" t="str">
        <f>IF(Table1[[#This Row],[h_No. Invoice :]]="","",CONCATENATE("AM"," ",Table1[[#This Row],[h_No. Invoice :]]))</f>
        <v/>
      </c>
      <c r="H103" s="96" t="str">
        <f>CONCATENATE(UPPER(Table1[[#This Row],[h_Kode Sales :_1]])," ",Table1[[#This Row],[h_Kode Sales :_2]])</f>
        <v xml:space="preserve"> </v>
      </c>
      <c r="I103" s="95" t="str">
        <f>IF(Table1[[#This Row],[h_toko]]="","",INDEX(Table2[e],IF(Table1[[#This Row],[h_toko]]="","",MATCH(Table1[[#This Row],[h_toko]],Table2[a],0)),))</f>
        <v/>
      </c>
      <c r="N103" s="196" t="str">
        <f>IF(Table1[[#This Row],[h_Item Description]]="","",INDEX([1]!db[NB PAJAK],MATCH(Table1[[#This Row],[h_Item Description]],[1]!db[kode],0)))</f>
        <v/>
      </c>
      <c r="P103" s="93"/>
      <c r="Q103" s="94"/>
      <c r="S103" s="199" t="str">
        <f>Table1[[#This Row],[h_hargasetelahdiskon]]</f>
        <v/>
      </c>
      <c r="V103" s="95" t="str">
        <f ca="1">IF(Table1[[#This Row],[Item Description]]="","",IF(Table1[[#This Row],[//]]="",INDIRECT(ADDRESS(ROW()-1,COLUMN())),Table1[[#This Row],[//]]))</f>
        <v/>
      </c>
      <c r="W103" s="95" t="str">
        <f ca="1">IF(Table1[[#This Row],[h_id]]="","",COUNTIF(Table1[h_id],Table1[[#This Row],[h_id]]))</f>
        <v/>
      </c>
      <c r="X103" s="93" t="str">
        <f>IF(Table1[Item Description]="","",Table1[[#This Row],[Qty]]*Table1[[#This Row],[Unit Price]])</f>
        <v/>
      </c>
      <c r="Y103" s="93" t="str">
        <f>IF(Table1[[#This Row],[h_hargasebelumdiskon]]="","",IF(Table1[[#This Row],[Disc 1]]="",0,Table1[[#This Row],[h_hargasebelumdiskon]]*Table1[[#This Row],[Disc 1]]))</f>
        <v/>
      </c>
      <c r="Z103" s="93" t="str">
        <f>IF(Table1[[#This Row],[h_hargasebelumdiskon]]="","",IF(Table1[[#This Row],[Disc 2]]="",0,(Table1[[#This Row],[h_hargasebelumdiskon]]-Table1[[#This Row],[h_disc 1]])*Table1[[#This Row],[Disc 2]]))</f>
        <v/>
      </c>
      <c r="AA103" s="93" t="str">
        <f>IF(Table1[Item Description]="","",Table1[[#This Row],[h_disc 1]]+Table1[[#This Row],[h_disc 2]])</f>
        <v/>
      </c>
      <c r="AB103" s="93" t="str">
        <f>IF(Table1[Item Description]="","",Table1[[#This Row],[h_hargasebelumdiskon]]-Table1[[#This Row],[h_diskon]])</f>
        <v/>
      </c>
      <c r="AC103" s="93" t="str">
        <f>IF(Table1[//]="","",SUMIF(Table1[h_id],Table1[h_id],Table1[h_hargasetelahdiskon]))</f>
        <v/>
      </c>
      <c r="AD103" s="93"/>
      <c r="AE103" s="93" t="str">
        <f>Table1[[#This Row],[Item Description]]&amp;Table1[[#This Row],[Unit]]&amp;Table1[[#This Row],[Unit Price]]</f>
        <v/>
      </c>
    </row>
    <row r="104" spans="1:31" x14ac:dyDescent="0.25">
      <c r="A104" s="95">
        <f>IF(Table1[[#This Row],[No. Invoice :]]="","",ROW())</f>
        <v>104</v>
      </c>
      <c r="B104" s="196">
        <f>IF(Table1[h_Kode Sales :_1]="","",B$1+COUNT(B$2:B103))</f>
        <v>23050022</v>
      </c>
      <c r="C104" s="98">
        <v>45058</v>
      </c>
      <c r="D104" s="92" t="s">
        <v>242</v>
      </c>
      <c r="E104" s="97" t="s">
        <v>349</v>
      </c>
      <c r="F104" s="92" t="s">
        <v>131</v>
      </c>
      <c r="G104" s="95" t="str">
        <f>IF(Table1[[#This Row],[h_No. Invoice :]]="","",CONCATENATE("AM"," ",Table1[[#This Row],[h_No. Invoice :]]))</f>
        <v>AM 23050022</v>
      </c>
      <c r="H104" s="96" t="str">
        <f>CONCATENATE(UPPER(Table1[[#This Row],[h_Kode Sales :_1]])," ",Table1[[#This Row],[h_Kode Sales :_2]])</f>
        <v>G 4205</v>
      </c>
      <c r="I104" s="95" t="str">
        <f>IF(Table1[[#This Row],[h_toko]]="","",INDEX(Table2[e],IF(Table1[[#This Row],[h_toko]]="","",MATCH(Table1[[#This Row],[h_toko]],Table2[a],0)),))</f>
        <v>LILY JULIAWATI (REJO AGUNG) JOMBANG</v>
      </c>
      <c r="J104" s="92">
        <v>864</v>
      </c>
      <c r="K104" s="92" t="s">
        <v>143</v>
      </c>
      <c r="L104" s="92">
        <v>3</v>
      </c>
      <c r="M104" s="92" t="s">
        <v>350</v>
      </c>
      <c r="N104" s="196" t="str">
        <f>IF(Table1[[#This Row],[h_Item Description]]="","",INDEX([1]!db[NB PAJAK],MATCH(Table1[[#This Row],[h_Item Description]],[1]!db[kode],0)))</f>
        <v>GUNTING JOYKO SC-828</v>
      </c>
      <c r="O104" s="92" t="s">
        <v>353</v>
      </c>
      <c r="P104" s="93">
        <v>4350</v>
      </c>
      <c r="Q104" s="94">
        <v>0.125</v>
      </c>
      <c r="S104" s="199">
        <f>Table1[[#This Row],[h_hargasetelahdiskon]]</f>
        <v>3288600</v>
      </c>
      <c r="T104" s="93" t="s">
        <v>146</v>
      </c>
      <c r="V104" s="95">
        <f ca="1">IF(Table1[[#This Row],[Item Description]]="","",IF(Table1[[#This Row],[//]]="",INDIRECT(ADDRESS(ROW()-1,COLUMN())),Table1[[#This Row],[//]]))</f>
        <v>104</v>
      </c>
      <c r="W104" s="95">
        <f ca="1">IF(Table1[[#This Row],[h_id]]="","",COUNTIF(Table1[h_id],Table1[[#This Row],[h_id]]))</f>
        <v>5</v>
      </c>
      <c r="X104" s="93">
        <f>IF(Table1[Item Description]="","",Table1[[#This Row],[Qty]]*Table1[[#This Row],[Unit Price]])</f>
        <v>3758400</v>
      </c>
      <c r="Y104" s="93">
        <f>IF(Table1[[#This Row],[h_hargasebelumdiskon]]="","",IF(Table1[[#This Row],[Disc 1]]="",0,Table1[[#This Row],[h_hargasebelumdiskon]]*Table1[[#This Row],[Disc 1]]))</f>
        <v>469800</v>
      </c>
      <c r="Z104" s="93">
        <f>IF(Table1[[#This Row],[h_hargasebelumdiskon]]="","",IF(Table1[[#This Row],[Disc 2]]="",0,(Table1[[#This Row],[h_hargasebelumdiskon]]-Table1[[#This Row],[h_disc 1]])*Table1[[#This Row],[Disc 2]]))</f>
        <v>0</v>
      </c>
      <c r="AA104" s="93">
        <f>IF(Table1[Item Description]="","",Table1[[#This Row],[h_disc 1]]+Table1[[#This Row],[h_disc 2]])</f>
        <v>469800</v>
      </c>
      <c r="AB104" s="93">
        <f>IF(Table1[Item Description]="","",Table1[[#This Row],[h_hargasebelumdiskon]]-Table1[[#This Row],[h_diskon]])</f>
        <v>3288600</v>
      </c>
      <c r="AC104" s="93">
        <f ca="1">IF(Table1[//]="","",SUMIF(Table1[h_id],Table1[h_id],Table1[h_hargasetelahdiskon]))</f>
        <v>38348100</v>
      </c>
      <c r="AD104" s="93"/>
      <c r="AE104" s="93" t="str">
        <f>Table1[[#This Row],[Item Description]]&amp;Table1[[#This Row],[Unit]]&amp;Table1[[#This Row],[Unit Price]]</f>
        <v>GUNTING JOYKO SC-828PCS4350</v>
      </c>
    </row>
    <row r="105" spans="1:31" x14ac:dyDescent="0.25">
      <c r="A105" s="95" t="str">
        <f>IF(Table1[[#This Row],[No. Invoice :]]="","",ROW())</f>
        <v/>
      </c>
      <c r="B105" s="196" t="str">
        <f>IF(Table1[h_Kode Sales :_1]="","",B$1+COUNT(B$2:B104))</f>
        <v/>
      </c>
      <c r="D105" s="197"/>
      <c r="E105" s="198"/>
      <c r="F105" s="197"/>
      <c r="G105" s="95" t="str">
        <f>IF(Table1[[#This Row],[h_No. Invoice :]]="","",CONCATENATE("AM"," ",Table1[[#This Row],[h_No. Invoice :]]))</f>
        <v/>
      </c>
      <c r="H105" s="96" t="str">
        <f>CONCATENATE(UPPER(Table1[[#This Row],[h_Kode Sales :_1]])," ",Table1[[#This Row],[h_Kode Sales :_2]])</f>
        <v xml:space="preserve"> </v>
      </c>
      <c r="I105" s="95" t="str">
        <f>IF(Table1[[#This Row],[h_toko]]="","",INDEX(Table2[e],IF(Table1[[#This Row],[h_toko]]="","",MATCH(Table1[[#This Row],[h_toko]],Table2[a],0)),))</f>
        <v/>
      </c>
      <c r="J105" s="92">
        <v>864</v>
      </c>
      <c r="K105" s="92" t="s">
        <v>143</v>
      </c>
      <c r="L105" s="92">
        <v>3</v>
      </c>
      <c r="M105" s="92" t="s">
        <v>351</v>
      </c>
      <c r="N105" s="196" t="str">
        <f>IF(Table1[[#This Row],[h_Item Description]]="","",INDEX([1]!db[NB PAJAK],MATCH(Table1[[#This Row],[h_Item Description]],[1]!db[kode],0)))</f>
        <v>GUNTING JOYKO SC-838</v>
      </c>
      <c r="O105" s="92" t="s">
        <v>354</v>
      </c>
      <c r="P105" s="93">
        <v>6500</v>
      </c>
      <c r="Q105" s="94">
        <v>0.125</v>
      </c>
      <c r="S105" s="199">
        <f>Table1[[#This Row],[h_hargasetelahdiskon]]</f>
        <v>4914000</v>
      </c>
      <c r="V105" s="95">
        <f ca="1">IF(Table1[[#This Row],[Item Description]]="","",IF(Table1[[#This Row],[//]]="",INDIRECT(ADDRESS(ROW()-1,COLUMN())),Table1[[#This Row],[//]]))</f>
        <v>104</v>
      </c>
      <c r="W105" s="95">
        <f ca="1">IF(Table1[[#This Row],[h_id]]="","",COUNTIF(Table1[h_id],Table1[[#This Row],[h_id]]))</f>
        <v>5</v>
      </c>
      <c r="X105" s="93">
        <f>IF(Table1[Item Description]="","",Table1[[#This Row],[Qty]]*Table1[[#This Row],[Unit Price]])</f>
        <v>5616000</v>
      </c>
      <c r="Y105" s="93">
        <f>IF(Table1[[#This Row],[h_hargasebelumdiskon]]="","",IF(Table1[[#This Row],[Disc 1]]="",0,Table1[[#This Row],[h_hargasebelumdiskon]]*Table1[[#This Row],[Disc 1]]))</f>
        <v>702000</v>
      </c>
      <c r="Z105" s="93">
        <f>IF(Table1[[#This Row],[h_hargasebelumdiskon]]="","",IF(Table1[[#This Row],[Disc 2]]="",0,(Table1[[#This Row],[h_hargasebelumdiskon]]-Table1[[#This Row],[h_disc 1]])*Table1[[#This Row],[Disc 2]]))</f>
        <v>0</v>
      </c>
      <c r="AA105" s="93">
        <f>IF(Table1[Item Description]="","",Table1[[#This Row],[h_disc 1]]+Table1[[#This Row],[h_disc 2]])</f>
        <v>702000</v>
      </c>
      <c r="AB105" s="93">
        <f>IF(Table1[Item Description]="","",Table1[[#This Row],[h_hargasebelumdiskon]]-Table1[[#This Row],[h_diskon]])</f>
        <v>4914000</v>
      </c>
      <c r="AC105" s="93" t="str">
        <f>IF(Table1[//]="","",SUMIF(Table1[h_id],Table1[h_id],Table1[h_hargasetelahdiskon]))</f>
        <v/>
      </c>
      <c r="AD105" s="93"/>
      <c r="AE105" s="93" t="str">
        <f>Table1[[#This Row],[Item Description]]&amp;Table1[[#This Row],[Unit]]&amp;Table1[[#This Row],[Unit Price]]</f>
        <v>GUNTING JOYKO SC-838PCS6500</v>
      </c>
    </row>
    <row r="106" spans="1:31" x14ac:dyDescent="0.25">
      <c r="A106" s="95" t="str">
        <f>IF(Table1[[#This Row],[No. Invoice :]]="","",ROW())</f>
        <v/>
      </c>
      <c r="B106" s="196" t="str">
        <f>IF(Table1[h_Kode Sales :_1]="","",B$1+COUNT(B$2:B105))</f>
        <v/>
      </c>
      <c r="D106" s="197"/>
      <c r="E106" s="198"/>
      <c r="F106" s="197"/>
      <c r="G106" s="95" t="str">
        <f>IF(Table1[[#This Row],[h_No. Invoice :]]="","",CONCATENATE("AM"," ",Table1[[#This Row],[h_No. Invoice :]]))</f>
        <v/>
      </c>
      <c r="H106" s="96" t="str">
        <f>CONCATENATE(UPPER(Table1[[#This Row],[h_Kode Sales :_1]])," ",Table1[[#This Row],[h_Kode Sales :_2]])</f>
        <v xml:space="preserve"> </v>
      </c>
      <c r="I106" s="95" t="str">
        <f>IF(Table1[[#This Row],[h_toko]]="","",INDEX(Table2[e],IF(Table1[[#This Row],[h_toko]]="","",MATCH(Table1[[#This Row],[h_toko]],Table2[a],0)),))</f>
        <v/>
      </c>
      <c r="J106" s="92">
        <v>864</v>
      </c>
      <c r="K106" s="92" t="s">
        <v>143</v>
      </c>
      <c r="L106" s="92">
        <v>6</v>
      </c>
      <c r="M106" s="92" t="s">
        <v>352</v>
      </c>
      <c r="N106" s="196" t="str">
        <f>IF(Table1[[#This Row],[h_Item Description]]="","",INDEX([1]!db[NB PAJAK],MATCH(Table1[[#This Row],[h_Item Description]],[1]!db[kode],0)))</f>
        <v>GUNTING JOYKO SC-848</v>
      </c>
      <c r="O106" s="92" t="s">
        <v>355</v>
      </c>
      <c r="P106" s="93">
        <v>9750</v>
      </c>
      <c r="Q106" s="94">
        <v>0.125</v>
      </c>
      <c r="S106" s="199">
        <f>Table1[[#This Row],[h_hargasetelahdiskon]]</f>
        <v>7371000</v>
      </c>
      <c r="V106" s="95">
        <f ca="1">IF(Table1[[#This Row],[Item Description]]="","",IF(Table1[[#This Row],[//]]="",INDIRECT(ADDRESS(ROW()-1,COLUMN())),Table1[[#This Row],[//]]))</f>
        <v>104</v>
      </c>
      <c r="W106" s="95">
        <f ca="1">IF(Table1[[#This Row],[h_id]]="","",COUNTIF(Table1[h_id],Table1[[#This Row],[h_id]]))</f>
        <v>5</v>
      </c>
      <c r="X106" s="93">
        <f>IF(Table1[Item Description]="","",Table1[[#This Row],[Qty]]*Table1[[#This Row],[Unit Price]])</f>
        <v>8424000</v>
      </c>
      <c r="Y106" s="93">
        <f>IF(Table1[[#This Row],[h_hargasebelumdiskon]]="","",IF(Table1[[#This Row],[Disc 1]]="",0,Table1[[#This Row],[h_hargasebelumdiskon]]*Table1[[#This Row],[Disc 1]]))</f>
        <v>1053000</v>
      </c>
      <c r="Z106" s="93">
        <f>IF(Table1[[#This Row],[h_hargasebelumdiskon]]="","",IF(Table1[[#This Row],[Disc 2]]="",0,(Table1[[#This Row],[h_hargasebelumdiskon]]-Table1[[#This Row],[h_disc 1]])*Table1[[#This Row],[Disc 2]]))</f>
        <v>0</v>
      </c>
      <c r="AA106" s="93">
        <f>IF(Table1[Item Description]="","",Table1[[#This Row],[h_disc 1]]+Table1[[#This Row],[h_disc 2]])</f>
        <v>1053000</v>
      </c>
      <c r="AB106" s="93">
        <f>IF(Table1[Item Description]="","",Table1[[#This Row],[h_hargasebelumdiskon]]-Table1[[#This Row],[h_diskon]])</f>
        <v>7371000</v>
      </c>
      <c r="AC106" s="93" t="str">
        <f>IF(Table1[//]="","",SUMIF(Table1[h_id],Table1[h_id],Table1[h_hargasetelahdiskon]))</f>
        <v/>
      </c>
      <c r="AD106" s="93"/>
      <c r="AE106" s="93" t="str">
        <f>Table1[[#This Row],[Item Description]]&amp;Table1[[#This Row],[Unit]]&amp;Table1[[#This Row],[Unit Price]]</f>
        <v>GUNTING JOYKO SC-848PCS9750</v>
      </c>
    </row>
    <row r="107" spans="1:31" x14ac:dyDescent="0.25">
      <c r="A107" s="95" t="str">
        <f>IF(Table1[[#This Row],[No. Invoice :]]="","",ROW())</f>
        <v/>
      </c>
      <c r="B107" s="196" t="str">
        <f>IF(Table1[h_Kode Sales :_1]="","",B$1+COUNT(B$2:B106))</f>
        <v/>
      </c>
      <c r="D107" s="197"/>
      <c r="E107" s="198"/>
      <c r="F107" s="197"/>
      <c r="G107" s="95" t="str">
        <f>IF(Table1[[#This Row],[h_No. Invoice :]]="","",CONCATENATE("AM"," ",Table1[[#This Row],[h_No. Invoice :]]))</f>
        <v/>
      </c>
      <c r="H107" s="96" t="str">
        <f>CONCATENATE(UPPER(Table1[[#This Row],[h_Kode Sales :_1]])," ",Table1[[#This Row],[h_Kode Sales :_2]])</f>
        <v xml:space="preserve"> </v>
      </c>
      <c r="I107" s="95" t="str">
        <f>IF(Table1[[#This Row],[h_toko]]="","",INDEX(Table2[e],IF(Table1[[#This Row],[h_toko]]="","",MATCH(Table1[[#This Row],[h_toko]],Table2[a],0)),))</f>
        <v/>
      </c>
      <c r="J107" s="92">
        <v>150</v>
      </c>
      <c r="K107" s="92" t="s">
        <v>228</v>
      </c>
      <c r="L107" s="92">
        <v>5</v>
      </c>
      <c r="M107" s="92" t="s">
        <v>343</v>
      </c>
      <c r="N107" s="196" t="str">
        <f>IF(Table1[[#This Row],[h_Item Description]]="","",INDEX([1]!db[NB PAJAK],MATCH(Table1[[#This Row],[h_Item Description]],[1]!db[kode],0)))</f>
        <v>PENSIL JOYKO 2B P-88</v>
      </c>
      <c r="O107" s="92" t="s">
        <v>345</v>
      </c>
      <c r="P107" s="93">
        <v>104400</v>
      </c>
      <c r="Q107" s="94">
        <v>0.125</v>
      </c>
      <c r="S107" s="199">
        <f>Table1[[#This Row],[h_hargasetelahdiskon]]</f>
        <v>13702500</v>
      </c>
      <c r="V107" s="95">
        <f ca="1">IF(Table1[[#This Row],[Item Description]]="","",IF(Table1[[#This Row],[//]]="",INDIRECT(ADDRESS(ROW()-1,COLUMN())),Table1[[#This Row],[//]]))</f>
        <v>104</v>
      </c>
      <c r="W107" s="95">
        <f ca="1">IF(Table1[[#This Row],[h_id]]="","",COUNTIF(Table1[h_id],Table1[[#This Row],[h_id]]))</f>
        <v>5</v>
      </c>
      <c r="X107" s="93">
        <f>IF(Table1[Item Description]="","",Table1[[#This Row],[Qty]]*Table1[[#This Row],[Unit Price]])</f>
        <v>15660000</v>
      </c>
      <c r="Y107" s="93">
        <f>IF(Table1[[#This Row],[h_hargasebelumdiskon]]="","",IF(Table1[[#This Row],[Disc 1]]="",0,Table1[[#This Row],[h_hargasebelumdiskon]]*Table1[[#This Row],[Disc 1]]))</f>
        <v>1957500</v>
      </c>
      <c r="Z107" s="93">
        <f>IF(Table1[[#This Row],[h_hargasebelumdiskon]]="","",IF(Table1[[#This Row],[Disc 2]]="",0,(Table1[[#This Row],[h_hargasebelumdiskon]]-Table1[[#This Row],[h_disc 1]])*Table1[[#This Row],[Disc 2]]))</f>
        <v>0</v>
      </c>
      <c r="AA107" s="93">
        <f>IF(Table1[Item Description]="","",Table1[[#This Row],[h_disc 1]]+Table1[[#This Row],[h_disc 2]])</f>
        <v>1957500</v>
      </c>
      <c r="AB107" s="93">
        <f>IF(Table1[Item Description]="","",Table1[[#This Row],[h_hargasebelumdiskon]]-Table1[[#This Row],[h_diskon]])</f>
        <v>13702500</v>
      </c>
      <c r="AC107" s="93" t="str">
        <f>IF(Table1[//]="","",SUMIF(Table1[h_id],Table1[h_id],Table1[h_hargasetelahdiskon]))</f>
        <v/>
      </c>
      <c r="AD107" s="93"/>
      <c r="AE107" s="93" t="str">
        <f>Table1[[#This Row],[Item Description]]&amp;Table1[[#This Row],[Unit]]&amp;Table1[[#This Row],[Unit Price]]</f>
        <v>PENSIL JOYKO 2B P-88GRS104400</v>
      </c>
    </row>
    <row r="108" spans="1:31" x14ac:dyDescent="0.25">
      <c r="A108" s="95" t="str">
        <f>IF(Table1[[#This Row],[No. Invoice :]]="","",ROW())</f>
        <v/>
      </c>
      <c r="B108" s="196" t="str">
        <f>IF(Table1[h_Kode Sales :_1]="","",B$1+COUNT(B$2:B107))</f>
        <v/>
      </c>
      <c r="G108" s="95" t="str">
        <f>IF(Table1[[#This Row],[h_No. Invoice :]]="","",CONCATENATE("AM"," ",Table1[[#This Row],[h_No. Invoice :]]))</f>
        <v/>
      </c>
      <c r="H108" s="96" t="str">
        <f>CONCATENATE(UPPER(Table1[[#This Row],[h_Kode Sales :_1]])," ",Table1[[#This Row],[h_Kode Sales :_2]])</f>
        <v xml:space="preserve"> </v>
      </c>
      <c r="I108" s="95" t="str">
        <f>IF(Table1[[#This Row],[h_toko]]="","",INDEX(Table2[e],IF(Table1[[#This Row],[h_toko]]="","",MATCH(Table1[[#This Row],[h_toko]],Table2[a],0)),))</f>
        <v/>
      </c>
      <c r="J108" s="92">
        <v>180</v>
      </c>
      <c r="K108" s="92" t="s">
        <v>132</v>
      </c>
      <c r="L108" s="92">
        <v>3</v>
      </c>
      <c r="M108" s="92" t="s">
        <v>344</v>
      </c>
      <c r="N108" s="196" t="str">
        <f>IF(Table1[[#This Row],[h_Item Description]]="","",INDEX([1]!db[NB PAJAK],MATCH(Table1[[#This Row],[h_Item Description]],[1]!db[kode],0)))</f>
        <v>CORRECTION TAPE JOYKO CT-522</v>
      </c>
      <c r="O108" s="92" t="s">
        <v>346</v>
      </c>
      <c r="P108" s="93">
        <v>57600</v>
      </c>
      <c r="Q108" s="94">
        <v>0.125</v>
      </c>
      <c r="S108" s="199">
        <f>Table1[[#This Row],[h_hargasetelahdiskon]]</f>
        <v>9072000</v>
      </c>
      <c r="V108" s="95">
        <f ca="1">IF(Table1[[#This Row],[Item Description]]="","",IF(Table1[[#This Row],[//]]="",INDIRECT(ADDRESS(ROW()-1,COLUMN())),Table1[[#This Row],[//]]))</f>
        <v>104</v>
      </c>
      <c r="W108" s="95">
        <f ca="1">IF(Table1[[#This Row],[h_id]]="","",COUNTIF(Table1[h_id],Table1[[#This Row],[h_id]]))</f>
        <v>5</v>
      </c>
      <c r="X108" s="93">
        <f>IF(Table1[Item Description]="","",Table1[[#This Row],[Qty]]*Table1[[#This Row],[Unit Price]])</f>
        <v>10368000</v>
      </c>
      <c r="Y108" s="93">
        <f>IF(Table1[[#This Row],[h_hargasebelumdiskon]]="","",IF(Table1[[#This Row],[Disc 1]]="",0,Table1[[#This Row],[h_hargasebelumdiskon]]*Table1[[#This Row],[Disc 1]]))</f>
        <v>1296000</v>
      </c>
      <c r="Z108" s="93">
        <f>IF(Table1[[#This Row],[h_hargasebelumdiskon]]="","",IF(Table1[[#This Row],[Disc 2]]="",0,(Table1[[#This Row],[h_hargasebelumdiskon]]-Table1[[#This Row],[h_disc 1]])*Table1[[#This Row],[Disc 2]]))</f>
        <v>0</v>
      </c>
      <c r="AA108" s="93">
        <f>IF(Table1[Item Description]="","",Table1[[#This Row],[h_disc 1]]+Table1[[#This Row],[h_disc 2]])</f>
        <v>1296000</v>
      </c>
      <c r="AB108" s="93">
        <f>IF(Table1[Item Description]="","",Table1[[#This Row],[h_hargasebelumdiskon]]-Table1[[#This Row],[h_diskon]])</f>
        <v>9072000</v>
      </c>
      <c r="AC108" s="93" t="str">
        <f>IF(Table1[//]="","",SUMIF(Table1[h_id],Table1[h_id],Table1[h_hargasetelahdiskon]))</f>
        <v/>
      </c>
      <c r="AD108" s="93"/>
      <c r="AE108" s="93" t="str">
        <f>Table1[[#This Row],[Item Description]]&amp;Table1[[#This Row],[Unit]]&amp;Table1[[#This Row],[Unit Price]]</f>
        <v>CORRECTION TAPE JOYKO CT-522LSN57600</v>
      </c>
    </row>
    <row r="109" spans="1:31" x14ac:dyDescent="0.25">
      <c r="A109" s="95" t="str">
        <f>IF(Table1[[#This Row],[No. Invoice :]]="","",ROW())</f>
        <v/>
      </c>
      <c r="B109" s="196" t="str">
        <f>IF(Table1[h_Kode Sales :_1]="","",B$1+COUNT(B$2:B108))</f>
        <v/>
      </c>
      <c r="D109" s="197"/>
      <c r="E109" s="198"/>
      <c r="F109" s="197"/>
      <c r="G109" s="95" t="str">
        <f>IF(Table1[[#This Row],[h_No. Invoice :]]="","",CONCATENATE("AM"," ",Table1[[#This Row],[h_No. Invoice :]]))</f>
        <v/>
      </c>
      <c r="H109" s="96" t="str">
        <f>CONCATENATE(UPPER(Table1[[#This Row],[h_Kode Sales :_1]])," ",Table1[[#This Row],[h_Kode Sales :_2]])</f>
        <v xml:space="preserve"> </v>
      </c>
      <c r="I109" s="95" t="str">
        <f>IF(Table1[[#This Row],[h_toko]]="","",INDEX(Table2[e],IF(Table1[[#This Row],[h_toko]]="","",MATCH(Table1[[#This Row],[h_toko]],Table2[a],0)),))</f>
        <v/>
      </c>
      <c r="N109" s="196" t="str">
        <f>IF(Table1[[#This Row],[h_Item Description]]="","",INDEX([1]!db[NB PAJAK],MATCH(Table1[[#This Row],[h_Item Description]],[1]!db[kode],0)))</f>
        <v/>
      </c>
      <c r="P109" s="93"/>
      <c r="Q109" s="94"/>
      <c r="S109" s="199" t="str">
        <f>Table1[[#This Row],[h_hargasetelahdiskon]]</f>
        <v/>
      </c>
      <c r="V109" s="95" t="str">
        <f ca="1">IF(Table1[[#This Row],[Item Description]]="","",IF(Table1[[#This Row],[//]]="",INDIRECT(ADDRESS(ROW()-1,COLUMN())),Table1[[#This Row],[//]]))</f>
        <v/>
      </c>
      <c r="W109" s="95" t="str">
        <f ca="1">IF(Table1[[#This Row],[h_id]]="","",COUNTIF(Table1[h_id],Table1[[#This Row],[h_id]]))</f>
        <v/>
      </c>
      <c r="X109" s="93" t="str">
        <f>IF(Table1[Item Description]="","",Table1[[#This Row],[Qty]]*Table1[[#This Row],[Unit Price]])</f>
        <v/>
      </c>
      <c r="Y109" s="93" t="str">
        <f>IF(Table1[[#This Row],[h_hargasebelumdiskon]]="","",IF(Table1[[#This Row],[Disc 1]]="",0,Table1[[#This Row],[h_hargasebelumdiskon]]*Table1[[#This Row],[Disc 1]]))</f>
        <v/>
      </c>
      <c r="Z109" s="93" t="str">
        <f>IF(Table1[[#This Row],[h_hargasebelumdiskon]]="","",IF(Table1[[#This Row],[Disc 2]]="",0,(Table1[[#This Row],[h_hargasebelumdiskon]]-Table1[[#This Row],[h_disc 1]])*Table1[[#This Row],[Disc 2]]))</f>
        <v/>
      </c>
      <c r="AA109" s="93" t="str">
        <f>IF(Table1[Item Description]="","",Table1[[#This Row],[h_disc 1]]+Table1[[#This Row],[h_disc 2]])</f>
        <v/>
      </c>
      <c r="AB109" s="93" t="str">
        <f>IF(Table1[Item Description]="","",Table1[[#This Row],[h_hargasebelumdiskon]]-Table1[[#This Row],[h_diskon]])</f>
        <v/>
      </c>
      <c r="AC109" s="93" t="str">
        <f>IF(Table1[//]="","",SUMIF(Table1[h_id],Table1[h_id],Table1[h_hargasetelahdiskon]))</f>
        <v/>
      </c>
      <c r="AD109" s="93"/>
      <c r="AE109" s="93" t="str">
        <f>Table1[[#This Row],[Item Description]]&amp;Table1[[#This Row],[Unit]]&amp;Table1[[#This Row],[Unit Price]]</f>
        <v/>
      </c>
    </row>
    <row r="110" spans="1:31" x14ac:dyDescent="0.25">
      <c r="A110" s="95">
        <f>IF(Table1[[#This Row],[No. Invoice :]]="","",ROW())</f>
        <v>110</v>
      </c>
      <c r="B110" s="196">
        <f>IF(Table1[h_Kode Sales :_1]="","",B$1+COUNT(B$2:B109))</f>
        <v>23050023</v>
      </c>
      <c r="C110" s="98">
        <v>45061</v>
      </c>
      <c r="D110" s="92" t="s">
        <v>242</v>
      </c>
      <c r="E110" s="97" t="s">
        <v>373</v>
      </c>
      <c r="F110" s="92" t="s">
        <v>131</v>
      </c>
      <c r="G110" s="95" t="str">
        <f>IF(Table1[[#This Row],[h_No. Invoice :]]="","",CONCATENATE("AM"," ",Table1[[#This Row],[h_No. Invoice :]]))</f>
        <v>AM 23050023</v>
      </c>
      <c r="H110" s="96" t="str">
        <f>CONCATENATE(UPPER(Table1[[#This Row],[h_Kode Sales :_1]])," ",Table1[[#This Row],[h_Kode Sales :_2]])</f>
        <v>G 4209</v>
      </c>
      <c r="I110" s="95" t="str">
        <f>IF(Table1[[#This Row],[h_toko]]="","",INDEX(Table2[e],IF(Table1[[#This Row],[h_toko]]="","",MATCH(Table1[[#This Row],[h_toko]],Table2[a],0)),))</f>
        <v>LILY JULIAWATI (REJO AGUNG) JOMBANG</v>
      </c>
      <c r="J110" s="92">
        <v>480</v>
      </c>
      <c r="K110" s="92" t="s">
        <v>132</v>
      </c>
      <c r="L110" s="92">
        <v>8</v>
      </c>
      <c r="M110" s="92" t="s">
        <v>374</v>
      </c>
      <c r="N110" s="196" t="str">
        <f>IF(Table1[[#This Row],[h_Item Description]]="","",INDEX([1]!db[NB PAJAK],MATCH(Table1[[#This Row],[h_Item Description]],[1]!db[kode],0)))</f>
        <v>CORRECTION TAPE JOYKO CT-522 PTL</v>
      </c>
      <c r="O110" s="92" t="s">
        <v>375</v>
      </c>
      <c r="P110" s="93">
        <v>57600</v>
      </c>
      <c r="Q110" s="94">
        <v>0.125</v>
      </c>
      <c r="S110" s="199">
        <f>Table1[[#This Row],[h_hargasetelahdiskon]]</f>
        <v>24192000</v>
      </c>
      <c r="T110" s="93" t="s">
        <v>146</v>
      </c>
      <c r="V110" s="95">
        <f ca="1">IF(Table1[[#This Row],[Item Description]]="","",IF(Table1[[#This Row],[//]]="",INDIRECT(ADDRESS(ROW()-1,COLUMN())),Table1[[#This Row],[//]]))</f>
        <v>110</v>
      </c>
      <c r="W110" s="95">
        <f ca="1">IF(Table1[[#This Row],[h_id]]="","",COUNTIF(Table1[h_id],Table1[[#This Row],[h_id]]))</f>
        <v>1</v>
      </c>
      <c r="X110" s="93">
        <f>IF(Table1[Item Description]="","",Table1[[#This Row],[Qty]]*Table1[[#This Row],[Unit Price]])</f>
        <v>27648000</v>
      </c>
      <c r="Y110" s="93">
        <f>IF(Table1[[#This Row],[h_hargasebelumdiskon]]="","",IF(Table1[[#This Row],[Disc 1]]="",0,Table1[[#This Row],[h_hargasebelumdiskon]]*Table1[[#This Row],[Disc 1]]))</f>
        <v>3456000</v>
      </c>
      <c r="Z110" s="93">
        <f>IF(Table1[[#This Row],[h_hargasebelumdiskon]]="","",IF(Table1[[#This Row],[Disc 2]]="",0,(Table1[[#This Row],[h_hargasebelumdiskon]]-Table1[[#This Row],[h_disc 1]])*Table1[[#This Row],[Disc 2]]))</f>
        <v>0</v>
      </c>
      <c r="AA110" s="93">
        <f>IF(Table1[Item Description]="","",Table1[[#This Row],[h_disc 1]]+Table1[[#This Row],[h_disc 2]])</f>
        <v>3456000</v>
      </c>
      <c r="AB110" s="93">
        <f>IF(Table1[Item Description]="","",Table1[[#This Row],[h_hargasebelumdiskon]]-Table1[[#This Row],[h_diskon]])</f>
        <v>24192000</v>
      </c>
      <c r="AC110" s="93">
        <f ca="1">IF(Table1[//]="","",SUMIF(Table1[h_id],Table1[h_id],Table1[h_hargasetelahdiskon]))</f>
        <v>24192000</v>
      </c>
      <c r="AD110" s="93"/>
      <c r="AE110" s="93" t="str">
        <f>Table1[[#This Row],[Item Description]]&amp;Table1[[#This Row],[Unit]]&amp;Table1[[#This Row],[Unit Price]]</f>
        <v>CORRECTION TAPE JOYKO CT-522 PTLLSN57600</v>
      </c>
    </row>
    <row r="111" spans="1:31" x14ac:dyDescent="0.25">
      <c r="A111" s="95" t="str">
        <f>IF(Table1[[#This Row],[No. Invoice :]]="","",ROW())</f>
        <v/>
      </c>
      <c r="B111" s="196" t="str">
        <f>IF(Table1[h_Kode Sales :_1]="","",B$1+COUNT(B$2:B110))</f>
        <v/>
      </c>
      <c r="D111" s="197"/>
      <c r="E111" s="198"/>
      <c r="F111" s="197"/>
      <c r="G111" s="95" t="str">
        <f>IF(Table1[[#This Row],[h_No. Invoice :]]="","",CONCATENATE("AM"," ",Table1[[#This Row],[h_No. Invoice :]]))</f>
        <v/>
      </c>
      <c r="H111" s="96" t="str">
        <f>CONCATENATE(UPPER(Table1[[#This Row],[h_Kode Sales :_1]])," ",Table1[[#This Row],[h_Kode Sales :_2]])</f>
        <v xml:space="preserve"> </v>
      </c>
      <c r="I111" s="95" t="str">
        <f>IF(Table1[[#This Row],[h_toko]]="","",INDEX(Table2[e],IF(Table1[[#This Row],[h_toko]]="","",MATCH(Table1[[#This Row],[h_toko]],Table2[a],0)),))</f>
        <v/>
      </c>
      <c r="N111" s="196" t="str">
        <f>IF(Table1[[#This Row],[h_Item Description]]="","",INDEX([1]!db[NB PAJAK],MATCH(Table1[[#This Row],[h_Item Description]],[1]!db[kode],0)))</f>
        <v/>
      </c>
      <c r="P111" s="93"/>
      <c r="Q111" s="94"/>
      <c r="S111" s="199" t="str">
        <f>Table1[[#This Row],[h_hargasetelahdiskon]]</f>
        <v/>
      </c>
      <c r="V111" s="95" t="str">
        <f ca="1">IF(Table1[[#This Row],[Item Description]]="","",IF(Table1[[#This Row],[//]]="",INDIRECT(ADDRESS(ROW()-1,COLUMN())),Table1[[#This Row],[//]]))</f>
        <v/>
      </c>
      <c r="W111" s="95" t="str">
        <f ca="1">IF(Table1[[#This Row],[h_id]]="","",COUNTIF(Table1[h_id],Table1[[#This Row],[h_id]]))</f>
        <v/>
      </c>
      <c r="X111" s="93" t="str">
        <f>IF(Table1[Item Description]="","",Table1[[#This Row],[Qty]]*Table1[[#This Row],[Unit Price]])</f>
        <v/>
      </c>
      <c r="Y111" s="93" t="str">
        <f>IF(Table1[[#This Row],[h_hargasebelumdiskon]]="","",IF(Table1[[#This Row],[Disc 1]]="",0,Table1[[#This Row],[h_hargasebelumdiskon]]*Table1[[#This Row],[Disc 1]]))</f>
        <v/>
      </c>
      <c r="Z111" s="93" t="str">
        <f>IF(Table1[[#This Row],[h_hargasebelumdiskon]]="","",IF(Table1[[#This Row],[Disc 2]]="",0,(Table1[[#This Row],[h_hargasebelumdiskon]]-Table1[[#This Row],[h_disc 1]])*Table1[[#This Row],[Disc 2]]))</f>
        <v/>
      </c>
      <c r="AA111" s="93" t="str">
        <f>IF(Table1[Item Description]="","",Table1[[#This Row],[h_disc 1]]+Table1[[#This Row],[h_disc 2]])</f>
        <v/>
      </c>
      <c r="AB111" s="93" t="str">
        <f>IF(Table1[Item Description]="","",Table1[[#This Row],[h_hargasebelumdiskon]]-Table1[[#This Row],[h_diskon]])</f>
        <v/>
      </c>
      <c r="AC111" s="93" t="str">
        <f>IF(Table1[//]="","",SUMIF(Table1[h_id],Table1[h_id],Table1[h_hargasetelahdiskon]))</f>
        <v/>
      </c>
      <c r="AD111" s="93"/>
      <c r="AE111" s="93" t="str">
        <f>Table1[[#This Row],[Item Description]]&amp;Table1[[#This Row],[Unit]]&amp;Table1[[#This Row],[Unit Price]]</f>
        <v/>
      </c>
    </row>
    <row r="112" spans="1:31" x14ac:dyDescent="0.25">
      <c r="A112" s="95">
        <f>IF(Table1[[#This Row],[No. Invoice :]]="","",ROW())</f>
        <v>112</v>
      </c>
      <c r="B112" s="196">
        <f>IF(Table1[h_Kode Sales :_1]="","",B$1+COUNT(B$2:B111))</f>
        <v>23050024</v>
      </c>
      <c r="C112" s="98">
        <v>45061</v>
      </c>
      <c r="D112" s="92" t="s">
        <v>242</v>
      </c>
      <c r="E112" s="97" t="s">
        <v>377</v>
      </c>
      <c r="F112" s="92" t="s">
        <v>131</v>
      </c>
      <c r="G112" s="95" t="str">
        <f>IF(Table1[[#This Row],[h_No. Invoice :]]="","",CONCATENATE("AM"," ",Table1[[#This Row],[h_No. Invoice :]]))</f>
        <v>AM 23050024</v>
      </c>
      <c r="H112" s="96" t="str">
        <f>CONCATENATE(UPPER(Table1[[#This Row],[h_Kode Sales :_1]])," ",Table1[[#This Row],[h_Kode Sales :_2]])</f>
        <v>G 4210</v>
      </c>
      <c r="I112" s="95" t="str">
        <f>IF(Table1[[#This Row],[h_toko]]="","",INDEX(Table2[e],IF(Table1[[#This Row],[h_toko]]="","",MATCH(Table1[[#This Row],[h_toko]],Table2[a],0)),))</f>
        <v>LILY JULIAWATI (REJO AGUNG) JOMBANG</v>
      </c>
      <c r="J112" s="92">
        <v>1152</v>
      </c>
      <c r="K112" s="92" t="s">
        <v>143</v>
      </c>
      <c r="L112" s="92">
        <v>4</v>
      </c>
      <c r="M112" s="92" t="s">
        <v>379</v>
      </c>
      <c r="N112" s="196" t="str">
        <f>IF(Table1[[#This Row],[h_Item Description]]="","",INDEX([1]!db[NB PAJAK],MATCH(Table1[[#This Row],[h_Item Description]],[1]!db[kode],0)))</f>
        <v>PENCIL CASE KENKO PC-0719-MIX</v>
      </c>
      <c r="O112" s="92" t="s">
        <v>381</v>
      </c>
      <c r="P112" s="93">
        <v>4800</v>
      </c>
      <c r="Q112" s="94">
        <v>0.125</v>
      </c>
      <c r="S112" s="199">
        <f>Table1[[#This Row],[h_hargasetelahdiskon]]</f>
        <v>4838400</v>
      </c>
      <c r="T112" s="93" t="s">
        <v>146</v>
      </c>
      <c r="V112" s="95">
        <f ca="1">IF(Table1[[#This Row],[Item Description]]="","",IF(Table1[[#This Row],[//]]="",INDIRECT(ADDRESS(ROW()-1,COLUMN())),Table1[[#This Row],[//]]))</f>
        <v>112</v>
      </c>
      <c r="W112" s="95">
        <f ca="1">IF(Table1[[#This Row],[h_id]]="","",COUNTIF(Table1[h_id],Table1[[#This Row],[h_id]]))</f>
        <v>3</v>
      </c>
      <c r="X112" s="93">
        <f>IF(Table1[Item Description]="","",Table1[[#This Row],[Qty]]*Table1[[#This Row],[Unit Price]])</f>
        <v>5529600</v>
      </c>
      <c r="Y112" s="93">
        <f>IF(Table1[[#This Row],[h_hargasebelumdiskon]]="","",IF(Table1[[#This Row],[Disc 1]]="",0,Table1[[#This Row],[h_hargasebelumdiskon]]*Table1[[#This Row],[Disc 1]]))</f>
        <v>691200</v>
      </c>
      <c r="Z112" s="93">
        <f>IF(Table1[[#This Row],[h_hargasebelumdiskon]]="","",IF(Table1[[#This Row],[Disc 2]]="",0,(Table1[[#This Row],[h_hargasebelumdiskon]]-Table1[[#This Row],[h_disc 1]])*Table1[[#This Row],[Disc 2]]))</f>
        <v>0</v>
      </c>
      <c r="AA112" s="93">
        <f>IF(Table1[Item Description]="","",Table1[[#This Row],[h_disc 1]]+Table1[[#This Row],[h_disc 2]])</f>
        <v>691200</v>
      </c>
      <c r="AB112" s="93">
        <f>IF(Table1[Item Description]="","",Table1[[#This Row],[h_hargasebelumdiskon]]-Table1[[#This Row],[h_diskon]])</f>
        <v>4838400</v>
      </c>
      <c r="AC112" s="93">
        <f ca="1">IF(Table1[//]="","",SUMIF(Table1[h_id],Table1[h_id],Table1[h_hargasetelahdiskon]))</f>
        <v>11468625</v>
      </c>
      <c r="AD112" s="93"/>
      <c r="AE112" s="93" t="str">
        <f>Table1[[#This Row],[Item Description]]&amp;Table1[[#This Row],[Unit]]&amp;Table1[[#This Row],[Unit Price]]</f>
        <v>PENCIL CASE KENKO PC-0719PCS4800</v>
      </c>
    </row>
    <row r="113" spans="1:31" x14ac:dyDescent="0.25">
      <c r="A113" s="95" t="str">
        <f>IF(Table1[[#This Row],[No. Invoice :]]="","",ROW())</f>
        <v/>
      </c>
      <c r="B113" s="196" t="str">
        <f>IF(Table1[h_Kode Sales :_1]="","",B$1+COUNT(B$2:B112))</f>
        <v/>
      </c>
      <c r="D113" s="197"/>
      <c r="E113" s="198"/>
      <c r="F113" s="197"/>
      <c r="G113" s="95" t="str">
        <f>IF(Table1[[#This Row],[h_No. Invoice :]]="","",CONCATENATE("AM"," ",Table1[[#This Row],[h_No. Invoice :]]))</f>
        <v/>
      </c>
      <c r="H113" s="96" t="str">
        <f>CONCATENATE(UPPER(Table1[[#This Row],[h_Kode Sales :_1]])," ",Table1[[#This Row],[h_Kode Sales :_2]])</f>
        <v xml:space="preserve"> </v>
      </c>
      <c r="I113" s="95" t="str">
        <f>IF(Table1[[#This Row],[h_toko]]="","",INDEX(Table2[e],IF(Table1[[#This Row],[h_toko]]="","",MATCH(Table1[[#This Row],[h_toko]],Table2[a],0)),))</f>
        <v/>
      </c>
      <c r="J113" s="92">
        <v>150</v>
      </c>
      <c r="K113" s="92" t="s">
        <v>191</v>
      </c>
      <c r="L113" s="92">
        <v>3</v>
      </c>
      <c r="M113" s="92" t="s">
        <v>282</v>
      </c>
      <c r="N113" s="196" t="str">
        <f>IF(Table1[[#This Row],[h_Item Description]]="","",INDEX([1]!db[NB PAJAK],MATCH(Table1[[#This Row],[h_Item Description]],[1]!db[kode],0)))</f>
        <v>STIP / PENGHAPUS JOYKO 526-B20 PUTIH</v>
      </c>
      <c r="O113" s="92" t="s">
        <v>283</v>
      </c>
      <c r="P113" s="93">
        <v>34100</v>
      </c>
      <c r="Q113" s="94">
        <v>0.125</v>
      </c>
      <c r="S113" s="199">
        <f>Table1[[#This Row],[h_hargasetelahdiskon]]</f>
        <v>4475625</v>
      </c>
      <c r="V113" s="95">
        <f ca="1">IF(Table1[[#This Row],[Item Description]]="","",IF(Table1[[#This Row],[//]]="",INDIRECT(ADDRESS(ROW()-1,COLUMN())),Table1[[#This Row],[//]]))</f>
        <v>112</v>
      </c>
      <c r="W113" s="95">
        <f ca="1">IF(Table1[[#This Row],[h_id]]="","",COUNTIF(Table1[h_id],Table1[[#This Row],[h_id]]))</f>
        <v>3</v>
      </c>
      <c r="X113" s="93">
        <f>IF(Table1[Item Description]="","",Table1[[#This Row],[Qty]]*Table1[[#This Row],[Unit Price]])</f>
        <v>5115000</v>
      </c>
      <c r="Y113" s="93">
        <f>IF(Table1[[#This Row],[h_hargasebelumdiskon]]="","",IF(Table1[[#This Row],[Disc 1]]="",0,Table1[[#This Row],[h_hargasebelumdiskon]]*Table1[[#This Row],[Disc 1]]))</f>
        <v>639375</v>
      </c>
      <c r="Z113" s="93">
        <f>IF(Table1[[#This Row],[h_hargasebelumdiskon]]="","",IF(Table1[[#This Row],[Disc 2]]="",0,(Table1[[#This Row],[h_hargasebelumdiskon]]-Table1[[#This Row],[h_disc 1]])*Table1[[#This Row],[Disc 2]]))</f>
        <v>0</v>
      </c>
      <c r="AA113" s="93">
        <f>IF(Table1[Item Description]="","",Table1[[#This Row],[h_disc 1]]+Table1[[#This Row],[h_disc 2]])</f>
        <v>639375</v>
      </c>
      <c r="AB113" s="93">
        <f>IF(Table1[Item Description]="","",Table1[[#This Row],[h_hargasebelumdiskon]]-Table1[[#This Row],[h_diskon]])</f>
        <v>4475625</v>
      </c>
      <c r="AC113" s="93" t="str">
        <f>IF(Table1[//]="","",SUMIF(Table1[h_id],Table1[h_id],Table1[h_hargasetelahdiskon]))</f>
        <v/>
      </c>
      <c r="AD113" s="93"/>
      <c r="AE113" s="93" t="str">
        <f>Table1[[#This Row],[Item Description]]&amp;Table1[[#This Row],[Unit]]&amp;Table1[[#This Row],[Unit Price]]</f>
        <v>STIP / PENGHAPUS JOYKO 526-B20 PUTIHPAK34100</v>
      </c>
    </row>
    <row r="114" spans="1:31" x14ac:dyDescent="0.25">
      <c r="A114" s="95" t="str">
        <f>IF(Table1[[#This Row],[No. Invoice :]]="","",ROW())</f>
        <v/>
      </c>
      <c r="B114" s="196" t="str">
        <f>IF(Table1[h_Kode Sales :_1]="","",B$1+COUNT(B$2:B113))</f>
        <v/>
      </c>
      <c r="D114" s="197"/>
      <c r="E114" s="198"/>
      <c r="F114" s="197"/>
      <c r="G114" s="95" t="str">
        <f>IF(Table1[[#This Row],[h_No. Invoice :]]="","",CONCATENATE("AM"," ",Table1[[#This Row],[h_No. Invoice :]]))</f>
        <v/>
      </c>
      <c r="H114" s="96" t="str">
        <f>CONCATENATE(UPPER(Table1[[#This Row],[h_Kode Sales :_1]])," ",Table1[[#This Row],[h_Kode Sales :_2]])</f>
        <v xml:space="preserve"> </v>
      </c>
      <c r="I114" s="95" t="str">
        <f>IF(Table1[[#This Row],[h_toko]]="","",INDEX(Table2[e],IF(Table1[[#This Row],[h_toko]]="","",MATCH(Table1[[#This Row],[h_toko]],Table2[a],0)),))</f>
        <v/>
      </c>
      <c r="J114" s="92">
        <v>72</v>
      </c>
      <c r="K114" s="92" t="s">
        <v>132</v>
      </c>
      <c r="L114" s="92">
        <v>2</v>
      </c>
      <c r="M114" s="92" t="s">
        <v>378</v>
      </c>
      <c r="N114" s="196" t="str">
        <f>IF(Table1[[#This Row],[h_Item Description]]="","",INDEX([1]!db[NB PAJAK],MATCH(Table1[[#This Row],[h_Item Description]],[1]!db[kode],0)))</f>
        <v>CORRECTION FLUID JOYKO CF-S225</v>
      </c>
      <c r="O114" s="92" t="s">
        <v>380</v>
      </c>
      <c r="P114" s="93">
        <v>34200</v>
      </c>
      <c r="Q114" s="94">
        <v>0.125</v>
      </c>
      <c r="S114" s="199">
        <f>Table1[[#This Row],[h_hargasetelahdiskon]]</f>
        <v>2154600</v>
      </c>
      <c r="V114" s="95">
        <f ca="1">IF(Table1[[#This Row],[Item Description]]="","",IF(Table1[[#This Row],[//]]="",INDIRECT(ADDRESS(ROW()-1,COLUMN())),Table1[[#This Row],[//]]))</f>
        <v>112</v>
      </c>
      <c r="W114" s="95">
        <f ca="1">IF(Table1[[#This Row],[h_id]]="","",COUNTIF(Table1[h_id],Table1[[#This Row],[h_id]]))</f>
        <v>3</v>
      </c>
      <c r="X114" s="93">
        <f>IF(Table1[Item Description]="","",Table1[[#This Row],[Qty]]*Table1[[#This Row],[Unit Price]])</f>
        <v>2462400</v>
      </c>
      <c r="Y114" s="93">
        <f>IF(Table1[[#This Row],[h_hargasebelumdiskon]]="","",IF(Table1[[#This Row],[Disc 1]]="",0,Table1[[#This Row],[h_hargasebelumdiskon]]*Table1[[#This Row],[Disc 1]]))</f>
        <v>307800</v>
      </c>
      <c r="Z114" s="93">
        <f>IF(Table1[[#This Row],[h_hargasebelumdiskon]]="","",IF(Table1[[#This Row],[Disc 2]]="",0,(Table1[[#This Row],[h_hargasebelumdiskon]]-Table1[[#This Row],[h_disc 1]])*Table1[[#This Row],[Disc 2]]))</f>
        <v>0</v>
      </c>
      <c r="AA114" s="93">
        <f>IF(Table1[Item Description]="","",Table1[[#This Row],[h_disc 1]]+Table1[[#This Row],[h_disc 2]])</f>
        <v>307800</v>
      </c>
      <c r="AB114" s="93">
        <f>IF(Table1[Item Description]="","",Table1[[#This Row],[h_hargasebelumdiskon]]-Table1[[#This Row],[h_diskon]])</f>
        <v>2154600</v>
      </c>
      <c r="AC114" s="93" t="str">
        <f>IF(Table1[//]="","",SUMIF(Table1[h_id],Table1[h_id],Table1[h_hargasetelahdiskon]))</f>
        <v/>
      </c>
      <c r="AD114" s="93"/>
      <c r="AE114" s="93" t="str">
        <f>Table1[[#This Row],[Item Description]]&amp;Table1[[#This Row],[Unit]]&amp;Table1[[#This Row],[Unit Price]]</f>
        <v>CORRECTION FLUID JOYKO CF-S225LSN34200</v>
      </c>
    </row>
    <row r="115" spans="1:31" x14ac:dyDescent="0.25">
      <c r="A115" s="95" t="str">
        <f>IF(Table1[[#This Row],[No. Invoice :]]="","",ROW())</f>
        <v/>
      </c>
      <c r="B115" s="196" t="str">
        <f>IF(Table1[h_Kode Sales :_1]="","",B$1+COUNT(B$2:B114))</f>
        <v/>
      </c>
      <c r="G115" s="95" t="str">
        <f>IF(Table1[[#This Row],[h_No. Invoice :]]="","",CONCATENATE("AM"," ",Table1[[#This Row],[h_No. Invoice :]]))</f>
        <v/>
      </c>
      <c r="H115" s="96" t="str">
        <f>CONCATENATE(UPPER(Table1[[#This Row],[h_Kode Sales :_1]])," ",Table1[[#This Row],[h_Kode Sales :_2]])</f>
        <v xml:space="preserve"> </v>
      </c>
      <c r="I115" s="95" t="str">
        <f>IF(Table1[[#This Row],[h_toko]]="","",INDEX(Table2[e],IF(Table1[[#This Row],[h_toko]]="","",MATCH(Table1[[#This Row],[h_toko]],Table2[a],0)),))</f>
        <v/>
      </c>
      <c r="N115" s="196" t="str">
        <f>IF(Table1[[#This Row],[h_Item Description]]="","",INDEX([1]!db[NB PAJAK],MATCH(Table1[[#This Row],[h_Item Description]],[1]!db[kode],0)))</f>
        <v/>
      </c>
      <c r="P115" s="93"/>
      <c r="Q115" s="94"/>
      <c r="S115" s="199" t="str">
        <f>Table1[[#This Row],[h_hargasetelahdiskon]]</f>
        <v/>
      </c>
      <c r="V115" s="95" t="str">
        <f ca="1">IF(Table1[[#This Row],[Item Description]]="","",IF(Table1[[#This Row],[//]]="",INDIRECT(ADDRESS(ROW()-1,COLUMN())),Table1[[#This Row],[//]]))</f>
        <v/>
      </c>
      <c r="W115" s="95" t="str">
        <f ca="1">IF(Table1[[#This Row],[h_id]]="","",COUNTIF(Table1[h_id],Table1[[#This Row],[h_id]]))</f>
        <v/>
      </c>
      <c r="X115" s="93" t="str">
        <f>IF(Table1[Item Description]="","",Table1[[#This Row],[Qty]]*Table1[[#This Row],[Unit Price]])</f>
        <v/>
      </c>
      <c r="Y115" s="93" t="str">
        <f>IF(Table1[[#This Row],[h_hargasebelumdiskon]]="","",IF(Table1[[#This Row],[Disc 1]]="",0,Table1[[#This Row],[h_hargasebelumdiskon]]*Table1[[#This Row],[Disc 1]]))</f>
        <v/>
      </c>
      <c r="Z115" s="93" t="str">
        <f>IF(Table1[[#This Row],[h_hargasebelumdiskon]]="","",IF(Table1[[#This Row],[Disc 2]]="",0,(Table1[[#This Row],[h_hargasebelumdiskon]]-Table1[[#This Row],[h_disc 1]])*Table1[[#This Row],[Disc 2]]))</f>
        <v/>
      </c>
      <c r="AA115" s="93" t="str">
        <f>IF(Table1[Item Description]="","",Table1[[#This Row],[h_disc 1]]+Table1[[#This Row],[h_disc 2]])</f>
        <v/>
      </c>
      <c r="AB115" s="93" t="str">
        <f>IF(Table1[Item Description]="","",Table1[[#This Row],[h_hargasebelumdiskon]]-Table1[[#This Row],[h_diskon]])</f>
        <v/>
      </c>
      <c r="AC115" s="93" t="str">
        <f>IF(Table1[//]="","",SUMIF(Table1[h_id],Table1[h_id],Table1[h_hargasetelahdiskon]))</f>
        <v/>
      </c>
      <c r="AD115" s="93"/>
      <c r="AE115" s="93" t="str">
        <f>Table1[[#This Row],[Item Description]]&amp;Table1[[#This Row],[Unit]]&amp;Table1[[#This Row],[Unit Price]]</f>
        <v/>
      </c>
    </row>
    <row r="116" spans="1:31" x14ac:dyDescent="0.25">
      <c r="A116" s="95">
        <f>IF(Table1[[#This Row],[No. Invoice :]]="","",ROW())</f>
        <v>116</v>
      </c>
      <c r="B116" s="196">
        <f>IF(Table1[h_Kode Sales :_1]="","",B$1+COUNT(B$2:B115))</f>
        <v>23050025</v>
      </c>
      <c r="C116" s="98">
        <v>45062</v>
      </c>
      <c r="D116" s="92" t="s">
        <v>181</v>
      </c>
      <c r="E116" s="97" t="s">
        <v>384</v>
      </c>
      <c r="F116" s="92" t="s">
        <v>98</v>
      </c>
      <c r="G116" s="95" t="str">
        <f>IF(Table1[[#This Row],[h_No. Invoice :]]="","",CONCATENATE("AM"," ",Table1[[#This Row],[h_No. Invoice :]]))</f>
        <v>AM 23050025</v>
      </c>
      <c r="H116" s="96" t="str">
        <f>CONCATENATE(UPPER(Table1[[#This Row],[h_Kode Sales :_1]])," ",Table1[[#This Row],[h_Kode Sales :_2]])</f>
        <v>KO 1269</v>
      </c>
      <c r="I116" s="95" t="str">
        <f>IF(Table1[[#This Row],[h_toko]]="","",INDEX(Table2[e],IF(Table1[[#This Row],[h_toko]]="","",MATCH(Table1[[#This Row],[h_toko]],Table2[a],0)),))</f>
        <v>SOEYANTO LOPULUSI ( LANCAR ) MALANG</v>
      </c>
      <c r="J116" s="92">
        <v>288</v>
      </c>
      <c r="K116" s="92" t="s">
        <v>143</v>
      </c>
      <c r="L116" s="92">
        <v>2</v>
      </c>
      <c r="M116" s="92" t="s">
        <v>385</v>
      </c>
      <c r="N116" s="196" t="str">
        <f>IF(Table1[[#This Row],[h_Item Description]]="","",INDEX([1]!db[NB PAJAK],MATCH(Table1[[#This Row],[h_Item Description]],[1]!db[kode],0)))</f>
        <v>PENSIL WARNA JOYKO CP-12PB (PANJANG)</v>
      </c>
      <c r="O116" s="92" t="s">
        <v>386</v>
      </c>
      <c r="P116" s="93">
        <v>10600</v>
      </c>
      <c r="Q116" s="94">
        <v>0.125</v>
      </c>
      <c r="S116" s="199">
        <f>Table1[[#This Row],[h_hargasetelahdiskon]]</f>
        <v>2671200</v>
      </c>
      <c r="T116" s="93" t="s">
        <v>146</v>
      </c>
      <c r="V116" s="95">
        <f ca="1">IF(Table1[[#This Row],[Item Description]]="","",IF(Table1[[#This Row],[//]]="",INDIRECT(ADDRESS(ROW()-1,COLUMN())),Table1[[#This Row],[//]]))</f>
        <v>116</v>
      </c>
      <c r="W116" s="95">
        <f ca="1">IF(Table1[[#This Row],[h_id]]="","",COUNTIF(Table1[h_id],Table1[[#This Row],[h_id]]))</f>
        <v>2</v>
      </c>
      <c r="X116" s="93">
        <f>IF(Table1[Item Description]="","",Table1[[#This Row],[Qty]]*Table1[[#This Row],[Unit Price]])</f>
        <v>3052800</v>
      </c>
      <c r="Y116" s="93">
        <f>IF(Table1[[#This Row],[h_hargasebelumdiskon]]="","",IF(Table1[[#This Row],[Disc 1]]="",0,Table1[[#This Row],[h_hargasebelumdiskon]]*Table1[[#This Row],[Disc 1]]))</f>
        <v>381600</v>
      </c>
      <c r="Z116" s="93">
        <f>IF(Table1[[#This Row],[h_hargasebelumdiskon]]="","",IF(Table1[[#This Row],[Disc 2]]="",0,(Table1[[#This Row],[h_hargasebelumdiskon]]-Table1[[#This Row],[h_disc 1]])*Table1[[#This Row],[Disc 2]]))</f>
        <v>0</v>
      </c>
      <c r="AA116" s="93">
        <f>IF(Table1[Item Description]="","",Table1[[#This Row],[h_disc 1]]+Table1[[#This Row],[h_disc 2]])</f>
        <v>381600</v>
      </c>
      <c r="AB116" s="93">
        <f>IF(Table1[Item Description]="","",Table1[[#This Row],[h_hargasebelumdiskon]]-Table1[[#This Row],[h_diskon]])</f>
        <v>2671200</v>
      </c>
      <c r="AC116" s="93">
        <f ca="1">IF(Table1[//]="","",SUMIF(Table1[h_id],Table1[h_id],Table1[h_hargasetelahdiskon]))</f>
        <v>12499200</v>
      </c>
      <c r="AD116" s="93"/>
      <c r="AE116" s="93" t="str">
        <f>Table1[[#This Row],[Item Description]]&amp;Table1[[#This Row],[Unit]]&amp;Table1[[#This Row],[Unit Price]]</f>
        <v>PENSIL WARNA JOYKO CP-12PB (PANJANG)PCS10600</v>
      </c>
    </row>
    <row r="117" spans="1:31" x14ac:dyDescent="0.25">
      <c r="A117" s="95" t="str">
        <f>IF(Table1[[#This Row],[No. Invoice :]]="","",ROW())</f>
        <v/>
      </c>
      <c r="B117" s="291" t="str">
        <f>IF(Table1[h_Kode Sales :_1]="","",B$1+COUNT(B$2:B116))</f>
        <v/>
      </c>
      <c r="D117" s="292"/>
      <c r="E117" s="293"/>
      <c r="F117" s="292"/>
      <c r="G117" s="95" t="str">
        <f>IF(Table1[[#This Row],[h_No. Invoice :]]="","",CONCATENATE("AM"," ",Table1[[#This Row],[h_No. Invoice :]]))</f>
        <v/>
      </c>
      <c r="H117" s="96" t="str">
        <f>CONCATENATE(UPPER(Table1[[#This Row],[h_Kode Sales :_1]])," ",Table1[[#This Row],[h_Kode Sales :_2]])</f>
        <v xml:space="preserve"> </v>
      </c>
      <c r="I117" s="95" t="str">
        <f>IF(Table1[[#This Row],[h_toko]]="","",INDEX(Table2[e],IF(Table1[[#This Row],[h_toko]]="","",MATCH(Table1[[#This Row],[h_toko]],Table2[a],0)),))</f>
        <v/>
      </c>
      <c r="J117" s="92">
        <v>288</v>
      </c>
      <c r="K117" s="92" t="s">
        <v>132</v>
      </c>
      <c r="L117" s="92">
        <v>2</v>
      </c>
      <c r="M117" s="92" t="s">
        <v>196</v>
      </c>
      <c r="N117" s="291" t="str">
        <f>IF(Table1[[#This Row],[h_Item Description]]="","",INDEX([1]!db[NB PAJAK],MATCH(Table1[[#This Row],[h_Item Description]],[1]!db[kode],0)))</f>
        <v>GEL PEN KENKO HI-TECH-H 0.28 MM FUN COLOR</v>
      </c>
      <c r="O117" s="92" t="s">
        <v>200</v>
      </c>
      <c r="P117" s="93">
        <v>39000</v>
      </c>
      <c r="Q117" s="94">
        <v>0.125</v>
      </c>
      <c r="S117" s="294">
        <f>Table1[[#This Row],[h_hargasetelahdiskon]]</f>
        <v>9828000</v>
      </c>
      <c r="V117" s="95">
        <f ca="1">IF(Table1[[#This Row],[Item Description]]="","",IF(Table1[[#This Row],[//]]="",INDIRECT(ADDRESS(ROW()-1,COLUMN())),Table1[[#This Row],[//]]))</f>
        <v>116</v>
      </c>
      <c r="W117" s="95">
        <f ca="1">IF(Table1[[#This Row],[h_id]]="","",COUNTIF(Table1[h_id],Table1[[#This Row],[h_id]]))</f>
        <v>2</v>
      </c>
      <c r="X117" s="93">
        <f>IF(Table1[Item Description]="","",Table1[[#This Row],[Qty]]*Table1[[#This Row],[Unit Price]])</f>
        <v>11232000</v>
      </c>
      <c r="Y117" s="93">
        <f>IF(Table1[[#This Row],[h_hargasebelumdiskon]]="","",IF(Table1[[#This Row],[Disc 1]]="",0,Table1[[#This Row],[h_hargasebelumdiskon]]*Table1[[#This Row],[Disc 1]]))</f>
        <v>1404000</v>
      </c>
      <c r="Z117" s="93">
        <f>IF(Table1[[#This Row],[h_hargasebelumdiskon]]="","",IF(Table1[[#This Row],[Disc 2]]="",0,(Table1[[#This Row],[h_hargasebelumdiskon]]-Table1[[#This Row],[h_disc 1]])*Table1[[#This Row],[Disc 2]]))</f>
        <v>0</v>
      </c>
      <c r="AA117" s="93">
        <f>IF(Table1[Item Description]="","",Table1[[#This Row],[h_disc 1]]+Table1[[#This Row],[h_disc 2]])</f>
        <v>1404000</v>
      </c>
      <c r="AB117" s="93">
        <f>IF(Table1[Item Description]="","",Table1[[#This Row],[h_hargasebelumdiskon]]-Table1[[#This Row],[h_diskon]])</f>
        <v>9828000</v>
      </c>
      <c r="AC117" s="93" t="str">
        <f>IF(Table1[//]="","",SUMIF(Table1[h_id],Table1[h_id],Table1[h_hargasetelahdiskon]))</f>
        <v/>
      </c>
      <c r="AD117" s="93"/>
      <c r="AE117" s="93" t="str">
        <f>Table1[[#This Row],[Item Description]]&amp;Table1[[#This Row],[Unit]]&amp;Table1[[#This Row],[Unit Price]]</f>
        <v>GEL PEN KENKO HI-TECH-H 0.28 MM FUN COLORLSN39000</v>
      </c>
    </row>
    <row r="118" spans="1:31" x14ac:dyDescent="0.25">
      <c r="A118" s="95" t="str">
        <f>IF(Table1[[#This Row],[No. Invoice :]]="","",ROW())</f>
        <v/>
      </c>
      <c r="B118" s="291" t="str">
        <f>IF(Table1[h_Kode Sales :_1]="","",B$1+COUNT(B$2:B117))</f>
        <v/>
      </c>
      <c r="D118" s="292"/>
      <c r="E118" s="293"/>
      <c r="F118" s="292"/>
      <c r="G118" s="95" t="str">
        <f>IF(Table1[[#This Row],[h_No. Invoice :]]="","",CONCATENATE("AM"," ",Table1[[#This Row],[h_No. Invoice :]]))</f>
        <v/>
      </c>
      <c r="H118" s="96" t="str">
        <f>CONCATENATE(UPPER(Table1[[#This Row],[h_Kode Sales :_1]])," ",Table1[[#This Row],[h_Kode Sales :_2]])</f>
        <v xml:space="preserve"> </v>
      </c>
      <c r="I118" s="95" t="str">
        <f>IF(Table1[[#This Row],[h_toko]]="","",INDEX(Table2[e],IF(Table1[[#This Row],[h_toko]]="","",MATCH(Table1[[#This Row],[h_toko]],Table2[a],0)),))</f>
        <v/>
      </c>
      <c r="N118" s="291" t="str">
        <f>IF(Table1[[#This Row],[h_Item Description]]="","",INDEX([1]!db[NB PAJAK],MATCH(Table1[[#This Row],[h_Item Description]],[1]!db[kode],0)))</f>
        <v/>
      </c>
      <c r="P118" s="93"/>
      <c r="Q118" s="94"/>
      <c r="S118" s="294" t="str">
        <f>Table1[[#This Row],[h_hargasetelahdiskon]]</f>
        <v/>
      </c>
      <c r="V118" s="95" t="str">
        <f ca="1">IF(Table1[[#This Row],[Item Description]]="","",IF(Table1[[#This Row],[//]]="",INDIRECT(ADDRESS(ROW()-1,COLUMN())),Table1[[#This Row],[//]]))</f>
        <v/>
      </c>
      <c r="W118" s="95" t="str">
        <f ca="1">IF(Table1[[#This Row],[h_id]]="","",COUNTIF(Table1[h_id],Table1[[#This Row],[h_id]]))</f>
        <v/>
      </c>
      <c r="X118" s="93" t="str">
        <f>IF(Table1[Item Description]="","",Table1[[#This Row],[Qty]]*Table1[[#This Row],[Unit Price]])</f>
        <v/>
      </c>
      <c r="Y118" s="93" t="str">
        <f>IF(Table1[[#This Row],[h_hargasebelumdiskon]]="","",IF(Table1[[#This Row],[Disc 1]]="",0,Table1[[#This Row],[h_hargasebelumdiskon]]*Table1[[#This Row],[Disc 1]]))</f>
        <v/>
      </c>
      <c r="Z118" s="93" t="str">
        <f>IF(Table1[[#This Row],[h_hargasebelumdiskon]]="","",IF(Table1[[#This Row],[Disc 2]]="",0,(Table1[[#This Row],[h_hargasebelumdiskon]]-Table1[[#This Row],[h_disc 1]])*Table1[[#This Row],[Disc 2]]))</f>
        <v/>
      </c>
      <c r="AA118" s="93" t="str">
        <f>IF(Table1[Item Description]="","",Table1[[#This Row],[h_disc 1]]+Table1[[#This Row],[h_disc 2]])</f>
        <v/>
      </c>
      <c r="AB118" s="93" t="str">
        <f>IF(Table1[Item Description]="","",Table1[[#This Row],[h_hargasebelumdiskon]]-Table1[[#This Row],[h_diskon]])</f>
        <v/>
      </c>
      <c r="AC118" s="93" t="str">
        <f>IF(Table1[//]="","",SUMIF(Table1[h_id],Table1[h_id],Table1[h_hargasetelahdiskon]))</f>
        <v/>
      </c>
      <c r="AD118" s="93"/>
      <c r="AE118" s="93" t="str">
        <f>Table1[[#This Row],[Item Description]]&amp;Table1[[#This Row],[Unit]]&amp;Table1[[#This Row],[Unit Price]]</f>
        <v/>
      </c>
    </row>
    <row r="119" spans="1:31" x14ac:dyDescent="0.25">
      <c r="A119" s="95">
        <f>IF(Table1[[#This Row],[No. Invoice :]]="","",ROW())</f>
        <v>119</v>
      </c>
      <c r="B119" s="291">
        <f>IF(Table1[h_Kode Sales :_1]="","",B$1+COUNT(B$2:B118))</f>
        <v>23050026</v>
      </c>
      <c r="C119" s="98">
        <v>45062</v>
      </c>
      <c r="D119" s="92" t="s">
        <v>181</v>
      </c>
      <c r="E119" s="97" t="s">
        <v>388</v>
      </c>
      <c r="F119" s="92" t="s">
        <v>78</v>
      </c>
      <c r="G119" s="95" t="str">
        <f>IF(Table1[[#This Row],[h_No. Invoice :]]="","",CONCATENATE("AM"," ",Table1[[#This Row],[h_No. Invoice :]]))</f>
        <v>AM 23050026</v>
      </c>
      <c r="H119" s="96" t="str">
        <f>CONCATENATE(UPPER(Table1[[#This Row],[h_Kode Sales :_1]])," ",Table1[[#This Row],[h_Kode Sales :_2]])</f>
        <v>KO 4217</v>
      </c>
      <c r="I119" s="95" t="str">
        <f>IF(Table1[[#This Row],[h_toko]]="","",INDEX(Table2[e],IF(Table1[[#This Row],[h_toko]]="","",MATCH(Table1[[#This Row],[h_toko]],Table2[a],0)),))</f>
        <v>CV SINAR CAHAYA NIRMALA BREBES</v>
      </c>
      <c r="J119" s="92">
        <v>36</v>
      </c>
      <c r="K119" s="92" t="s">
        <v>143</v>
      </c>
      <c r="L119" s="92">
        <v>1</v>
      </c>
      <c r="M119" s="92" t="s">
        <v>389</v>
      </c>
      <c r="N119" s="291" t="str">
        <f>IF(Table1[[#This Row],[h_Item Description]]="","",INDEX([1]!db[NB PAJAK],MATCH(Table1[[#This Row],[h_Item Description]],[1]!db[kode],0)))</f>
        <v>CRAYON / OIL PASTEL JOYKO OP-36S PP CASE SEA WORLD</v>
      </c>
      <c r="O119" s="92" t="s">
        <v>390</v>
      </c>
      <c r="P119" s="93">
        <v>41500</v>
      </c>
      <c r="Q119" s="94">
        <v>0.1</v>
      </c>
      <c r="S119" s="294">
        <f>Table1[[#This Row],[h_hargasetelahdiskon]]</f>
        <v>1344600</v>
      </c>
      <c r="T119" s="93" t="s">
        <v>146</v>
      </c>
      <c r="V119" s="95">
        <f ca="1">IF(Table1[[#This Row],[Item Description]]="","",IF(Table1[[#This Row],[//]]="",INDIRECT(ADDRESS(ROW()-1,COLUMN())),Table1[[#This Row],[//]]))</f>
        <v>119</v>
      </c>
      <c r="W119" s="95">
        <f ca="1">IF(Table1[[#This Row],[h_id]]="","",COUNTIF(Table1[h_id],Table1[[#This Row],[h_id]]))</f>
        <v>3</v>
      </c>
      <c r="X119" s="93">
        <f>IF(Table1[Item Description]="","",Table1[[#This Row],[Qty]]*Table1[[#This Row],[Unit Price]])</f>
        <v>1494000</v>
      </c>
      <c r="Y119" s="93">
        <f>IF(Table1[[#This Row],[h_hargasebelumdiskon]]="","",IF(Table1[[#This Row],[Disc 1]]="",0,Table1[[#This Row],[h_hargasebelumdiskon]]*Table1[[#This Row],[Disc 1]]))</f>
        <v>149400</v>
      </c>
      <c r="Z119" s="93">
        <f>IF(Table1[[#This Row],[h_hargasebelumdiskon]]="","",IF(Table1[[#This Row],[Disc 2]]="",0,(Table1[[#This Row],[h_hargasebelumdiskon]]-Table1[[#This Row],[h_disc 1]])*Table1[[#This Row],[Disc 2]]))</f>
        <v>0</v>
      </c>
      <c r="AA119" s="93">
        <f>IF(Table1[Item Description]="","",Table1[[#This Row],[h_disc 1]]+Table1[[#This Row],[h_disc 2]])</f>
        <v>149400</v>
      </c>
      <c r="AB119" s="93">
        <f>IF(Table1[Item Description]="","",Table1[[#This Row],[h_hargasebelumdiskon]]-Table1[[#This Row],[h_diskon]])</f>
        <v>1344600</v>
      </c>
      <c r="AC119" s="93">
        <f ca="1">IF(Table1[//]="","",SUMIF(Table1[h_id],Table1[h_id],Table1[h_hargasetelahdiskon]))</f>
        <v>2079180</v>
      </c>
      <c r="AD119" s="93"/>
      <c r="AE119" s="93" t="str">
        <f>Table1[[#This Row],[Item Description]]&amp;Table1[[#This Row],[Unit]]&amp;Table1[[#This Row],[Unit Price]]</f>
        <v>CRAYON / OIL PASTEL JOYKO OP-36S PP CASE SEA WORLDPCS41500</v>
      </c>
    </row>
    <row r="120" spans="1:31" x14ac:dyDescent="0.25">
      <c r="A120" s="95" t="str">
        <f>IF(Table1[[#This Row],[No. Invoice :]]="","",ROW())</f>
        <v/>
      </c>
      <c r="B120" s="291" t="str">
        <f>IF(Table1[h_Kode Sales :_1]="","",B$1+COUNT(B$2:B119))</f>
        <v/>
      </c>
      <c r="D120" s="292"/>
      <c r="E120" s="293"/>
      <c r="F120" s="292"/>
      <c r="G120" s="95" t="str">
        <f>IF(Table1[[#This Row],[h_No. Invoice :]]="","",CONCATENATE("AM"," ",Table1[[#This Row],[h_No. Invoice :]]))</f>
        <v/>
      </c>
      <c r="H120" s="96" t="str">
        <f>CONCATENATE(UPPER(Table1[[#This Row],[h_Kode Sales :_1]])," ",Table1[[#This Row],[h_Kode Sales :_2]])</f>
        <v xml:space="preserve"> </v>
      </c>
      <c r="I120" s="95" t="str">
        <f>IF(Table1[[#This Row],[h_toko]]="","",INDEX(Table2[e],IF(Table1[[#This Row],[h_toko]]="","",MATCH(Table1[[#This Row],[h_toko]],Table2[a],0)),))</f>
        <v/>
      </c>
      <c r="J120" s="92">
        <v>6</v>
      </c>
      <c r="K120" s="92" t="s">
        <v>132</v>
      </c>
      <c r="M120" s="92" t="s">
        <v>268</v>
      </c>
      <c r="N120" s="291" t="str">
        <f>IF(Table1[[#This Row],[h_Item Description]]="","",INDEX([1]!db[NB PAJAK],MATCH(Table1[[#This Row],[h_Item Description]],[1]!db[kode],0)))</f>
        <v>PENSIL WARNA KENKO CP-12HALF CLASSIC (PENDEK)</v>
      </c>
      <c r="O120" s="92" t="s">
        <v>271</v>
      </c>
      <c r="P120" s="93">
        <v>79200</v>
      </c>
      <c r="Q120" s="94">
        <v>0.1</v>
      </c>
      <c r="S120" s="294">
        <f>Table1[[#This Row],[h_hargasetelahdiskon]]</f>
        <v>427680</v>
      </c>
      <c r="V120" s="95">
        <f ca="1">IF(Table1[[#This Row],[Item Description]]="","",IF(Table1[[#This Row],[//]]="",INDIRECT(ADDRESS(ROW()-1,COLUMN())),Table1[[#This Row],[//]]))</f>
        <v>119</v>
      </c>
      <c r="W120" s="95">
        <f ca="1">IF(Table1[[#This Row],[h_id]]="","",COUNTIF(Table1[h_id],Table1[[#This Row],[h_id]]))</f>
        <v>3</v>
      </c>
      <c r="X120" s="93">
        <f>IF(Table1[Item Description]="","",Table1[[#This Row],[Qty]]*Table1[[#This Row],[Unit Price]])</f>
        <v>475200</v>
      </c>
      <c r="Y120" s="93">
        <f>IF(Table1[[#This Row],[h_hargasebelumdiskon]]="","",IF(Table1[[#This Row],[Disc 1]]="",0,Table1[[#This Row],[h_hargasebelumdiskon]]*Table1[[#This Row],[Disc 1]]))</f>
        <v>47520</v>
      </c>
      <c r="Z120" s="93">
        <f>IF(Table1[[#This Row],[h_hargasebelumdiskon]]="","",IF(Table1[[#This Row],[Disc 2]]="",0,(Table1[[#This Row],[h_hargasebelumdiskon]]-Table1[[#This Row],[h_disc 1]])*Table1[[#This Row],[Disc 2]]))</f>
        <v>0</v>
      </c>
      <c r="AA120" s="93">
        <f>IF(Table1[Item Description]="","",Table1[[#This Row],[h_disc 1]]+Table1[[#This Row],[h_disc 2]])</f>
        <v>47520</v>
      </c>
      <c r="AB120" s="93">
        <f>IF(Table1[Item Description]="","",Table1[[#This Row],[h_hargasebelumdiskon]]-Table1[[#This Row],[h_diskon]])</f>
        <v>427680</v>
      </c>
      <c r="AC120" s="93" t="str">
        <f>IF(Table1[//]="","",SUMIF(Table1[h_id],Table1[h_id],Table1[h_hargasetelahdiskon]))</f>
        <v/>
      </c>
      <c r="AD120" s="93"/>
      <c r="AE120" s="93" t="str">
        <f>Table1[[#This Row],[Item Description]]&amp;Table1[[#This Row],[Unit]]&amp;Table1[[#This Row],[Unit Price]]</f>
        <v>PENSIL WARNA KENKO CP-12HALF CLASSIC (PENDEK)LSN79200</v>
      </c>
    </row>
    <row r="121" spans="1:31" x14ac:dyDescent="0.25">
      <c r="A121" s="95" t="str">
        <f>IF(Table1[[#This Row],[No. Invoice :]]="","",ROW())</f>
        <v/>
      </c>
      <c r="B121" s="291" t="str">
        <f>IF(Table1[h_Kode Sales :_1]="","",B$1+COUNT(B$2:B120))</f>
        <v/>
      </c>
      <c r="G121" s="95" t="str">
        <f>IF(Table1[[#This Row],[h_No. Invoice :]]="","",CONCATENATE("AM"," ",Table1[[#This Row],[h_No. Invoice :]]))</f>
        <v/>
      </c>
      <c r="H121" s="96" t="str">
        <f>CONCATENATE(UPPER(Table1[[#This Row],[h_Kode Sales :_1]])," ",Table1[[#This Row],[h_Kode Sales :_2]])</f>
        <v xml:space="preserve"> </v>
      </c>
      <c r="I121" s="95" t="str">
        <f>IF(Table1[[#This Row],[h_toko]]="","",INDEX(Table2[e],IF(Table1[[#This Row],[h_toko]]="","",MATCH(Table1[[#This Row],[h_toko]],Table2[a],0)),))</f>
        <v/>
      </c>
      <c r="J121" s="92">
        <v>10</v>
      </c>
      <c r="K121" s="92" t="s">
        <v>191</v>
      </c>
      <c r="M121" s="92" t="s">
        <v>245</v>
      </c>
      <c r="N121" s="95" t="str">
        <f>IF(Table1[[#This Row],[h_Item Description]]="","",INDEX([1]!db[NB PAJAK],MATCH(Table1[[#This Row],[h_Item Description]],[1]!db[kode],0)))</f>
        <v>STIP / PENGHAPUS JOYKO ER-B20BL HITAM</v>
      </c>
      <c r="O121" s="92" t="s">
        <v>246</v>
      </c>
      <c r="P121" s="93">
        <v>34100</v>
      </c>
      <c r="Q121" s="94">
        <v>0.1</v>
      </c>
      <c r="S121" s="294">
        <f>Table1[[#This Row],[h_hargasetelahdiskon]]</f>
        <v>306900</v>
      </c>
      <c r="V121" s="95">
        <f ca="1">IF(Table1[[#This Row],[Item Description]]="","",IF(Table1[[#This Row],[//]]="",INDIRECT(ADDRESS(ROW()-1,COLUMN())),Table1[[#This Row],[//]]))</f>
        <v>119</v>
      </c>
      <c r="W121" s="95">
        <f ca="1">IF(Table1[[#This Row],[h_id]]="","",COUNTIF(Table1[h_id],Table1[[#This Row],[h_id]]))</f>
        <v>3</v>
      </c>
      <c r="X121" s="93">
        <f>IF(Table1[Item Description]="","",Table1[[#This Row],[Qty]]*Table1[[#This Row],[Unit Price]])</f>
        <v>341000</v>
      </c>
      <c r="Y121" s="93">
        <f>IF(Table1[[#This Row],[h_hargasebelumdiskon]]="","",IF(Table1[[#This Row],[Disc 1]]="",0,Table1[[#This Row],[h_hargasebelumdiskon]]*Table1[[#This Row],[Disc 1]]))</f>
        <v>34100</v>
      </c>
      <c r="Z121" s="93">
        <f>IF(Table1[[#This Row],[h_hargasebelumdiskon]]="","",IF(Table1[[#This Row],[Disc 2]]="",0,(Table1[[#This Row],[h_hargasebelumdiskon]]-Table1[[#This Row],[h_disc 1]])*Table1[[#This Row],[Disc 2]]))</f>
        <v>0</v>
      </c>
      <c r="AA121" s="93">
        <f>IF(Table1[Item Description]="","",Table1[[#This Row],[h_disc 1]]+Table1[[#This Row],[h_disc 2]])</f>
        <v>34100</v>
      </c>
      <c r="AB121" s="93">
        <f>IF(Table1[Item Description]="","",Table1[[#This Row],[h_hargasebelumdiskon]]-Table1[[#This Row],[h_diskon]])</f>
        <v>306900</v>
      </c>
      <c r="AC121" s="93" t="str">
        <f>IF(Table1[//]="","",SUMIF(Table1[h_id],Table1[h_id],Table1[h_hargasetelahdiskon]))</f>
        <v/>
      </c>
      <c r="AD121" s="93"/>
      <c r="AE121" s="93" t="str">
        <f>Table1[[#This Row],[Item Description]]&amp;Table1[[#This Row],[Unit]]&amp;Table1[[#This Row],[Unit Price]]</f>
        <v>STIP / PENGHAPUS JOYKO ER-B20BL HITAMPAK34100</v>
      </c>
    </row>
    <row r="122" spans="1:31" x14ac:dyDescent="0.25">
      <c r="A122" s="95" t="str">
        <f>IF(Table1[[#This Row],[No. Invoice :]]="","",ROW())</f>
        <v/>
      </c>
      <c r="B122" s="291" t="str">
        <f>IF(Table1[h_Kode Sales :_1]="","",B$1+COUNT(B$2:B121))</f>
        <v/>
      </c>
      <c r="D122" s="292"/>
      <c r="E122" s="293"/>
      <c r="F122" s="292"/>
      <c r="G122" s="95" t="str">
        <f>IF(Table1[[#This Row],[h_No. Invoice :]]="","",CONCATENATE("AM"," ",Table1[[#This Row],[h_No. Invoice :]]))</f>
        <v/>
      </c>
      <c r="H122" s="96" t="str">
        <f>CONCATENATE(UPPER(Table1[[#This Row],[h_Kode Sales :_1]])," ",Table1[[#This Row],[h_Kode Sales :_2]])</f>
        <v xml:space="preserve"> </v>
      </c>
      <c r="I122" s="95" t="str">
        <f>IF(Table1[[#This Row],[h_toko]]="","",INDEX(Table2[e],IF(Table1[[#This Row],[h_toko]]="","",MATCH(Table1[[#This Row],[h_toko]],Table2[a],0)),))</f>
        <v/>
      </c>
      <c r="M122" s="292"/>
      <c r="N122" s="95" t="str">
        <f>IF(Table1[[#This Row],[h_Item Description]]="","",INDEX([1]!db[NB PAJAK],MATCH(Table1[[#This Row],[h_Item Description]],[1]!db[kode],0)))</f>
        <v/>
      </c>
      <c r="P122" s="93"/>
      <c r="Q122" s="94"/>
      <c r="S122" s="294" t="str">
        <f>Table1[[#This Row],[h_hargasetelahdiskon]]</f>
        <v/>
      </c>
      <c r="V122" s="95" t="str">
        <f ca="1">IF(Table1[[#This Row],[Item Description]]="","",IF(Table1[[#This Row],[//]]="",INDIRECT(ADDRESS(ROW()-1,COLUMN())),Table1[[#This Row],[//]]))</f>
        <v/>
      </c>
      <c r="W122" s="95" t="str">
        <f ca="1">IF(Table1[[#This Row],[h_id]]="","",COUNTIF(Table1[h_id],Table1[[#This Row],[h_id]]))</f>
        <v/>
      </c>
      <c r="X122" s="93" t="str">
        <f>IF(Table1[Item Description]="","",Table1[[#This Row],[Qty]]*Table1[[#This Row],[Unit Price]])</f>
        <v/>
      </c>
      <c r="Y122" s="93" t="str">
        <f>IF(Table1[[#This Row],[h_hargasebelumdiskon]]="","",IF(Table1[[#This Row],[Disc 1]]="",0,Table1[[#This Row],[h_hargasebelumdiskon]]*Table1[[#This Row],[Disc 1]]))</f>
        <v/>
      </c>
      <c r="Z122" s="93" t="str">
        <f>IF(Table1[[#This Row],[h_hargasebelumdiskon]]="","",IF(Table1[[#This Row],[Disc 2]]="",0,(Table1[[#This Row],[h_hargasebelumdiskon]]-Table1[[#This Row],[h_disc 1]])*Table1[[#This Row],[Disc 2]]))</f>
        <v/>
      </c>
      <c r="AA122" s="93" t="str">
        <f>IF(Table1[Item Description]="","",Table1[[#This Row],[h_disc 1]]+Table1[[#This Row],[h_disc 2]])</f>
        <v/>
      </c>
      <c r="AB122" s="93" t="str">
        <f>IF(Table1[Item Description]="","",Table1[[#This Row],[h_hargasebelumdiskon]]-Table1[[#This Row],[h_diskon]])</f>
        <v/>
      </c>
      <c r="AC122" s="93" t="str">
        <f>IF(Table1[//]="","",SUMIF(Table1[h_id],Table1[h_id],Table1[h_hargasetelahdiskon]))</f>
        <v/>
      </c>
      <c r="AD122" s="93"/>
      <c r="AE122" s="93" t="str">
        <f>Table1[[#This Row],[Item Description]]&amp;Table1[[#This Row],[Unit]]&amp;Table1[[#This Row],[Unit Price]]</f>
        <v/>
      </c>
    </row>
    <row r="123" spans="1:31" x14ac:dyDescent="0.25">
      <c r="A123" s="95">
        <f>IF(Table1[[#This Row],[No. Invoice :]]="","",ROW())</f>
        <v>123</v>
      </c>
      <c r="B123" s="291">
        <f>IF(Table1[h_Kode Sales :_1]="","",B$1+COUNT(B$2:B122))</f>
        <v>23050027</v>
      </c>
      <c r="C123" s="98">
        <v>45063</v>
      </c>
      <c r="D123" s="92" t="s">
        <v>181</v>
      </c>
      <c r="E123" s="97" t="s">
        <v>394</v>
      </c>
      <c r="F123" s="92" t="s">
        <v>142</v>
      </c>
      <c r="G123" s="95" t="str">
        <f>IF(Table1[[#This Row],[h_No. Invoice :]]="","",CONCATENATE("AM"," ",Table1[[#This Row],[h_No. Invoice :]]))</f>
        <v>AM 23050027</v>
      </c>
      <c r="H123" s="96" t="str">
        <f>CONCATENATE(UPPER(Table1[[#This Row],[h_Kode Sales :_1]])," ",Table1[[#This Row],[h_Kode Sales :_2]])</f>
        <v>KO 4223</v>
      </c>
      <c r="I123" s="95" t="str">
        <f>IF(Table1[[#This Row],[h_toko]]="","",INDEX(Table2[e],IF(Table1[[#This Row],[h_toko]]="","",MATCH(Table1[[#This Row],[h_toko]],Table2[a],0)),))</f>
        <v>CV PELITA JAYA (ANUGERAH SEJAHTERA) PURWOKERTO</v>
      </c>
      <c r="J123" s="92">
        <v>48</v>
      </c>
      <c r="K123" s="92" t="s">
        <v>132</v>
      </c>
      <c r="L123" s="92">
        <v>1</v>
      </c>
      <c r="M123" s="92" t="s">
        <v>267</v>
      </c>
      <c r="N123" s="95" t="str">
        <f>IF(Table1[[#This Row],[h_Item Description]]="","",INDEX([1]!db[NB PAJAK],MATCH(Table1[[#This Row],[h_Item Description]],[1]!db[kode],0)))</f>
        <v>PUSH PIN KENKO PN-30 TRANSPARAN</v>
      </c>
      <c r="O123" s="92" t="s">
        <v>273</v>
      </c>
      <c r="P123" s="93">
        <v>33000</v>
      </c>
      <c r="Q123" s="94">
        <v>0.13500000000000001</v>
      </c>
      <c r="S123" s="294">
        <f>Table1[[#This Row],[h_hargasetelahdiskon]]</f>
        <v>1370160</v>
      </c>
      <c r="T123" s="93" t="s">
        <v>146</v>
      </c>
      <c r="V123" s="95">
        <f ca="1">IF(Table1[[#This Row],[Item Description]]="","",IF(Table1[[#This Row],[//]]="",INDIRECT(ADDRESS(ROW()-1,COLUMN())),Table1[[#This Row],[//]]))</f>
        <v>123</v>
      </c>
      <c r="W123" s="95">
        <f ca="1">IF(Table1[[#This Row],[h_id]]="","",COUNTIF(Table1[h_id],Table1[[#This Row],[h_id]]))</f>
        <v>10</v>
      </c>
      <c r="X123" s="93">
        <f>IF(Table1[Item Description]="","",Table1[[#This Row],[Qty]]*Table1[[#This Row],[Unit Price]])</f>
        <v>1584000</v>
      </c>
      <c r="Y123" s="93">
        <f>IF(Table1[[#This Row],[h_hargasebelumdiskon]]="","",IF(Table1[[#This Row],[Disc 1]]="",0,Table1[[#This Row],[h_hargasebelumdiskon]]*Table1[[#This Row],[Disc 1]]))</f>
        <v>213840</v>
      </c>
      <c r="Z123" s="93">
        <f>IF(Table1[[#This Row],[h_hargasebelumdiskon]]="","",IF(Table1[[#This Row],[Disc 2]]="",0,(Table1[[#This Row],[h_hargasebelumdiskon]]-Table1[[#This Row],[h_disc 1]])*Table1[[#This Row],[Disc 2]]))</f>
        <v>0</v>
      </c>
      <c r="AA123" s="93">
        <f>IF(Table1[Item Description]="","",Table1[[#This Row],[h_disc 1]]+Table1[[#This Row],[h_disc 2]])</f>
        <v>213840</v>
      </c>
      <c r="AB123" s="93">
        <f>IF(Table1[Item Description]="","",Table1[[#This Row],[h_hargasebelumdiskon]]-Table1[[#This Row],[h_diskon]])</f>
        <v>1370160</v>
      </c>
      <c r="AC123" s="93">
        <f ca="1">IF(Table1[//]="","",SUMIF(Table1[h_id],Table1[h_id],Table1[h_hargasetelahdiskon]))</f>
        <v>29836272</v>
      </c>
      <c r="AD123" s="93"/>
      <c r="AE123" s="93" t="str">
        <f>Table1[[#This Row],[Item Description]]&amp;Table1[[#This Row],[Unit]]&amp;Table1[[#This Row],[Unit Price]]</f>
        <v>PUSH PIN KENKO PN-30 TRANSPARANLSN33000</v>
      </c>
    </row>
    <row r="124" spans="1:31" x14ac:dyDescent="0.25">
      <c r="A124" s="95" t="str">
        <f>IF(Table1[[#This Row],[No. Invoice :]]="","",ROW())</f>
        <v/>
      </c>
      <c r="B124" s="291" t="str">
        <f>IF(Table1[h_Kode Sales :_1]="","",B$1+COUNT(B$2:B123))</f>
        <v/>
      </c>
      <c r="D124" s="292"/>
      <c r="E124" s="293"/>
      <c r="F124" s="292"/>
      <c r="G124" s="95" t="str">
        <f>IF(Table1[[#This Row],[h_No. Invoice :]]="","",CONCATENATE("AM"," ",Table1[[#This Row],[h_No. Invoice :]]))</f>
        <v/>
      </c>
      <c r="H124" s="96" t="str">
        <f>CONCATENATE(UPPER(Table1[[#This Row],[h_Kode Sales :_1]])," ",Table1[[#This Row],[h_Kode Sales :_2]])</f>
        <v xml:space="preserve"> </v>
      </c>
      <c r="I124" s="95" t="str">
        <f>IF(Table1[[#This Row],[h_toko]]="","",INDEX(Table2[e],IF(Table1[[#This Row],[h_toko]]="","",MATCH(Table1[[#This Row],[h_toko]],Table2[a],0)),))</f>
        <v/>
      </c>
      <c r="J124" s="92">
        <v>48</v>
      </c>
      <c r="K124" s="92" t="s">
        <v>132</v>
      </c>
      <c r="L124" s="92">
        <v>1</v>
      </c>
      <c r="M124" s="92" t="s">
        <v>395</v>
      </c>
      <c r="N124" s="95" t="str">
        <f>IF(Table1[[#This Row],[h_Item Description]]="","",INDEX([1]!db[NB PAJAK],MATCH(Table1[[#This Row],[h_Item Description]],[1]!db[kode],0)))</f>
        <v>PAPER CLIP WARNA KENKO 3100</v>
      </c>
      <c r="O124" s="92" t="s">
        <v>403</v>
      </c>
      <c r="P124" s="93">
        <v>41400</v>
      </c>
      <c r="Q124" s="94">
        <v>0.13500000000000001</v>
      </c>
      <c r="S124" s="294">
        <f>Table1[[#This Row],[h_hargasetelahdiskon]]</f>
        <v>1718928</v>
      </c>
      <c r="V124" s="95">
        <f ca="1">IF(Table1[[#This Row],[Item Description]]="","",IF(Table1[[#This Row],[//]]="",INDIRECT(ADDRESS(ROW()-1,COLUMN())),Table1[[#This Row],[//]]))</f>
        <v>123</v>
      </c>
      <c r="W124" s="95">
        <f ca="1">IF(Table1[[#This Row],[h_id]]="","",COUNTIF(Table1[h_id],Table1[[#This Row],[h_id]]))</f>
        <v>10</v>
      </c>
      <c r="X124" s="93">
        <f>IF(Table1[Item Description]="","",Table1[[#This Row],[Qty]]*Table1[[#This Row],[Unit Price]])</f>
        <v>1987200</v>
      </c>
      <c r="Y124" s="93">
        <f>IF(Table1[[#This Row],[h_hargasebelumdiskon]]="","",IF(Table1[[#This Row],[Disc 1]]="",0,Table1[[#This Row],[h_hargasebelumdiskon]]*Table1[[#This Row],[Disc 1]]))</f>
        <v>268272</v>
      </c>
      <c r="Z124" s="93">
        <f>IF(Table1[[#This Row],[h_hargasebelumdiskon]]="","",IF(Table1[[#This Row],[Disc 2]]="",0,(Table1[[#This Row],[h_hargasebelumdiskon]]-Table1[[#This Row],[h_disc 1]])*Table1[[#This Row],[Disc 2]]))</f>
        <v>0</v>
      </c>
      <c r="AA124" s="93">
        <f>IF(Table1[Item Description]="","",Table1[[#This Row],[h_disc 1]]+Table1[[#This Row],[h_disc 2]])</f>
        <v>268272</v>
      </c>
      <c r="AB124" s="93">
        <f>IF(Table1[Item Description]="","",Table1[[#This Row],[h_hargasebelumdiskon]]-Table1[[#This Row],[h_diskon]])</f>
        <v>1718928</v>
      </c>
      <c r="AC124" s="93" t="str">
        <f>IF(Table1[//]="","",SUMIF(Table1[h_id],Table1[h_id],Table1[h_hargasetelahdiskon]))</f>
        <v/>
      </c>
      <c r="AD124" s="93"/>
      <c r="AE124" s="93" t="str">
        <f>Table1[[#This Row],[Item Description]]&amp;Table1[[#This Row],[Unit]]&amp;Table1[[#This Row],[Unit Price]]</f>
        <v>PAPER CLIP WARNA KENKO 3100LSN41400</v>
      </c>
    </row>
    <row r="125" spans="1:31" x14ac:dyDescent="0.25">
      <c r="A125" s="95" t="str">
        <f>IF(Table1[[#This Row],[No. Invoice :]]="","",ROW())</f>
        <v/>
      </c>
      <c r="B125" s="291" t="str">
        <f>IF(Table1[h_Kode Sales :_1]="","",B$1+COUNT(B$2:B124))</f>
        <v/>
      </c>
      <c r="D125" s="292"/>
      <c r="E125" s="293"/>
      <c r="F125" s="292"/>
      <c r="G125" s="95" t="str">
        <f>IF(Table1[[#This Row],[h_No. Invoice :]]="","",CONCATENATE("AM"," ",Table1[[#This Row],[h_No. Invoice :]]))</f>
        <v/>
      </c>
      <c r="H125" s="96" t="str">
        <f>CONCATENATE(UPPER(Table1[[#This Row],[h_Kode Sales :_1]])," ",Table1[[#This Row],[h_Kode Sales :_2]])</f>
        <v xml:space="preserve"> </v>
      </c>
      <c r="I125" s="95" t="str">
        <f>IF(Table1[[#This Row],[h_toko]]="","",INDEX(Table2[e],IF(Table1[[#This Row],[h_toko]]="","",MATCH(Table1[[#This Row],[h_toko]],Table2[a],0)),))</f>
        <v/>
      </c>
      <c r="J125" s="92">
        <v>36</v>
      </c>
      <c r="K125" s="92" t="s">
        <v>244</v>
      </c>
      <c r="L125" s="92">
        <v>1</v>
      </c>
      <c r="M125" s="92" t="s">
        <v>396</v>
      </c>
      <c r="N125" s="291" t="str">
        <f>IF(Table1[[#This Row],[h_Item Description]]="","",INDEX([1]!db[NB PAJAK],MATCH(Table1[[#This Row],[h_Item Description]],[1]!db[kode],0)))</f>
        <v>LEM STICK KENKO 8 GR (KECIL) isi 30 pc</v>
      </c>
      <c r="O125" s="92" t="s">
        <v>404</v>
      </c>
      <c r="P125" s="93">
        <v>66000</v>
      </c>
      <c r="Q125" s="94">
        <v>0.13500000000000001</v>
      </c>
      <c r="S125" s="294">
        <f>Table1[[#This Row],[h_hargasetelahdiskon]]</f>
        <v>2055240</v>
      </c>
      <c r="V125" s="95">
        <f ca="1">IF(Table1[[#This Row],[Item Description]]="","",IF(Table1[[#This Row],[//]]="",INDIRECT(ADDRESS(ROW()-1,COLUMN())),Table1[[#This Row],[//]]))</f>
        <v>123</v>
      </c>
      <c r="W125" s="95">
        <f ca="1">IF(Table1[[#This Row],[h_id]]="","",COUNTIF(Table1[h_id],Table1[[#This Row],[h_id]]))</f>
        <v>10</v>
      </c>
      <c r="X125" s="93">
        <f>IF(Table1[Item Description]="","",Table1[[#This Row],[Qty]]*Table1[[#This Row],[Unit Price]])</f>
        <v>2376000</v>
      </c>
      <c r="Y125" s="93">
        <f>IF(Table1[[#This Row],[h_hargasebelumdiskon]]="","",IF(Table1[[#This Row],[Disc 1]]="",0,Table1[[#This Row],[h_hargasebelumdiskon]]*Table1[[#This Row],[Disc 1]]))</f>
        <v>320760</v>
      </c>
      <c r="Z125" s="93">
        <f>IF(Table1[[#This Row],[h_hargasebelumdiskon]]="","",IF(Table1[[#This Row],[Disc 2]]="",0,(Table1[[#This Row],[h_hargasebelumdiskon]]-Table1[[#This Row],[h_disc 1]])*Table1[[#This Row],[Disc 2]]))</f>
        <v>0</v>
      </c>
      <c r="AA125" s="93">
        <f>IF(Table1[Item Description]="","",Table1[[#This Row],[h_disc 1]]+Table1[[#This Row],[h_disc 2]])</f>
        <v>320760</v>
      </c>
      <c r="AB125" s="93">
        <f>IF(Table1[Item Description]="","",Table1[[#This Row],[h_hargasebelumdiskon]]-Table1[[#This Row],[h_diskon]])</f>
        <v>2055240</v>
      </c>
      <c r="AC125" s="93" t="str">
        <f>IF(Table1[//]="","",SUMIF(Table1[h_id],Table1[h_id],Table1[h_hargasetelahdiskon]))</f>
        <v/>
      </c>
      <c r="AD125" s="93"/>
      <c r="AE125" s="93" t="str">
        <f>Table1[[#This Row],[Item Description]]&amp;Table1[[#This Row],[Unit]]&amp;Table1[[#This Row],[Unit Price]]</f>
        <v>LEM STICK KENKO 8 GR (KECIL) isi 30 pcBOX66000</v>
      </c>
    </row>
    <row r="126" spans="1:31" x14ac:dyDescent="0.25">
      <c r="A126" s="95" t="str">
        <f>IF(Table1[[#This Row],[No. Invoice :]]="","",ROW())</f>
        <v/>
      </c>
      <c r="B126" s="291" t="str">
        <f>IF(Table1[h_Kode Sales :_1]="","",B$1+COUNT(B$2:B125))</f>
        <v/>
      </c>
      <c r="G126" s="95" t="str">
        <f>IF(Table1[[#This Row],[h_No. Invoice :]]="","",CONCATENATE("AM"," ",Table1[[#This Row],[h_No. Invoice :]]))</f>
        <v/>
      </c>
      <c r="H126" s="96" t="str">
        <f>CONCATENATE(UPPER(Table1[[#This Row],[h_Kode Sales :_1]])," ",Table1[[#This Row],[h_Kode Sales :_2]])</f>
        <v xml:space="preserve"> </v>
      </c>
      <c r="I126" s="95" t="str">
        <f>IF(Table1[[#This Row],[h_toko]]="","",INDEX(Table2[e],IF(Table1[[#This Row],[h_toko]]="","",MATCH(Table1[[#This Row],[h_toko]],Table2[a],0)),))</f>
        <v/>
      </c>
      <c r="J126" s="92">
        <v>36</v>
      </c>
      <c r="K126" s="92" t="s">
        <v>397</v>
      </c>
      <c r="L126" s="92">
        <v>1</v>
      </c>
      <c r="M126" s="92" t="s">
        <v>398</v>
      </c>
      <c r="N126" s="291" t="str">
        <f>IF(Table1[[#This Row],[h_Item Description]]="","",INDEX([1]!db[NB PAJAK],MATCH(Table1[[#This Row],[h_Item Description]],[1]!db[kode],0)))</f>
        <v>LEM STICK KENKO 15 GR (TANGGUNG) isi 20 pc</v>
      </c>
      <c r="O126" s="92" t="s">
        <v>405</v>
      </c>
      <c r="P126" s="93">
        <v>72000</v>
      </c>
      <c r="Q126" s="94">
        <v>0.13500000000000001</v>
      </c>
      <c r="S126" s="294">
        <f>Table1[[#This Row],[h_hargasetelahdiskon]]</f>
        <v>2242080</v>
      </c>
      <c r="V126" s="95">
        <f ca="1">IF(Table1[[#This Row],[Item Description]]="","",IF(Table1[[#This Row],[//]]="",INDIRECT(ADDRESS(ROW()-1,COLUMN())),Table1[[#This Row],[//]]))</f>
        <v>123</v>
      </c>
      <c r="W126" s="95">
        <f ca="1">IF(Table1[[#This Row],[h_id]]="","",COUNTIF(Table1[h_id],Table1[[#This Row],[h_id]]))</f>
        <v>10</v>
      </c>
      <c r="X126" s="93">
        <f>IF(Table1[Item Description]="","",Table1[[#This Row],[Qty]]*Table1[[#This Row],[Unit Price]])</f>
        <v>2592000</v>
      </c>
      <c r="Y126" s="93">
        <f>IF(Table1[[#This Row],[h_hargasebelumdiskon]]="","",IF(Table1[[#This Row],[Disc 1]]="",0,Table1[[#This Row],[h_hargasebelumdiskon]]*Table1[[#This Row],[Disc 1]]))</f>
        <v>349920</v>
      </c>
      <c r="Z126" s="93">
        <f>IF(Table1[[#This Row],[h_hargasebelumdiskon]]="","",IF(Table1[[#This Row],[Disc 2]]="",0,(Table1[[#This Row],[h_hargasebelumdiskon]]-Table1[[#This Row],[h_disc 1]])*Table1[[#This Row],[Disc 2]]))</f>
        <v>0</v>
      </c>
      <c r="AA126" s="93">
        <f>IF(Table1[Item Description]="","",Table1[[#This Row],[h_disc 1]]+Table1[[#This Row],[h_disc 2]])</f>
        <v>349920</v>
      </c>
      <c r="AB126" s="93">
        <f>IF(Table1[Item Description]="","",Table1[[#This Row],[h_hargasebelumdiskon]]-Table1[[#This Row],[h_diskon]])</f>
        <v>2242080</v>
      </c>
      <c r="AC126" s="93" t="str">
        <f>IF(Table1[//]="","",SUMIF(Table1[h_id],Table1[h_id],Table1[h_hargasetelahdiskon]))</f>
        <v/>
      </c>
      <c r="AD126" s="93"/>
      <c r="AE126" s="93" t="str">
        <f>Table1[[#This Row],[Item Description]]&amp;Table1[[#This Row],[Unit]]&amp;Table1[[#This Row],[Unit Price]]</f>
        <v>LEM STICK KENKO 15 GR (TANGGUNG) isi 20 pcBOX 72000</v>
      </c>
    </row>
    <row r="127" spans="1:31" x14ac:dyDescent="0.25">
      <c r="A127" s="95" t="str">
        <f>IF(Table1[[#This Row],[No. Invoice :]]="","",ROW())</f>
        <v/>
      </c>
      <c r="B127" s="291" t="str">
        <f>IF(Table1[h_Kode Sales :_1]="","",B$1+COUNT(B$2:B126))</f>
        <v/>
      </c>
      <c r="D127" s="292"/>
      <c r="E127" s="293"/>
      <c r="F127" s="292"/>
      <c r="G127" s="95" t="str">
        <f>IF(Table1[[#This Row],[h_No. Invoice :]]="","",CONCATENATE("AM"," ",Table1[[#This Row],[h_No. Invoice :]]))</f>
        <v/>
      </c>
      <c r="H127" s="96" t="str">
        <f>CONCATENATE(UPPER(Table1[[#This Row],[h_Kode Sales :_1]])," ",Table1[[#This Row],[h_Kode Sales :_2]])</f>
        <v xml:space="preserve"> </v>
      </c>
      <c r="I127" s="95" t="str">
        <f>IF(Table1[[#This Row],[h_toko]]="","",INDEX(Table2[e],IF(Table1[[#This Row],[h_toko]]="","",MATCH(Table1[[#This Row],[h_toko]],Table2[a],0)),))</f>
        <v/>
      </c>
      <c r="J127" s="92">
        <v>150</v>
      </c>
      <c r="K127" s="92" t="s">
        <v>191</v>
      </c>
      <c r="L127" s="92">
        <v>3</v>
      </c>
      <c r="M127" s="92" t="s">
        <v>400</v>
      </c>
      <c r="N127" s="291" t="str">
        <f>IF(Table1[[#This Row],[h_Item Description]]="","",INDEX([1]!db[NB PAJAK],MATCH(Table1[[#This Row],[h_Item Description]],[1]!db[kode],0)))</f>
        <v>PAPER TRIGONAL CLIP KENKO NO. 1</v>
      </c>
      <c r="O127" s="92" t="s">
        <v>406</v>
      </c>
      <c r="P127" s="93">
        <v>17000</v>
      </c>
      <c r="Q127" s="94">
        <v>0.13500000000000001</v>
      </c>
      <c r="S127" s="294">
        <f>Table1[[#This Row],[h_hargasetelahdiskon]]</f>
        <v>2205750</v>
      </c>
      <c r="V127" s="95">
        <f ca="1">IF(Table1[[#This Row],[Item Description]]="","",IF(Table1[[#This Row],[//]]="",INDIRECT(ADDRESS(ROW()-1,COLUMN())),Table1[[#This Row],[//]]))</f>
        <v>123</v>
      </c>
      <c r="W127" s="95">
        <f ca="1">IF(Table1[[#This Row],[h_id]]="","",COUNTIF(Table1[h_id],Table1[[#This Row],[h_id]]))</f>
        <v>10</v>
      </c>
      <c r="X127" s="93">
        <f>IF(Table1[Item Description]="","",Table1[[#This Row],[Qty]]*Table1[[#This Row],[Unit Price]])</f>
        <v>2550000</v>
      </c>
      <c r="Y127" s="93">
        <f>IF(Table1[[#This Row],[h_hargasebelumdiskon]]="","",IF(Table1[[#This Row],[Disc 1]]="",0,Table1[[#This Row],[h_hargasebelumdiskon]]*Table1[[#This Row],[Disc 1]]))</f>
        <v>344250</v>
      </c>
      <c r="Z127" s="93">
        <f>IF(Table1[[#This Row],[h_hargasebelumdiskon]]="","",IF(Table1[[#This Row],[Disc 2]]="",0,(Table1[[#This Row],[h_hargasebelumdiskon]]-Table1[[#This Row],[h_disc 1]])*Table1[[#This Row],[Disc 2]]))</f>
        <v>0</v>
      </c>
      <c r="AA127" s="93">
        <f>IF(Table1[Item Description]="","",Table1[[#This Row],[h_disc 1]]+Table1[[#This Row],[h_disc 2]])</f>
        <v>344250</v>
      </c>
      <c r="AB127" s="93">
        <f>IF(Table1[Item Description]="","",Table1[[#This Row],[h_hargasebelumdiskon]]-Table1[[#This Row],[h_diskon]])</f>
        <v>2205750</v>
      </c>
      <c r="AC127" s="93" t="str">
        <f>IF(Table1[//]="","",SUMIF(Table1[h_id],Table1[h_id],Table1[h_hargasetelahdiskon]))</f>
        <v/>
      </c>
      <c r="AD127" s="93"/>
      <c r="AE127" s="93" t="str">
        <f>Table1[[#This Row],[Item Description]]&amp;Table1[[#This Row],[Unit]]&amp;Table1[[#This Row],[Unit Price]]</f>
        <v>PAPER TRIGONAL CLIP KENKO NO. 1PAK17000</v>
      </c>
    </row>
    <row r="128" spans="1:31" x14ac:dyDescent="0.25">
      <c r="A128" s="95" t="str">
        <f>IF(Table1[[#This Row],[No. Invoice :]]="","",ROW())</f>
        <v/>
      </c>
      <c r="B128" s="291" t="str">
        <f>IF(Table1[h_Kode Sales :_1]="","",B$1+COUNT(B$2:B127))</f>
        <v/>
      </c>
      <c r="D128" s="292"/>
      <c r="E128" s="293"/>
      <c r="F128" s="292"/>
      <c r="G128" s="95" t="str">
        <f>IF(Table1[[#This Row],[h_No. Invoice :]]="","",CONCATENATE("AM"," ",Table1[[#This Row],[h_No. Invoice :]]))</f>
        <v/>
      </c>
      <c r="H128" s="96" t="str">
        <f>CONCATENATE(UPPER(Table1[[#This Row],[h_Kode Sales :_1]])," ",Table1[[#This Row],[h_Kode Sales :_2]])</f>
        <v xml:space="preserve"> </v>
      </c>
      <c r="I128" s="95" t="str">
        <f>IF(Table1[[#This Row],[h_toko]]="","",INDEX(Table2[e],IF(Table1[[#This Row],[h_toko]]="","",MATCH(Table1[[#This Row],[h_toko]],Table2[a],0)),))</f>
        <v/>
      </c>
      <c r="J128" s="92">
        <v>150</v>
      </c>
      <c r="K128" s="92" t="s">
        <v>191</v>
      </c>
      <c r="L128" s="92">
        <v>3</v>
      </c>
      <c r="M128" s="92" t="s">
        <v>399</v>
      </c>
      <c r="N128" s="291" t="str">
        <f>IF(Table1[[#This Row],[h_Item Description]]="","",INDEX([1]!db[NB PAJAK],MATCH(Table1[[#This Row],[h_Item Description]],[1]!db[kode],0)))</f>
        <v>PAPER TRIGONAL CLIP KENKO NO. 3</v>
      </c>
      <c r="O128" s="92" t="s">
        <v>407</v>
      </c>
      <c r="P128" s="93">
        <v>16000</v>
      </c>
      <c r="Q128" s="94">
        <v>0.13500000000000001</v>
      </c>
      <c r="S128" s="294">
        <f>Table1[[#This Row],[h_hargasetelahdiskon]]</f>
        <v>2076000</v>
      </c>
      <c r="V128" s="95">
        <f ca="1">IF(Table1[[#This Row],[Item Description]]="","",IF(Table1[[#This Row],[//]]="",INDIRECT(ADDRESS(ROW()-1,COLUMN())),Table1[[#This Row],[//]]))</f>
        <v>123</v>
      </c>
      <c r="W128" s="95">
        <f ca="1">IF(Table1[[#This Row],[h_id]]="","",COUNTIF(Table1[h_id],Table1[[#This Row],[h_id]]))</f>
        <v>10</v>
      </c>
      <c r="X128" s="93">
        <f>IF(Table1[Item Description]="","",Table1[[#This Row],[Qty]]*Table1[[#This Row],[Unit Price]])</f>
        <v>2400000</v>
      </c>
      <c r="Y128" s="93">
        <f>IF(Table1[[#This Row],[h_hargasebelumdiskon]]="","",IF(Table1[[#This Row],[Disc 1]]="",0,Table1[[#This Row],[h_hargasebelumdiskon]]*Table1[[#This Row],[Disc 1]]))</f>
        <v>324000</v>
      </c>
      <c r="Z128" s="93">
        <f>IF(Table1[[#This Row],[h_hargasebelumdiskon]]="","",IF(Table1[[#This Row],[Disc 2]]="",0,(Table1[[#This Row],[h_hargasebelumdiskon]]-Table1[[#This Row],[h_disc 1]])*Table1[[#This Row],[Disc 2]]))</f>
        <v>0</v>
      </c>
      <c r="AA128" s="93">
        <f>IF(Table1[Item Description]="","",Table1[[#This Row],[h_disc 1]]+Table1[[#This Row],[h_disc 2]])</f>
        <v>324000</v>
      </c>
      <c r="AB128" s="93">
        <f>IF(Table1[Item Description]="","",Table1[[#This Row],[h_hargasebelumdiskon]]-Table1[[#This Row],[h_diskon]])</f>
        <v>2076000</v>
      </c>
      <c r="AC128" s="93" t="str">
        <f>IF(Table1[//]="","",SUMIF(Table1[h_id],Table1[h_id],Table1[h_hargasetelahdiskon]))</f>
        <v/>
      </c>
      <c r="AD128" s="93"/>
      <c r="AE128" s="93" t="str">
        <f>Table1[[#This Row],[Item Description]]&amp;Table1[[#This Row],[Unit]]&amp;Table1[[#This Row],[Unit Price]]</f>
        <v>PAPER TRIGONAL CLIP KENKO NO. 3PAK16000</v>
      </c>
    </row>
    <row r="129" spans="1:31" x14ac:dyDescent="0.25">
      <c r="A129" s="95" t="str">
        <f>IF(Table1[[#This Row],[No. Invoice :]]="","",ROW())</f>
        <v/>
      </c>
      <c r="B129" s="291" t="str">
        <f>IF(Table1[h_Kode Sales :_1]="","",B$1+COUNT(B$2:B128))</f>
        <v/>
      </c>
      <c r="D129" s="292"/>
      <c r="E129" s="293"/>
      <c r="F129" s="292"/>
      <c r="G129" s="95" t="str">
        <f>IF(Table1[[#This Row],[h_No. Invoice :]]="","",CONCATENATE("AM"," ",Table1[[#This Row],[h_No. Invoice :]]))</f>
        <v/>
      </c>
      <c r="H129" s="96" t="str">
        <f>CONCATENATE(UPPER(Table1[[#This Row],[h_Kode Sales :_1]])," ",Table1[[#This Row],[h_Kode Sales :_2]])</f>
        <v xml:space="preserve"> </v>
      </c>
      <c r="I129" s="95" t="str">
        <f>IF(Table1[[#This Row],[h_toko]]="","",INDEX(Table2[e],IF(Table1[[#This Row],[h_toko]]="","",MATCH(Table1[[#This Row],[h_toko]],Table2[a],0)),))</f>
        <v/>
      </c>
      <c r="J129" s="92">
        <v>40</v>
      </c>
      <c r="K129" s="92" t="s">
        <v>191</v>
      </c>
      <c r="L129" s="92">
        <v>2</v>
      </c>
      <c r="M129" s="92" t="s">
        <v>418</v>
      </c>
      <c r="N129" s="291" t="str">
        <f>IF(Table1[[#This Row],[h_Item Description]]="","",INDEX([1]!db[NB PAJAK],MATCH(Table1[[#This Row],[h_Item Description]],[1]!db[kode],0)))</f>
        <v>PAPER JUMBO CLIP KENKO NO. 5</v>
      </c>
      <c r="O129" s="92" t="s">
        <v>419</v>
      </c>
      <c r="P129" s="93">
        <v>43000</v>
      </c>
      <c r="Q129" s="94">
        <v>0.13500000000000001</v>
      </c>
      <c r="S129" s="294">
        <f>Table1[[#This Row],[h_hargasetelahdiskon]]</f>
        <v>1487800</v>
      </c>
      <c r="V129" s="95">
        <f ca="1">IF(Table1[[#This Row],[Item Description]]="","",IF(Table1[[#This Row],[//]]="",INDIRECT(ADDRESS(ROW()-1,COLUMN())),Table1[[#This Row],[//]]))</f>
        <v>123</v>
      </c>
      <c r="W129" s="95">
        <f ca="1">IF(Table1[[#This Row],[h_id]]="","",COUNTIF(Table1[h_id],Table1[[#This Row],[h_id]]))</f>
        <v>10</v>
      </c>
      <c r="X129" s="93">
        <f>IF(Table1[Item Description]="","",Table1[[#This Row],[Qty]]*Table1[[#This Row],[Unit Price]])</f>
        <v>1720000</v>
      </c>
      <c r="Y129" s="93">
        <f>IF(Table1[[#This Row],[h_hargasebelumdiskon]]="","",IF(Table1[[#This Row],[Disc 1]]="",0,Table1[[#This Row],[h_hargasebelumdiskon]]*Table1[[#This Row],[Disc 1]]))</f>
        <v>232200.00000000003</v>
      </c>
      <c r="Z129" s="93">
        <f>IF(Table1[[#This Row],[h_hargasebelumdiskon]]="","",IF(Table1[[#This Row],[Disc 2]]="",0,(Table1[[#This Row],[h_hargasebelumdiskon]]-Table1[[#This Row],[h_disc 1]])*Table1[[#This Row],[Disc 2]]))</f>
        <v>0</v>
      </c>
      <c r="AA129" s="93">
        <f>IF(Table1[Item Description]="","",Table1[[#This Row],[h_disc 1]]+Table1[[#This Row],[h_disc 2]])</f>
        <v>232200.00000000003</v>
      </c>
      <c r="AB129" s="93">
        <f>IF(Table1[Item Description]="","",Table1[[#This Row],[h_hargasebelumdiskon]]-Table1[[#This Row],[h_diskon]])</f>
        <v>1487800</v>
      </c>
      <c r="AC129" s="93" t="str">
        <f>IF(Table1[//]="","",SUMIF(Table1[h_id],Table1[h_id],Table1[h_hargasetelahdiskon]))</f>
        <v/>
      </c>
      <c r="AD129" s="93"/>
      <c r="AE129" s="93" t="str">
        <f>Table1[[#This Row],[Item Description]]&amp;Table1[[#This Row],[Unit]]&amp;Table1[[#This Row],[Unit Price]]</f>
        <v>PAPER JUMBO CLIP KENKO NO. 5PAK43000</v>
      </c>
    </row>
    <row r="130" spans="1:31" x14ac:dyDescent="0.25">
      <c r="A130" s="95" t="str">
        <f>IF(Table1[[#This Row],[No. Invoice :]]="","",ROW())</f>
        <v/>
      </c>
      <c r="B130" s="291" t="str">
        <f>IF(Table1[h_Kode Sales :_1]="","",B$1+COUNT(B$2:B128))</f>
        <v/>
      </c>
      <c r="D130" s="292"/>
      <c r="E130" s="293"/>
      <c r="F130" s="292"/>
      <c r="G130" s="95" t="str">
        <f>IF(Table1[[#This Row],[h_No. Invoice :]]="","",CONCATENATE("AM"," ",Table1[[#This Row],[h_No. Invoice :]]))</f>
        <v/>
      </c>
      <c r="H130" s="96" t="str">
        <f>CONCATENATE(UPPER(Table1[[#This Row],[h_Kode Sales :_1]])," ",Table1[[#This Row],[h_Kode Sales :_2]])</f>
        <v xml:space="preserve"> </v>
      </c>
      <c r="I130" s="95" t="str">
        <f>IF(Table1[[#This Row],[h_toko]]="","",INDEX(Table2[e],IF(Table1[[#This Row],[h_toko]]="","",MATCH(Table1[[#This Row],[h_toko]],Table2[a],0)),))</f>
        <v/>
      </c>
      <c r="J130" s="92">
        <v>50</v>
      </c>
      <c r="K130" s="92" t="s">
        <v>191</v>
      </c>
      <c r="L130" s="92">
        <v>1</v>
      </c>
      <c r="M130" s="92" t="s">
        <v>401</v>
      </c>
      <c r="N130" s="95" t="str">
        <f>IF(Table1[[#This Row],[h_Item Description]]="","",INDEX([1]!db[NB PAJAK],MATCH(Table1[[#This Row],[h_Item Description]],[1]!db[kode],0)))</f>
        <v>STIP / PENGHAPUS KENKO ERW-20SQ PUTIH</v>
      </c>
      <c r="O130" s="92" t="s">
        <v>408</v>
      </c>
      <c r="P130" s="93">
        <v>30000</v>
      </c>
      <c r="Q130" s="94">
        <v>0.13500000000000001</v>
      </c>
      <c r="S130" s="294">
        <f>Table1[[#This Row],[h_hargasetelahdiskon]]</f>
        <v>1297500</v>
      </c>
      <c r="V130" s="95">
        <f ca="1">IF(Table1[[#This Row],[Item Description]]="","",IF(Table1[[#This Row],[//]]="",INDIRECT(ADDRESS(ROW()-1,COLUMN())),Table1[[#This Row],[//]]))</f>
        <v>123</v>
      </c>
      <c r="W130" s="95">
        <f ca="1">IF(Table1[[#This Row],[h_id]]="","",COUNTIF(Table1[h_id],Table1[[#This Row],[h_id]]))</f>
        <v>10</v>
      </c>
      <c r="X130" s="93">
        <f>IF(Table1[Item Description]="","",Table1[[#This Row],[Qty]]*Table1[[#This Row],[Unit Price]])</f>
        <v>1500000</v>
      </c>
      <c r="Y130" s="93">
        <f>IF(Table1[[#This Row],[h_hargasebelumdiskon]]="","",IF(Table1[[#This Row],[Disc 1]]="",0,Table1[[#This Row],[h_hargasebelumdiskon]]*Table1[[#This Row],[Disc 1]]))</f>
        <v>202500</v>
      </c>
      <c r="Z130" s="93">
        <f>IF(Table1[[#This Row],[h_hargasebelumdiskon]]="","",IF(Table1[[#This Row],[Disc 2]]="",0,(Table1[[#This Row],[h_hargasebelumdiskon]]-Table1[[#This Row],[h_disc 1]])*Table1[[#This Row],[Disc 2]]))</f>
        <v>0</v>
      </c>
      <c r="AA130" s="93">
        <f>IF(Table1[Item Description]="","",Table1[[#This Row],[h_disc 1]]+Table1[[#This Row],[h_disc 2]])</f>
        <v>202500</v>
      </c>
      <c r="AB130" s="93">
        <f>IF(Table1[Item Description]="","",Table1[[#This Row],[h_hargasebelumdiskon]]-Table1[[#This Row],[h_diskon]])</f>
        <v>1297500</v>
      </c>
      <c r="AC130" s="93" t="str">
        <f>IF(Table1[//]="","",SUMIF(Table1[h_id],Table1[h_id],Table1[h_hargasetelahdiskon]))</f>
        <v/>
      </c>
      <c r="AD130" s="93"/>
      <c r="AE130" s="93" t="str">
        <f>Table1[[#This Row],[Item Description]]&amp;Table1[[#This Row],[Unit]]&amp;Table1[[#This Row],[Unit Price]]</f>
        <v>STIP / PENGHAPUS KENKO ERW-20SQ PUTIHPAK30000</v>
      </c>
    </row>
    <row r="131" spans="1:31" x14ac:dyDescent="0.25">
      <c r="A131" s="95" t="str">
        <f>IF(Table1[[#This Row],[No. Invoice :]]="","",ROW())</f>
        <v/>
      </c>
      <c r="B131" s="291" t="str">
        <f>IF(Table1[h_Kode Sales :_1]="","",B$1+COUNT(B$2:B130))</f>
        <v/>
      </c>
      <c r="D131" s="292"/>
      <c r="E131" s="293"/>
      <c r="F131" s="292"/>
      <c r="G131" s="95" t="str">
        <f>IF(Table1[[#This Row],[h_No. Invoice :]]="","",CONCATENATE("AM"," ",Table1[[#This Row],[h_No. Invoice :]]))</f>
        <v/>
      </c>
      <c r="H131" s="96" t="str">
        <f>CONCATENATE(UPPER(Table1[[#This Row],[h_Kode Sales :_1]])," ",Table1[[#This Row],[h_Kode Sales :_2]])</f>
        <v xml:space="preserve"> </v>
      </c>
      <c r="I131" s="95" t="str">
        <f>IF(Table1[[#This Row],[h_toko]]="","",INDEX(Table2[e],IF(Table1[[#This Row],[h_toko]]="","",MATCH(Table1[[#This Row],[h_toko]],Table2[a],0)),))</f>
        <v/>
      </c>
      <c r="J131" s="92">
        <v>100</v>
      </c>
      <c r="K131" s="92" t="s">
        <v>191</v>
      </c>
      <c r="L131" s="92">
        <v>2</v>
      </c>
      <c r="M131" s="92" t="s">
        <v>402</v>
      </c>
      <c r="N131" s="291" t="str">
        <f>IF(Table1[[#This Row],[h_Item Description]]="","",INDEX([1]!db[NB PAJAK],MATCH(Table1[[#This Row],[h_Item Description]],[1]!db[kode],0)))</f>
        <v>STIP / PENGHAPUS KENKO ERW-40SQ PUTIH</v>
      </c>
      <c r="O131" s="92" t="s">
        <v>409</v>
      </c>
      <c r="P131" s="93">
        <v>27500</v>
      </c>
      <c r="Q131" s="94">
        <v>0.13500000000000001</v>
      </c>
      <c r="S131" s="294">
        <f>Table1[[#This Row],[h_hargasetelahdiskon]]</f>
        <v>2378750</v>
      </c>
      <c r="V131" s="95">
        <f ca="1">IF(Table1[[#This Row],[Item Description]]="","",IF(Table1[[#This Row],[//]]="",INDIRECT(ADDRESS(ROW()-1,COLUMN())),Table1[[#This Row],[//]]))</f>
        <v>123</v>
      </c>
      <c r="W131" s="95">
        <f ca="1">IF(Table1[[#This Row],[h_id]]="","",COUNTIF(Table1[h_id],Table1[[#This Row],[h_id]]))</f>
        <v>10</v>
      </c>
      <c r="X131" s="93">
        <f>IF(Table1[Item Description]="","",Table1[[#This Row],[Qty]]*Table1[[#This Row],[Unit Price]])</f>
        <v>2750000</v>
      </c>
      <c r="Y131" s="93">
        <f>IF(Table1[[#This Row],[h_hargasebelumdiskon]]="","",IF(Table1[[#This Row],[Disc 1]]="",0,Table1[[#This Row],[h_hargasebelumdiskon]]*Table1[[#This Row],[Disc 1]]))</f>
        <v>371250</v>
      </c>
      <c r="Z131" s="93">
        <f>IF(Table1[[#This Row],[h_hargasebelumdiskon]]="","",IF(Table1[[#This Row],[Disc 2]]="",0,(Table1[[#This Row],[h_hargasebelumdiskon]]-Table1[[#This Row],[h_disc 1]])*Table1[[#This Row],[Disc 2]]))</f>
        <v>0</v>
      </c>
      <c r="AA131" s="93">
        <f>IF(Table1[Item Description]="","",Table1[[#This Row],[h_disc 1]]+Table1[[#This Row],[h_disc 2]])</f>
        <v>371250</v>
      </c>
      <c r="AB131" s="93">
        <f>IF(Table1[Item Description]="","",Table1[[#This Row],[h_hargasebelumdiskon]]-Table1[[#This Row],[h_diskon]])</f>
        <v>2378750</v>
      </c>
      <c r="AC131" s="93" t="str">
        <f>IF(Table1[//]="","",SUMIF(Table1[h_id],Table1[h_id],Table1[h_hargasetelahdiskon]))</f>
        <v/>
      </c>
      <c r="AD131" s="93"/>
      <c r="AE131" s="93" t="str">
        <f>Table1[[#This Row],[Item Description]]&amp;Table1[[#This Row],[Unit]]&amp;Table1[[#This Row],[Unit Price]]</f>
        <v>STIP / PENGHAPUS KENKO ERW-40SQ PUTIHPAK27500</v>
      </c>
    </row>
    <row r="132" spans="1:31" x14ac:dyDescent="0.25">
      <c r="A132" s="95" t="str">
        <f>IF(Table1[[#This Row],[No. Invoice :]]="","",ROW())</f>
        <v/>
      </c>
      <c r="B132" s="291" t="str">
        <f>IF(Table1[h_Kode Sales :_1]="","",B$1+COUNT(B$2:B131))</f>
        <v/>
      </c>
      <c r="D132" s="292"/>
      <c r="E132" s="293"/>
      <c r="F132" s="292"/>
      <c r="G132" s="95" t="str">
        <f>IF(Table1[[#This Row],[h_No. Invoice :]]="","",CONCATENATE("AM"," ",Table1[[#This Row],[h_No. Invoice :]]))</f>
        <v/>
      </c>
      <c r="H132" s="96" t="str">
        <f>CONCATENATE(UPPER(Table1[[#This Row],[h_Kode Sales :_1]])," ",Table1[[#This Row],[h_Kode Sales :_2]])</f>
        <v xml:space="preserve"> </v>
      </c>
      <c r="I132" s="95" t="str">
        <f>IF(Table1[[#This Row],[h_toko]]="","",INDEX(Table2[e],IF(Table1[[#This Row],[h_toko]]="","",MATCH(Table1[[#This Row],[h_toko]],Table2[a],0)),))</f>
        <v/>
      </c>
      <c r="J132" s="92">
        <v>576</v>
      </c>
      <c r="K132" s="92" t="s">
        <v>132</v>
      </c>
      <c r="L132" s="92">
        <v>4</v>
      </c>
      <c r="M132" s="92" t="s">
        <v>231</v>
      </c>
      <c r="N132" s="291" t="str">
        <f>IF(Table1[[#This Row],[h_Item Description]]="","",INDEX([1]!db[NB PAJAK],MATCH(Table1[[#This Row],[h_Item Description]],[1]!db[kode],0)))</f>
        <v>GEL PEN KENKO EASY GEL</v>
      </c>
      <c r="O132" s="92" t="s">
        <v>304</v>
      </c>
      <c r="P132" s="93">
        <v>26100</v>
      </c>
      <c r="Q132" s="94">
        <v>0.13500000000000001</v>
      </c>
      <c r="S132" s="294">
        <f>Table1[[#This Row],[h_hargasetelahdiskon]]</f>
        <v>13004064</v>
      </c>
      <c r="V132" s="95">
        <f ca="1">IF(Table1[[#This Row],[Item Description]]="","",IF(Table1[[#This Row],[//]]="",INDIRECT(ADDRESS(ROW()-1,COLUMN())),Table1[[#This Row],[//]]))</f>
        <v>123</v>
      </c>
      <c r="W132" s="95">
        <f ca="1">IF(Table1[[#This Row],[h_id]]="","",COUNTIF(Table1[h_id],Table1[[#This Row],[h_id]]))</f>
        <v>10</v>
      </c>
      <c r="X132" s="93">
        <f>IF(Table1[Item Description]="","",Table1[[#This Row],[Qty]]*Table1[[#This Row],[Unit Price]])</f>
        <v>15033600</v>
      </c>
      <c r="Y132" s="93">
        <f>IF(Table1[[#This Row],[h_hargasebelumdiskon]]="","",IF(Table1[[#This Row],[Disc 1]]="",0,Table1[[#This Row],[h_hargasebelumdiskon]]*Table1[[#This Row],[Disc 1]]))</f>
        <v>2029536.0000000002</v>
      </c>
      <c r="Z132" s="93">
        <f>IF(Table1[[#This Row],[h_hargasebelumdiskon]]="","",IF(Table1[[#This Row],[Disc 2]]="",0,(Table1[[#This Row],[h_hargasebelumdiskon]]-Table1[[#This Row],[h_disc 1]])*Table1[[#This Row],[Disc 2]]))</f>
        <v>0</v>
      </c>
      <c r="AA132" s="93">
        <f>IF(Table1[Item Description]="","",Table1[[#This Row],[h_disc 1]]+Table1[[#This Row],[h_disc 2]])</f>
        <v>2029536.0000000002</v>
      </c>
      <c r="AB132" s="93">
        <f>IF(Table1[Item Description]="","",Table1[[#This Row],[h_hargasebelumdiskon]]-Table1[[#This Row],[h_diskon]])</f>
        <v>13004064</v>
      </c>
      <c r="AC132" s="93" t="str">
        <f>IF(Table1[//]="","",SUMIF(Table1[h_id],Table1[h_id],Table1[h_hargasetelahdiskon]))</f>
        <v/>
      </c>
      <c r="AD132" s="93"/>
      <c r="AE132" s="93" t="str">
        <f>Table1[[#This Row],[Item Description]]&amp;Table1[[#This Row],[Unit]]&amp;Table1[[#This Row],[Unit Price]]</f>
        <v>GEL PEN KENKO EASY GELLSN26100</v>
      </c>
    </row>
    <row r="133" spans="1:31" x14ac:dyDescent="0.25">
      <c r="A133" s="95" t="str">
        <f>IF(Table1[[#This Row],[No. Invoice :]]="","",ROW())</f>
        <v/>
      </c>
      <c r="B133" s="291" t="str">
        <f>IF(Table1[h_Kode Sales :_1]="","",B$1+COUNT(B$2:B132))</f>
        <v/>
      </c>
      <c r="D133" s="292"/>
      <c r="E133" s="293"/>
      <c r="F133" s="292"/>
      <c r="G133" s="95" t="str">
        <f>IF(Table1[[#This Row],[h_No. Invoice :]]="","",CONCATENATE("AM"," ",Table1[[#This Row],[h_No. Invoice :]]))</f>
        <v/>
      </c>
      <c r="H133" s="96" t="str">
        <f>CONCATENATE(UPPER(Table1[[#This Row],[h_Kode Sales :_1]])," ",Table1[[#This Row],[h_Kode Sales :_2]])</f>
        <v xml:space="preserve"> </v>
      </c>
      <c r="I133" s="95" t="str">
        <f>IF(Table1[[#This Row],[h_toko]]="","",INDEX(Table2[e],IF(Table1[[#This Row],[h_toko]]="","",MATCH(Table1[[#This Row],[h_toko]],Table2[a],0)),))</f>
        <v/>
      </c>
      <c r="N133" s="291" t="str">
        <f>IF(Table1[[#This Row],[h_Item Description]]="","",INDEX([1]!db[NB PAJAK],MATCH(Table1[[#This Row],[h_Item Description]],[1]!db[kode],0)))</f>
        <v/>
      </c>
      <c r="P133" s="93"/>
      <c r="Q133" s="94"/>
      <c r="S133" s="294" t="str">
        <f>Table1[[#This Row],[h_hargasetelahdiskon]]</f>
        <v/>
      </c>
      <c r="V133" s="95" t="str">
        <f ca="1">IF(Table1[[#This Row],[Item Description]]="","",IF(Table1[[#This Row],[//]]="",INDIRECT(ADDRESS(ROW()-1,COLUMN())),Table1[[#This Row],[//]]))</f>
        <v/>
      </c>
      <c r="W133" s="95" t="str">
        <f ca="1">IF(Table1[[#This Row],[h_id]]="","",COUNTIF(Table1[h_id],Table1[[#This Row],[h_id]]))</f>
        <v/>
      </c>
      <c r="X133" s="93" t="str">
        <f>IF(Table1[Item Description]="","",Table1[[#This Row],[Qty]]*Table1[[#This Row],[Unit Price]])</f>
        <v/>
      </c>
      <c r="Y133" s="93" t="str">
        <f>IF(Table1[[#This Row],[h_hargasebelumdiskon]]="","",IF(Table1[[#This Row],[Disc 1]]="",0,Table1[[#This Row],[h_hargasebelumdiskon]]*Table1[[#This Row],[Disc 1]]))</f>
        <v/>
      </c>
      <c r="Z133" s="93" t="str">
        <f>IF(Table1[[#This Row],[h_hargasebelumdiskon]]="","",IF(Table1[[#This Row],[Disc 2]]="",0,(Table1[[#This Row],[h_hargasebelumdiskon]]-Table1[[#This Row],[h_disc 1]])*Table1[[#This Row],[Disc 2]]))</f>
        <v/>
      </c>
      <c r="AA133" s="93" t="str">
        <f>IF(Table1[Item Description]="","",Table1[[#This Row],[h_disc 1]]+Table1[[#This Row],[h_disc 2]])</f>
        <v/>
      </c>
      <c r="AB133" s="93" t="str">
        <f>IF(Table1[Item Description]="","",Table1[[#This Row],[h_hargasebelumdiskon]]-Table1[[#This Row],[h_diskon]])</f>
        <v/>
      </c>
      <c r="AC133" s="93" t="str">
        <f>IF(Table1[//]="","",SUMIF(Table1[h_id],Table1[h_id],Table1[h_hargasetelahdiskon]))</f>
        <v/>
      </c>
      <c r="AD133" s="93"/>
      <c r="AE133" s="93" t="str">
        <f>Table1[[#This Row],[Item Description]]&amp;Table1[[#This Row],[Unit]]&amp;Table1[[#This Row],[Unit Price]]</f>
        <v/>
      </c>
    </row>
    <row r="134" spans="1:31" x14ac:dyDescent="0.25">
      <c r="A134" s="95">
        <f>IF(Table1[[#This Row],[No. Invoice :]]="","",ROW())</f>
        <v>134</v>
      </c>
      <c r="B134" s="291">
        <f>IF(Table1[h_Kode Sales :_1]="","",B$1+COUNT(B$2:B133))</f>
        <v>23050028</v>
      </c>
      <c r="C134" s="98">
        <v>45063</v>
      </c>
      <c r="D134" s="92" t="s">
        <v>181</v>
      </c>
      <c r="E134" s="97" t="s">
        <v>421</v>
      </c>
      <c r="F134" s="92" t="s">
        <v>95</v>
      </c>
      <c r="G134" s="95" t="str">
        <f>IF(Table1[[#This Row],[h_No. Invoice :]]="","",CONCATENATE("AM"," ",Table1[[#This Row],[h_No. Invoice :]]))</f>
        <v>AM 23050028</v>
      </c>
      <c r="H134" s="96" t="str">
        <f>CONCATENATE(UPPER(Table1[[#This Row],[h_Kode Sales :_1]])," ",Table1[[#This Row],[h_Kode Sales :_2]])</f>
        <v>KO 4224</v>
      </c>
      <c r="I134" s="95" t="str">
        <f>IF(Table1[[#This Row],[h_toko]]="","",INDEX(Table2[e],IF(Table1[[#This Row],[h_toko]]="","",MATCH(Table1[[#This Row],[h_toko]],Table2[a],0)),))</f>
        <v>CV  WISUDA PURWOKERTO</v>
      </c>
      <c r="J134" s="92">
        <v>20</v>
      </c>
      <c r="K134" s="92" t="s">
        <v>191</v>
      </c>
      <c r="L134" s="92">
        <v>1</v>
      </c>
      <c r="M134" s="92" t="s">
        <v>418</v>
      </c>
      <c r="N134" s="291" t="str">
        <f>IF(Table1[[#This Row],[h_Item Description]]="","",INDEX([1]!db[NB PAJAK],MATCH(Table1[[#This Row],[h_Item Description]],[1]!db[kode],0)))</f>
        <v>PAPER JUMBO CLIP KENKO NO. 5</v>
      </c>
      <c r="O134" s="92" t="s">
        <v>419</v>
      </c>
      <c r="P134" s="93">
        <v>43000</v>
      </c>
      <c r="Q134" s="94">
        <v>0.1</v>
      </c>
      <c r="S134" s="294">
        <f>Table1[[#This Row],[h_hargasetelahdiskon]]</f>
        <v>774000</v>
      </c>
      <c r="T134" s="93" t="s">
        <v>146</v>
      </c>
      <c r="V134" s="95">
        <f ca="1">IF(Table1[[#This Row],[Item Description]]="","",IF(Table1[[#This Row],[//]]="",INDIRECT(ADDRESS(ROW()-1,COLUMN())),Table1[[#This Row],[//]]))</f>
        <v>134</v>
      </c>
      <c r="W134" s="95">
        <f ca="1">IF(Table1[[#This Row],[h_id]]="","",COUNTIF(Table1[h_id],Table1[[#This Row],[h_id]]))</f>
        <v>1</v>
      </c>
      <c r="X134" s="93">
        <f>IF(Table1[Item Description]="","",Table1[[#This Row],[Qty]]*Table1[[#This Row],[Unit Price]])</f>
        <v>860000</v>
      </c>
      <c r="Y134" s="93">
        <f>IF(Table1[[#This Row],[h_hargasebelumdiskon]]="","",IF(Table1[[#This Row],[Disc 1]]="",0,Table1[[#This Row],[h_hargasebelumdiskon]]*Table1[[#This Row],[Disc 1]]))</f>
        <v>86000</v>
      </c>
      <c r="Z134" s="93">
        <f>IF(Table1[[#This Row],[h_hargasebelumdiskon]]="","",IF(Table1[[#This Row],[Disc 2]]="",0,(Table1[[#This Row],[h_hargasebelumdiskon]]-Table1[[#This Row],[h_disc 1]])*Table1[[#This Row],[Disc 2]]))</f>
        <v>0</v>
      </c>
      <c r="AA134" s="93">
        <f>IF(Table1[Item Description]="","",Table1[[#This Row],[h_disc 1]]+Table1[[#This Row],[h_disc 2]])</f>
        <v>86000</v>
      </c>
      <c r="AB134" s="93">
        <f>IF(Table1[Item Description]="","",Table1[[#This Row],[h_hargasebelumdiskon]]-Table1[[#This Row],[h_diskon]])</f>
        <v>774000</v>
      </c>
      <c r="AC134" s="93">
        <f ca="1">IF(Table1[//]="","",SUMIF(Table1[h_id],Table1[h_id],Table1[h_hargasetelahdiskon]))</f>
        <v>774000</v>
      </c>
      <c r="AD134" s="93"/>
      <c r="AE134" s="93" t="str">
        <f>Table1[[#This Row],[Item Description]]&amp;Table1[[#This Row],[Unit]]&amp;Table1[[#This Row],[Unit Price]]</f>
        <v>PAPER JUMBO CLIP KENKO NO. 5PAK43000</v>
      </c>
    </row>
    <row r="135" spans="1:31" x14ac:dyDescent="0.25">
      <c r="A135" s="95" t="str">
        <f>IF(Table1[[#This Row],[No. Invoice :]]="","",ROW())</f>
        <v/>
      </c>
      <c r="B135" s="291" t="str">
        <f>IF(Table1[h_Kode Sales :_1]="","",B$1+COUNT(B$2:B134))</f>
        <v/>
      </c>
      <c r="G135" s="95" t="str">
        <f>IF(Table1[[#This Row],[h_No. Invoice :]]="","",CONCATENATE("AM"," ",Table1[[#This Row],[h_No. Invoice :]]))</f>
        <v/>
      </c>
      <c r="H135" s="96" t="str">
        <f>CONCATENATE(UPPER(Table1[[#This Row],[h_Kode Sales :_1]])," ",Table1[[#This Row],[h_Kode Sales :_2]])</f>
        <v xml:space="preserve"> </v>
      </c>
      <c r="I135" s="95" t="str">
        <f>IF(Table1[[#This Row],[h_toko]]="","",INDEX(Table2[e],IF(Table1[[#This Row],[h_toko]]="","",MATCH(Table1[[#This Row],[h_toko]],Table2[a],0)),))</f>
        <v/>
      </c>
      <c r="N135" s="291" t="str">
        <f>IF(Table1[[#This Row],[h_Item Description]]="","",INDEX([1]!db[NB PAJAK],MATCH(Table1[[#This Row],[h_Item Description]],[1]!db[kode],0)))</f>
        <v/>
      </c>
      <c r="P135" s="93"/>
      <c r="Q135" s="94"/>
      <c r="S135" s="294" t="str">
        <f>Table1[[#This Row],[h_hargasetelahdiskon]]</f>
        <v/>
      </c>
      <c r="V135" s="95" t="str">
        <f ca="1">IF(Table1[[#This Row],[Item Description]]="","",IF(Table1[[#This Row],[//]]="",INDIRECT(ADDRESS(ROW()-1,COLUMN())),Table1[[#This Row],[//]]))</f>
        <v/>
      </c>
      <c r="W135" s="95" t="str">
        <f ca="1">IF(Table1[[#This Row],[h_id]]="","",COUNTIF(Table1[h_id],Table1[[#This Row],[h_id]]))</f>
        <v/>
      </c>
      <c r="X135" s="93" t="str">
        <f>IF(Table1[Item Description]="","",Table1[[#This Row],[Qty]]*Table1[[#This Row],[Unit Price]])</f>
        <v/>
      </c>
      <c r="Y135" s="93" t="str">
        <f>IF(Table1[[#This Row],[h_hargasebelumdiskon]]="","",IF(Table1[[#This Row],[Disc 1]]="",0,Table1[[#This Row],[h_hargasebelumdiskon]]*Table1[[#This Row],[Disc 1]]))</f>
        <v/>
      </c>
      <c r="Z135" s="93" t="str">
        <f>IF(Table1[[#This Row],[h_hargasebelumdiskon]]="","",IF(Table1[[#This Row],[Disc 2]]="",0,(Table1[[#This Row],[h_hargasebelumdiskon]]-Table1[[#This Row],[h_disc 1]])*Table1[[#This Row],[Disc 2]]))</f>
        <v/>
      </c>
      <c r="AA135" s="93" t="str">
        <f>IF(Table1[Item Description]="","",Table1[[#This Row],[h_disc 1]]+Table1[[#This Row],[h_disc 2]])</f>
        <v/>
      </c>
      <c r="AB135" s="93" t="str">
        <f>IF(Table1[Item Description]="","",Table1[[#This Row],[h_hargasebelumdiskon]]-Table1[[#This Row],[h_diskon]])</f>
        <v/>
      </c>
      <c r="AC135" s="93" t="str">
        <f>IF(Table1[//]="","",SUMIF(Table1[h_id],Table1[h_id],Table1[h_hargasetelahdiskon]))</f>
        <v/>
      </c>
      <c r="AD135" s="93"/>
      <c r="AE135" s="93" t="str">
        <f>Table1[[#This Row],[Item Description]]&amp;Table1[[#This Row],[Unit]]&amp;Table1[[#This Row],[Unit Price]]</f>
        <v/>
      </c>
    </row>
    <row r="136" spans="1:31" x14ac:dyDescent="0.25">
      <c r="A136" s="95">
        <f>IF(Table1[[#This Row],[No. Invoice :]]="","",ROW())</f>
        <v>136</v>
      </c>
      <c r="B136" s="291">
        <f>IF(Table1[h_Kode Sales :_1]="","",B$1+COUNT(B$2:B135))</f>
        <v>23050029</v>
      </c>
      <c r="C136" s="98">
        <v>45065</v>
      </c>
      <c r="D136" s="92" t="s">
        <v>129</v>
      </c>
      <c r="E136" s="97" t="s">
        <v>444</v>
      </c>
      <c r="F136" s="92" t="s">
        <v>131</v>
      </c>
      <c r="G136" s="95" t="str">
        <f>IF(Table1[[#This Row],[h_No. Invoice :]]="","",CONCATENATE("AM"," ",Table1[[#This Row],[h_No. Invoice :]]))</f>
        <v>AM 23050029</v>
      </c>
      <c r="H136" s="96" t="str">
        <f>CONCATENATE(UPPER(Table1[[#This Row],[h_Kode Sales :_1]])," ",Table1[[#This Row],[h_Kode Sales :_2]])</f>
        <v>G 4235</v>
      </c>
      <c r="I136" s="95" t="str">
        <f>IF(Table1[[#This Row],[h_toko]]="","",INDEX(Table2[e],IF(Table1[[#This Row],[h_toko]]="","",MATCH(Table1[[#This Row],[h_toko]],Table2[a],0)),))</f>
        <v>LILY JULIAWATI (REJO AGUNG) JOMBANG</v>
      </c>
      <c r="J136" s="92">
        <v>288</v>
      </c>
      <c r="K136" s="92" t="s">
        <v>159</v>
      </c>
      <c r="L136" s="92">
        <v>1</v>
      </c>
      <c r="N136" s="291" t="str">
        <f>IF(Table1[[#This Row],[h_Item Description]]="","",INDEX([1]!db[NB PAJAK],MATCH(Table1[[#This Row],[h_Item Description]],[1]!db[kode],0)))</f>
        <v/>
      </c>
      <c r="O136" s="92" t="s">
        <v>445</v>
      </c>
      <c r="P136" s="93">
        <v>4800</v>
      </c>
      <c r="Q136" s="94">
        <v>0.125</v>
      </c>
      <c r="S136" s="93">
        <f>Table1[[#This Row],[h_hargasetelahdiskon]]</f>
        <v>1209600</v>
      </c>
      <c r="T136" s="93" t="s">
        <v>297</v>
      </c>
      <c r="V136" s="95">
        <f ca="1">IF(Table1[[#This Row],[Item Description]]="","",IF(Table1[[#This Row],[//]]="",INDIRECT(ADDRESS(ROW()-1,COLUMN())),Table1[[#This Row],[//]]))</f>
        <v>136</v>
      </c>
      <c r="W136" s="95">
        <f ca="1">IF(Table1[[#This Row],[h_id]]="","",COUNTIF(Table1[h_id],Table1[[#This Row],[h_id]]))</f>
        <v>3</v>
      </c>
      <c r="X136" s="93">
        <f>IF(Table1[Item Description]="","",Table1[[#This Row],[Qty]]*Table1[[#This Row],[Unit Price]])</f>
        <v>1382400</v>
      </c>
      <c r="Y136" s="93">
        <f>IF(Table1[[#This Row],[h_hargasebelumdiskon]]="","",IF(Table1[[#This Row],[Disc 1]]="",0,Table1[[#This Row],[h_hargasebelumdiskon]]*Table1[[#This Row],[Disc 1]]))</f>
        <v>172800</v>
      </c>
      <c r="Z136" s="93">
        <f>IF(Table1[[#This Row],[h_hargasebelumdiskon]]="","",IF(Table1[[#This Row],[Disc 2]]="",0,(Table1[[#This Row],[h_hargasebelumdiskon]]-Table1[[#This Row],[h_disc 1]])*Table1[[#This Row],[Disc 2]]))</f>
        <v>0</v>
      </c>
      <c r="AA136" s="93">
        <f>IF(Table1[Item Description]="","",Table1[[#This Row],[h_disc 1]]+Table1[[#This Row],[h_disc 2]])</f>
        <v>172800</v>
      </c>
      <c r="AB136" s="93">
        <f>IF(Table1[Item Description]="","",Table1[[#This Row],[h_hargasebelumdiskon]]-Table1[[#This Row],[h_diskon]])</f>
        <v>1209600</v>
      </c>
      <c r="AC136" s="93">
        <f ca="1">IF(Table1[//]="","",SUMIF(Table1[h_id],Table1[h_id],Table1[h_hargasetelahdiskon]))</f>
        <v>3628800</v>
      </c>
      <c r="AD136" s="93"/>
      <c r="AE136" s="93" t="str">
        <f>Table1[[#This Row],[Item Description]]&amp;Table1[[#This Row],[Unit]]&amp;Table1[[#This Row],[Unit Price]]</f>
        <v>PENCIL CASE JOYKO PC-0719AC-36A/F (Animal Calender)PC4800</v>
      </c>
    </row>
    <row r="137" spans="1:31" x14ac:dyDescent="0.25">
      <c r="A137" s="95" t="str">
        <f>IF(Table1[[#This Row],[No. Invoice :]]="","",ROW())</f>
        <v/>
      </c>
      <c r="B137" s="291" t="str">
        <f>IF(Table1[h_Kode Sales :_1]="","",B$1+COUNT(B$2:B136))</f>
        <v/>
      </c>
      <c r="G137" s="95" t="str">
        <f>IF(Table1[[#This Row],[h_No. Invoice :]]="","",CONCATENATE("AM"," ",Table1[[#This Row],[h_No. Invoice :]]))</f>
        <v/>
      </c>
      <c r="H137" s="96" t="str">
        <f>CONCATENATE(UPPER(Table1[[#This Row],[h_Kode Sales :_1]])," ",Table1[[#This Row],[h_Kode Sales :_2]])</f>
        <v xml:space="preserve"> </v>
      </c>
      <c r="I137" s="95" t="str">
        <f>IF(Table1[[#This Row],[h_toko]]="","",INDEX(Table2[e],IF(Table1[[#This Row],[h_toko]]="","",MATCH(Table1[[#This Row],[h_toko]],Table2[a],0)),))</f>
        <v/>
      </c>
      <c r="J137" s="92">
        <v>288</v>
      </c>
      <c r="K137" s="92" t="s">
        <v>159</v>
      </c>
      <c r="L137" s="92">
        <v>1</v>
      </c>
      <c r="N137" s="291" t="str">
        <f>IF(Table1[[#This Row],[h_Item Description]]="","",INDEX([1]!db[NB PAJAK],MATCH(Table1[[#This Row],[h_Item Description]],[1]!db[kode],0)))</f>
        <v/>
      </c>
      <c r="O137" s="92" t="s">
        <v>446</v>
      </c>
      <c r="P137" s="93">
        <v>4800</v>
      </c>
      <c r="Q137" s="94">
        <v>0.125</v>
      </c>
      <c r="S137" s="93">
        <f>Table1[[#This Row],[h_hargasetelahdiskon]]</f>
        <v>1209600</v>
      </c>
      <c r="V137" s="95">
        <f ca="1">IF(Table1[[#This Row],[Item Description]]="","",IF(Table1[[#This Row],[//]]="",INDIRECT(ADDRESS(ROW()-1,COLUMN())),Table1[[#This Row],[//]]))</f>
        <v>136</v>
      </c>
      <c r="W137" s="95">
        <f ca="1">IF(Table1[[#This Row],[h_id]]="","",COUNTIF(Table1[h_id],Table1[[#This Row],[h_id]]))</f>
        <v>3</v>
      </c>
      <c r="X137" s="93">
        <f>IF(Table1[Item Description]="","",Table1[[#This Row],[Qty]]*Table1[[#This Row],[Unit Price]])</f>
        <v>1382400</v>
      </c>
      <c r="Y137" s="93">
        <f>IF(Table1[[#This Row],[h_hargasebelumdiskon]]="","",IF(Table1[[#This Row],[Disc 1]]="",0,Table1[[#This Row],[h_hargasebelumdiskon]]*Table1[[#This Row],[Disc 1]]))</f>
        <v>172800</v>
      </c>
      <c r="Z137" s="93">
        <f>IF(Table1[[#This Row],[h_hargasebelumdiskon]]="","",IF(Table1[[#This Row],[Disc 2]]="",0,(Table1[[#This Row],[h_hargasebelumdiskon]]-Table1[[#This Row],[h_disc 1]])*Table1[[#This Row],[Disc 2]]))</f>
        <v>0</v>
      </c>
      <c r="AA137" s="93">
        <f>IF(Table1[Item Description]="","",Table1[[#This Row],[h_disc 1]]+Table1[[#This Row],[h_disc 2]])</f>
        <v>172800</v>
      </c>
      <c r="AB137" s="93">
        <f>IF(Table1[Item Description]="","",Table1[[#This Row],[h_hargasebelumdiskon]]-Table1[[#This Row],[h_diskon]])</f>
        <v>1209600</v>
      </c>
      <c r="AC137" s="93" t="str">
        <f>IF(Table1[//]="","",SUMIF(Table1[h_id],Table1[h_id],Table1[h_hargasetelahdiskon]))</f>
        <v/>
      </c>
      <c r="AD137" s="93"/>
      <c r="AE137" s="93" t="str">
        <f>Table1[[#This Row],[Item Description]]&amp;Table1[[#This Row],[Unit]]&amp;Table1[[#This Row],[Unit Price]]</f>
        <v>PENCIL CASE JOYKO PC-0719TV-33A/F (TRAVEL)PC4800</v>
      </c>
    </row>
    <row r="138" spans="1:31" x14ac:dyDescent="0.25">
      <c r="A138" s="95" t="str">
        <f>IF(Table1[[#This Row],[No. Invoice :]]="","",ROW())</f>
        <v/>
      </c>
      <c r="B138" s="291" t="str">
        <f>IF(Table1[h_Kode Sales :_1]="","",B$1+COUNT(B$2:B137))</f>
        <v/>
      </c>
      <c r="G138" s="95" t="str">
        <f>IF(Table1[[#This Row],[h_No. Invoice :]]="","",CONCATENATE("AM"," ",Table1[[#This Row],[h_No. Invoice :]]))</f>
        <v/>
      </c>
      <c r="H138" s="96" t="str">
        <f>CONCATENATE(UPPER(Table1[[#This Row],[h_Kode Sales :_1]])," ",Table1[[#This Row],[h_Kode Sales :_2]])</f>
        <v xml:space="preserve"> </v>
      </c>
      <c r="I138" s="95" t="str">
        <f>IF(Table1[[#This Row],[h_toko]]="","",INDEX(Table2[e],IF(Table1[[#This Row],[h_toko]]="","",MATCH(Table1[[#This Row],[h_toko]],Table2[a],0)),))</f>
        <v/>
      </c>
      <c r="J138" s="92">
        <v>288</v>
      </c>
      <c r="K138" s="92" t="s">
        <v>159</v>
      </c>
      <c r="L138" s="92">
        <v>1</v>
      </c>
      <c r="N138" s="291" t="str">
        <f>IF(Table1[[#This Row],[h_Item Description]]="","",INDEX([1]!db[NB PAJAK],MATCH(Table1[[#This Row],[h_Item Description]],[1]!db[kode],0)))</f>
        <v/>
      </c>
      <c r="O138" s="92" t="s">
        <v>447</v>
      </c>
      <c r="P138" s="93">
        <v>4800</v>
      </c>
      <c r="Q138" s="94">
        <v>0.125</v>
      </c>
      <c r="S138" s="93">
        <f>Table1[[#This Row],[h_hargasetelahdiskon]]</f>
        <v>1209600</v>
      </c>
      <c r="V138" s="95">
        <f ca="1">IF(Table1[[#This Row],[Item Description]]="","",IF(Table1[[#This Row],[//]]="",INDIRECT(ADDRESS(ROW()-1,COLUMN())),Table1[[#This Row],[//]]))</f>
        <v>136</v>
      </c>
      <c r="W138" s="95">
        <f ca="1">IF(Table1[[#This Row],[h_id]]="","",COUNTIF(Table1[h_id],Table1[[#This Row],[h_id]]))</f>
        <v>3</v>
      </c>
      <c r="X138" s="93">
        <f>IF(Table1[Item Description]="","",Table1[[#This Row],[Qty]]*Table1[[#This Row],[Unit Price]])</f>
        <v>1382400</v>
      </c>
      <c r="Y138" s="93">
        <f>IF(Table1[[#This Row],[h_hargasebelumdiskon]]="","",IF(Table1[[#This Row],[Disc 1]]="",0,Table1[[#This Row],[h_hargasebelumdiskon]]*Table1[[#This Row],[Disc 1]]))</f>
        <v>172800</v>
      </c>
      <c r="Z138" s="93">
        <f>IF(Table1[[#This Row],[h_hargasebelumdiskon]]="","",IF(Table1[[#This Row],[Disc 2]]="",0,(Table1[[#This Row],[h_hargasebelumdiskon]]-Table1[[#This Row],[h_disc 1]])*Table1[[#This Row],[Disc 2]]))</f>
        <v>0</v>
      </c>
      <c r="AA138" s="93">
        <f>IF(Table1[Item Description]="","",Table1[[#This Row],[h_disc 1]]+Table1[[#This Row],[h_disc 2]])</f>
        <v>172800</v>
      </c>
      <c r="AB138" s="93">
        <f>IF(Table1[Item Description]="","",Table1[[#This Row],[h_hargasebelumdiskon]]-Table1[[#This Row],[h_diskon]])</f>
        <v>1209600</v>
      </c>
      <c r="AC138" s="93" t="str">
        <f>IF(Table1[//]="","",SUMIF(Table1[h_id],Table1[h_id],Table1[h_hargasetelahdiskon]))</f>
        <v/>
      </c>
      <c r="AD138" s="93"/>
      <c r="AE138" s="93" t="str">
        <f>Table1[[#This Row],[Item Description]]&amp;Table1[[#This Row],[Unit]]&amp;Table1[[#This Row],[Unit Price]]</f>
        <v>PENCIL CASE JOYKO PC-0719GZ-34A/F (GOZZY)PC4800</v>
      </c>
    </row>
    <row r="139" spans="1:31" x14ac:dyDescent="0.25">
      <c r="A139" s="95" t="str">
        <f>IF(Table1[[#This Row],[No. Invoice :]]="","",ROW())</f>
        <v/>
      </c>
      <c r="B139" s="291" t="str">
        <f>IF(Table1[h_Kode Sales :_1]="","",B$1+COUNT(B$2:B138))</f>
        <v/>
      </c>
      <c r="G139" s="95" t="str">
        <f>IF(Table1[[#This Row],[h_No. Invoice :]]="","",CONCATENATE("AM"," ",Table1[[#This Row],[h_No. Invoice :]]))</f>
        <v/>
      </c>
      <c r="H139" s="96" t="str">
        <f>CONCATENATE(UPPER(Table1[[#This Row],[h_Kode Sales :_1]])," ",Table1[[#This Row],[h_Kode Sales :_2]])</f>
        <v xml:space="preserve"> </v>
      </c>
      <c r="I139" s="95" t="str">
        <f>IF(Table1[[#This Row],[h_toko]]="","",INDEX(Table2[e],IF(Table1[[#This Row],[h_toko]]="","",MATCH(Table1[[#This Row],[h_toko]],Table2[a],0)),))</f>
        <v/>
      </c>
      <c r="N139" s="291" t="str">
        <f>IF(Table1[[#This Row],[h_Item Description]]="","",INDEX([1]!db[NB PAJAK],MATCH(Table1[[#This Row],[h_Item Description]],[1]!db[kode],0)))</f>
        <v/>
      </c>
      <c r="P139" s="93"/>
      <c r="Q139" s="94"/>
      <c r="S139" s="294" t="str">
        <f>Table1[[#This Row],[h_hargasetelahdiskon]]</f>
        <v/>
      </c>
      <c r="V139" s="95" t="str">
        <f ca="1">IF(Table1[[#This Row],[Item Description]]="","",IF(Table1[[#This Row],[//]]="",INDIRECT(ADDRESS(ROW()-1,COLUMN())),Table1[[#This Row],[//]]))</f>
        <v/>
      </c>
      <c r="W139" s="95" t="str">
        <f ca="1">IF(Table1[[#This Row],[h_id]]="","",COUNTIF(Table1[h_id],Table1[[#This Row],[h_id]]))</f>
        <v/>
      </c>
      <c r="X139" s="93" t="str">
        <f>IF(Table1[Item Description]="","",Table1[[#This Row],[Qty]]*Table1[[#This Row],[Unit Price]])</f>
        <v/>
      </c>
      <c r="Y139" s="93" t="str">
        <f>IF(Table1[[#This Row],[h_hargasebelumdiskon]]="","",IF(Table1[[#This Row],[Disc 1]]="",0,Table1[[#This Row],[h_hargasebelumdiskon]]*Table1[[#This Row],[Disc 1]]))</f>
        <v/>
      </c>
      <c r="Z139" s="93" t="str">
        <f>IF(Table1[[#This Row],[h_hargasebelumdiskon]]="","",IF(Table1[[#This Row],[Disc 2]]="",0,(Table1[[#This Row],[h_hargasebelumdiskon]]-Table1[[#This Row],[h_disc 1]])*Table1[[#This Row],[Disc 2]]))</f>
        <v/>
      </c>
      <c r="AA139" s="93" t="str">
        <f>IF(Table1[Item Description]="","",Table1[[#This Row],[h_disc 1]]+Table1[[#This Row],[h_disc 2]])</f>
        <v/>
      </c>
      <c r="AB139" s="93" t="str">
        <f>IF(Table1[Item Description]="","",Table1[[#This Row],[h_hargasebelumdiskon]]-Table1[[#This Row],[h_diskon]])</f>
        <v/>
      </c>
      <c r="AC139" s="93" t="str">
        <f>IF(Table1[//]="","",SUMIF(Table1[h_id],Table1[h_id],Table1[h_hargasetelahdiskon]))</f>
        <v/>
      </c>
      <c r="AD139" s="93"/>
      <c r="AE139" s="93" t="str">
        <f>Table1[[#This Row],[Item Description]]&amp;Table1[[#This Row],[Unit]]&amp;Table1[[#This Row],[Unit Price]]</f>
        <v/>
      </c>
    </row>
    <row r="140" spans="1:31" x14ac:dyDescent="0.25">
      <c r="A140" s="95">
        <f>IF(Table1[[#This Row],[No. Invoice :]]="","",ROW())</f>
        <v>140</v>
      </c>
      <c r="B140" s="291">
        <f>IF(Table1[h_Kode Sales :_1]="","",B$1+COUNT(B$2:B137))</f>
        <v>23050030</v>
      </c>
      <c r="C140" s="98">
        <v>45065</v>
      </c>
      <c r="D140" s="92" t="s">
        <v>181</v>
      </c>
      <c r="E140" s="97" t="s">
        <v>422</v>
      </c>
      <c r="F140" s="92" t="s">
        <v>142</v>
      </c>
      <c r="G140" s="95" t="str">
        <f>IF(Table1[[#This Row],[h_No. Invoice :]]="","",CONCATENATE("AM"," ",Table1[[#This Row],[h_No. Invoice :]]))</f>
        <v>AM 23050030</v>
      </c>
      <c r="H140" s="96" t="str">
        <f>CONCATENATE(UPPER(Table1[[#This Row],[h_Kode Sales :_1]])," ",Table1[[#This Row],[h_Kode Sales :_2]])</f>
        <v>KO 4238</v>
      </c>
      <c r="I140" s="95" t="str">
        <f>IF(Table1[[#This Row],[h_toko]]="","",INDEX(Table2[e],IF(Table1[[#This Row],[h_toko]]="","",MATCH(Table1[[#This Row],[h_toko]],Table2[a],0)),))</f>
        <v>CV PELITA JAYA (ANUGERAH SEJAHTERA) PURWOKERTO</v>
      </c>
      <c r="J140" s="92">
        <v>48</v>
      </c>
      <c r="K140" s="92" t="s">
        <v>132</v>
      </c>
      <c r="L140" s="92">
        <v>2</v>
      </c>
      <c r="M140" s="92" t="s">
        <v>423</v>
      </c>
      <c r="N140" s="291" t="str">
        <f>IF(Table1[[#This Row],[h_Item Description]]="","",INDEX([1]!db[NB PAJAK],MATCH(Table1[[#This Row],[h_Item Description]],[1]!db[kode],0)))</f>
        <v>JANGKA (MATH SET) JOYKO MS-25</v>
      </c>
      <c r="O140" s="92" t="s">
        <v>425</v>
      </c>
      <c r="P140" s="93">
        <v>89400</v>
      </c>
      <c r="Q140" s="94">
        <v>0.13500000000000001</v>
      </c>
      <c r="S140" s="294">
        <f>Table1[[#This Row],[h_hargasetelahdiskon]]</f>
        <v>3711888</v>
      </c>
      <c r="T140" s="93" t="s">
        <v>146</v>
      </c>
      <c r="V140" s="95">
        <f ca="1">IF(Table1[[#This Row],[Item Description]]="","",IF(Table1[[#This Row],[//]]="",INDIRECT(ADDRESS(ROW()-1,COLUMN())),Table1[[#This Row],[//]]))</f>
        <v>140</v>
      </c>
      <c r="W140" s="95">
        <f ca="1">IF(Table1[[#This Row],[h_id]]="","",COUNTIF(Table1[h_id],Table1[[#This Row],[h_id]]))</f>
        <v>2</v>
      </c>
      <c r="X140" s="93">
        <f>IF(Table1[Item Description]="","",Table1[[#This Row],[Qty]]*Table1[[#This Row],[Unit Price]])</f>
        <v>4291200</v>
      </c>
      <c r="Y140" s="93">
        <f>IF(Table1[[#This Row],[h_hargasebelumdiskon]]="","",IF(Table1[[#This Row],[Disc 1]]="",0,Table1[[#This Row],[h_hargasebelumdiskon]]*Table1[[#This Row],[Disc 1]]))</f>
        <v>579312</v>
      </c>
      <c r="Z140" s="93">
        <f>IF(Table1[[#This Row],[h_hargasebelumdiskon]]="","",IF(Table1[[#This Row],[Disc 2]]="",0,(Table1[[#This Row],[h_hargasebelumdiskon]]-Table1[[#This Row],[h_disc 1]])*Table1[[#This Row],[Disc 2]]))</f>
        <v>0</v>
      </c>
      <c r="AA140" s="93">
        <f>IF(Table1[Item Description]="","",Table1[[#This Row],[h_disc 1]]+Table1[[#This Row],[h_disc 2]])</f>
        <v>579312</v>
      </c>
      <c r="AB140" s="93">
        <f>IF(Table1[Item Description]="","",Table1[[#This Row],[h_hargasebelumdiskon]]-Table1[[#This Row],[h_diskon]])</f>
        <v>3711888</v>
      </c>
      <c r="AC140" s="93">
        <f ca="1">IF(Table1[//]="","",SUMIF(Table1[h_id],Table1[h_id],Table1[h_hargasetelahdiskon]))</f>
        <v>9279720</v>
      </c>
      <c r="AD140" s="93"/>
      <c r="AE140" s="93" t="str">
        <f>Table1[[#This Row],[Item Description]]&amp;Table1[[#This Row],[Unit]]&amp;Table1[[#This Row],[Unit Price]]</f>
        <v>JANGKA (MATH SET) JOYKO MS-25LSN89400</v>
      </c>
    </row>
    <row r="141" spans="1:31" x14ac:dyDescent="0.25">
      <c r="A141" s="95" t="str">
        <f>IF(Table1[[#This Row],[No. Invoice :]]="","",ROW())</f>
        <v/>
      </c>
      <c r="B141" s="291" t="str">
        <f>IF(Table1[h_Kode Sales :_1]="","",B$1+COUNT(B$2:B140))</f>
        <v/>
      </c>
      <c r="D141" s="292"/>
      <c r="E141" s="293"/>
      <c r="F141" s="292"/>
      <c r="G141" s="95" t="str">
        <f>IF(Table1[[#This Row],[h_No. Invoice :]]="","",CONCATENATE("AM"," ",Table1[[#This Row],[h_No. Invoice :]]))</f>
        <v/>
      </c>
      <c r="H141" s="96" t="str">
        <f>CONCATENATE(UPPER(Table1[[#This Row],[h_Kode Sales :_1]])," ",Table1[[#This Row],[h_Kode Sales :_2]])</f>
        <v xml:space="preserve"> </v>
      </c>
      <c r="I141" s="95" t="str">
        <f>IF(Table1[[#This Row],[h_toko]]="","",INDEX(Table2[e],IF(Table1[[#This Row],[h_toko]]="","",MATCH(Table1[[#This Row],[h_toko]],Table2[a],0)),))</f>
        <v/>
      </c>
      <c r="J141" s="92">
        <v>72</v>
      </c>
      <c r="K141" s="92" t="s">
        <v>132</v>
      </c>
      <c r="L141" s="92">
        <v>3</v>
      </c>
      <c r="M141" s="92" t="s">
        <v>424</v>
      </c>
      <c r="N141" s="291" t="str">
        <f>IF(Table1[[#This Row],[h_Item Description]]="","",INDEX([1]!db[NB PAJAK],MATCH(Table1[[#This Row],[h_Item Description]],[1]!db[kode],0)))</f>
        <v>JANGKA (MATH SET) JOYKO MS-55</v>
      </c>
      <c r="O141" s="92" t="s">
        <v>426</v>
      </c>
      <c r="P141" s="93">
        <v>89400</v>
      </c>
      <c r="Q141" s="94">
        <v>0.13500000000000001</v>
      </c>
      <c r="S141" s="294">
        <f>Table1[[#This Row],[h_hargasetelahdiskon]]</f>
        <v>5567832</v>
      </c>
      <c r="V141" s="95">
        <f ca="1">IF(Table1[[#This Row],[Item Description]]="","",IF(Table1[[#This Row],[//]]="",INDIRECT(ADDRESS(ROW()-1,COLUMN())),Table1[[#This Row],[//]]))</f>
        <v>140</v>
      </c>
      <c r="W141" s="95">
        <f ca="1">IF(Table1[[#This Row],[h_id]]="","",COUNTIF(Table1[h_id],Table1[[#This Row],[h_id]]))</f>
        <v>2</v>
      </c>
      <c r="X141" s="93">
        <f>IF(Table1[Item Description]="","",Table1[[#This Row],[Qty]]*Table1[[#This Row],[Unit Price]])</f>
        <v>6436800</v>
      </c>
      <c r="Y141" s="93">
        <f>IF(Table1[[#This Row],[h_hargasebelumdiskon]]="","",IF(Table1[[#This Row],[Disc 1]]="",0,Table1[[#This Row],[h_hargasebelumdiskon]]*Table1[[#This Row],[Disc 1]]))</f>
        <v>868968</v>
      </c>
      <c r="Z141" s="93">
        <f>IF(Table1[[#This Row],[h_hargasebelumdiskon]]="","",IF(Table1[[#This Row],[Disc 2]]="",0,(Table1[[#This Row],[h_hargasebelumdiskon]]-Table1[[#This Row],[h_disc 1]])*Table1[[#This Row],[Disc 2]]))</f>
        <v>0</v>
      </c>
      <c r="AA141" s="93">
        <f>IF(Table1[Item Description]="","",Table1[[#This Row],[h_disc 1]]+Table1[[#This Row],[h_disc 2]])</f>
        <v>868968</v>
      </c>
      <c r="AB141" s="93">
        <f>IF(Table1[Item Description]="","",Table1[[#This Row],[h_hargasebelumdiskon]]-Table1[[#This Row],[h_diskon]])</f>
        <v>5567832</v>
      </c>
      <c r="AC141" s="93" t="str">
        <f>IF(Table1[//]="","",SUMIF(Table1[h_id],Table1[h_id],Table1[h_hargasetelahdiskon]))</f>
        <v/>
      </c>
      <c r="AD141" s="93"/>
      <c r="AE141" s="93" t="str">
        <f>Table1[[#This Row],[Item Description]]&amp;Table1[[#This Row],[Unit]]&amp;Table1[[#This Row],[Unit Price]]</f>
        <v>JANGKA (MATH SET) JOYKO MS-55LSN89400</v>
      </c>
    </row>
    <row r="142" spans="1:31" x14ac:dyDescent="0.25">
      <c r="A142" s="95" t="str">
        <f>IF(Table1[[#This Row],[No. Invoice :]]="","",ROW())</f>
        <v/>
      </c>
      <c r="B142" s="291" t="str">
        <f>IF(Table1[h_Kode Sales :_1]="","",B$1+COUNT(B$2:B141))</f>
        <v/>
      </c>
      <c r="D142" s="292"/>
      <c r="E142" s="293"/>
      <c r="F142" s="292"/>
      <c r="G142" s="95" t="str">
        <f>IF(Table1[[#This Row],[h_No. Invoice :]]="","",CONCATENATE("AM"," ",Table1[[#This Row],[h_No. Invoice :]]))</f>
        <v/>
      </c>
      <c r="H142" s="96" t="str">
        <f>CONCATENATE(UPPER(Table1[[#This Row],[h_Kode Sales :_1]])," ",Table1[[#This Row],[h_Kode Sales :_2]])</f>
        <v xml:space="preserve"> </v>
      </c>
      <c r="I142" s="95" t="str">
        <f>IF(Table1[[#This Row],[h_toko]]="","",INDEX(Table2[e],IF(Table1[[#This Row],[h_toko]]="","",MATCH(Table1[[#This Row],[h_toko]],Table2[a],0)),))</f>
        <v/>
      </c>
      <c r="N142" s="291" t="str">
        <f>IF(Table1[[#This Row],[h_Item Description]]="","",INDEX([1]!db[NB PAJAK],MATCH(Table1[[#This Row],[h_Item Description]],[1]!db[kode],0)))</f>
        <v/>
      </c>
      <c r="P142" s="93"/>
      <c r="Q142" s="94"/>
      <c r="S142" s="294" t="str">
        <f>Table1[[#This Row],[h_hargasetelahdiskon]]</f>
        <v/>
      </c>
      <c r="V142" s="95" t="str">
        <f ca="1">IF(Table1[[#This Row],[Item Description]]="","",IF(Table1[[#This Row],[//]]="",INDIRECT(ADDRESS(ROW()-1,COLUMN())),Table1[[#This Row],[//]]))</f>
        <v/>
      </c>
      <c r="W142" s="95" t="str">
        <f ca="1">IF(Table1[[#This Row],[h_id]]="","",COUNTIF(Table1[h_id],Table1[[#This Row],[h_id]]))</f>
        <v/>
      </c>
      <c r="X142" s="93" t="str">
        <f>IF(Table1[Item Description]="","",Table1[[#This Row],[Qty]]*Table1[[#This Row],[Unit Price]])</f>
        <v/>
      </c>
      <c r="Y142" s="93" t="str">
        <f>IF(Table1[[#This Row],[h_hargasebelumdiskon]]="","",IF(Table1[[#This Row],[Disc 1]]="",0,Table1[[#This Row],[h_hargasebelumdiskon]]*Table1[[#This Row],[Disc 1]]))</f>
        <v/>
      </c>
      <c r="Z142" s="93" t="str">
        <f>IF(Table1[[#This Row],[h_hargasebelumdiskon]]="","",IF(Table1[[#This Row],[Disc 2]]="",0,(Table1[[#This Row],[h_hargasebelumdiskon]]-Table1[[#This Row],[h_disc 1]])*Table1[[#This Row],[Disc 2]]))</f>
        <v/>
      </c>
      <c r="AA142" s="93" t="str">
        <f>IF(Table1[Item Description]="","",Table1[[#This Row],[h_disc 1]]+Table1[[#This Row],[h_disc 2]])</f>
        <v/>
      </c>
      <c r="AB142" s="93" t="str">
        <f>IF(Table1[Item Description]="","",Table1[[#This Row],[h_hargasebelumdiskon]]-Table1[[#This Row],[h_diskon]])</f>
        <v/>
      </c>
      <c r="AC142" s="93" t="str">
        <f>IF(Table1[//]="","",SUMIF(Table1[h_id],Table1[h_id],Table1[h_hargasetelahdiskon]))</f>
        <v/>
      </c>
      <c r="AD142" s="93"/>
      <c r="AE142" s="93" t="str">
        <f>Table1[[#This Row],[Item Description]]&amp;Table1[[#This Row],[Unit]]&amp;Table1[[#This Row],[Unit Price]]</f>
        <v/>
      </c>
    </row>
    <row r="143" spans="1:31" x14ac:dyDescent="0.25">
      <c r="A143" s="95">
        <f>IF(Table1[[#This Row],[No. Invoice :]]="","",ROW())</f>
        <v>143</v>
      </c>
      <c r="B143" s="291">
        <f>IF(Table1[h_Kode Sales :_1]="","",B$1+COUNT(B$2:B142))</f>
        <v>23050031</v>
      </c>
      <c r="C143" s="98">
        <v>45065</v>
      </c>
      <c r="D143" s="92" t="s">
        <v>140</v>
      </c>
      <c r="E143" s="97" t="s">
        <v>429</v>
      </c>
      <c r="F143" s="92" t="s">
        <v>78</v>
      </c>
      <c r="G143" s="95" t="str">
        <f>IF(Table1[[#This Row],[h_No. Invoice :]]="","",CONCATENATE("AM"," ",Table1[[#This Row],[h_No. Invoice :]]))</f>
        <v>AM 23050031</v>
      </c>
      <c r="H143" s="96" t="str">
        <f>CONCATENATE(UPPER(Table1[[#This Row],[h_Kode Sales :_1]])," ",Table1[[#This Row],[h_Kode Sales :_2]])</f>
        <v>KO 4236</v>
      </c>
      <c r="I143" s="95" t="str">
        <f>IF(Table1[[#This Row],[h_toko]]="","",INDEX(Table2[e],IF(Table1[[#This Row],[h_toko]]="","",MATCH(Table1[[#This Row],[h_toko]],Table2[a],0)),))</f>
        <v>CV SINAR CAHAYA NIRMALA BREBES</v>
      </c>
      <c r="J143" s="92">
        <v>36</v>
      </c>
      <c r="K143" s="92" t="s">
        <v>132</v>
      </c>
      <c r="M143" s="92" t="s">
        <v>430</v>
      </c>
      <c r="N143" s="291" t="str">
        <f>IF(Table1[[#This Row],[h_Item Description]]="","",INDEX([1]!db[NB PAJAK],MATCH(Table1[[#This Row],[h_Item Description]],[1]!db[kode],0)))</f>
        <v>CORRECTION FLUID KENKO KE-107M</v>
      </c>
      <c r="O143" s="92" t="s">
        <v>434</v>
      </c>
      <c r="P143" s="93">
        <v>55800</v>
      </c>
      <c r="Q143" s="94">
        <v>0.1</v>
      </c>
      <c r="S143" s="294">
        <f>Table1[[#This Row],[h_hargasetelahdiskon]]</f>
        <v>1807920</v>
      </c>
      <c r="T143" s="93" t="s">
        <v>146</v>
      </c>
      <c r="V143" s="95">
        <f ca="1">IF(Table1[[#This Row],[Item Description]]="","",IF(Table1[[#This Row],[//]]="",INDIRECT(ADDRESS(ROW()-1,COLUMN())),Table1[[#This Row],[//]]))</f>
        <v>143</v>
      </c>
      <c r="W143" s="95">
        <f ca="1">IF(Table1[[#This Row],[h_id]]="","",COUNTIF(Table1[h_id],Table1[[#This Row],[h_id]]))</f>
        <v>5</v>
      </c>
      <c r="X143" s="93">
        <f>IF(Table1[Item Description]="","",Table1[[#This Row],[Qty]]*Table1[[#This Row],[Unit Price]])</f>
        <v>2008800</v>
      </c>
      <c r="Y143" s="93">
        <f>IF(Table1[[#This Row],[h_hargasebelumdiskon]]="","",IF(Table1[[#This Row],[Disc 1]]="",0,Table1[[#This Row],[h_hargasebelumdiskon]]*Table1[[#This Row],[Disc 1]]))</f>
        <v>200880</v>
      </c>
      <c r="Z143" s="93">
        <f>IF(Table1[[#This Row],[h_hargasebelumdiskon]]="","",IF(Table1[[#This Row],[Disc 2]]="",0,(Table1[[#This Row],[h_hargasebelumdiskon]]-Table1[[#This Row],[h_disc 1]])*Table1[[#This Row],[Disc 2]]))</f>
        <v>0</v>
      </c>
      <c r="AA143" s="93">
        <f>IF(Table1[Item Description]="","",Table1[[#This Row],[h_disc 1]]+Table1[[#This Row],[h_disc 2]])</f>
        <v>200880</v>
      </c>
      <c r="AB143" s="93">
        <f>IF(Table1[Item Description]="","",Table1[[#This Row],[h_hargasebelumdiskon]]-Table1[[#This Row],[h_diskon]])</f>
        <v>1807920</v>
      </c>
      <c r="AC143" s="93">
        <f ca="1">IF(Table1[//]="","",SUMIF(Table1[h_id],Table1[h_id],Table1[h_hargasetelahdiskon]))</f>
        <v>2536110</v>
      </c>
      <c r="AD143" s="93"/>
      <c r="AE143" s="93" t="str">
        <f>Table1[[#This Row],[Item Description]]&amp;Table1[[#This Row],[Unit]]&amp;Table1[[#This Row],[Unit Price]]</f>
        <v>CORRECTION FLUID KENKO KE-107MLSN55800</v>
      </c>
    </row>
    <row r="144" spans="1:31" x14ac:dyDescent="0.25">
      <c r="A144" s="95" t="str">
        <f>IF(Table1[[#This Row],[No. Invoice :]]="","",ROW())</f>
        <v/>
      </c>
      <c r="B144" s="291" t="str">
        <f>IF(Table1[h_Kode Sales :_1]="","",B$1+COUNT(B$2:B143))</f>
        <v/>
      </c>
      <c r="G144" s="95" t="str">
        <f>IF(Table1[[#This Row],[h_No. Invoice :]]="","",CONCATENATE("AM"," ",Table1[[#This Row],[h_No. Invoice :]]))</f>
        <v/>
      </c>
      <c r="H144" s="96" t="str">
        <f>CONCATENATE(UPPER(Table1[[#This Row],[h_Kode Sales :_1]])," ",Table1[[#This Row],[h_Kode Sales :_2]])</f>
        <v xml:space="preserve"> </v>
      </c>
      <c r="I144" s="95" t="str">
        <f>IF(Table1[[#This Row],[h_toko]]="","",INDEX(Table2[e],IF(Table1[[#This Row],[h_toko]]="","",MATCH(Table1[[#This Row],[h_toko]],Table2[a],0)),))</f>
        <v/>
      </c>
      <c r="J144" s="92">
        <v>2</v>
      </c>
      <c r="K144" s="92" t="s">
        <v>244</v>
      </c>
      <c r="M144" s="92" t="s">
        <v>431</v>
      </c>
      <c r="N144" s="291" t="str">
        <f>IF(Table1[[#This Row],[h_Item Description]]="","",INDEX([1]!db[NB PAJAK],MATCH(Table1[[#This Row],[h_Item Description]],[1]!db[kode],0)))</f>
        <v>LEM STICK KENKO 8 GR (KECIL) isi 30 pc</v>
      </c>
      <c r="O144" s="92" t="s">
        <v>404</v>
      </c>
      <c r="P144" s="93">
        <v>66000</v>
      </c>
      <c r="Q144" s="94">
        <v>0.1</v>
      </c>
      <c r="S144" s="294">
        <f>Table1[[#This Row],[h_hargasetelahdiskon]]</f>
        <v>118800</v>
      </c>
      <c r="V144" s="95">
        <f ca="1">IF(Table1[[#This Row],[Item Description]]="","",IF(Table1[[#This Row],[//]]="",INDIRECT(ADDRESS(ROW()-1,COLUMN())),Table1[[#This Row],[//]]))</f>
        <v>143</v>
      </c>
      <c r="W144" s="95">
        <f ca="1">IF(Table1[[#This Row],[h_id]]="","",COUNTIF(Table1[h_id],Table1[[#This Row],[h_id]]))</f>
        <v>5</v>
      </c>
      <c r="X144" s="93">
        <f>IF(Table1[Item Description]="","",Table1[[#This Row],[Qty]]*Table1[[#This Row],[Unit Price]])</f>
        <v>132000</v>
      </c>
      <c r="Y144" s="93">
        <f>IF(Table1[[#This Row],[h_hargasebelumdiskon]]="","",IF(Table1[[#This Row],[Disc 1]]="",0,Table1[[#This Row],[h_hargasebelumdiskon]]*Table1[[#This Row],[Disc 1]]))</f>
        <v>13200</v>
      </c>
      <c r="Z144" s="93">
        <f>IF(Table1[[#This Row],[h_hargasebelumdiskon]]="","",IF(Table1[[#This Row],[Disc 2]]="",0,(Table1[[#This Row],[h_hargasebelumdiskon]]-Table1[[#This Row],[h_disc 1]])*Table1[[#This Row],[Disc 2]]))</f>
        <v>0</v>
      </c>
      <c r="AA144" s="93">
        <f>IF(Table1[Item Description]="","",Table1[[#This Row],[h_disc 1]]+Table1[[#This Row],[h_disc 2]])</f>
        <v>13200</v>
      </c>
      <c r="AB144" s="93">
        <f>IF(Table1[Item Description]="","",Table1[[#This Row],[h_hargasebelumdiskon]]-Table1[[#This Row],[h_diskon]])</f>
        <v>118800</v>
      </c>
      <c r="AC144" s="93" t="str">
        <f>IF(Table1[//]="","",SUMIF(Table1[h_id],Table1[h_id],Table1[h_hargasetelahdiskon]))</f>
        <v/>
      </c>
      <c r="AD144" s="93"/>
      <c r="AE144" s="93" t="str">
        <f>Table1[[#This Row],[Item Description]]&amp;Table1[[#This Row],[Unit]]&amp;Table1[[#This Row],[Unit Price]]</f>
        <v>LEM STICK KENKO 8 GR (KECIL) isi 30 pcBOX66000</v>
      </c>
    </row>
    <row r="145" spans="1:31" x14ac:dyDescent="0.25">
      <c r="A145" s="95" t="str">
        <f>IF(Table1[[#This Row],[No. Invoice :]]="","",ROW())</f>
        <v/>
      </c>
      <c r="B145" s="291" t="str">
        <f>IF(Table1[h_Kode Sales :_1]="","",B$1+COUNT(B$2:B144))</f>
        <v/>
      </c>
      <c r="G145" s="95" t="str">
        <f>IF(Table1[[#This Row],[h_No. Invoice :]]="","",CONCATENATE("AM"," ",Table1[[#This Row],[h_No. Invoice :]]))</f>
        <v/>
      </c>
      <c r="H145" s="96" t="str">
        <f>CONCATENATE(UPPER(Table1[[#This Row],[h_Kode Sales :_1]])," ",Table1[[#This Row],[h_Kode Sales :_2]])</f>
        <v xml:space="preserve"> </v>
      </c>
      <c r="I145" s="95" t="str">
        <f>IF(Table1[[#This Row],[h_toko]]="","",INDEX(Table2[e],IF(Table1[[#This Row],[h_toko]]="","",MATCH(Table1[[#This Row],[h_toko]],Table2[a],0)),))</f>
        <v/>
      </c>
      <c r="J145" s="92">
        <v>2</v>
      </c>
      <c r="K145" s="92" t="s">
        <v>132</v>
      </c>
      <c r="M145" s="92" t="s">
        <v>432</v>
      </c>
      <c r="N145" s="291" t="str">
        <f>IF(Table1[[#This Row],[h_Item Description]]="","",INDEX([1]!db[NB PAJAK],MATCH(Table1[[#This Row],[h_Item Description]],[1]!db[kode],0)))</f>
        <v>LEM CAIR 35 ML KENKO LG-35</v>
      </c>
      <c r="O145" s="92" t="s">
        <v>435</v>
      </c>
      <c r="P145" s="93">
        <v>19800</v>
      </c>
      <c r="Q145" s="94">
        <v>0.1</v>
      </c>
      <c r="S145" s="294">
        <f>Table1[[#This Row],[h_hargasetelahdiskon]]</f>
        <v>35640</v>
      </c>
      <c r="V145" s="95">
        <f ca="1">IF(Table1[[#This Row],[Item Description]]="","",IF(Table1[[#This Row],[//]]="",INDIRECT(ADDRESS(ROW()-1,COLUMN())),Table1[[#This Row],[//]]))</f>
        <v>143</v>
      </c>
      <c r="W145" s="95">
        <f ca="1">IF(Table1[[#This Row],[h_id]]="","",COUNTIF(Table1[h_id],Table1[[#This Row],[h_id]]))</f>
        <v>5</v>
      </c>
      <c r="X145" s="93">
        <f>IF(Table1[Item Description]="","",Table1[[#This Row],[Qty]]*Table1[[#This Row],[Unit Price]])</f>
        <v>39600</v>
      </c>
      <c r="Y145" s="93">
        <f>IF(Table1[[#This Row],[h_hargasebelumdiskon]]="","",IF(Table1[[#This Row],[Disc 1]]="",0,Table1[[#This Row],[h_hargasebelumdiskon]]*Table1[[#This Row],[Disc 1]]))</f>
        <v>3960</v>
      </c>
      <c r="Z145" s="93">
        <f>IF(Table1[[#This Row],[h_hargasebelumdiskon]]="","",IF(Table1[[#This Row],[Disc 2]]="",0,(Table1[[#This Row],[h_hargasebelumdiskon]]-Table1[[#This Row],[h_disc 1]])*Table1[[#This Row],[Disc 2]]))</f>
        <v>0</v>
      </c>
      <c r="AA145" s="93">
        <f>IF(Table1[Item Description]="","",Table1[[#This Row],[h_disc 1]]+Table1[[#This Row],[h_disc 2]])</f>
        <v>3960</v>
      </c>
      <c r="AB145" s="93">
        <f>IF(Table1[Item Description]="","",Table1[[#This Row],[h_hargasebelumdiskon]]-Table1[[#This Row],[h_diskon]])</f>
        <v>35640</v>
      </c>
      <c r="AC145" s="93" t="str">
        <f>IF(Table1[//]="","",SUMIF(Table1[h_id],Table1[h_id],Table1[h_hargasetelahdiskon]))</f>
        <v/>
      </c>
      <c r="AD145" s="93"/>
      <c r="AE145" s="93" t="str">
        <f>Table1[[#This Row],[Item Description]]&amp;Table1[[#This Row],[Unit]]&amp;Table1[[#This Row],[Unit Price]]</f>
        <v>LEM CAIR 35 ML KENKO LG-35LSN19800</v>
      </c>
    </row>
    <row r="146" spans="1:31" x14ac:dyDescent="0.25">
      <c r="A146" s="95" t="str">
        <f>IF(Table1[[#This Row],[No. Invoice :]]="","",ROW())</f>
        <v/>
      </c>
      <c r="B146" s="291" t="str">
        <f>IF(Table1[h_Kode Sales :_1]="","",B$1+COUNT(B$2:B145))</f>
        <v/>
      </c>
      <c r="D146" s="292"/>
      <c r="E146" s="293"/>
      <c r="F146" s="292"/>
      <c r="G146" s="95" t="str">
        <f>IF(Table1[[#This Row],[h_No. Invoice :]]="","",CONCATENATE("AM"," ",Table1[[#This Row],[h_No. Invoice :]]))</f>
        <v/>
      </c>
      <c r="H146" s="96" t="str">
        <f>CONCATENATE(UPPER(Table1[[#This Row],[h_Kode Sales :_1]])," ",Table1[[#This Row],[h_Kode Sales :_2]])</f>
        <v xml:space="preserve"> </v>
      </c>
      <c r="I146" s="95" t="str">
        <f>IF(Table1[[#This Row],[h_toko]]="","",INDEX(Table2[e],IF(Table1[[#This Row],[h_toko]]="","",MATCH(Table1[[#This Row],[h_toko]],Table2[a],0)),))</f>
        <v/>
      </c>
      <c r="J146" s="92">
        <v>50</v>
      </c>
      <c r="K146" s="92" t="s">
        <v>191</v>
      </c>
      <c r="M146" s="92" t="s">
        <v>433</v>
      </c>
      <c r="N146" s="291" t="str">
        <f>IF(Table1[[#This Row],[h_Item Description]]="","",INDEX([1]!db[NB PAJAK],MATCH(Table1[[#This Row],[h_Item Description]],[1]!db[kode],0)))</f>
        <v>LOOSE LEAF KENKO A5-LL 50-2070</v>
      </c>
      <c r="O146" s="92" t="s">
        <v>436</v>
      </c>
      <c r="P146" s="93">
        <v>4400</v>
      </c>
      <c r="Q146" s="94">
        <v>0.1</v>
      </c>
      <c r="S146" s="294">
        <f>Table1[[#This Row],[h_hargasetelahdiskon]]</f>
        <v>198000</v>
      </c>
      <c r="V146" s="95">
        <f ca="1">IF(Table1[[#This Row],[Item Description]]="","",IF(Table1[[#This Row],[//]]="",INDIRECT(ADDRESS(ROW()-1,COLUMN())),Table1[[#This Row],[//]]))</f>
        <v>143</v>
      </c>
      <c r="W146" s="95">
        <f ca="1">IF(Table1[[#This Row],[h_id]]="","",COUNTIF(Table1[h_id],Table1[[#This Row],[h_id]]))</f>
        <v>5</v>
      </c>
      <c r="X146" s="93">
        <f>IF(Table1[Item Description]="","",Table1[[#This Row],[Qty]]*Table1[[#This Row],[Unit Price]])</f>
        <v>220000</v>
      </c>
      <c r="Y146" s="93">
        <f>IF(Table1[[#This Row],[h_hargasebelumdiskon]]="","",IF(Table1[[#This Row],[Disc 1]]="",0,Table1[[#This Row],[h_hargasebelumdiskon]]*Table1[[#This Row],[Disc 1]]))</f>
        <v>22000</v>
      </c>
      <c r="Z146" s="93">
        <f>IF(Table1[[#This Row],[h_hargasebelumdiskon]]="","",IF(Table1[[#This Row],[Disc 2]]="",0,(Table1[[#This Row],[h_hargasebelumdiskon]]-Table1[[#This Row],[h_disc 1]])*Table1[[#This Row],[Disc 2]]))</f>
        <v>0</v>
      </c>
      <c r="AA146" s="93">
        <f>IF(Table1[Item Description]="","",Table1[[#This Row],[h_disc 1]]+Table1[[#This Row],[h_disc 2]])</f>
        <v>22000</v>
      </c>
      <c r="AB146" s="93">
        <f>IF(Table1[Item Description]="","",Table1[[#This Row],[h_hargasebelumdiskon]]-Table1[[#This Row],[h_diskon]])</f>
        <v>198000</v>
      </c>
      <c r="AC146" s="93" t="str">
        <f>IF(Table1[//]="","",SUMIF(Table1[h_id],Table1[h_id],Table1[h_hargasetelahdiskon]))</f>
        <v/>
      </c>
      <c r="AD146" s="93"/>
      <c r="AE146" s="93" t="str">
        <f>Table1[[#This Row],[Item Description]]&amp;Table1[[#This Row],[Unit]]&amp;Table1[[#This Row],[Unit Price]]</f>
        <v>LOOSE LEAF KENKO A5-LL 50-2070PAK4400</v>
      </c>
    </row>
    <row r="147" spans="1:31" x14ac:dyDescent="0.25">
      <c r="A147" s="95" t="str">
        <f>IF(Table1[[#This Row],[No. Invoice :]]="","",ROW())</f>
        <v/>
      </c>
      <c r="B147" s="291" t="str">
        <f>IF(Table1[h_Kode Sales :_1]="","",B$1+COUNT(B$2:B146))</f>
        <v/>
      </c>
      <c r="G147" s="95" t="str">
        <f>IF(Table1[[#This Row],[h_No. Invoice :]]="","",CONCATENATE("AM"," ",Table1[[#This Row],[h_No. Invoice :]]))</f>
        <v/>
      </c>
      <c r="H147" s="96" t="str">
        <f>CONCATENATE(UPPER(Table1[[#This Row],[h_Kode Sales :_1]])," ",Table1[[#This Row],[h_Kode Sales :_2]])</f>
        <v xml:space="preserve"> </v>
      </c>
      <c r="I147" s="95" t="str">
        <f>IF(Table1[[#This Row],[h_toko]]="","",INDEX(Table2[e],IF(Table1[[#This Row],[h_toko]]="","",MATCH(Table1[[#This Row],[h_toko]],Table2[a],0)),))</f>
        <v/>
      </c>
      <c r="J147" s="92">
        <v>50</v>
      </c>
      <c r="K147" s="92" t="s">
        <v>191</v>
      </c>
      <c r="M147" s="92" t="s">
        <v>437</v>
      </c>
      <c r="N147" s="291" t="str">
        <f>IF(Table1[[#This Row],[h_Item Description]]="","",INDEX([1]!db[NB PAJAK],MATCH(Table1[[#This Row],[h_Item Description]],[1]!db[kode],0)))</f>
        <v>LOOSE LEAF KENKO A5-LL 100-2070</v>
      </c>
      <c r="O147" s="92" t="s">
        <v>438</v>
      </c>
      <c r="P147" s="93">
        <v>8350</v>
      </c>
      <c r="Q147" s="94">
        <v>0.1</v>
      </c>
      <c r="S147" s="294">
        <f>Table1[[#This Row],[h_hargasetelahdiskon]]</f>
        <v>375750</v>
      </c>
      <c r="V147" s="95">
        <f ca="1">IF(Table1[[#This Row],[Item Description]]="","",IF(Table1[[#This Row],[//]]="",INDIRECT(ADDRESS(ROW()-1,COLUMN())),Table1[[#This Row],[//]]))</f>
        <v>143</v>
      </c>
      <c r="W147" s="95">
        <f ca="1">IF(Table1[[#This Row],[h_id]]="","",COUNTIF(Table1[h_id],Table1[[#This Row],[h_id]]))</f>
        <v>5</v>
      </c>
      <c r="X147" s="93">
        <f>IF(Table1[Item Description]="","",Table1[[#This Row],[Qty]]*Table1[[#This Row],[Unit Price]])</f>
        <v>417500</v>
      </c>
      <c r="Y147" s="93">
        <f>IF(Table1[[#This Row],[h_hargasebelumdiskon]]="","",IF(Table1[[#This Row],[Disc 1]]="",0,Table1[[#This Row],[h_hargasebelumdiskon]]*Table1[[#This Row],[Disc 1]]))</f>
        <v>41750</v>
      </c>
      <c r="Z147" s="93">
        <f>IF(Table1[[#This Row],[h_hargasebelumdiskon]]="","",IF(Table1[[#This Row],[Disc 2]]="",0,(Table1[[#This Row],[h_hargasebelumdiskon]]-Table1[[#This Row],[h_disc 1]])*Table1[[#This Row],[Disc 2]]))</f>
        <v>0</v>
      </c>
      <c r="AA147" s="93">
        <f>IF(Table1[Item Description]="","",Table1[[#This Row],[h_disc 1]]+Table1[[#This Row],[h_disc 2]])</f>
        <v>41750</v>
      </c>
      <c r="AB147" s="93">
        <f>IF(Table1[Item Description]="","",Table1[[#This Row],[h_hargasebelumdiskon]]-Table1[[#This Row],[h_diskon]])</f>
        <v>375750</v>
      </c>
      <c r="AC147" s="93" t="str">
        <f>IF(Table1[//]="","",SUMIF(Table1[h_id],Table1[h_id],Table1[h_hargasetelahdiskon]))</f>
        <v/>
      </c>
      <c r="AD147" s="93"/>
      <c r="AE147" s="93" t="str">
        <f>Table1[[#This Row],[Item Description]]&amp;Table1[[#This Row],[Unit]]&amp;Table1[[#This Row],[Unit Price]]</f>
        <v>LOOSE LEAF KENKO A5-LL 100-2070PAK8350</v>
      </c>
    </row>
    <row r="148" spans="1:31" x14ac:dyDescent="0.25">
      <c r="A148" s="95" t="str">
        <f>IF(Table1[[#This Row],[No. Invoice :]]="","",ROW())</f>
        <v/>
      </c>
      <c r="B148" s="291" t="str">
        <f>IF(Table1[h_Kode Sales :_1]="","",B$1+COUNT(B$2:B147))</f>
        <v/>
      </c>
      <c r="D148" s="292"/>
      <c r="E148" s="293"/>
      <c r="F148" s="292"/>
      <c r="G148" s="95" t="str">
        <f>IF(Table1[[#This Row],[h_No. Invoice :]]="","",CONCATENATE("AM"," ",Table1[[#This Row],[h_No. Invoice :]]))</f>
        <v/>
      </c>
      <c r="H148" s="96" t="str">
        <f>CONCATENATE(UPPER(Table1[[#This Row],[h_Kode Sales :_1]])," ",Table1[[#This Row],[h_Kode Sales :_2]])</f>
        <v xml:space="preserve"> </v>
      </c>
      <c r="I148" s="95" t="str">
        <f>IF(Table1[[#This Row],[h_toko]]="","",INDEX(Table2[e],IF(Table1[[#This Row],[h_toko]]="","",MATCH(Table1[[#This Row],[h_toko]],Table2[a],0)),))</f>
        <v/>
      </c>
      <c r="N148" s="291" t="str">
        <f>IF(Table1[[#This Row],[h_Item Description]]="","",INDEX([1]!db[NB PAJAK],MATCH(Table1[[#This Row],[h_Item Description]],[1]!db[kode],0)))</f>
        <v/>
      </c>
      <c r="P148" s="93"/>
      <c r="Q148" s="94"/>
      <c r="S148" s="294" t="str">
        <f>Table1[[#This Row],[h_hargasetelahdiskon]]</f>
        <v/>
      </c>
      <c r="V148" s="95" t="str">
        <f ca="1">IF(Table1[[#This Row],[Item Description]]="","",IF(Table1[[#This Row],[//]]="",INDIRECT(ADDRESS(ROW()-1,COLUMN())),Table1[[#This Row],[//]]))</f>
        <v/>
      </c>
      <c r="W148" s="95" t="str">
        <f ca="1">IF(Table1[[#This Row],[h_id]]="","",COUNTIF(Table1[h_id],Table1[[#This Row],[h_id]]))</f>
        <v/>
      </c>
      <c r="X148" s="93" t="str">
        <f>IF(Table1[Item Description]="","",Table1[[#This Row],[Qty]]*Table1[[#This Row],[Unit Price]])</f>
        <v/>
      </c>
      <c r="Y148" s="93" t="str">
        <f>IF(Table1[[#This Row],[h_hargasebelumdiskon]]="","",IF(Table1[[#This Row],[Disc 1]]="",0,Table1[[#This Row],[h_hargasebelumdiskon]]*Table1[[#This Row],[Disc 1]]))</f>
        <v/>
      </c>
      <c r="Z148" s="93" t="str">
        <f>IF(Table1[[#This Row],[h_hargasebelumdiskon]]="","",IF(Table1[[#This Row],[Disc 2]]="",0,(Table1[[#This Row],[h_hargasebelumdiskon]]-Table1[[#This Row],[h_disc 1]])*Table1[[#This Row],[Disc 2]]))</f>
        <v/>
      </c>
      <c r="AA148" s="93" t="str">
        <f>IF(Table1[Item Description]="","",Table1[[#This Row],[h_disc 1]]+Table1[[#This Row],[h_disc 2]])</f>
        <v/>
      </c>
      <c r="AB148" s="93" t="str">
        <f>IF(Table1[Item Description]="","",Table1[[#This Row],[h_hargasebelumdiskon]]-Table1[[#This Row],[h_diskon]])</f>
        <v/>
      </c>
      <c r="AC148" s="93" t="str">
        <f>IF(Table1[//]="","",SUMIF(Table1[h_id],Table1[h_id],Table1[h_hargasetelahdiskon]))</f>
        <v/>
      </c>
      <c r="AD148" s="93"/>
      <c r="AE148" s="93" t="str">
        <f>Table1[[#This Row],[Item Description]]&amp;Table1[[#This Row],[Unit]]&amp;Table1[[#This Row],[Unit Price]]</f>
        <v/>
      </c>
    </row>
    <row r="149" spans="1:31" x14ac:dyDescent="0.25">
      <c r="A149" s="95">
        <f>IF(Table1[[#This Row],[No. Invoice :]]="","",ROW())</f>
        <v>149</v>
      </c>
      <c r="B149" s="291">
        <f>IF(Table1[h_Kode Sales :_1]="","",B$1+COUNT(B$2:B148))</f>
        <v>23050032</v>
      </c>
      <c r="C149" s="98">
        <v>45065</v>
      </c>
      <c r="D149" s="92" t="s">
        <v>181</v>
      </c>
      <c r="E149" s="97" t="s">
        <v>439</v>
      </c>
      <c r="F149" s="92" t="s">
        <v>98</v>
      </c>
      <c r="G149" s="95" t="str">
        <f>IF(Table1[[#This Row],[h_No. Invoice :]]="","",CONCATENATE("AM"," ",Table1[[#This Row],[h_No. Invoice :]]))</f>
        <v>AM 23050032</v>
      </c>
      <c r="H149" s="96" t="str">
        <f>CONCATENATE(UPPER(Table1[[#This Row],[h_Kode Sales :_1]])," ",Table1[[#This Row],[h_Kode Sales :_2]])</f>
        <v>KO 4253</v>
      </c>
      <c r="I149" s="95" t="str">
        <f>IF(Table1[[#This Row],[h_toko]]="","",INDEX(Table2[e],IF(Table1[[#This Row],[h_toko]]="","",MATCH(Table1[[#This Row],[h_toko]],Table2[a],0)),))</f>
        <v>SOEYANTO LOPULUSI ( LANCAR ) MALANG</v>
      </c>
      <c r="J149" s="92">
        <v>60</v>
      </c>
      <c r="K149" s="92" t="s">
        <v>132</v>
      </c>
      <c r="L149" s="92">
        <v>1</v>
      </c>
      <c r="M149" s="92" t="s">
        <v>374</v>
      </c>
      <c r="N149" s="291" t="str">
        <f>IF(Table1[[#This Row],[h_Item Description]]="","",INDEX([1]!db[NB PAJAK],MATCH(Table1[[#This Row],[h_Item Description]],[1]!db[kode],0)))</f>
        <v>CORRECTION TAPE JOYKO CT-522 PTL</v>
      </c>
      <c r="O149" s="92" t="s">
        <v>375</v>
      </c>
      <c r="P149" s="93">
        <v>57600</v>
      </c>
      <c r="Q149" s="94">
        <v>0.125</v>
      </c>
      <c r="S149" s="294">
        <f>Table1[[#This Row],[h_hargasetelahdiskon]]</f>
        <v>3024000</v>
      </c>
      <c r="T149" s="93" t="s">
        <v>146</v>
      </c>
      <c r="V149" s="95">
        <f ca="1">IF(Table1[[#This Row],[Item Description]]="","",IF(Table1[[#This Row],[//]]="",INDIRECT(ADDRESS(ROW()-1,COLUMN())),Table1[[#This Row],[//]]))</f>
        <v>149</v>
      </c>
      <c r="W149" s="95">
        <f ca="1">IF(Table1[[#This Row],[h_id]]="","",COUNTIF(Table1[h_id],Table1[[#This Row],[h_id]]))</f>
        <v>2</v>
      </c>
      <c r="X149" s="93">
        <f>IF(Table1[Item Description]="","",Table1[[#This Row],[Qty]]*Table1[[#This Row],[Unit Price]])</f>
        <v>3456000</v>
      </c>
      <c r="Y149" s="93">
        <f>IF(Table1[[#This Row],[h_hargasebelumdiskon]]="","",IF(Table1[[#This Row],[Disc 1]]="",0,Table1[[#This Row],[h_hargasebelumdiskon]]*Table1[[#This Row],[Disc 1]]))</f>
        <v>432000</v>
      </c>
      <c r="Z149" s="93">
        <f>IF(Table1[[#This Row],[h_hargasebelumdiskon]]="","",IF(Table1[[#This Row],[Disc 2]]="",0,(Table1[[#This Row],[h_hargasebelumdiskon]]-Table1[[#This Row],[h_disc 1]])*Table1[[#This Row],[Disc 2]]))</f>
        <v>0</v>
      </c>
      <c r="AA149" s="93">
        <f>IF(Table1[Item Description]="","",Table1[[#This Row],[h_disc 1]]+Table1[[#This Row],[h_disc 2]])</f>
        <v>432000</v>
      </c>
      <c r="AB149" s="93">
        <f>IF(Table1[Item Description]="","",Table1[[#This Row],[h_hargasebelumdiskon]]-Table1[[#This Row],[h_diskon]])</f>
        <v>3024000</v>
      </c>
      <c r="AC149" s="93">
        <f ca="1">IF(Table1[//]="","",SUMIF(Table1[h_id],Table1[h_id],Table1[h_hargasetelahdiskon]))</f>
        <v>4901400</v>
      </c>
      <c r="AD149" s="93"/>
      <c r="AE149" s="93" t="str">
        <f>Table1[[#This Row],[Item Description]]&amp;Table1[[#This Row],[Unit]]&amp;Table1[[#This Row],[Unit Price]]</f>
        <v>CORRECTION TAPE JOYKO CT-522 PTLLSN57600</v>
      </c>
    </row>
    <row r="150" spans="1:31" x14ac:dyDescent="0.25">
      <c r="A150" s="95" t="str">
        <f>IF(Table1[[#This Row],[No. Invoice :]]="","",ROW())</f>
        <v/>
      </c>
      <c r="B150" s="291" t="str">
        <f>IF(Table1[h_Kode Sales :_1]="","",B$1+COUNT(B$2:B149))</f>
        <v/>
      </c>
      <c r="D150" s="292"/>
      <c r="E150" s="293"/>
      <c r="F150" s="292"/>
      <c r="G150" s="95" t="str">
        <f>IF(Table1[[#This Row],[h_No. Invoice :]]="","",CONCATENATE("AM"," ",Table1[[#This Row],[h_No. Invoice :]]))</f>
        <v/>
      </c>
      <c r="H150" s="96" t="str">
        <f>CONCATENATE(UPPER(Table1[[#This Row],[h_Kode Sales :_1]])," ",Table1[[#This Row],[h_Kode Sales :_2]])</f>
        <v xml:space="preserve"> </v>
      </c>
      <c r="I150" s="95" t="str">
        <f>IF(Table1[[#This Row],[h_toko]]="","",INDEX(Table2[e],IF(Table1[[#This Row],[h_toko]]="","",MATCH(Table1[[#This Row],[h_toko]],Table2[a],0)),))</f>
        <v/>
      </c>
      <c r="J150" s="92">
        <v>24</v>
      </c>
      <c r="K150" s="92" t="s">
        <v>132</v>
      </c>
      <c r="L150" s="92">
        <v>1</v>
      </c>
      <c r="M150" s="92" t="s">
        <v>424</v>
      </c>
      <c r="N150" s="291" t="str">
        <f>IF(Table1[[#This Row],[h_Item Description]]="","",INDEX([1]!db[NB PAJAK],MATCH(Table1[[#This Row],[h_Item Description]],[1]!db[kode],0)))</f>
        <v>JANGKA (MATH SET) JOYKO MS-55</v>
      </c>
      <c r="O150" s="92" t="s">
        <v>426</v>
      </c>
      <c r="P150" s="93">
        <v>89400</v>
      </c>
      <c r="Q150" s="94">
        <v>0.125</v>
      </c>
      <c r="S150" s="294">
        <f>Table1[[#This Row],[h_hargasetelahdiskon]]</f>
        <v>1877400</v>
      </c>
      <c r="V150" s="95">
        <f ca="1">IF(Table1[[#This Row],[Item Description]]="","",IF(Table1[[#This Row],[//]]="",INDIRECT(ADDRESS(ROW()-1,COLUMN())),Table1[[#This Row],[//]]))</f>
        <v>149</v>
      </c>
      <c r="W150" s="95">
        <f ca="1">IF(Table1[[#This Row],[h_id]]="","",COUNTIF(Table1[h_id],Table1[[#This Row],[h_id]]))</f>
        <v>2</v>
      </c>
      <c r="X150" s="93">
        <f>IF(Table1[Item Description]="","",Table1[[#This Row],[Qty]]*Table1[[#This Row],[Unit Price]])</f>
        <v>2145600</v>
      </c>
      <c r="Y150" s="93">
        <f>IF(Table1[[#This Row],[h_hargasebelumdiskon]]="","",IF(Table1[[#This Row],[Disc 1]]="",0,Table1[[#This Row],[h_hargasebelumdiskon]]*Table1[[#This Row],[Disc 1]]))</f>
        <v>268200</v>
      </c>
      <c r="Z150" s="93">
        <f>IF(Table1[[#This Row],[h_hargasebelumdiskon]]="","",IF(Table1[[#This Row],[Disc 2]]="",0,(Table1[[#This Row],[h_hargasebelumdiskon]]-Table1[[#This Row],[h_disc 1]])*Table1[[#This Row],[Disc 2]]))</f>
        <v>0</v>
      </c>
      <c r="AA150" s="93">
        <f>IF(Table1[Item Description]="","",Table1[[#This Row],[h_disc 1]]+Table1[[#This Row],[h_disc 2]])</f>
        <v>268200</v>
      </c>
      <c r="AB150" s="93">
        <f>IF(Table1[Item Description]="","",Table1[[#This Row],[h_hargasebelumdiskon]]-Table1[[#This Row],[h_diskon]])</f>
        <v>1877400</v>
      </c>
      <c r="AC150" s="93" t="str">
        <f>IF(Table1[//]="","",SUMIF(Table1[h_id],Table1[h_id],Table1[h_hargasetelahdiskon]))</f>
        <v/>
      </c>
      <c r="AD150" s="93"/>
      <c r="AE150" s="93" t="str">
        <f>Table1[[#This Row],[Item Description]]&amp;Table1[[#This Row],[Unit]]&amp;Table1[[#This Row],[Unit Price]]</f>
        <v>JANGKA (MATH SET) JOYKO MS-55LSN89400</v>
      </c>
    </row>
    <row r="151" spans="1:31" x14ac:dyDescent="0.25">
      <c r="A151" s="95" t="str">
        <f>IF(Table1[[#This Row],[No. Invoice :]]="","",ROW())</f>
        <v/>
      </c>
      <c r="B151" s="291" t="str">
        <f>IF(Table1[h_Kode Sales :_1]="","",B$1+COUNT(B$2:B150))</f>
        <v/>
      </c>
      <c r="D151" s="292"/>
      <c r="E151" s="293"/>
      <c r="F151" s="292"/>
      <c r="G151" s="95" t="str">
        <f>IF(Table1[[#This Row],[h_No. Invoice :]]="","",CONCATENATE("AM"," ",Table1[[#This Row],[h_No. Invoice :]]))</f>
        <v/>
      </c>
      <c r="H151" s="96" t="str">
        <f>CONCATENATE(UPPER(Table1[[#This Row],[h_Kode Sales :_1]])," ",Table1[[#This Row],[h_Kode Sales :_2]])</f>
        <v xml:space="preserve"> </v>
      </c>
      <c r="I151" s="95" t="str">
        <f>IF(Table1[[#This Row],[h_toko]]="","",INDEX(Table2[e],IF(Table1[[#This Row],[h_toko]]="","",MATCH(Table1[[#This Row],[h_toko]],Table2[a],0)),))</f>
        <v/>
      </c>
      <c r="N151" s="291" t="str">
        <f>IF(Table1[[#This Row],[h_Item Description]]="","",INDEX([1]!db[NB PAJAK],MATCH(Table1[[#This Row],[h_Item Description]],[1]!db[kode],0)))</f>
        <v/>
      </c>
      <c r="P151" s="93"/>
      <c r="Q151" s="94"/>
      <c r="S151" s="294" t="str">
        <f>Table1[[#This Row],[h_hargasetelahdiskon]]</f>
        <v/>
      </c>
      <c r="V151" s="95" t="str">
        <f ca="1">IF(Table1[[#This Row],[Item Description]]="","",IF(Table1[[#This Row],[//]]="",INDIRECT(ADDRESS(ROW()-1,COLUMN())),Table1[[#This Row],[//]]))</f>
        <v/>
      </c>
      <c r="W151" s="95" t="str">
        <f ca="1">IF(Table1[[#This Row],[h_id]]="","",COUNTIF(Table1[h_id],Table1[[#This Row],[h_id]]))</f>
        <v/>
      </c>
      <c r="X151" s="93" t="str">
        <f>IF(Table1[Item Description]="","",Table1[[#This Row],[Qty]]*Table1[[#This Row],[Unit Price]])</f>
        <v/>
      </c>
      <c r="Y151" s="93" t="str">
        <f>IF(Table1[[#This Row],[h_hargasebelumdiskon]]="","",IF(Table1[[#This Row],[Disc 1]]="",0,Table1[[#This Row],[h_hargasebelumdiskon]]*Table1[[#This Row],[Disc 1]]))</f>
        <v/>
      </c>
      <c r="Z151" s="93" t="str">
        <f>IF(Table1[[#This Row],[h_hargasebelumdiskon]]="","",IF(Table1[[#This Row],[Disc 2]]="",0,(Table1[[#This Row],[h_hargasebelumdiskon]]-Table1[[#This Row],[h_disc 1]])*Table1[[#This Row],[Disc 2]]))</f>
        <v/>
      </c>
      <c r="AA151" s="93" t="str">
        <f>IF(Table1[Item Description]="","",Table1[[#This Row],[h_disc 1]]+Table1[[#This Row],[h_disc 2]])</f>
        <v/>
      </c>
      <c r="AB151" s="93" t="str">
        <f>IF(Table1[Item Description]="","",Table1[[#This Row],[h_hargasebelumdiskon]]-Table1[[#This Row],[h_diskon]])</f>
        <v/>
      </c>
      <c r="AC151" s="93" t="str">
        <f>IF(Table1[//]="","",SUMIF(Table1[h_id],Table1[h_id],Table1[h_hargasetelahdiskon]))</f>
        <v/>
      </c>
      <c r="AD151" s="93"/>
      <c r="AE151" s="93" t="str">
        <f>Table1[[#This Row],[Item Description]]&amp;Table1[[#This Row],[Unit]]&amp;Table1[[#This Row],[Unit Price]]</f>
        <v/>
      </c>
    </row>
    <row r="152" spans="1:31" x14ac:dyDescent="0.25">
      <c r="A152" s="95">
        <f>IF(Table1[[#This Row],[No. Invoice :]]="","",ROW())</f>
        <v>152</v>
      </c>
      <c r="B152" s="291">
        <f>IF(Table1[h_Kode Sales :_1]="","",B$1+COUNT(B$2:B151))</f>
        <v>23050033</v>
      </c>
      <c r="C152" s="98">
        <v>45066</v>
      </c>
      <c r="D152" s="92" t="s">
        <v>181</v>
      </c>
      <c r="E152" s="97" t="s">
        <v>451</v>
      </c>
      <c r="F152" s="92" t="s">
        <v>98</v>
      </c>
      <c r="G152" s="95" t="str">
        <f>IF(Table1[[#This Row],[h_No. Invoice :]]="","",CONCATENATE("AM"," ",Table1[[#This Row],[h_No. Invoice :]]))</f>
        <v>AM 23050033</v>
      </c>
      <c r="H152" s="96" t="str">
        <f>CONCATENATE(UPPER(Table1[[#This Row],[h_Kode Sales :_1]])," ",Table1[[#This Row],[h_Kode Sales :_2]])</f>
        <v>KO 4258</v>
      </c>
      <c r="I152" s="95" t="str">
        <f>IF(Table1[[#This Row],[h_toko]]="","",INDEX(Table2[e],IF(Table1[[#This Row],[h_toko]]="","",MATCH(Table1[[#This Row],[h_toko]],Table2[a],0)),))</f>
        <v>SOEYANTO LOPULUSI ( LANCAR ) MALANG</v>
      </c>
      <c r="J152" s="92">
        <v>240</v>
      </c>
      <c r="K152" s="92" t="s">
        <v>132</v>
      </c>
      <c r="L152" s="92">
        <v>4</v>
      </c>
      <c r="M152" s="92" t="s">
        <v>344</v>
      </c>
      <c r="N152" s="291" t="str">
        <f>IF(Table1[[#This Row],[h_Item Description]]="","",INDEX([1]!db[NB PAJAK],MATCH(Table1[[#This Row],[h_Item Description]],[1]!db[kode],0)))</f>
        <v>CORRECTION TAPE JOYKO CT-522</v>
      </c>
      <c r="O152" s="92" t="s">
        <v>346</v>
      </c>
      <c r="P152" s="93">
        <v>57600</v>
      </c>
      <c r="Q152" s="94">
        <v>0.125</v>
      </c>
      <c r="S152" s="294">
        <f>Table1[[#This Row],[h_hargasetelahdiskon]]</f>
        <v>12096000</v>
      </c>
      <c r="T152" s="93" t="s">
        <v>146</v>
      </c>
      <c r="V152" s="95">
        <f ca="1">IF(Table1[[#This Row],[Item Description]]="","",IF(Table1[[#This Row],[//]]="",INDIRECT(ADDRESS(ROW()-1,COLUMN())),Table1[[#This Row],[//]]))</f>
        <v>152</v>
      </c>
      <c r="W152" s="95">
        <f ca="1">IF(Table1[[#This Row],[h_id]]="","",COUNTIF(Table1[h_id],Table1[[#This Row],[h_id]]))</f>
        <v>1</v>
      </c>
      <c r="X152" s="93">
        <f>IF(Table1[Item Description]="","",Table1[[#This Row],[Qty]]*Table1[[#This Row],[Unit Price]])</f>
        <v>13824000</v>
      </c>
      <c r="Y152" s="93">
        <f>IF(Table1[[#This Row],[h_hargasebelumdiskon]]="","",IF(Table1[[#This Row],[Disc 1]]="",0,Table1[[#This Row],[h_hargasebelumdiskon]]*Table1[[#This Row],[Disc 1]]))</f>
        <v>1728000</v>
      </c>
      <c r="Z152" s="93">
        <f>IF(Table1[[#This Row],[h_hargasebelumdiskon]]="","",IF(Table1[[#This Row],[Disc 2]]="",0,(Table1[[#This Row],[h_hargasebelumdiskon]]-Table1[[#This Row],[h_disc 1]])*Table1[[#This Row],[Disc 2]]))</f>
        <v>0</v>
      </c>
      <c r="AA152" s="93">
        <f>IF(Table1[Item Description]="","",Table1[[#This Row],[h_disc 1]]+Table1[[#This Row],[h_disc 2]])</f>
        <v>1728000</v>
      </c>
      <c r="AB152" s="93">
        <f>IF(Table1[Item Description]="","",Table1[[#This Row],[h_hargasebelumdiskon]]-Table1[[#This Row],[h_diskon]])</f>
        <v>12096000</v>
      </c>
      <c r="AC152" s="93">
        <f ca="1">IF(Table1[//]="","",SUMIF(Table1[h_id],Table1[h_id],Table1[h_hargasetelahdiskon]))</f>
        <v>12096000</v>
      </c>
      <c r="AD152" s="93"/>
      <c r="AE152" s="93" t="str">
        <f>Table1[[#This Row],[Item Description]]&amp;Table1[[#This Row],[Unit]]&amp;Table1[[#This Row],[Unit Price]]</f>
        <v>CORRECTION TAPE JOYKO CT-522LSN57600</v>
      </c>
    </row>
    <row r="153" spans="1:31" x14ac:dyDescent="0.25">
      <c r="A153" s="95" t="str">
        <f>IF(Table1[[#This Row],[No. Invoice :]]="","",ROW())</f>
        <v/>
      </c>
      <c r="B153" s="291" t="str">
        <f>IF(Table1[h_Kode Sales :_1]="","",B$1+COUNT(B$2:B152))</f>
        <v/>
      </c>
      <c r="G153" s="95" t="str">
        <f>IF(Table1[[#This Row],[h_No. Invoice :]]="","",CONCATENATE("AM"," ",Table1[[#This Row],[h_No. Invoice :]]))</f>
        <v/>
      </c>
      <c r="H153" s="96" t="str">
        <f>CONCATENATE(UPPER(Table1[[#This Row],[h_Kode Sales :_1]])," ",Table1[[#This Row],[h_Kode Sales :_2]])</f>
        <v xml:space="preserve"> </v>
      </c>
      <c r="I153" s="95" t="str">
        <f>IF(Table1[[#This Row],[h_toko]]="","",INDEX(Table2[e],IF(Table1[[#This Row],[h_toko]]="","",MATCH(Table1[[#This Row],[h_toko]],Table2[a],0)),))</f>
        <v/>
      </c>
      <c r="N153" s="291" t="str">
        <f>IF(Table1[[#This Row],[h_Item Description]]="","",INDEX([1]!db[NB PAJAK],MATCH(Table1[[#This Row],[h_Item Description]],[1]!db[kode],0)))</f>
        <v/>
      </c>
      <c r="P153" s="93"/>
      <c r="Q153" s="94"/>
      <c r="S153" s="294" t="str">
        <f>Table1[[#This Row],[h_hargasetelahdiskon]]</f>
        <v/>
      </c>
      <c r="V153" s="95" t="str">
        <f ca="1">IF(Table1[[#This Row],[Item Description]]="","",IF(Table1[[#This Row],[//]]="",INDIRECT(ADDRESS(ROW()-1,COLUMN())),Table1[[#This Row],[//]]))</f>
        <v/>
      </c>
      <c r="W153" s="95" t="str">
        <f ca="1">IF(Table1[[#This Row],[h_id]]="","",COUNTIF(Table1[h_id],Table1[[#This Row],[h_id]]))</f>
        <v/>
      </c>
      <c r="X153" s="93" t="str">
        <f>IF(Table1[Item Description]="","",Table1[[#This Row],[Qty]]*Table1[[#This Row],[Unit Price]])</f>
        <v/>
      </c>
      <c r="Y153" s="93" t="str">
        <f>IF(Table1[[#This Row],[h_hargasebelumdiskon]]="","",IF(Table1[[#This Row],[Disc 1]]="",0,Table1[[#This Row],[h_hargasebelumdiskon]]*Table1[[#This Row],[Disc 1]]))</f>
        <v/>
      </c>
      <c r="Z153" s="93" t="str">
        <f>IF(Table1[[#This Row],[h_hargasebelumdiskon]]="","",IF(Table1[[#This Row],[Disc 2]]="",0,(Table1[[#This Row],[h_hargasebelumdiskon]]-Table1[[#This Row],[h_disc 1]])*Table1[[#This Row],[Disc 2]]))</f>
        <v/>
      </c>
      <c r="AA153" s="93" t="str">
        <f>IF(Table1[Item Description]="","",Table1[[#This Row],[h_disc 1]]+Table1[[#This Row],[h_disc 2]])</f>
        <v/>
      </c>
      <c r="AB153" s="93" t="str">
        <f>IF(Table1[Item Description]="","",Table1[[#This Row],[h_hargasebelumdiskon]]-Table1[[#This Row],[h_diskon]])</f>
        <v/>
      </c>
      <c r="AC153" s="93" t="str">
        <f>IF(Table1[//]="","",SUMIF(Table1[h_id],Table1[h_id],Table1[h_hargasetelahdiskon]))</f>
        <v/>
      </c>
      <c r="AD153" s="93"/>
      <c r="AE153" s="93" t="str">
        <f>Table1[[#This Row],[Item Description]]&amp;Table1[[#This Row],[Unit]]&amp;Table1[[#This Row],[Unit Price]]</f>
        <v/>
      </c>
    </row>
    <row r="154" spans="1:31" x14ac:dyDescent="0.25">
      <c r="A154" s="95">
        <f>IF(Table1[[#This Row],[No. Invoice :]]="","",ROW())</f>
        <v>154</v>
      </c>
      <c r="B154" s="291">
        <f>IF(Table1[h_Kode Sales :_1]="","",B$1+COUNT(B$2:B153))</f>
        <v>23050034</v>
      </c>
      <c r="C154" s="98">
        <v>45068</v>
      </c>
      <c r="D154" s="92" t="s">
        <v>242</v>
      </c>
      <c r="E154" s="97" t="s">
        <v>452</v>
      </c>
      <c r="F154" s="92" t="s">
        <v>96</v>
      </c>
      <c r="G154" s="95" t="str">
        <f>IF(Table1[[#This Row],[h_No. Invoice :]]="","",CONCATENATE("AM"," ",Table1[[#This Row],[h_No. Invoice :]]))</f>
        <v>AM 23050034</v>
      </c>
      <c r="H154" s="96" t="str">
        <f>CONCATENATE(UPPER(Table1[[#This Row],[h_Kode Sales :_1]])," ",Table1[[#This Row],[h_Kode Sales :_2]])</f>
        <v>G 4036</v>
      </c>
      <c r="I154" s="95" t="str">
        <f>IF(Table1[[#This Row],[h_toko]]="","",INDEX(Table2[e],IF(Table1[[#This Row],[h_toko]]="","",MATCH(Table1[[#This Row],[h_toko]],Table2[a],0)),))</f>
        <v>CV UTAMA PUTRA TULUNG AGUNG</v>
      </c>
      <c r="J154" s="92">
        <v>288</v>
      </c>
      <c r="K154" s="92" t="s">
        <v>132</v>
      </c>
      <c r="L154" s="92">
        <v>2</v>
      </c>
      <c r="M154" s="92" t="s">
        <v>453</v>
      </c>
      <c r="N154" s="291" t="str">
        <f>IF(Table1[[#This Row],[h_Item Description]]="","",INDEX([1]!db[NB PAJAK],MATCH(Table1[[#This Row],[h_Item Description]],[1]!db[kode],0)))</f>
        <v>GEL PEN KENKO KE-303 T-GEL TRIANGULAR</v>
      </c>
      <c r="O154" s="92" t="s">
        <v>454</v>
      </c>
      <c r="P154" s="93">
        <v>21600</v>
      </c>
      <c r="Q154" s="94">
        <v>0.125</v>
      </c>
      <c r="S154" s="294">
        <f>Table1[[#This Row],[h_hargasetelahdiskon]]</f>
        <v>5443200</v>
      </c>
      <c r="T154" s="93" t="s">
        <v>146</v>
      </c>
      <c r="V154" s="95">
        <f ca="1">IF(Table1[[#This Row],[Item Description]]="","",IF(Table1[[#This Row],[//]]="",INDIRECT(ADDRESS(ROW()-1,COLUMN())),Table1[[#This Row],[//]]))</f>
        <v>154</v>
      </c>
      <c r="W154" s="95">
        <f ca="1">IF(Table1[[#This Row],[h_id]]="","",COUNTIF(Table1[h_id],Table1[[#This Row],[h_id]]))</f>
        <v>1</v>
      </c>
      <c r="X154" s="93">
        <f>IF(Table1[Item Description]="","",Table1[[#This Row],[Qty]]*Table1[[#This Row],[Unit Price]])</f>
        <v>6220800</v>
      </c>
      <c r="Y154" s="93">
        <f>IF(Table1[[#This Row],[h_hargasebelumdiskon]]="","",IF(Table1[[#This Row],[Disc 1]]="",0,Table1[[#This Row],[h_hargasebelumdiskon]]*Table1[[#This Row],[Disc 1]]))</f>
        <v>777600</v>
      </c>
      <c r="Z154" s="93">
        <f>IF(Table1[[#This Row],[h_hargasebelumdiskon]]="","",IF(Table1[[#This Row],[Disc 2]]="",0,(Table1[[#This Row],[h_hargasebelumdiskon]]-Table1[[#This Row],[h_disc 1]])*Table1[[#This Row],[Disc 2]]))</f>
        <v>0</v>
      </c>
      <c r="AA154" s="93">
        <f>IF(Table1[Item Description]="","",Table1[[#This Row],[h_disc 1]]+Table1[[#This Row],[h_disc 2]])</f>
        <v>777600</v>
      </c>
      <c r="AB154" s="93">
        <f>IF(Table1[Item Description]="","",Table1[[#This Row],[h_hargasebelumdiskon]]-Table1[[#This Row],[h_diskon]])</f>
        <v>5443200</v>
      </c>
      <c r="AC154" s="93">
        <f ca="1">IF(Table1[//]="","",SUMIF(Table1[h_id],Table1[h_id],Table1[h_hargasetelahdiskon]))</f>
        <v>5443200</v>
      </c>
      <c r="AD154" s="93"/>
      <c r="AE154" s="93" t="str">
        <f>Table1[[#This Row],[Item Description]]&amp;Table1[[#This Row],[Unit]]&amp;Table1[[#This Row],[Unit Price]]</f>
        <v>GEL PEN KENKO KE-303 T-GEL TRIANGULARLSN21600</v>
      </c>
    </row>
    <row r="155" spans="1:31" x14ac:dyDescent="0.25">
      <c r="A155" s="95" t="str">
        <f>IF(Table1[[#This Row],[No. Invoice :]]="","",ROW())</f>
        <v/>
      </c>
      <c r="B155" s="291" t="str">
        <f>IF(Table1[h_Kode Sales :_1]="","",B$1+COUNT(B$2:B154))</f>
        <v/>
      </c>
      <c r="D155" s="292"/>
      <c r="E155" s="293"/>
      <c r="F155" s="292"/>
      <c r="G155" s="95" t="str">
        <f>IF(Table1[[#This Row],[h_No. Invoice :]]="","",CONCATENATE("AM"," ",Table1[[#This Row],[h_No. Invoice :]]))</f>
        <v/>
      </c>
      <c r="H155" s="96" t="str">
        <f>CONCATENATE(UPPER(Table1[[#This Row],[h_Kode Sales :_1]])," ",Table1[[#This Row],[h_Kode Sales :_2]])</f>
        <v xml:space="preserve"> </v>
      </c>
      <c r="I155" s="95" t="str">
        <f>IF(Table1[[#This Row],[h_toko]]="","",INDEX(Table2[e],IF(Table1[[#This Row],[h_toko]]="","",MATCH(Table1[[#This Row],[h_toko]],Table2[a],0)),))</f>
        <v/>
      </c>
      <c r="N155" s="291" t="str">
        <f>IF(Table1[[#This Row],[h_Item Description]]="","",INDEX([1]!db[NB PAJAK],MATCH(Table1[[#This Row],[h_Item Description]],[1]!db[kode],0)))</f>
        <v/>
      </c>
      <c r="P155" s="93"/>
      <c r="Q155" s="94"/>
      <c r="S155" s="294" t="str">
        <f>Table1[[#This Row],[h_hargasetelahdiskon]]</f>
        <v/>
      </c>
      <c r="V155" s="95" t="str">
        <f ca="1">IF(Table1[[#This Row],[Item Description]]="","",IF(Table1[[#This Row],[//]]="",INDIRECT(ADDRESS(ROW()-1,COLUMN())),Table1[[#This Row],[//]]))</f>
        <v/>
      </c>
      <c r="W155" s="95" t="str">
        <f ca="1">IF(Table1[[#This Row],[h_id]]="","",COUNTIF(Table1[h_id],Table1[[#This Row],[h_id]]))</f>
        <v/>
      </c>
      <c r="X155" s="93" t="str">
        <f>IF(Table1[Item Description]="","",Table1[[#This Row],[Qty]]*Table1[[#This Row],[Unit Price]])</f>
        <v/>
      </c>
      <c r="Y155" s="93" t="str">
        <f>IF(Table1[[#This Row],[h_hargasebelumdiskon]]="","",IF(Table1[[#This Row],[Disc 1]]="",0,Table1[[#This Row],[h_hargasebelumdiskon]]*Table1[[#This Row],[Disc 1]]))</f>
        <v/>
      </c>
      <c r="Z155" s="93" t="str">
        <f>IF(Table1[[#This Row],[h_hargasebelumdiskon]]="","",IF(Table1[[#This Row],[Disc 2]]="",0,(Table1[[#This Row],[h_hargasebelumdiskon]]-Table1[[#This Row],[h_disc 1]])*Table1[[#This Row],[Disc 2]]))</f>
        <v/>
      </c>
      <c r="AA155" s="93" t="str">
        <f>IF(Table1[Item Description]="","",Table1[[#This Row],[h_disc 1]]+Table1[[#This Row],[h_disc 2]])</f>
        <v/>
      </c>
      <c r="AB155" s="93" t="str">
        <f>IF(Table1[Item Description]="","",Table1[[#This Row],[h_hargasebelumdiskon]]-Table1[[#This Row],[h_diskon]])</f>
        <v/>
      </c>
      <c r="AC155" s="93" t="str">
        <f>IF(Table1[//]="","",SUMIF(Table1[h_id],Table1[h_id],Table1[h_hargasetelahdiskon]))</f>
        <v/>
      </c>
      <c r="AD155" s="93"/>
      <c r="AE155" s="93" t="str">
        <f>Table1[[#This Row],[Item Description]]&amp;Table1[[#This Row],[Unit]]&amp;Table1[[#This Row],[Unit Price]]</f>
        <v/>
      </c>
    </row>
    <row r="156" spans="1:31" x14ac:dyDescent="0.25">
      <c r="A156" s="95">
        <f>IF(Table1[[#This Row],[No. Invoice :]]="","",ROW())</f>
        <v>156</v>
      </c>
      <c r="B156" s="291">
        <f>IF(Table1[h_Kode Sales :_1]="","",B$1+COUNT(B$2:B155))</f>
        <v>23050035</v>
      </c>
      <c r="C156" s="98">
        <v>45069</v>
      </c>
      <c r="D156" s="92" t="s">
        <v>181</v>
      </c>
      <c r="E156" s="97" t="s">
        <v>456</v>
      </c>
      <c r="F156" s="92" t="s">
        <v>98</v>
      </c>
      <c r="G156" s="95" t="str">
        <f>IF(Table1[[#This Row],[h_No. Invoice :]]="","",CONCATENATE("AM"," ",Table1[[#This Row],[h_No. Invoice :]]))</f>
        <v>AM 23050035</v>
      </c>
      <c r="H156" s="96" t="str">
        <f>CONCATENATE(UPPER(Table1[[#This Row],[h_Kode Sales :_1]])," ",Table1[[#This Row],[h_Kode Sales :_2]])</f>
        <v>KO 4263</v>
      </c>
      <c r="I156" s="95" t="str">
        <f>IF(Table1[[#This Row],[h_toko]]="","",INDEX(Table2[e],IF(Table1[[#This Row],[h_toko]]="","",MATCH(Table1[[#This Row],[h_toko]],Table2[a],0)),))</f>
        <v>SOEYANTO LOPULUSI ( LANCAR ) MALANG</v>
      </c>
      <c r="J156" s="92">
        <v>576</v>
      </c>
      <c r="K156" s="92" t="s">
        <v>143</v>
      </c>
      <c r="L156" s="92">
        <v>2</v>
      </c>
      <c r="M156" s="92" t="s">
        <v>350</v>
      </c>
      <c r="N156" s="291" t="str">
        <f>IF(Table1[[#This Row],[h_Item Description]]="","",INDEX([1]!db[NB PAJAK],MATCH(Table1[[#This Row],[h_Item Description]],[1]!db[kode],0)))</f>
        <v>GUNTING JOYKO SC-828</v>
      </c>
      <c r="O156" s="92" t="s">
        <v>353</v>
      </c>
      <c r="P156" s="93">
        <v>4350</v>
      </c>
      <c r="Q156" s="94">
        <v>0.125</v>
      </c>
      <c r="S156" s="294">
        <f>Table1[[#This Row],[h_hargasetelahdiskon]]</f>
        <v>2192400</v>
      </c>
      <c r="T156" s="93" t="s">
        <v>146</v>
      </c>
      <c r="V156" s="95">
        <f ca="1">IF(Table1[[#This Row],[Item Description]]="","",IF(Table1[[#This Row],[//]]="",INDIRECT(ADDRESS(ROW()-1,COLUMN())),Table1[[#This Row],[//]]))</f>
        <v>156</v>
      </c>
      <c r="W156" s="95">
        <f ca="1">IF(Table1[[#This Row],[h_id]]="","",COUNTIF(Table1[h_id],Table1[[#This Row],[h_id]]))</f>
        <v>4</v>
      </c>
      <c r="X156" s="93">
        <f>IF(Table1[Item Description]="","",Table1[[#This Row],[Qty]]*Table1[[#This Row],[Unit Price]])</f>
        <v>2505600</v>
      </c>
      <c r="Y156" s="93">
        <f>IF(Table1[[#This Row],[h_hargasebelumdiskon]]="","",IF(Table1[[#This Row],[Disc 1]]="",0,Table1[[#This Row],[h_hargasebelumdiskon]]*Table1[[#This Row],[Disc 1]]))</f>
        <v>313200</v>
      </c>
      <c r="Z156" s="93">
        <f>IF(Table1[[#This Row],[h_hargasebelumdiskon]]="","",IF(Table1[[#This Row],[Disc 2]]="",0,(Table1[[#This Row],[h_hargasebelumdiskon]]-Table1[[#This Row],[h_disc 1]])*Table1[[#This Row],[Disc 2]]))</f>
        <v>0</v>
      </c>
      <c r="AA156" s="93">
        <f>IF(Table1[Item Description]="","",Table1[[#This Row],[h_disc 1]]+Table1[[#This Row],[h_disc 2]])</f>
        <v>313200</v>
      </c>
      <c r="AB156" s="93">
        <f>IF(Table1[Item Description]="","",Table1[[#This Row],[h_hargasebelumdiskon]]-Table1[[#This Row],[h_diskon]])</f>
        <v>2192400</v>
      </c>
      <c r="AC156" s="93">
        <f ca="1">IF(Table1[//]="","",SUMIF(Table1[h_id],Table1[h_id],Table1[h_hargasetelahdiskon]))</f>
        <v>11399500</v>
      </c>
      <c r="AD156" s="93"/>
      <c r="AE156" s="93" t="str">
        <f>Table1[[#This Row],[Item Description]]&amp;Table1[[#This Row],[Unit]]&amp;Table1[[#This Row],[Unit Price]]</f>
        <v>GUNTING JOYKO SC-828PCS4350</v>
      </c>
    </row>
    <row r="157" spans="1:31" x14ac:dyDescent="0.25">
      <c r="A157" s="95" t="str">
        <f>IF(Table1[[#This Row],[No. Invoice :]]="","",ROW())</f>
        <v/>
      </c>
      <c r="B157" s="291" t="str">
        <f>IF(Table1[h_Kode Sales :_1]="","",B$1+COUNT(B$2:B156))</f>
        <v/>
      </c>
      <c r="G157" s="95" t="str">
        <f>IF(Table1[[#This Row],[h_No. Invoice :]]="","",CONCATENATE("AM"," ",Table1[[#This Row],[h_No. Invoice :]]))</f>
        <v/>
      </c>
      <c r="H157" s="96" t="str">
        <f>CONCATENATE(UPPER(Table1[[#This Row],[h_Kode Sales :_1]])," ",Table1[[#This Row],[h_Kode Sales :_2]])</f>
        <v xml:space="preserve"> </v>
      </c>
      <c r="I157" s="95" t="str">
        <f>IF(Table1[[#This Row],[h_toko]]="","",INDEX(Table2[e],IF(Table1[[#This Row],[h_toko]]="","",MATCH(Table1[[#This Row],[h_toko]],Table2[a],0)),))</f>
        <v/>
      </c>
      <c r="J157" s="92">
        <v>576</v>
      </c>
      <c r="K157" s="92" t="s">
        <v>143</v>
      </c>
      <c r="L157" s="92">
        <v>2</v>
      </c>
      <c r="M157" s="92" t="s">
        <v>351</v>
      </c>
      <c r="N157" s="291" t="str">
        <f>IF(Table1[[#This Row],[h_Item Description]]="","",INDEX([1]!db[NB PAJAK],MATCH(Table1[[#This Row],[h_Item Description]],[1]!db[kode],0)))</f>
        <v>GUNTING JOYKO SC-838</v>
      </c>
      <c r="O157" s="92" t="s">
        <v>354</v>
      </c>
      <c r="P157" s="93">
        <v>6500</v>
      </c>
      <c r="Q157" s="94">
        <v>0.125</v>
      </c>
      <c r="S157" s="294">
        <f>Table1[[#This Row],[h_hargasetelahdiskon]]</f>
        <v>3276000</v>
      </c>
      <c r="V157" s="95">
        <f ca="1">IF(Table1[[#This Row],[Item Description]]="","",IF(Table1[[#This Row],[//]]="",INDIRECT(ADDRESS(ROW()-1,COLUMN())),Table1[[#This Row],[//]]))</f>
        <v>156</v>
      </c>
      <c r="W157" s="95">
        <f ca="1">IF(Table1[[#This Row],[h_id]]="","",COUNTIF(Table1[h_id],Table1[[#This Row],[h_id]]))</f>
        <v>4</v>
      </c>
      <c r="X157" s="93">
        <f>IF(Table1[Item Description]="","",Table1[[#This Row],[Qty]]*Table1[[#This Row],[Unit Price]])</f>
        <v>3744000</v>
      </c>
      <c r="Y157" s="93">
        <f>IF(Table1[[#This Row],[h_hargasebelumdiskon]]="","",IF(Table1[[#This Row],[Disc 1]]="",0,Table1[[#This Row],[h_hargasebelumdiskon]]*Table1[[#This Row],[Disc 1]]))</f>
        <v>468000</v>
      </c>
      <c r="Z157" s="93">
        <f>IF(Table1[[#This Row],[h_hargasebelumdiskon]]="","",IF(Table1[[#This Row],[Disc 2]]="",0,(Table1[[#This Row],[h_hargasebelumdiskon]]-Table1[[#This Row],[h_disc 1]])*Table1[[#This Row],[Disc 2]]))</f>
        <v>0</v>
      </c>
      <c r="AA157" s="93">
        <f>IF(Table1[Item Description]="","",Table1[[#This Row],[h_disc 1]]+Table1[[#This Row],[h_disc 2]])</f>
        <v>468000</v>
      </c>
      <c r="AB157" s="93">
        <f>IF(Table1[Item Description]="","",Table1[[#This Row],[h_hargasebelumdiskon]]-Table1[[#This Row],[h_diskon]])</f>
        <v>3276000</v>
      </c>
      <c r="AC157" s="93" t="str">
        <f>IF(Table1[//]="","",SUMIF(Table1[h_id],Table1[h_id],Table1[h_hargasetelahdiskon]))</f>
        <v/>
      </c>
      <c r="AD157" s="93"/>
      <c r="AE157" s="93" t="str">
        <f>Table1[[#This Row],[Item Description]]&amp;Table1[[#This Row],[Unit]]&amp;Table1[[#This Row],[Unit Price]]</f>
        <v>GUNTING JOYKO SC-838PCS6500</v>
      </c>
    </row>
    <row r="158" spans="1:31" x14ac:dyDescent="0.25">
      <c r="A158" s="95" t="str">
        <f>IF(Table1[[#This Row],[No. Invoice :]]="","",ROW())</f>
        <v/>
      </c>
      <c r="B158" s="291" t="str">
        <f>IF(Table1[h_Kode Sales :_1]="","",B$1+COUNT(B$2:B157))</f>
        <v/>
      </c>
      <c r="G158" s="95" t="str">
        <f>IF(Table1[[#This Row],[h_No. Invoice :]]="","",CONCATENATE("AM"," ",Table1[[#This Row],[h_No. Invoice :]]))</f>
        <v/>
      </c>
      <c r="H158" s="96" t="str">
        <f>CONCATENATE(UPPER(Table1[[#This Row],[h_Kode Sales :_1]])," ",Table1[[#This Row],[h_Kode Sales :_2]])</f>
        <v xml:space="preserve"> </v>
      </c>
      <c r="I158" s="95" t="str">
        <f>IF(Table1[[#This Row],[h_toko]]="","",INDEX(Table2[e],IF(Table1[[#This Row],[h_toko]]="","",MATCH(Table1[[#This Row],[h_toko]],Table2[a],0)),))</f>
        <v/>
      </c>
      <c r="J158" s="92">
        <v>2000</v>
      </c>
      <c r="K158" s="92" t="s">
        <v>143</v>
      </c>
      <c r="L158" s="92">
        <v>2</v>
      </c>
      <c r="M158" s="92" t="s">
        <v>458</v>
      </c>
      <c r="N158" s="291" t="str">
        <f>IF(Table1[[#This Row],[h_Item Description]]="","",INDEX([1]!db[NB PAJAK],MATCH(Table1[[#This Row],[h_Item Description]],[1]!db[kode],0)))</f>
        <v>LABEL HARGA JOYKO LB-2RL (1 LINE PUTIH)</v>
      </c>
      <c r="O158" s="92" t="s">
        <v>459</v>
      </c>
      <c r="P158" s="93">
        <v>2050</v>
      </c>
      <c r="Q158" s="94">
        <v>0.125</v>
      </c>
      <c r="S158" s="294">
        <f>Table1[[#This Row],[h_hargasetelahdiskon]]</f>
        <v>3587500</v>
      </c>
      <c r="V158" s="95">
        <f ca="1">IF(Table1[[#This Row],[Item Description]]="","",IF(Table1[[#This Row],[//]]="",INDIRECT(ADDRESS(ROW()-1,COLUMN())),Table1[[#This Row],[//]]))</f>
        <v>156</v>
      </c>
      <c r="W158" s="95">
        <f ca="1">IF(Table1[[#This Row],[h_id]]="","",COUNTIF(Table1[h_id],Table1[[#This Row],[h_id]]))</f>
        <v>4</v>
      </c>
      <c r="X158" s="93">
        <f>IF(Table1[Item Description]="","",Table1[[#This Row],[Qty]]*Table1[[#This Row],[Unit Price]])</f>
        <v>4100000</v>
      </c>
      <c r="Y158" s="93">
        <f>IF(Table1[[#This Row],[h_hargasebelumdiskon]]="","",IF(Table1[[#This Row],[Disc 1]]="",0,Table1[[#This Row],[h_hargasebelumdiskon]]*Table1[[#This Row],[Disc 1]]))</f>
        <v>512500</v>
      </c>
      <c r="Z158" s="93">
        <f>IF(Table1[[#This Row],[h_hargasebelumdiskon]]="","",IF(Table1[[#This Row],[Disc 2]]="",0,(Table1[[#This Row],[h_hargasebelumdiskon]]-Table1[[#This Row],[h_disc 1]])*Table1[[#This Row],[Disc 2]]))</f>
        <v>0</v>
      </c>
      <c r="AA158" s="93">
        <f>IF(Table1[Item Description]="","",Table1[[#This Row],[h_disc 1]]+Table1[[#This Row],[h_disc 2]])</f>
        <v>512500</v>
      </c>
      <c r="AB158" s="93">
        <f>IF(Table1[Item Description]="","",Table1[[#This Row],[h_hargasebelumdiskon]]-Table1[[#This Row],[h_diskon]])</f>
        <v>3587500</v>
      </c>
      <c r="AC158" s="93" t="str">
        <f>IF(Table1[//]="","",SUMIF(Table1[h_id],Table1[h_id],Table1[h_hargasetelahdiskon]))</f>
        <v/>
      </c>
      <c r="AD158" s="93"/>
      <c r="AE158" s="93" t="str">
        <f>Table1[[#This Row],[Item Description]]&amp;Table1[[#This Row],[Unit]]&amp;Table1[[#This Row],[Unit Price]]</f>
        <v>LABEL HARGA JOYKO LB-2RL (1 LINE PUTIH)PCS2050</v>
      </c>
    </row>
    <row r="159" spans="1:31" x14ac:dyDescent="0.25">
      <c r="A159" s="95" t="str">
        <f>IF(Table1[[#This Row],[No. Invoice :]]="","",ROW())</f>
        <v/>
      </c>
      <c r="B159" s="291" t="str">
        <f>IF(Table1[h_Kode Sales :_1]="","",B$1+COUNT(B$2:B158))</f>
        <v/>
      </c>
      <c r="G159" s="95" t="str">
        <f>IF(Table1[[#This Row],[h_No. Invoice :]]="","",CONCATENATE("AM"," ",Table1[[#This Row],[h_No. Invoice :]]))</f>
        <v/>
      </c>
      <c r="H159" s="96" t="str">
        <f>CONCATENATE(UPPER(Table1[[#This Row],[h_Kode Sales :_1]])," ",Table1[[#This Row],[h_Kode Sales :_2]])</f>
        <v xml:space="preserve"> </v>
      </c>
      <c r="I159" s="95" t="str">
        <f>IF(Table1[[#This Row],[h_toko]]="","",INDEX(Table2[e],IF(Table1[[#This Row],[h_toko]]="","",MATCH(Table1[[#This Row],[h_toko]],Table2[a],0)),))</f>
        <v/>
      </c>
      <c r="J159" s="92">
        <v>72</v>
      </c>
      <c r="K159" s="92" t="s">
        <v>132</v>
      </c>
      <c r="L159" s="92">
        <v>1</v>
      </c>
      <c r="M159" s="92" t="s">
        <v>457</v>
      </c>
      <c r="N159" s="291" t="str">
        <f>IF(Table1[[#This Row],[h_Item Description]]="","",INDEX([1]!db[NB PAJAK],MATCH(Table1[[#This Row],[h_Item Description]],[1]!db[kode],0)))</f>
        <v>ISI PENSIL 2B 2.0 MM JOYKO PL-11</v>
      </c>
      <c r="O159" s="92" t="s">
        <v>460</v>
      </c>
      <c r="P159" s="93">
        <v>37200</v>
      </c>
      <c r="Q159" s="94">
        <v>0.125</v>
      </c>
      <c r="S159" s="294">
        <f>Table1[[#This Row],[h_hargasetelahdiskon]]</f>
        <v>2343600</v>
      </c>
      <c r="V159" s="95">
        <f ca="1">IF(Table1[[#This Row],[Item Description]]="","",IF(Table1[[#This Row],[//]]="",INDIRECT(ADDRESS(ROW()-1,COLUMN())),Table1[[#This Row],[//]]))</f>
        <v>156</v>
      </c>
      <c r="W159" s="95">
        <f ca="1">IF(Table1[[#This Row],[h_id]]="","",COUNTIF(Table1[h_id],Table1[[#This Row],[h_id]]))</f>
        <v>4</v>
      </c>
      <c r="X159" s="93">
        <f>IF(Table1[Item Description]="","",Table1[[#This Row],[Qty]]*Table1[[#This Row],[Unit Price]])</f>
        <v>2678400</v>
      </c>
      <c r="Y159" s="93">
        <f>IF(Table1[[#This Row],[h_hargasebelumdiskon]]="","",IF(Table1[[#This Row],[Disc 1]]="",0,Table1[[#This Row],[h_hargasebelumdiskon]]*Table1[[#This Row],[Disc 1]]))</f>
        <v>334800</v>
      </c>
      <c r="Z159" s="93">
        <f>IF(Table1[[#This Row],[h_hargasebelumdiskon]]="","",IF(Table1[[#This Row],[Disc 2]]="",0,(Table1[[#This Row],[h_hargasebelumdiskon]]-Table1[[#This Row],[h_disc 1]])*Table1[[#This Row],[Disc 2]]))</f>
        <v>0</v>
      </c>
      <c r="AA159" s="93">
        <f>IF(Table1[Item Description]="","",Table1[[#This Row],[h_disc 1]]+Table1[[#This Row],[h_disc 2]])</f>
        <v>334800</v>
      </c>
      <c r="AB159" s="93">
        <f>IF(Table1[Item Description]="","",Table1[[#This Row],[h_hargasebelumdiskon]]-Table1[[#This Row],[h_diskon]])</f>
        <v>2343600</v>
      </c>
      <c r="AC159" s="93" t="str">
        <f>IF(Table1[//]="","",SUMIF(Table1[h_id],Table1[h_id],Table1[h_hargasetelahdiskon]))</f>
        <v/>
      </c>
      <c r="AD159" s="93"/>
      <c r="AE159" s="93" t="str">
        <f>Table1[[#This Row],[Item Description]]&amp;Table1[[#This Row],[Unit]]&amp;Table1[[#This Row],[Unit Price]]</f>
        <v>ISI PENSIL 2B 2.0 MM JOYKO PL-11LSN37200</v>
      </c>
    </row>
    <row r="160" spans="1:31" x14ac:dyDescent="0.25">
      <c r="A160" s="95" t="str">
        <f>IF(Table1[[#This Row],[No. Invoice :]]="","",ROW())</f>
        <v/>
      </c>
      <c r="B160" s="291" t="str">
        <f>IF(Table1[h_Kode Sales :_1]="","",B$1+COUNT(B$2:B159))</f>
        <v/>
      </c>
      <c r="G160" s="95" t="str">
        <f>IF(Table1[[#This Row],[h_No. Invoice :]]="","",CONCATENATE("AM"," ",Table1[[#This Row],[h_No. Invoice :]]))</f>
        <v/>
      </c>
      <c r="H160" s="96" t="str">
        <f>CONCATENATE(UPPER(Table1[[#This Row],[h_Kode Sales :_1]])," ",Table1[[#This Row],[h_Kode Sales :_2]])</f>
        <v xml:space="preserve"> </v>
      </c>
      <c r="I160" s="95" t="str">
        <f>IF(Table1[[#This Row],[h_toko]]="","",INDEX(Table2[e],IF(Table1[[#This Row],[h_toko]]="","",MATCH(Table1[[#This Row],[h_toko]],Table2[a],0)),))</f>
        <v/>
      </c>
      <c r="N160" s="291" t="str">
        <f>IF(Table1[[#This Row],[h_Item Description]]="","",INDEX([1]!db[NB PAJAK],MATCH(Table1[[#This Row],[h_Item Description]],[1]!db[kode],0)))</f>
        <v/>
      </c>
      <c r="P160" s="93"/>
      <c r="Q160" s="94"/>
      <c r="S160" s="294" t="str">
        <f>Table1[[#This Row],[h_hargasetelahdiskon]]</f>
        <v/>
      </c>
      <c r="V160" s="95" t="str">
        <f ca="1">IF(Table1[[#This Row],[Item Description]]="","",IF(Table1[[#This Row],[//]]="",INDIRECT(ADDRESS(ROW()-1,COLUMN())),Table1[[#This Row],[//]]))</f>
        <v/>
      </c>
      <c r="W160" s="95" t="str">
        <f ca="1">IF(Table1[[#This Row],[h_id]]="","",COUNTIF(Table1[h_id],Table1[[#This Row],[h_id]]))</f>
        <v/>
      </c>
      <c r="X160" s="93" t="str">
        <f>IF(Table1[Item Description]="","",Table1[[#This Row],[Qty]]*Table1[[#This Row],[Unit Price]])</f>
        <v/>
      </c>
      <c r="Y160" s="93" t="str">
        <f>IF(Table1[[#This Row],[h_hargasebelumdiskon]]="","",IF(Table1[[#This Row],[Disc 1]]="",0,Table1[[#This Row],[h_hargasebelumdiskon]]*Table1[[#This Row],[Disc 1]]))</f>
        <v/>
      </c>
      <c r="Z160" s="93" t="str">
        <f>IF(Table1[[#This Row],[h_hargasebelumdiskon]]="","",IF(Table1[[#This Row],[Disc 2]]="",0,(Table1[[#This Row],[h_hargasebelumdiskon]]-Table1[[#This Row],[h_disc 1]])*Table1[[#This Row],[Disc 2]]))</f>
        <v/>
      </c>
      <c r="AA160" s="93" t="str">
        <f>IF(Table1[Item Description]="","",Table1[[#This Row],[h_disc 1]]+Table1[[#This Row],[h_disc 2]])</f>
        <v/>
      </c>
      <c r="AB160" s="93" t="str">
        <f>IF(Table1[Item Description]="","",Table1[[#This Row],[h_hargasebelumdiskon]]-Table1[[#This Row],[h_diskon]])</f>
        <v/>
      </c>
      <c r="AC160" s="93" t="str">
        <f>IF(Table1[//]="","",SUMIF(Table1[h_id],Table1[h_id],Table1[h_hargasetelahdiskon]))</f>
        <v/>
      </c>
      <c r="AD160" s="93"/>
      <c r="AE160" s="93" t="str">
        <f>Table1[[#This Row],[Item Description]]&amp;Table1[[#This Row],[Unit]]&amp;Table1[[#This Row],[Unit Price]]</f>
        <v/>
      </c>
    </row>
    <row r="161" spans="1:31" x14ac:dyDescent="0.25">
      <c r="A161" s="95">
        <f>IF(Table1[[#This Row],[No. Invoice :]]="","",ROW())</f>
        <v>161</v>
      </c>
      <c r="B161" s="291">
        <f>IF(Table1[h_Kode Sales :_1]="","",B$1+COUNT(B$2:B160))</f>
        <v>23050036</v>
      </c>
      <c r="C161" s="98">
        <v>45069</v>
      </c>
      <c r="D161" s="92" t="s">
        <v>181</v>
      </c>
      <c r="E161" s="97" t="s">
        <v>464</v>
      </c>
      <c r="F161" s="92" t="s">
        <v>142</v>
      </c>
      <c r="G161" s="95" t="str">
        <f>IF(Table1[[#This Row],[h_No. Invoice :]]="","",CONCATENATE("AM"," ",Table1[[#This Row],[h_No. Invoice :]]))</f>
        <v>AM 23050036</v>
      </c>
      <c r="H161" s="96" t="str">
        <f>CONCATENATE(UPPER(Table1[[#This Row],[h_Kode Sales :_1]])," ",Table1[[#This Row],[h_Kode Sales :_2]])</f>
        <v>KO 4401</v>
      </c>
      <c r="I161" s="95" t="str">
        <f>IF(Table1[[#This Row],[h_toko]]="","",INDEX(Table2[e],IF(Table1[[#This Row],[h_toko]]="","",MATCH(Table1[[#This Row],[h_toko]],Table2[a],0)),))</f>
        <v>CV PELITA JAYA (ANUGERAH SEJAHTERA) PURWOKERTO</v>
      </c>
      <c r="J161" s="92">
        <v>48</v>
      </c>
      <c r="K161" s="92" t="s">
        <v>132</v>
      </c>
      <c r="L161" s="92">
        <v>2</v>
      </c>
      <c r="M161" s="92" t="s">
        <v>424</v>
      </c>
      <c r="N161" s="291" t="str">
        <f>IF(Table1[[#This Row],[h_Item Description]]="","",INDEX([1]!db[NB PAJAK],MATCH(Table1[[#This Row],[h_Item Description]],[1]!db[kode],0)))</f>
        <v>JANGKA (MATH SET) JOYKO MS-55</v>
      </c>
      <c r="O161" s="92" t="s">
        <v>426</v>
      </c>
      <c r="P161" s="93">
        <v>89400</v>
      </c>
      <c r="Q161" s="94">
        <v>0.13500000000000001</v>
      </c>
      <c r="S161" s="294">
        <f>Table1[[#This Row],[h_hargasetelahdiskon]]</f>
        <v>3711888</v>
      </c>
      <c r="T161" s="93" t="s">
        <v>146</v>
      </c>
      <c r="V161" s="95">
        <f ca="1">IF(Table1[[#This Row],[Item Description]]="","",IF(Table1[[#This Row],[//]]="",INDIRECT(ADDRESS(ROW()-1,COLUMN())),Table1[[#This Row],[//]]))</f>
        <v>161</v>
      </c>
      <c r="W161" s="95">
        <f ca="1">IF(Table1[[#This Row],[h_id]]="","",COUNTIF(Table1[h_id],Table1[[#This Row],[h_id]]))</f>
        <v>1</v>
      </c>
      <c r="X161" s="93">
        <f>IF(Table1[Item Description]="","",Table1[[#This Row],[Qty]]*Table1[[#This Row],[Unit Price]])</f>
        <v>4291200</v>
      </c>
      <c r="Y161" s="93">
        <f>IF(Table1[[#This Row],[h_hargasebelumdiskon]]="","",IF(Table1[[#This Row],[Disc 1]]="",0,Table1[[#This Row],[h_hargasebelumdiskon]]*Table1[[#This Row],[Disc 1]]))</f>
        <v>579312</v>
      </c>
      <c r="Z161" s="93">
        <f>IF(Table1[[#This Row],[h_hargasebelumdiskon]]="","",IF(Table1[[#This Row],[Disc 2]]="",0,(Table1[[#This Row],[h_hargasebelumdiskon]]-Table1[[#This Row],[h_disc 1]])*Table1[[#This Row],[Disc 2]]))</f>
        <v>0</v>
      </c>
      <c r="AA161" s="93">
        <f>IF(Table1[Item Description]="","",Table1[[#This Row],[h_disc 1]]+Table1[[#This Row],[h_disc 2]])</f>
        <v>579312</v>
      </c>
      <c r="AB161" s="93">
        <f>IF(Table1[Item Description]="","",Table1[[#This Row],[h_hargasebelumdiskon]]-Table1[[#This Row],[h_diskon]])</f>
        <v>3711888</v>
      </c>
      <c r="AC161" s="93">
        <f ca="1">IF(Table1[//]="","",SUMIF(Table1[h_id],Table1[h_id],Table1[h_hargasetelahdiskon]))</f>
        <v>3711888</v>
      </c>
      <c r="AD161" s="93"/>
      <c r="AE161" s="93" t="str">
        <f>Table1[[#This Row],[Item Description]]&amp;Table1[[#This Row],[Unit]]&amp;Table1[[#This Row],[Unit Price]]</f>
        <v>JANGKA (MATH SET) JOYKO MS-55LSN89400</v>
      </c>
    </row>
    <row r="162" spans="1:31" x14ac:dyDescent="0.25">
      <c r="A162" s="95" t="str">
        <f>IF(Table1[[#This Row],[No. Invoice :]]="","",ROW())</f>
        <v/>
      </c>
      <c r="B162" s="291" t="str">
        <f>IF(Table1[h_Kode Sales :_1]="","",B$1+COUNT(B$2:B161))</f>
        <v/>
      </c>
      <c r="G162" s="95" t="str">
        <f>IF(Table1[[#This Row],[h_No. Invoice :]]="","",CONCATENATE("AM"," ",Table1[[#This Row],[h_No. Invoice :]]))</f>
        <v/>
      </c>
      <c r="H162" s="96" t="str">
        <f>CONCATENATE(UPPER(Table1[[#This Row],[h_Kode Sales :_1]])," ",Table1[[#This Row],[h_Kode Sales :_2]])</f>
        <v xml:space="preserve"> </v>
      </c>
      <c r="I162" s="95" t="str">
        <f>IF(Table1[[#This Row],[h_toko]]="","",INDEX(Table2[e],IF(Table1[[#This Row],[h_toko]]="","",MATCH(Table1[[#This Row],[h_toko]],Table2[a],0)),))</f>
        <v/>
      </c>
      <c r="N162" s="291" t="str">
        <f>IF(Table1[[#This Row],[h_Item Description]]="","",INDEX([1]!db[NB PAJAK],MATCH(Table1[[#This Row],[h_Item Description]],[1]!db[kode],0)))</f>
        <v/>
      </c>
      <c r="P162" s="93"/>
      <c r="Q162" s="94"/>
      <c r="S162" s="294" t="str">
        <f>Table1[[#This Row],[h_hargasetelahdiskon]]</f>
        <v/>
      </c>
      <c r="V162" s="95" t="str">
        <f ca="1">IF(Table1[[#This Row],[Item Description]]="","",IF(Table1[[#This Row],[//]]="",INDIRECT(ADDRESS(ROW()-1,COLUMN())),Table1[[#This Row],[//]]))</f>
        <v/>
      </c>
      <c r="W162" s="95" t="str">
        <f ca="1">IF(Table1[[#This Row],[h_id]]="","",COUNTIF(Table1[h_id],Table1[[#This Row],[h_id]]))</f>
        <v/>
      </c>
      <c r="X162" s="93" t="str">
        <f>IF(Table1[Item Description]="","",Table1[[#This Row],[Qty]]*Table1[[#This Row],[Unit Price]])</f>
        <v/>
      </c>
      <c r="Y162" s="93" t="str">
        <f>IF(Table1[[#This Row],[h_hargasebelumdiskon]]="","",IF(Table1[[#This Row],[Disc 1]]="",0,Table1[[#This Row],[h_hargasebelumdiskon]]*Table1[[#This Row],[Disc 1]]))</f>
        <v/>
      </c>
      <c r="Z162" s="93" t="str">
        <f>IF(Table1[[#This Row],[h_hargasebelumdiskon]]="","",IF(Table1[[#This Row],[Disc 2]]="",0,(Table1[[#This Row],[h_hargasebelumdiskon]]-Table1[[#This Row],[h_disc 1]])*Table1[[#This Row],[Disc 2]]))</f>
        <v/>
      </c>
      <c r="AA162" s="93" t="str">
        <f>IF(Table1[Item Description]="","",Table1[[#This Row],[h_disc 1]]+Table1[[#This Row],[h_disc 2]])</f>
        <v/>
      </c>
      <c r="AB162" s="93" t="str">
        <f>IF(Table1[Item Description]="","",Table1[[#This Row],[h_hargasebelumdiskon]]-Table1[[#This Row],[h_diskon]])</f>
        <v/>
      </c>
      <c r="AC162" s="93" t="str">
        <f>IF(Table1[//]="","",SUMIF(Table1[h_id],Table1[h_id],Table1[h_hargasetelahdiskon]))</f>
        <v/>
      </c>
      <c r="AD162" s="93"/>
      <c r="AE162" s="93" t="str">
        <f>Table1[[#This Row],[Item Description]]&amp;Table1[[#This Row],[Unit]]&amp;Table1[[#This Row],[Unit Price]]</f>
        <v/>
      </c>
    </row>
    <row r="163" spans="1:31" x14ac:dyDescent="0.25">
      <c r="A163" s="95">
        <f>IF(Table1[[#This Row],[No. Invoice :]]="","",ROW())</f>
        <v>163</v>
      </c>
      <c r="B163" s="291">
        <f>IF(Table1[h_Kode Sales :_1]="","",B$1+COUNT(B$2:B162))</f>
        <v>23050037</v>
      </c>
      <c r="C163" s="98">
        <v>45069</v>
      </c>
      <c r="D163" s="92" t="s">
        <v>181</v>
      </c>
      <c r="E163" s="97" t="s">
        <v>467</v>
      </c>
      <c r="F163" s="92" t="s">
        <v>98</v>
      </c>
      <c r="G163" s="95" t="str">
        <f>IF(Table1[[#This Row],[h_No. Invoice :]]="","",CONCATENATE("AM"," ",Table1[[#This Row],[h_No. Invoice :]]))</f>
        <v>AM 23050037</v>
      </c>
      <c r="H163" s="96" t="str">
        <f>CONCATENATE(UPPER(Table1[[#This Row],[h_Kode Sales :_1]])," ",Table1[[#This Row],[h_Kode Sales :_2]])</f>
        <v>KO 1273</v>
      </c>
      <c r="I163" s="95" t="str">
        <f>IF(Table1[[#This Row],[h_toko]]="","",INDEX(Table2[e],IF(Table1[[#This Row],[h_toko]]="","",MATCH(Table1[[#This Row],[h_toko]],Table2[a],0)),))</f>
        <v>SOEYANTO LOPULUSI ( LANCAR ) MALANG</v>
      </c>
      <c r="J163" s="92">
        <v>288</v>
      </c>
      <c r="K163" s="92" t="s">
        <v>132</v>
      </c>
      <c r="L163" s="92">
        <v>2</v>
      </c>
      <c r="M163" s="92" t="s">
        <v>468</v>
      </c>
      <c r="N163" s="291" t="str">
        <f>IF(Table1[[#This Row],[h_Item Description]]="","",INDEX([1]!db[NB PAJAK],MATCH(Table1[[#This Row],[h_Item Description]],[1]!db[kode],0)))</f>
        <v>GEL PEN KENKO HI-TECH-H 0.28 MM HITAM</v>
      </c>
      <c r="O163" s="92" t="s">
        <v>154</v>
      </c>
      <c r="P163" s="93">
        <v>39000</v>
      </c>
      <c r="Q163" s="94">
        <v>0.125</v>
      </c>
      <c r="S163" s="294">
        <f>Table1[[#This Row],[h_hargasetelahdiskon]]</f>
        <v>9828000</v>
      </c>
      <c r="T163" s="93" t="s">
        <v>146</v>
      </c>
      <c r="V163" s="95">
        <f ca="1">IF(Table1[[#This Row],[Item Description]]="","",IF(Table1[[#This Row],[//]]="",INDIRECT(ADDRESS(ROW()-1,COLUMN())),Table1[[#This Row],[//]]))</f>
        <v>163</v>
      </c>
      <c r="W163" s="95">
        <f ca="1">IF(Table1[[#This Row],[h_id]]="","",COUNTIF(Table1[h_id],Table1[[#This Row],[h_id]]))</f>
        <v>2</v>
      </c>
      <c r="X163" s="93">
        <f>IF(Table1[Item Description]="","",Table1[[#This Row],[Qty]]*Table1[[#This Row],[Unit Price]])</f>
        <v>11232000</v>
      </c>
      <c r="Y163" s="93">
        <f>IF(Table1[[#This Row],[h_hargasebelumdiskon]]="","",IF(Table1[[#This Row],[Disc 1]]="",0,Table1[[#This Row],[h_hargasebelumdiskon]]*Table1[[#This Row],[Disc 1]]))</f>
        <v>1404000</v>
      </c>
      <c r="Z163" s="93">
        <f>IF(Table1[[#This Row],[h_hargasebelumdiskon]]="","",IF(Table1[[#This Row],[Disc 2]]="",0,(Table1[[#This Row],[h_hargasebelumdiskon]]-Table1[[#This Row],[h_disc 1]])*Table1[[#This Row],[Disc 2]]))</f>
        <v>0</v>
      </c>
      <c r="AA163" s="93">
        <f>IF(Table1[Item Description]="","",Table1[[#This Row],[h_disc 1]]+Table1[[#This Row],[h_disc 2]])</f>
        <v>1404000</v>
      </c>
      <c r="AB163" s="93">
        <f>IF(Table1[Item Description]="","",Table1[[#This Row],[h_hargasebelumdiskon]]-Table1[[#This Row],[h_diskon]])</f>
        <v>9828000</v>
      </c>
      <c r="AC163" s="93">
        <f ca="1">IF(Table1[//]="","",SUMIF(Table1[h_id],Table1[h_id],Table1[h_hargasetelahdiskon]))</f>
        <v>24948000</v>
      </c>
      <c r="AD163" s="93"/>
      <c r="AE163" s="93" t="str">
        <f>Table1[[#This Row],[Item Description]]&amp;Table1[[#This Row],[Unit]]&amp;Table1[[#This Row],[Unit Price]]</f>
        <v>GEL PEN KENKO HI-TECH-H 0.28 MM HITAMLSN39000</v>
      </c>
    </row>
    <row r="164" spans="1:31" x14ac:dyDescent="0.25">
      <c r="A164" s="95" t="str">
        <f>IF(Table1[[#This Row],[No. Invoice :]]="","",ROW())</f>
        <v/>
      </c>
      <c r="B164" s="291" t="str">
        <f>IF(Table1[h_Kode Sales :_1]="","",B$1+COUNT(B$2:B163))</f>
        <v/>
      </c>
      <c r="D164" s="292"/>
      <c r="E164" s="293"/>
      <c r="F164" s="292"/>
      <c r="G164" s="95" t="str">
        <f>IF(Table1[[#This Row],[h_No. Invoice :]]="","",CONCATENATE("AM"," ",Table1[[#This Row],[h_No. Invoice :]]))</f>
        <v/>
      </c>
      <c r="H164" s="96" t="str">
        <f>CONCATENATE(UPPER(Table1[[#This Row],[h_Kode Sales :_1]])," ",Table1[[#This Row],[h_Kode Sales :_2]])</f>
        <v xml:space="preserve"> </v>
      </c>
      <c r="I164" s="95" t="str">
        <f>IF(Table1[[#This Row],[h_toko]]="","",INDEX(Table2[e],IF(Table1[[#This Row],[h_toko]]="","",MATCH(Table1[[#This Row],[h_toko]],Table2[a],0)),))</f>
        <v/>
      </c>
      <c r="J164" s="92">
        <v>300</v>
      </c>
      <c r="K164" s="92" t="s">
        <v>132</v>
      </c>
      <c r="L164" s="92">
        <v>5</v>
      </c>
      <c r="M164" s="92" t="s">
        <v>344</v>
      </c>
      <c r="N164" s="291" t="str">
        <f>IF(Table1[[#This Row],[h_Item Description]]="","",INDEX([1]!db[NB PAJAK],MATCH(Table1[[#This Row],[h_Item Description]],[1]!db[kode],0)))</f>
        <v>CORRECTION TAPE JOYKO CT-522</v>
      </c>
      <c r="O164" s="92" t="s">
        <v>346</v>
      </c>
      <c r="P164" s="93">
        <v>57600</v>
      </c>
      <c r="Q164" s="94">
        <v>0.125</v>
      </c>
      <c r="S164" s="294">
        <f>Table1[[#This Row],[h_hargasetelahdiskon]]</f>
        <v>15120000</v>
      </c>
      <c r="V164" s="95">
        <f ca="1">IF(Table1[[#This Row],[Item Description]]="","",IF(Table1[[#This Row],[//]]="",INDIRECT(ADDRESS(ROW()-1,COLUMN())),Table1[[#This Row],[//]]))</f>
        <v>163</v>
      </c>
      <c r="W164" s="95">
        <f ca="1">IF(Table1[[#This Row],[h_id]]="","",COUNTIF(Table1[h_id],Table1[[#This Row],[h_id]]))</f>
        <v>2</v>
      </c>
      <c r="X164" s="93">
        <f>IF(Table1[Item Description]="","",Table1[[#This Row],[Qty]]*Table1[[#This Row],[Unit Price]])</f>
        <v>17280000</v>
      </c>
      <c r="Y164" s="93">
        <f>IF(Table1[[#This Row],[h_hargasebelumdiskon]]="","",IF(Table1[[#This Row],[Disc 1]]="",0,Table1[[#This Row],[h_hargasebelumdiskon]]*Table1[[#This Row],[Disc 1]]))</f>
        <v>2160000</v>
      </c>
      <c r="Z164" s="93">
        <f>IF(Table1[[#This Row],[h_hargasebelumdiskon]]="","",IF(Table1[[#This Row],[Disc 2]]="",0,(Table1[[#This Row],[h_hargasebelumdiskon]]-Table1[[#This Row],[h_disc 1]])*Table1[[#This Row],[Disc 2]]))</f>
        <v>0</v>
      </c>
      <c r="AA164" s="93">
        <f>IF(Table1[Item Description]="","",Table1[[#This Row],[h_disc 1]]+Table1[[#This Row],[h_disc 2]])</f>
        <v>2160000</v>
      </c>
      <c r="AB164" s="93">
        <f>IF(Table1[Item Description]="","",Table1[[#This Row],[h_hargasebelumdiskon]]-Table1[[#This Row],[h_diskon]])</f>
        <v>15120000</v>
      </c>
      <c r="AC164" s="93" t="str">
        <f>IF(Table1[//]="","",SUMIF(Table1[h_id],Table1[h_id],Table1[h_hargasetelahdiskon]))</f>
        <v/>
      </c>
      <c r="AD164" s="93"/>
      <c r="AE164" s="93" t="str">
        <f>Table1[[#This Row],[Item Description]]&amp;Table1[[#This Row],[Unit]]&amp;Table1[[#This Row],[Unit Price]]</f>
        <v>CORRECTION TAPE JOYKO CT-522LSN57600</v>
      </c>
    </row>
    <row r="165" spans="1:31" x14ac:dyDescent="0.25">
      <c r="A165" s="95" t="str">
        <f>IF(Table1[[#This Row],[No. Invoice :]]="","",ROW())</f>
        <v/>
      </c>
      <c r="B165" s="291" t="str">
        <f>IF(Table1[h_Kode Sales :_1]="","",B$1+COUNT(B$2:B164))</f>
        <v/>
      </c>
      <c r="D165" s="292"/>
      <c r="E165" s="293"/>
      <c r="F165" s="292"/>
      <c r="G165" s="95" t="str">
        <f>IF(Table1[[#This Row],[h_No. Invoice :]]="","",CONCATENATE("AM"," ",Table1[[#This Row],[h_No. Invoice :]]))</f>
        <v/>
      </c>
      <c r="H165" s="96" t="str">
        <f>CONCATENATE(UPPER(Table1[[#This Row],[h_Kode Sales :_1]])," ",Table1[[#This Row],[h_Kode Sales :_2]])</f>
        <v xml:space="preserve"> </v>
      </c>
      <c r="I165" s="95" t="str">
        <f>IF(Table1[[#This Row],[h_toko]]="","",INDEX(Table2[e],IF(Table1[[#This Row],[h_toko]]="","",MATCH(Table1[[#This Row],[h_toko]],Table2[a],0)),))</f>
        <v/>
      </c>
      <c r="N165" s="291" t="str">
        <f>IF(Table1[[#This Row],[h_Item Description]]="","",INDEX([1]!db[NB PAJAK],MATCH(Table1[[#This Row],[h_Item Description]],[1]!db[kode],0)))</f>
        <v/>
      </c>
      <c r="P165" s="93"/>
      <c r="Q165" s="94"/>
      <c r="S165" s="294" t="str">
        <f>Table1[[#This Row],[h_hargasetelahdiskon]]</f>
        <v/>
      </c>
      <c r="V165" s="95" t="str">
        <f ca="1">IF(Table1[[#This Row],[Item Description]]="","",IF(Table1[[#This Row],[//]]="",INDIRECT(ADDRESS(ROW()-1,COLUMN())),Table1[[#This Row],[//]]))</f>
        <v/>
      </c>
      <c r="W165" s="95" t="str">
        <f ca="1">IF(Table1[[#This Row],[h_id]]="","",COUNTIF(Table1[h_id],Table1[[#This Row],[h_id]]))</f>
        <v/>
      </c>
      <c r="X165" s="93" t="str">
        <f>IF(Table1[Item Description]="","",Table1[[#This Row],[Qty]]*Table1[[#This Row],[Unit Price]])</f>
        <v/>
      </c>
      <c r="Y165" s="93" t="str">
        <f>IF(Table1[[#This Row],[h_hargasebelumdiskon]]="","",IF(Table1[[#This Row],[Disc 1]]="",0,Table1[[#This Row],[h_hargasebelumdiskon]]*Table1[[#This Row],[Disc 1]]))</f>
        <v/>
      </c>
      <c r="Z165" s="93" t="str">
        <f>IF(Table1[[#This Row],[h_hargasebelumdiskon]]="","",IF(Table1[[#This Row],[Disc 2]]="",0,(Table1[[#This Row],[h_hargasebelumdiskon]]-Table1[[#This Row],[h_disc 1]])*Table1[[#This Row],[Disc 2]]))</f>
        <v/>
      </c>
      <c r="AA165" s="93" t="str">
        <f>IF(Table1[Item Description]="","",Table1[[#This Row],[h_disc 1]]+Table1[[#This Row],[h_disc 2]])</f>
        <v/>
      </c>
      <c r="AB165" s="93" t="str">
        <f>IF(Table1[Item Description]="","",Table1[[#This Row],[h_hargasebelumdiskon]]-Table1[[#This Row],[h_diskon]])</f>
        <v/>
      </c>
      <c r="AC165" s="93" t="str">
        <f>IF(Table1[//]="","",SUMIF(Table1[h_id],Table1[h_id],Table1[h_hargasetelahdiskon]))</f>
        <v/>
      </c>
      <c r="AD165" s="93"/>
      <c r="AE165" s="93" t="str">
        <f>Table1[[#This Row],[Item Description]]&amp;Table1[[#This Row],[Unit]]&amp;Table1[[#This Row],[Unit Price]]</f>
        <v/>
      </c>
    </row>
    <row r="166" spans="1:31" x14ac:dyDescent="0.25">
      <c r="A166" s="95">
        <f>IF(Table1[[#This Row],[No. Invoice :]]="","",ROW())</f>
        <v>166</v>
      </c>
      <c r="B166" s="291">
        <f>IF(Table1[h_Kode Sales :_1]="","",B$1+COUNT(B$2:B165))</f>
        <v>23050038</v>
      </c>
      <c r="C166" s="98">
        <v>45069</v>
      </c>
      <c r="D166" s="92" t="s">
        <v>181</v>
      </c>
      <c r="E166" s="97" t="s">
        <v>470</v>
      </c>
      <c r="F166" s="92" t="s">
        <v>142</v>
      </c>
      <c r="G166" s="95" t="str">
        <f>IF(Table1[[#This Row],[h_No. Invoice :]]="","",CONCATENATE("AM"," ",Table1[[#This Row],[h_No. Invoice :]]))</f>
        <v>AM 23050038</v>
      </c>
      <c r="H166" s="96" t="str">
        <f>CONCATENATE(UPPER(Table1[[#This Row],[h_Kode Sales :_1]])," ",Table1[[#This Row],[h_Kode Sales :_2]])</f>
        <v>KO 4403</v>
      </c>
      <c r="I166" s="95" t="str">
        <f>IF(Table1[[#This Row],[h_toko]]="","",INDEX(Table2[e],IF(Table1[[#This Row],[h_toko]]="","",MATCH(Table1[[#This Row],[h_toko]],Table2[a],0)),))</f>
        <v>CV PELITA JAYA (ANUGERAH SEJAHTERA) PURWOKERTO</v>
      </c>
      <c r="J166" s="92">
        <v>20</v>
      </c>
      <c r="K166" s="92" t="s">
        <v>191</v>
      </c>
      <c r="L166" s="92">
        <v>1</v>
      </c>
      <c r="M166" s="92" t="s">
        <v>418</v>
      </c>
      <c r="N166" s="291" t="str">
        <f>IF(Table1[[#This Row],[h_Item Description]]="","",INDEX([1]!db[NB PAJAK],MATCH(Table1[[#This Row],[h_Item Description]],[1]!db[kode],0)))</f>
        <v>PAPER JUMBO CLIP KENKO NO. 5</v>
      </c>
      <c r="O166" s="92" t="s">
        <v>419</v>
      </c>
      <c r="P166" s="93">
        <v>43000</v>
      </c>
      <c r="Q166" s="94">
        <v>0.13500000000000001</v>
      </c>
      <c r="S166" s="294">
        <f>Table1[[#This Row],[h_hargasetelahdiskon]]</f>
        <v>743900</v>
      </c>
      <c r="T166" s="93" t="s">
        <v>146</v>
      </c>
      <c r="V166" s="95">
        <f ca="1">IF(Table1[[#This Row],[Item Description]]="","",IF(Table1[[#This Row],[//]]="",INDIRECT(ADDRESS(ROW()-1,COLUMN())),Table1[[#This Row],[//]]))</f>
        <v>166</v>
      </c>
      <c r="W166" s="95">
        <f ca="1">IF(Table1[[#This Row],[h_id]]="","",COUNTIF(Table1[h_id],Table1[[#This Row],[h_id]]))</f>
        <v>2</v>
      </c>
      <c r="X166" s="93">
        <f>IF(Table1[Item Description]="","",Table1[[#This Row],[Qty]]*Table1[[#This Row],[Unit Price]])</f>
        <v>860000</v>
      </c>
      <c r="Y166" s="93">
        <f>IF(Table1[[#This Row],[h_hargasebelumdiskon]]="","",IF(Table1[[#This Row],[Disc 1]]="",0,Table1[[#This Row],[h_hargasebelumdiskon]]*Table1[[#This Row],[Disc 1]]))</f>
        <v>116100.00000000001</v>
      </c>
      <c r="Z166" s="93">
        <f>IF(Table1[[#This Row],[h_hargasebelumdiskon]]="","",IF(Table1[[#This Row],[Disc 2]]="",0,(Table1[[#This Row],[h_hargasebelumdiskon]]-Table1[[#This Row],[h_disc 1]])*Table1[[#This Row],[Disc 2]]))</f>
        <v>0</v>
      </c>
      <c r="AA166" s="93">
        <f>IF(Table1[Item Description]="","",Table1[[#This Row],[h_disc 1]]+Table1[[#This Row],[h_disc 2]])</f>
        <v>116100.00000000001</v>
      </c>
      <c r="AB166" s="93">
        <f>IF(Table1[Item Description]="","",Table1[[#This Row],[h_hargasebelumdiskon]]-Table1[[#This Row],[h_diskon]])</f>
        <v>743900</v>
      </c>
      <c r="AC166" s="93">
        <f ca="1">IF(Table1[//]="","",SUMIF(Table1[h_id],Table1[h_id],Table1[h_hargasetelahdiskon]))</f>
        <v>2223050</v>
      </c>
      <c r="AD166" s="93"/>
      <c r="AE166" s="93" t="str">
        <f>Table1[[#This Row],[Item Description]]&amp;Table1[[#This Row],[Unit]]&amp;Table1[[#This Row],[Unit Price]]</f>
        <v>PAPER JUMBO CLIP KENKO NO. 5PAK43000</v>
      </c>
    </row>
    <row r="167" spans="1:31" x14ac:dyDescent="0.25">
      <c r="A167" s="95" t="str">
        <f>IF(Table1[[#This Row],[No. Invoice :]]="","",ROW())</f>
        <v/>
      </c>
      <c r="B167" s="291" t="str">
        <f>IF(Table1[h_Kode Sales :_1]="","",B$1+COUNT(B$2:B166))</f>
        <v/>
      </c>
      <c r="G167" s="95" t="str">
        <f>IF(Table1[[#This Row],[h_No. Invoice :]]="","",CONCATENATE("AM"," ",Table1[[#This Row],[h_No. Invoice :]]))</f>
        <v/>
      </c>
      <c r="H167" s="96" t="str">
        <f>CONCATENATE(UPPER(Table1[[#This Row],[h_Kode Sales :_1]])," ",Table1[[#This Row],[h_Kode Sales :_2]])</f>
        <v xml:space="preserve"> </v>
      </c>
      <c r="I167" s="95" t="str">
        <f>IF(Table1[[#This Row],[h_toko]]="","",INDEX(Table2[e],IF(Table1[[#This Row],[h_toko]]="","",MATCH(Table1[[#This Row],[h_toko]],Table2[a],0)),))</f>
        <v/>
      </c>
      <c r="J167" s="92">
        <v>30</v>
      </c>
      <c r="K167" s="92" t="s">
        <v>132</v>
      </c>
      <c r="L167" s="92">
        <v>1</v>
      </c>
      <c r="M167" s="92" t="s">
        <v>303</v>
      </c>
      <c r="N167" s="291" t="str">
        <f>IF(Table1[[#This Row],[h_Item Description]]="","",INDEX([1]!db[NB PAJAK],MATCH(Table1[[#This Row],[h_Item Description]],[1]!db[kode],0)))</f>
        <v>CUTTER 9 MM KENKO A-300 (KECIL)</v>
      </c>
      <c r="O167" s="92" t="s">
        <v>295</v>
      </c>
      <c r="P167" s="93">
        <v>57000</v>
      </c>
      <c r="Q167" s="94">
        <v>0.13500000000000001</v>
      </c>
      <c r="S167" s="294">
        <f>Table1[[#This Row],[h_hargasetelahdiskon]]</f>
        <v>1479150</v>
      </c>
      <c r="V167" s="95">
        <f ca="1">IF(Table1[[#This Row],[Item Description]]="","",IF(Table1[[#This Row],[//]]="",INDIRECT(ADDRESS(ROW()-1,COLUMN())),Table1[[#This Row],[//]]))</f>
        <v>166</v>
      </c>
      <c r="W167" s="95">
        <f ca="1">IF(Table1[[#This Row],[h_id]]="","",COUNTIF(Table1[h_id],Table1[[#This Row],[h_id]]))</f>
        <v>2</v>
      </c>
      <c r="X167" s="93">
        <f>IF(Table1[Item Description]="","",Table1[[#This Row],[Qty]]*Table1[[#This Row],[Unit Price]])</f>
        <v>1710000</v>
      </c>
      <c r="Y167" s="93">
        <f>IF(Table1[[#This Row],[h_hargasebelumdiskon]]="","",IF(Table1[[#This Row],[Disc 1]]="",0,Table1[[#This Row],[h_hargasebelumdiskon]]*Table1[[#This Row],[Disc 1]]))</f>
        <v>230850.00000000003</v>
      </c>
      <c r="Z167" s="93">
        <f>IF(Table1[[#This Row],[h_hargasebelumdiskon]]="","",IF(Table1[[#This Row],[Disc 2]]="",0,(Table1[[#This Row],[h_hargasebelumdiskon]]-Table1[[#This Row],[h_disc 1]])*Table1[[#This Row],[Disc 2]]))</f>
        <v>0</v>
      </c>
      <c r="AA167" s="93">
        <f>IF(Table1[Item Description]="","",Table1[[#This Row],[h_disc 1]]+Table1[[#This Row],[h_disc 2]])</f>
        <v>230850.00000000003</v>
      </c>
      <c r="AB167" s="93">
        <f>IF(Table1[Item Description]="","",Table1[[#This Row],[h_hargasebelumdiskon]]-Table1[[#This Row],[h_diskon]])</f>
        <v>1479150</v>
      </c>
      <c r="AC167" s="93" t="str">
        <f>IF(Table1[//]="","",SUMIF(Table1[h_id],Table1[h_id],Table1[h_hargasetelahdiskon]))</f>
        <v/>
      </c>
      <c r="AD167" s="93"/>
      <c r="AE167" s="93" t="str">
        <f>Table1[[#This Row],[Item Description]]&amp;Table1[[#This Row],[Unit]]&amp;Table1[[#This Row],[Unit Price]]</f>
        <v>CUTTER 9 MM KENKO A-300 (KECIL)LSN57000</v>
      </c>
    </row>
    <row r="168" spans="1:31" x14ac:dyDescent="0.25">
      <c r="A168" s="95" t="str">
        <f>IF(Table1[[#This Row],[No. Invoice :]]="","",ROW())</f>
        <v/>
      </c>
      <c r="B168" s="291" t="str">
        <f>IF(Table1[h_Kode Sales :_1]="","",B$1+COUNT(B$2:B167))</f>
        <v/>
      </c>
      <c r="D168" s="292"/>
      <c r="E168" s="293"/>
      <c r="F168" s="292"/>
      <c r="G168" s="95" t="str">
        <f>IF(Table1[[#This Row],[h_No. Invoice :]]="","",CONCATENATE("AM"," ",Table1[[#This Row],[h_No. Invoice :]]))</f>
        <v/>
      </c>
      <c r="H168" s="96" t="str">
        <f>CONCATENATE(UPPER(Table1[[#This Row],[h_Kode Sales :_1]])," ",Table1[[#This Row],[h_Kode Sales :_2]])</f>
        <v xml:space="preserve"> </v>
      </c>
      <c r="I168" s="95" t="str">
        <f>IF(Table1[[#This Row],[h_toko]]="","",INDEX(Table2[e],IF(Table1[[#This Row],[h_toko]]="","",MATCH(Table1[[#This Row],[h_toko]],Table2[a],0)),))</f>
        <v/>
      </c>
      <c r="N168" s="291" t="str">
        <f>IF(Table1[[#This Row],[h_Item Description]]="","",INDEX([1]!db[NB PAJAK],MATCH(Table1[[#This Row],[h_Item Description]],[1]!db[kode],0)))</f>
        <v/>
      </c>
      <c r="P168" s="93"/>
      <c r="Q168" s="94"/>
      <c r="S168" s="294" t="str">
        <f>Table1[[#This Row],[h_hargasetelahdiskon]]</f>
        <v/>
      </c>
      <c r="V168" s="95" t="str">
        <f ca="1">IF(Table1[[#This Row],[Item Description]]="","",IF(Table1[[#This Row],[//]]="",INDIRECT(ADDRESS(ROW()-1,COLUMN())),Table1[[#This Row],[//]]))</f>
        <v/>
      </c>
      <c r="W168" s="95" t="str">
        <f ca="1">IF(Table1[[#This Row],[h_id]]="","",COUNTIF(Table1[h_id],Table1[[#This Row],[h_id]]))</f>
        <v/>
      </c>
      <c r="X168" s="93" t="str">
        <f>IF(Table1[Item Description]="","",Table1[[#This Row],[Qty]]*Table1[[#This Row],[Unit Price]])</f>
        <v/>
      </c>
      <c r="Y168" s="93" t="str">
        <f>IF(Table1[[#This Row],[h_hargasebelumdiskon]]="","",IF(Table1[[#This Row],[Disc 1]]="",0,Table1[[#This Row],[h_hargasebelumdiskon]]*Table1[[#This Row],[Disc 1]]))</f>
        <v/>
      </c>
      <c r="Z168" s="93" t="str">
        <f>IF(Table1[[#This Row],[h_hargasebelumdiskon]]="","",IF(Table1[[#This Row],[Disc 2]]="",0,(Table1[[#This Row],[h_hargasebelumdiskon]]-Table1[[#This Row],[h_disc 1]])*Table1[[#This Row],[Disc 2]]))</f>
        <v/>
      </c>
      <c r="AA168" s="93" t="str">
        <f>IF(Table1[Item Description]="","",Table1[[#This Row],[h_disc 1]]+Table1[[#This Row],[h_disc 2]])</f>
        <v/>
      </c>
      <c r="AB168" s="93" t="str">
        <f>IF(Table1[Item Description]="","",Table1[[#This Row],[h_hargasebelumdiskon]]-Table1[[#This Row],[h_diskon]])</f>
        <v/>
      </c>
      <c r="AC168" s="93" t="str">
        <f>IF(Table1[//]="","",SUMIF(Table1[h_id],Table1[h_id],Table1[h_hargasetelahdiskon]))</f>
        <v/>
      </c>
      <c r="AD168" s="93"/>
      <c r="AE168" s="93" t="str">
        <f>Table1[[#This Row],[Item Description]]&amp;Table1[[#This Row],[Unit]]&amp;Table1[[#This Row],[Unit Price]]</f>
        <v/>
      </c>
    </row>
    <row r="169" spans="1:31" x14ac:dyDescent="0.25">
      <c r="A169" s="95">
        <f>IF(Table1[[#This Row],[No. Invoice :]]="","",ROW())</f>
        <v>169</v>
      </c>
      <c r="B169" s="291">
        <f>IF(Table1[h_Kode Sales :_1]="","",B$1+COUNT(B$2:B168))</f>
        <v>23050039</v>
      </c>
      <c r="C169" s="98">
        <v>45069</v>
      </c>
      <c r="D169" s="92" t="s">
        <v>140</v>
      </c>
      <c r="E169" s="97" t="s">
        <v>471</v>
      </c>
      <c r="F169" s="92" t="s">
        <v>472</v>
      </c>
      <c r="G169" s="95" t="str">
        <f>IF(Table1[[#This Row],[h_No. Invoice :]]="","",CONCATENATE("AM"," ",Table1[[#This Row],[h_No. Invoice :]]))</f>
        <v>AM 23050039</v>
      </c>
      <c r="H169" s="96" t="str">
        <f>CONCATENATE(UPPER(Table1[[#This Row],[h_Kode Sales :_1]])," ",Table1[[#This Row],[h_Kode Sales :_2]])</f>
        <v>KO 4404</v>
      </c>
      <c r="I169" s="95" t="str">
        <f>IF(Table1[[#This Row],[h_toko]]="","",INDEX(Table2[e],IF(Table1[[#This Row],[h_toko]]="","",MATCH(Table1[[#This Row],[h_toko]],Table2[a],0)),))</f>
        <v>HARNOYO (BENDAN) PEKALONGAN</v>
      </c>
      <c r="J169" s="92">
        <v>25</v>
      </c>
      <c r="K169" s="92" t="s">
        <v>132</v>
      </c>
      <c r="L169" s="92">
        <v>1</v>
      </c>
      <c r="M169" s="92" t="s">
        <v>186</v>
      </c>
      <c r="N169" s="291" t="str">
        <f>IF(Table1[[#This Row],[h_Item Description]]="","",INDEX([1]!db[NB PAJAK],MATCH(Table1[[#This Row],[h_Item Description]],[1]!db[kode],0)))</f>
        <v>GUNTING KENKO SC-838N</v>
      </c>
      <c r="O169" s="92" t="s">
        <v>205</v>
      </c>
      <c r="P169" s="93">
        <v>79800</v>
      </c>
      <c r="Q169" s="94">
        <v>0.14000000000000001</v>
      </c>
      <c r="S169" s="294">
        <f>Table1[[#This Row],[h_hargasetelahdiskon]]</f>
        <v>1715700</v>
      </c>
      <c r="T169" s="93" t="s">
        <v>146</v>
      </c>
      <c r="V169" s="95">
        <f ca="1">IF(Table1[[#This Row],[Item Description]]="","",IF(Table1[[#This Row],[//]]="",INDIRECT(ADDRESS(ROW()-1,COLUMN())),Table1[[#This Row],[//]]))</f>
        <v>169</v>
      </c>
      <c r="W169" s="95">
        <f ca="1">IF(Table1[[#This Row],[h_id]]="","",COUNTIF(Table1[h_id],Table1[[#This Row],[h_id]]))</f>
        <v>1</v>
      </c>
      <c r="X169" s="93">
        <f>IF(Table1[Item Description]="","",Table1[[#This Row],[Qty]]*Table1[[#This Row],[Unit Price]])</f>
        <v>1995000</v>
      </c>
      <c r="Y169" s="93">
        <f>IF(Table1[[#This Row],[h_hargasebelumdiskon]]="","",IF(Table1[[#This Row],[Disc 1]]="",0,Table1[[#This Row],[h_hargasebelumdiskon]]*Table1[[#This Row],[Disc 1]]))</f>
        <v>279300</v>
      </c>
      <c r="Z169" s="93">
        <f>IF(Table1[[#This Row],[h_hargasebelumdiskon]]="","",IF(Table1[[#This Row],[Disc 2]]="",0,(Table1[[#This Row],[h_hargasebelumdiskon]]-Table1[[#This Row],[h_disc 1]])*Table1[[#This Row],[Disc 2]]))</f>
        <v>0</v>
      </c>
      <c r="AA169" s="93">
        <f>IF(Table1[Item Description]="","",Table1[[#This Row],[h_disc 1]]+Table1[[#This Row],[h_disc 2]])</f>
        <v>279300</v>
      </c>
      <c r="AB169" s="93">
        <f>IF(Table1[Item Description]="","",Table1[[#This Row],[h_hargasebelumdiskon]]-Table1[[#This Row],[h_diskon]])</f>
        <v>1715700</v>
      </c>
      <c r="AC169" s="93">
        <f ca="1">IF(Table1[//]="","",SUMIF(Table1[h_id],Table1[h_id],Table1[h_hargasetelahdiskon]))</f>
        <v>1715700</v>
      </c>
      <c r="AD169" s="93"/>
      <c r="AE169" s="93" t="str">
        <f>Table1[[#This Row],[Item Description]]&amp;Table1[[#This Row],[Unit]]&amp;Table1[[#This Row],[Unit Price]]</f>
        <v>GUNTING KENKO SC-838NLSN79800</v>
      </c>
    </row>
    <row r="170" spans="1:31" x14ac:dyDescent="0.25">
      <c r="A170" s="95" t="str">
        <f>IF(Table1[[#This Row],[No. Invoice :]]="","",ROW())</f>
        <v/>
      </c>
      <c r="B170" s="291" t="str">
        <f>IF(Table1[h_Kode Sales :_1]="","",B$1+COUNT(B$2:B169))</f>
        <v/>
      </c>
      <c r="G170" s="95" t="str">
        <f>IF(Table1[[#This Row],[h_No. Invoice :]]="","",CONCATENATE("AM"," ",Table1[[#This Row],[h_No. Invoice :]]))</f>
        <v/>
      </c>
      <c r="H170" s="96" t="str">
        <f>CONCATENATE(UPPER(Table1[[#This Row],[h_Kode Sales :_1]])," ",Table1[[#This Row],[h_Kode Sales :_2]])</f>
        <v xml:space="preserve"> </v>
      </c>
      <c r="I170" s="95" t="str">
        <f>IF(Table1[[#This Row],[h_toko]]="","",INDEX(Table2[e],IF(Table1[[#This Row],[h_toko]]="","",MATCH(Table1[[#This Row],[h_toko]],Table2[a],0)),))</f>
        <v/>
      </c>
      <c r="N170" s="291" t="str">
        <f>IF(Table1[[#This Row],[h_Item Description]]="","",INDEX([1]!db[NB PAJAK],MATCH(Table1[[#This Row],[h_Item Description]],[1]!db[kode],0)))</f>
        <v/>
      </c>
      <c r="P170" s="93"/>
      <c r="Q170" s="94"/>
      <c r="S170" s="294" t="str">
        <f>Table1[[#This Row],[h_hargasetelahdiskon]]</f>
        <v/>
      </c>
      <c r="V170" s="95" t="str">
        <f ca="1">IF(Table1[[#This Row],[Item Description]]="","",IF(Table1[[#This Row],[//]]="",INDIRECT(ADDRESS(ROW()-1,COLUMN())),Table1[[#This Row],[//]]))</f>
        <v/>
      </c>
      <c r="W170" s="95" t="str">
        <f ca="1">IF(Table1[[#This Row],[h_id]]="","",COUNTIF(Table1[h_id],Table1[[#This Row],[h_id]]))</f>
        <v/>
      </c>
      <c r="X170" s="93" t="str">
        <f>IF(Table1[Item Description]="","",Table1[[#This Row],[Qty]]*Table1[[#This Row],[Unit Price]])</f>
        <v/>
      </c>
      <c r="Y170" s="93" t="str">
        <f>IF(Table1[[#This Row],[h_hargasebelumdiskon]]="","",IF(Table1[[#This Row],[Disc 1]]="",0,Table1[[#This Row],[h_hargasebelumdiskon]]*Table1[[#This Row],[Disc 1]]))</f>
        <v/>
      </c>
      <c r="Z170" s="93" t="str">
        <f>IF(Table1[[#This Row],[h_hargasebelumdiskon]]="","",IF(Table1[[#This Row],[Disc 2]]="",0,(Table1[[#This Row],[h_hargasebelumdiskon]]-Table1[[#This Row],[h_disc 1]])*Table1[[#This Row],[Disc 2]]))</f>
        <v/>
      </c>
      <c r="AA170" s="93" t="str">
        <f>IF(Table1[Item Description]="","",Table1[[#This Row],[h_disc 1]]+Table1[[#This Row],[h_disc 2]])</f>
        <v/>
      </c>
      <c r="AB170" s="93" t="str">
        <f>IF(Table1[Item Description]="","",Table1[[#This Row],[h_hargasebelumdiskon]]-Table1[[#This Row],[h_diskon]])</f>
        <v/>
      </c>
      <c r="AC170" s="93" t="str">
        <f>IF(Table1[//]="","",SUMIF(Table1[h_id],Table1[h_id],Table1[h_hargasetelahdiskon]))</f>
        <v/>
      </c>
      <c r="AD170" s="93"/>
      <c r="AE170" s="93" t="str">
        <f>Table1[[#This Row],[Item Description]]&amp;Table1[[#This Row],[Unit]]&amp;Table1[[#This Row],[Unit Price]]</f>
        <v/>
      </c>
    </row>
    <row r="171" spans="1:31" x14ac:dyDescent="0.25">
      <c r="A171" s="95">
        <f>IF(Table1[[#This Row],[No. Invoice :]]="","",ROW())</f>
        <v>171</v>
      </c>
      <c r="B171" s="291">
        <f>IF(Table1[h_Kode Sales :_1]="","",B$1+COUNT(B$2:B170))</f>
        <v>23050040</v>
      </c>
      <c r="C171" s="98">
        <v>45070</v>
      </c>
      <c r="D171" s="92" t="s">
        <v>242</v>
      </c>
      <c r="E171" s="97" t="s">
        <v>473</v>
      </c>
      <c r="F171" s="92" t="s">
        <v>131</v>
      </c>
      <c r="G171" s="95" t="str">
        <f>IF(Table1[[#This Row],[h_No. Invoice :]]="","",CONCATENATE("AM"," ",Table1[[#This Row],[h_No. Invoice :]]))</f>
        <v>AM 23050040</v>
      </c>
      <c r="H171" s="96" t="str">
        <f>CONCATENATE(UPPER(Table1[[#This Row],[h_Kode Sales :_1]])," ",Table1[[#This Row],[h_Kode Sales :_2]])</f>
        <v>G 4332</v>
      </c>
      <c r="I171" s="95" t="str">
        <f>IF(Table1[[#This Row],[h_toko]]="","",INDEX(Table2[e],IF(Table1[[#This Row],[h_toko]]="","",MATCH(Table1[[#This Row],[h_toko]],Table2[a],0)),))</f>
        <v>LILY JULIAWATI (REJO AGUNG) JOMBANG</v>
      </c>
      <c r="J171" s="92">
        <v>150</v>
      </c>
      <c r="K171" s="92" t="s">
        <v>244</v>
      </c>
      <c r="L171" s="92">
        <v>3</v>
      </c>
      <c r="M171" s="92" t="s">
        <v>302</v>
      </c>
      <c r="N171" s="291" t="str">
        <f>IF(Table1[[#This Row],[h_Item Description]]="","",INDEX([1]!db[NB PAJAK],MATCH(Table1[[#This Row],[h_Item Description]],[1]!db[kode],0)))</f>
        <v>STIP / PENGHAPUS JOYKO 526-B40P PUTIH</v>
      </c>
      <c r="O171" s="92" t="s">
        <v>305</v>
      </c>
      <c r="P171" s="93">
        <v>28300</v>
      </c>
      <c r="Q171" s="94">
        <v>0.125</v>
      </c>
      <c r="S171" s="294">
        <f>Table1[[#This Row],[h_hargasetelahdiskon]]</f>
        <v>3714375</v>
      </c>
      <c r="T171" s="93" t="s">
        <v>146</v>
      </c>
      <c r="V171" s="95">
        <f ca="1">IF(Table1[[#This Row],[Item Description]]="","",IF(Table1[[#This Row],[//]]="",INDIRECT(ADDRESS(ROW()-1,COLUMN())),Table1[[#This Row],[//]]))</f>
        <v>171</v>
      </c>
      <c r="W171" s="95">
        <f ca="1">IF(Table1[[#This Row],[h_id]]="","",COUNTIF(Table1[h_id],Table1[[#This Row],[h_id]]))</f>
        <v>2</v>
      </c>
      <c r="X171" s="93">
        <f>IF(Table1[Item Description]="","",Table1[[#This Row],[Qty]]*Table1[[#This Row],[Unit Price]])</f>
        <v>4245000</v>
      </c>
      <c r="Y171" s="93">
        <f>IF(Table1[[#This Row],[h_hargasebelumdiskon]]="","",IF(Table1[[#This Row],[Disc 1]]="",0,Table1[[#This Row],[h_hargasebelumdiskon]]*Table1[[#This Row],[Disc 1]]))</f>
        <v>530625</v>
      </c>
      <c r="Z171" s="93">
        <f>IF(Table1[[#This Row],[h_hargasebelumdiskon]]="","",IF(Table1[[#This Row],[Disc 2]]="",0,(Table1[[#This Row],[h_hargasebelumdiskon]]-Table1[[#This Row],[h_disc 1]])*Table1[[#This Row],[Disc 2]]))</f>
        <v>0</v>
      </c>
      <c r="AA171" s="93">
        <f>IF(Table1[Item Description]="","",Table1[[#This Row],[h_disc 1]]+Table1[[#This Row],[h_disc 2]])</f>
        <v>530625</v>
      </c>
      <c r="AB171" s="93">
        <f>IF(Table1[Item Description]="","",Table1[[#This Row],[h_hargasebelumdiskon]]-Table1[[#This Row],[h_diskon]])</f>
        <v>3714375</v>
      </c>
      <c r="AC171" s="93">
        <f ca="1">IF(Table1[//]="","",SUMIF(Table1[h_id],Table1[h_id],Table1[h_hargasetelahdiskon]))</f>
        <v>5206250</v>
      </c>
      <c r="AD171" s="93"/>
      <c r="AE171" s="93" t="str">
        <f>Table1[[#This Row],[Item Description]]&amp;Table1[[#This Row],[Unit]]&amp;Table1[[#This Row],[Unit Price]]</f>
        <v>STIP / PENGHAPUS JOYKO 526-B40P PUTIHBOX28300</v>
      </c>
    </row>
    <row r="172" spans="1:31" x14ac:dyDescent="0.25">
      <c r="A172" s="95" t="str">
        <f>IF(Table1[[#This Row],[No. Invoice :]]="","",ROW())</f>
        <v/>
      </c>
      <c r="B172" s="291" t="str">
        <f>IF(Table1[h_Kode Sales :_1]="","",B$1+COUNT(B$2:B171))</f>
        <v/>
      </c>
      <c r="G172" s="95" t="str">
        <f>IF(Table1[[#This Row],[h_No. Invoice :]]="","",CONCATENATE("AM"," ",Table1[[#This Row],[h_No. Invoice :]]))</f>
        <v/>
      </c>
      <c r="H172" s="96" t="str">
        <f>CONCATENATE(UPPER(Table1[[#This Row],[h_Kode Sales :_1]])," ",Table1[[#This Row],[h_Kode Sales :_2]])</f>
        <v xml:space="preserve"> </v>
      </c>
      <c r="I172" s="95" t="str">
        <f>IF(Table1[[#This Row],[h_toko]]="","",INDEX(Table2[e],IF(Table1[[#This Row],[h_toko]]="","",MATCH(Table1[[#This Row],[h_toko]],Table2[a],0)),))</f>
        <v/>
      </c>
      <c r="J172" s="92">
        <v>50</v>
      </c>
      <c r="K172" s="92" t="s">
        <v>244</v>
      </c>
      <c r="L172" s="92">
        <v>1</v>
      </c>
      <c r="M172" s="92" t="s">
        <v>282</v>
      </c>
      <c r="N172" s="291" t="str">
        <f>IF(Table1[[#This Row],[h_Item Description]]="","",INDEX([1]!db[NB PAJAK],MATCH(Table1[[#This Row],[h_Item Description]],[1]!db[kode],0)))</f>
        <v>STIP / PENGHAPUS JOYKO 526-B20 PUTIH</v>
      </c>
      <c r="O172" s="92" t="s">
        <v>283</v>
      </c>
      <c r="P172" s="93">
        <v>34100</v>
      </c>
      <c r="Q172" s="94">
        <v>0.125</v>
      </c>
      <c r="S172" s="294">
        <f>Table1[[#This Row],[h_hargasetelahdiskon]]</f>
        <v>1491875</v>
      </c>
      <c r="V172" s="95">
        <f ca="1">IF(Table1[[#This Row],[Item Description]]="","",IF(Table1[[#This Row],[//]]="",INDIRECT(ADDRESS(ROW()-1,COLUMN())),Table1[[#This Row],[//]]))</f>
        <v>171</v>
      </c>
      <c r="W172" s="95">
        <f ca="1">IF(Table1[[#This Row],[h_id]]="","",COUNTIF(Table1[h_id],Table1[[#This Row],[h_id]]))</f>
        <v>2</v>
      </c>
      <c r="X172" s="93">
        <f>IF(Table1[Item Description]="","",Table1[[#This Row],[Qty]]*Table1[[#This Row],[Unit Price]])</f>
        <v>1705000</v>
      </c>
      <c r="Y172" s="93">
        <f>IF(Table1[[#This Row],[h_hargasebelumdiskon]]="","",IF(Table1[[#This Row],[Disc 1]]="",0,Table1[[#This Row],[h_hargasebelumdiskon]]*Table1[[#This Row],[Disc 1]]))</f>
        <v>213125</v>
      </c>
      <c r="Z172" s="93">
        <f>IF(Table1[[#This Row],[h_hargasebelumdiskon]]="","",IF(Table1[[#This Row],[Disc 2]]="",0,(Table1[[#This Row],[h_hargasebelumdiskon]]-Table1[[#This Row],[h_disc 1]])*Table1[[#This Row],[Disc 2]]))</f>
        <v>0</v>
      </c>
      <c r="AA172" s="93">
        <f>IF(Table1[Item Description]="","",Table1[[#This Row],[h_disc 1]]+Table1[[#This Row],[h_disc 2]])</f>
        <v>213125</v>
      </c>
      <c r="AB172" s="93">
        <f>IF(Table1[Item Description]="","",Table1[[#This Row],[h_hargasebelumdiskon]]-Table1[[#This Row],[h_diskon]])</f>
        <v>1491875</v>
      </c>
      <c r="AC172" s="93" t="str">
        <f>IF(Table1[//]="","",SUMIF(Table1[h_id],Table1[h_id],Table1[h_hargasetelahdiskon]))</f>
        <v/>
      </c>
      <c r="AD172" s="93"/>
      <c r="AE172" s="93" t="str">
        <f>Table1[[#This Row],[Item Description]]&amp;Table1[[#This Row],[Unit]]&amp;Table1[[#This Row],[Unit Price]]</f>
        <v>STIP / PENGHAPUS JOYKO 526-B20 PUTIHBOX34100</v>
      </c>
    </row>
    <row r="173" spans="1:31" x14ac:dyDescent="0.25">
      <c r="A173" s="95" t="str">
        <f>IF(Table1[[#This Row],[No. Invoice :]]="","",ROW())</f>
        <v/>
      </c>
      <c r="B173" s="291" t="str">
        <f>IF(Table1[h_Kode Sales :_1]="","",B$1+COUNT(B$2:B172))</f>
        <v/>
      </c>
      <c r="D173" s="292"/>
      <c r="E173" s="293"/>
      <c r="F173" s="292"/>
      <c r="G173" s="95" t="str">
        <f>IF(Table1[[#This Row],[h_No. Invoice :]]="","",CONCATENATE("AM"," ",Table1[[#This Row],[h_No. Invoice :]]))</f>
        <v/>
      </c>
      <c r="H173" s="96" t="str">
        <f>CONCATENATE(UPPER(Table1[[#This Row],[h_Kode Sales :_1]])," ",Table1[[#This Row],[h_Kode Sales :_2]])</f>
        <v xml:space="preserve"> </v>
      </c>
      <c r="I173" s="95" t="str">
        <f>IF(Table1[[#This Row],[h_toko]]="","",INDEX(Table2[e],IF(Table1[[#This Row],[h_toko]]="","",MATCH(Table1[[#This Row],[h_toko]],Table2[a],0)),))</f>
        <v/>
      </c>
      <c r="N173" s="291" t="str">
        <f>IF(Table1[[#This Row],[h_Item Description]]="","",INDEX([1]!db[NB PAJAK],MATCH(Table1[[#This Row],[h_Item Description]],[1]!db[kode],0)))</f>
        <v/>
      </c>
      <c r="P173" s="93"/>
      <c r="Q173" s="94"/>
      <c r="S173" s="294" t="str">
        <f>Table1[[#This Row],[h_hargasetelahdiskon]]</f>
        <v/>
      </c>
      <c r="V173" s="95" t="str">
        <f ca="1">IF(Table1[[#This Row],[Item Description]]="","",IF(Table1[[#This Row],[//]]="",INDIRECT(ADDRESS(ROW()-1,COLUMN())),Table1[[#This Row],[//]]))</f>
        <v/>
      </c>
      <c r="W173" s="95" t="str">
        <f ca="1">IF(Table1[[#This Row],[h_id]]="","",COUNTIF(Table1[h_id],Table1[[#This Row],[h_id]]))</f>
        <v/>
      </c>
      <c r="X173" s="93" t="str">
        <f>IF(Table1[Item Description]="","",Table1[[#This Row],[Qty]]*Table1[[#This Row],[Unit Price]])</f>
        <v/>
      </c>
      <c r="Y173" s="93" t="str">
        <f>IF(Table1[[#This Row],[h_hargasebelumdiskon]]="","",IF(Table1[[#This Row],[Disc 1]]="",0,Table1[[#This Row],[h_hargasebelumdiskon]]*Table1[[#This Row],[Disc 1]]))</f>
        <v/>
      </c>
      <c r="Z173" s="93" t="str">
        <f>IF(Table1[[#This Row],[h_hargasebelumdiskon]]="","",IF(Table1[[#This Row],[Disc 2]]="",0,(Table1[[#This Row],[h_hargasebelumdiskon]]-Table1[[#This Row],[h_disc 1]])*Table1[[#This Row],[Disc 2]]))</f>
        <v/>
      </c>
      <c r="AA173" s="93" t="str">
        <f>IF(Table1[Item Description]="","",Table1[[#This Row],[h_disc 1]]+Table1[[#This Row],[h_disc 2]])</f>
        <v/>
      </c>
      <c r="AB173" s="93" t="str">
        <f>IF(Table1[Item Description]="","",Table1[[#This Row],[h_hargasebelumdiskon]]-Table1[[#This Row],[h_diskon]])</f>
        <v/>
      </c>
      <c r="AC173" s="93" t="str">
        <f>IF(Table1[//]="","",SUMIF(Table1[h_id],Table1[h_id],Table1[h_hargasetelahdiskon]))</f>
        <v/>
      </c>
      <c r="AD173" s="93"/>
      <c r="AE173" s="93" t="str">
        <f>Table1[[#This Row],[Item Description]]&amp;Table1[[#This Row],[Unit]]&amp;Table1[[#This Row],[Unit Price]]</f>
        <v/>
      </c>
    </row>
    <row r="174" spans="1:31" x14ac:dyDescent="0.25">
      <c r="A174" s="95">
        <f>IF(Table1[[#This Row],[No. Invoice :]]="","",ROW())</f>
        <v>174</v>
      </c>
      <c r="B174" s="291">
        <f>IF(Table1[h_Kode Sales :_1]="","",B$1+COUNT(B$2:B173))</f>
        <v>23050041</v>
      </c>
      <c r="C174" s="98">
        <v>45073</v>
      </c>
      <c r="D174" s="92" t="s">
        <v>181</v>
      </c>
      <c r="E174" s="97" t="s">
        <v>478</v>
      </c>
      <c r="F174" s="92" t="s">
        <v>479</v>
      </c>
      <c r="G174" s="95" t="str">
        <f>IF(Table1[[#This Row],[h_No. Invoice :]]="","",CONCATENATE("AM"," ",Table1[[#This Row],[h_No. Invoice :]]))</f>
        <v>AM 23050041</v>
      </c>
      <c r="H174" s="96" t="str">
        <f>CONCATENATE(UPPER(Table1[[#This Row],[h_Kode Sales :_1]])," ",Table1[[#This Row],[h_Kode Sales :_2]])</f>
        <v>KO 4503</v>
      </c>
      <c r="I174" s="95" t="str">
        <f>IF(Table1[[#This Row],[h_toko]]="","",INDEX(Table2[e],IF(Table1[[#This Row],[h_toko]]="","",MATCH(Table1[[#This Row],[h_toko]],Table2[a],0)),))</f>
        <v>SETIAWAN BUDIONO ( PRIMA ) PEKALONGAN</v>
      </c>
      <c r="J174" s="92">
        <v>500</v>
      </c>
      <c r="K174" s="92" t="s">
        <v>143</v>
      </c>
      <c r="N174" s="291" t="str">
        <f>IF(Table1[[#This Row],[h_Item Description]]="","",INDEX([1]!db[NB PAJAK],MATCH(Table1[[#This Row],[h_Item Description]],[1]!db[kode],0)))</f>
        <v/>
      </c>
      <c r="O174" s="92" t="s">
        <v>480</v>
      </c>
      <c r="P174" s="93">
        <v>3700</v>
      </c>
      <c r="Q174" s="94">
        <v>0.125</v>
      </c>
      <c r="S174" s="294">
        <f>Table1[[#This Row],[h_hargasetelahdiskon]]</f>
        <v>1618750</v>
      </c>
      <c r="T174" s="93" t="s">
        <v>156</v>
      </c>
      <c r="V174" s="95">
        <f ca="1">IF(Table1[[#This Row],[Item Description]]="","",IF(Table1[[#This Row],[//]]="",INDIRECT(ADDRESS(ROW()-1,COLUMN())),Table1[[#This Row],[//]]))</f>
        <v>174</v>
      </c>
      <c r="W174" s="95">
        <f ca="1">IF(Table1[[#This Row],[h_id]]="","",COUNTIF(Table1[h_id],Table1[[#This Row],[h_id]]))</f>
        <v>1</v>
      </c>
      <c r="X174" s="93">
        <f>IF(Table1[Item Description]="","",Table1[[#This Row],[Qty]]*Table1[[#This Row],[Unit Price]])</f>
        <v>1850000</v>
      </c>
      <c r="Y174" s="93">
        <f>IF(Table1[[#This Row],[h_hargasebelumdiskon]]="","",IF(Table1[[#This Row],[Disc 1]]="",0,Table1[[#This Row],[h_hargasebelumdiskon]]*Table1[[#This Row],[Disc 1]]))</f>
        <v>231250</v>
      </c>
      <c r="Z174" s="93">
        <f>IF(Table1[[#This Row],[h_hargasebelumdiskon]]="","",IF(Table1[[#This Row],[Disc 2]]="",0,(Table1[[#This Row],[h_hargasebelumdiskon]]-Table1[[#This Row],[h_disc 1]])*Table1[[#This Row],[Disc 2]]))</f>
        <v>0</v>
      </c>
      <c r="AA174" s="93">
        <f>IF(Table1[Item Description]="","",Table1[[#This Row],[h_disc 1]]+Table1[[#This Row],[h_disc 2]])</f>
        <v>231250</v>
      </c>
      <c r="AB174" s="93">
        <f>IF(Table1[Item Description]="","",Table1[[#This Row],[h_hargasebelumdiskon]]-Table1[[#This Row],[h_diskon]])</f>
        <v>1618750</v>
      </c>
      <c r="AC174" s="93">
        <f ca="1">IF(Table1[//]="","",SUMIF(Table1[h_id],Table1[h_id],Table1[h_hargasetelahdiskon]))</f>
        <v>1618750</v>
      </c>
      <c r="AD174" s="93"/>
      <c r="AE174" s="93" t="str">
        <f>Table1[[#This Row],[Item Description]]&amp;Table1[[#This Row],[Unit]]&amp;Table1[[#This Row],[Unit Price]]</f>
        <v>HIGHLIGHTER / STABILLO JOYKO HL-1/2/3/4/5 (Kn/Hj/Br/Pink/Or)PCS3700</v>
      </c>
    </row>
    <row r="175" spans="1:31" x14ac:dyDescent="0.25">
      <c r="A175" s="95" t="str">
        <f>IF(Table1[[#This Row],[No. Invoice :]]="","",ROW())</f>
        <v/>
      </c>
      <c r="B175" s="291" t="str">
        <f>IF(Table1[h_Kode Sales :_1]="","",B$1+COUNT(B$2:B174))</f>
        <v/>
      </c>
      <c r="G175" s="95" t="str">
        <f>IF(Table1[[#This Row],[h_No. Invoice :]]="","",CONCATENATE("AM"," ",Table1[[#This Row],[h_No. Invoice :]]))</f>
        <v/>
      </c>
      <c r="H175" s="96" t="str">
        <f>CONCATENATE(UPPER(Table1[[#This Row],[h_Kode Sales :_1]])," ",Table1[[#This Row],[h_Kode Sales :_2]])</f>
        <v xml:space="preserve"> </v>
      </c>
      <c r="I175" s="95" t="str">
        <f>IF(Table1[[#This Row],[h_toko]]="","",INDEX(Table2[e],IF(Table1[[#This Row],[h_toko]]="","",MATCH(Table1[[#This Row],[h_toko]],Table2[a],0)),))</f>
        <v/>
      </c>
      <c r="N175" s="291" t="str">
        <f>IF(Table1[[#This Row],[h_Item Description]]="","",INDEX([1]!db[NB PAJAK],MATCH(Table1[[#This Row],[h_Item Description]],[1]!db[kode],0)))</f>
        <v/>
      </c>
      <c r="P175" s="93"/>
      <c r="Q175" s="94"/>
      <c r="S175" s="294" t="str">
        <f>Table1[[#This Row],[h_hargasetelahdiskon]]</f>
        <v/>
      </c>
      <c r="V175" s="95" t="str">
        <f ca="1">IF(Table1[[#This Row],[Item Description]]="","",IF(Table1[[#This Row],[//]]="",INDIRECT(ADDRESS(ROW()-1,COLUMN())),Table1[[#This Row],[//]]))</f>
        <v/>
      </c>
      <c r="W175" s="95" t="str">
        <f ca="1">IF(Table1[[#This Row],[h_id]]="","",COUNTIF(Table1[h_id],Table1[[#This Row],[h_id]]))</f>
        <v/>
      </c>
      <c r="X175" s="93" t="str">
        <f>IF(Table1[Item Description]="","",Table1[[#This Row],[Qty]]*Table1[[#This Row],[Unit Price]])</f>
        <v/>
      </c>
      <c r="Y175" s="93" t="str">
        <f>IF(Table1[[#This Row],[h_hargasebelumdiskon]]="","",IF(Table1[[#This Row],[Disc 1]]="",0,Table1[[#This Row],[h_hargasebelumdiskon]]*Table1[[#This Row],[Disc 1]]))</f>
        <v/>
      </c>
      <c r="Z175" s="93" t="str">
        <f>IF(Table1[[#This Row],[h_hargasebelumdiskon]]="","",IF(Table1[[#This Row],[Disc 2]]="",0,(Table1[[#This Row],[h_hargasebelumdiskon]]-Table1[[#This Row],[h_disc 1]])*Table1[[#This Row],[Disc 2]]))</f>
        <v/>
      </c>
      <c r="AA175" s="93" t="str">
        <f>IF(Table1[Item Description]="","",Table1[[#This Row],[h_disc 1]]+Table1[[#This Row],[h_disc 2]])</f>
        <v/>
      </c>
      <c r="AB175" s="93" t="str">
        <f>IF(Table1[Item Description]="","",Table1[[#This Row],[h_hargasebelumdiskon]]-Table1[[#This Row],[h_diskon]])</f>
        <v/>
      </c>
      <c r="AC175" s="93" t="str">
        <f>IF(Table1[//]="","",SUMIF(Table1[h_id],Table1[h_id],Table1[h_hargasetelahdiskon]))</f>
        <v/>
      </c>
      <c r="AD175" s="93"/>
      <c r="AE175" s="93" t="str">
        <f>Table1[[#This Row],[Item Description]]&amp;Table1[[#This Row],[Unit]]&amp;Table1[[#This Row],[Unit Price]]</f>
        <v/>
      </c>
    </row>
    <row r="176" spans="1:31" x14ac:dyDescent="0.25">
      <c r="A176" s="95">
        <f>IF(Table1[[#This Row],[No. Invoice :]]="","",ROW())</f>
        <v>176</v>
      </c>
      <c r="B176" s="291">
        <f>IF(Table1[h_Kode Sales :_1]="","",B$1+COUNT(B$2:B175))</f>
        <v>23050042</v>
      </c>
      <c r="C176" s="98">
        <v>45075</v>
      </c>
      <c r="D176" s="92" t="s">
        <v>181</v>
      </c>
      <c r="E176" s="97" t="s">
        <v>482</v>
      </c>
      <c r="F176" s="92" t="s">
        <v>142</v>
      </c>
      <c r="G176" s="95" t="str">
        <f>IF(Table1[[#This Row],[h_No. Invoice :]]="","",CONCATENATE("AM"," ",Table1[[#This Row],[h_No. Invoice :]]))</f>
        <v>AM 23050042</v>
      </c>
      <c r="H176" s="96" t="str">
        <f>CONCATENATE(UPPER(Table1[[#This Row],[h_Kode Sales :_1]])," ",Table1[[#This Row],[h_Kode Sales :_2]])</f>
        <v>KO 4426</v>
      </c>
      <c r="I176" s="95" t="str">
        <f>IF(Table1[[#This Row],[h_toko]]="","",INDEX(Table2[e],IF(Table1[[#This Row],[h_toko]]="","",MATCH(Table1[[#This Row],[h_toko]],Table2[a],0)),))</f>
        <v>CV PELITA JAYA (ANUGERAH SEJAHTERA) PURWOKERTO</v>
      </c>
      <c r="J176" s="92">
        <v>1000</v>
      </c>
      <c r="K176" s="92" t="s">
        <v>143</v>
      </c>
      <c r="L176" s="92">
        <v>2</v>
      </c>
      <c r="M176" s="92" t="s">
        <v>483</v>
      </c>
      <c r="N176" s="291" t="str">
        <f>IF(Table1[[#This Row],[h_Item Description]]="","",INDEX([1]!db[NB PAJAK],MATCH(Table1[[#This Row],[h_Item Description]],[1]!db[kode],0)))</f>
        <v>LABEL HARGA JOYKO LB-3 (2 LINE KUNING FLUOR)</v>
      </c>
      <c r="O176" s="92" t="s">
        <v>484</v>
      </c>
      <c r="P176" s="93">
        <v>4300</v>
      </c>
      <c r="Q176" s="94">
        <v>0.13500000000000001</v>
      </c>
      <c r="S176" s="294">
        <f>Table1[[#This Row],[h_hargasetelahdiskon]]</f>
        <v>3719500</v>
      </c>
      <c r="T176" s="93" t="s">
        <v>146</v>
      </c>
      <c r="V176" s="95">
        <f ca="1">IF(Table1[[#This Row],[Item Description]]="","",IF(Table1[[#This Row],[//]]="",INDIRECT(ADDRESS(ROW()-1,COLUMN())),Table1[[#This Row],[//]]))</f>
        <v>176</v>
      </c>
      <c r="W176" s="95">
        <f ca="1">IF(Table1[[#This Row],[h_id]]="","",COUNTIF(Table1[h_id],Table1[[#This Row],[h_id]]))</f>
        <v>1</v>
      </c>
      <c r="X176" s="93">
        <f>IF(Table1[Item Description]="","",Table1[[#This Row],[Qty]]*Table1[[#This Row],[Unit Price]])</f>
        <v>4300000</v>
      </c>
      <c r="Y176" s="93">
        <f>IF(Table1[[#This Row],[h_hargasebelumdiskon]]="","",IF(Table1[[#This Row],[Disc 1]]="",0,Table1[[#This Row],[h_hargasebelumdiskon]]*Table1[[#This Row],[Disc 1]]))</f>
        <v>580500</v>
      </c>
      <c r="Z176" s="93">
        <f>IF(Table1[[#This Row],[h_hargasebelumdiskon]]="","",IF(Table1[[#This Row],[Disc 2]]="",0,(Table1[[#This Row],[h_hargasebelumdiskon]]-Table1[[#This Row],[h_disc 1]])*Table1[[#This Row],[Disc 2]]))</f>
        <v>0</v>
      </c>
      <c r="AA176" s="93">
        <f>IF(Table1[Item Description]="","",Table1[[#This Row],[h_disc 1]]+Table1[[#This Row],[h_disc 2]])</f>
        <v>580500</v>
      </c>
      <c r="AB176" s="93">
        <f>IF(Table1[Item Description]="","",Table1[[#This Row],[h_hargasebelumdiskon]]-Table1[[#This Row],[h_diskon]])</f>
        <v>3719500</v>
      </c>
      <c r="AC176" s="93">
        <f ca="1">IF(Table1[//]="","",SUMIF(Table1[h_id],Table1[h_id],Table1[h_hargasetelahdiskon]))</f>
        <v>3719500</v>
      </c>
      <c r="AD176" s="93"/>
      <c r="AE176" s="93" t="str">
        <f>Table1[[#This Row],[Item Description]]&amp;Table1[[#This Row],[Unit]]&amp;Table1[[#This Row],[Unit Price]]</f>
        <v>LABEL HARGA JOYKO LB-3 (2 LINE KUNING FLUOR)PCS4300</v>
      </c>
    </row>
    <row r="177" spans="1:31" x14ac:dyDescent="0.25">
      <c r="A177" s="95" t="str">
        <f>IF(Table1[[#This Row],[No. Invoice :]]="","",ROW())</f>
        <v/>
      </c>
      <c r="B177" s="291" t="str">
        <f>IF(Table1[h_Kode Sales :_1]="","",B$1+COUNT(B$2:B176))</f>
        <v/>
      </c>
      <c r="D177" s="292"/>
      <c r="E177" s="293"/>
      <c r="F177" s="292"/>
      <c r="G177" s="95" t="str">
        <f>IF(Table1[[#This Row],[h_No. Invoice :]]="","",CONCATENATE("AM"," ",Table1[[#This Row],[h_No. Invoice :]]))</f>
        <v/>
      </c>
      <c r="H177" s="96" t="str">
        <f>CONCATENATE(UPPER(Table1[[#This Row],[h_Kode Sales :_1]])," ",Table1[[#This Row],[h_Kode Sales :_2]])</f>
        <v xml:space="preserve"> </v>
      </c>
      <c r="I177" s="95" t="str">
        <f>IF(Table1[[#This Row],[h_toko]]="","",INDEX(Table2[e],IF(Table1[[#This Row],[h_toko]]="","",MATCH(Table1[[#This Row],[h_toko]],Table2[a],0)),))</f>
        <v/>
      </c>
      <c r="N177" s="291" t="str">
        <f>IF(Table1[[#This Row],[h_Item Description]]="","",INDEX([1]!db[NB PAJAK],MATCH(Table1[[#This Row],[h_Item Description]],[1]!db[kode],0)))</f>
        <v/>
      </c>
      <c r="P177" s="93"/>
      <c r="Q177" s="94"/>
      <c r="S177" s="294" t="str">
        <f>Table1[[#This Row],[h_hargasetelahdiskon]]</f>
        <v/>
      </c>
      <c r="V177" s="95" t="str">
        <f ca="1">IF(Table1[[#This Row],[Item Description]]="","",IF(Table1[[#This Row],[//]]="",INDIRECT(ADDRESS(ROW()-1,COLUMN())),Table1[[#This Row],[//]]))</f>
        <v/>
      </c>
      <c r="W177" s="95" t="str">
        <f ca="1">IF(Table1[[#This Row],[h_id]]="","",COUNTIF(Table1[h_id],Table1[[#This Row],[h_id]]))</f>
        <v/>
      </c>
      <c r="X177" s="93" t="str">
        <f>IF(Table1[Item Description]="","",Table1[[#This Row],[Qty]]*Table1[[#This Row],[Unit Price]])</f>
        <v/>
      </c>
      <c r="Y177" s="93" t="str">
        <f>IF(Table1[[#This Row],[h_hargasebelumdiskon]]="","",IF(Table1[[#This Row],[Disc 1]]="",0,Table1[[#This Row],[h_hargasebelumdiskon]]*Table1[[#This Row],[Disc 1]]))</f>
        <v/>
      </c>
      <c r="Z177" s="93" t="str">
        <f>IF(Table1[[#This Row],[h_hargasebelumdiskon]]="","",IF(Table1[[#This Row],[Disc 2]]="",0,(Table1[[#This Row],[h_hargasebelumdiskon]]-Table1[[#This Row],[h_disc 1]])*Table1[[#This Row],[Disc 2]]))</f>
        <v/>
      </c>
      <c r="AA177" s="93" t="str">
        <f>IF(Table1[Item Description]="","",Table1[[#This Row],[h_disc 1]]+Table1[[#This Row],[h_disc 2]])</f>
        <v/>
      </c>
      <c r="AB177" s="93" t="str">
        <f>IF(Table1[Item Description]="","",Table1[[#This Row],[h_hargasebelumdiskon]]-Table1[[#This Row],[h_diskon]])</f>
        <v/>
      </c>
      <c r="AC177" s="93" t="str">
        <f>IF(Table1[//]="","",SUMIF(Table1[h_id],Table1[h_id],Table1[h_hargasetelahdiskon]))</f>
        <v/>
      </c>
      <c r="AD177" s="93"/>
      <c r="AE177" s="93" t="str">
        <f>Table1[[#This Row],[Item Description]]&amp;Table1[[#This Row],[Unit]]&amp;Table1[[#This Row],[Unit Price]]</f>
        <v/>
      </c>
    </row>
    <row r="178" spans="1:31" x14ac:dyDescent="0.25">
      <c r="A178" s="95">
        <f>IF(Table1[[#This Row],[No. Invoice :]]="","",ROW())</f>
        <v>178</v>
      </c>
      <c r="B178" s="291">
        <f>IF(Table1[h_Kode Sales :_1]="","",B$1+COUNT(B$2:B177))</f>
        <v>23050043</v>
      </c>
      <c r="C178" s="98">
        <v>45076</v>
      </c>
      <c r="D178" s="92" t="s">
        <v>129</v>
      </c>
      <c r="E178" s="97" t="s">
        <v>486</v>
      </c>
      <c r="F178" s="92" t="s">
        <v>131</v>
      </c>
      <c r="G178" s="95" t="str">
        <f>IF(Table1[[#This Row],[h_No. Invoice :]]="","",CONCATENATE("AM"," ",Table1[[#This Row],[h_No. Invoice :]]))</f>
        <v>AM 23050043</v>
      </c>
      <c r="H178" s="96" t="str">
        <f>CONCATENATE(UPPER(Table1[[#This Row],[h_Kode Sales :_1]])," ",Table1[[#This Row],[h_Kode Sales :_2]])</f>
        <v>G 4429</v>
      </c>
      <c r="I178" s="95" t="str">
        <f>IF(Table1[[#This Row],[h_toko]]="","",INDEX(Table2[e],IF(Table1[[#This Row],[h_toko]]="","",MATCH(Table1[[#This Row],[h_toko]],Table2[a],0)),))</f>
        <v>LILY JULIAWATI (REJO AGUNG) JOMBANG</v>
      </c>
      <c r="J178" s="92">
        <v>100</v>
      </c>
      <c r="K178" s="92" t="s">
        <v>244</v>
      </c>
      <c r="L178" s="92">
        <v>2</v>
      </c>
      <c r="M178" s="92" t="s">
        <v>302</v>
      </c>
      <c r="N178" s="291" t="str">
        <f>IF(Table1[[#This Row],[h_Item Description]]="","",INDEX([1]!db[NB PAJAK],MATCH(Table1[[#This Row],[h_Item Description]],[1]!db[kode],0)))</f>
        <v>STIP / PENGHAPUS JOYKO 526-B40P PUTIH</v>
      </c>
      <c r="O178" s="92" t="s">
        <v>305</v>
      </c>
      <c r="P178" s="93">
        <v>28300</v>
      </c>
      <c r="Q178" s="94">
        <v>0.125</v>
      </c>
      <c r="S178" s="294">
        <f>Table1[[#This Row],[h_hargasetelahdiskon]]</f>
        <v>2476250</v>
      </c>
      <c r="T178" s="93" t="s">
        <v>146</v>
      </c>
      <c r="V178" s="95">
        <f ca="1">IF(Table1[[#This Row],[Item Description]]="","",IF(Table1[[#This Row],[//]]="",INDIRECT(ADDRESS(ROW()-1,COLUMN())),Table1[[#This Row],[//]]))</f>
        <v>178</v>
      </c>
      <c r="W178" s="95">
        <f ca="1">IF(Table1[[#This Row],[h_id]]="","",COUNTIF(Table1[h_id],Table1[[#This Row],[h_id]]))</f>
        <v>2</v>
      </c>
      <c r="X178" s="93">
        <f>IF(Table1[Item Description]="","",Table1[[#This Row],[Qty]]*Table1[[#This Row],[Unit Price]])</f>
        <v>2830000</v>
      </c>
      <c r="Y178" s="93">
        <f>IF(Table1[[#This Row],[h_hargasebelumdiskon]]="","",IF(Table1[[#This Row],[Disc 1]]="",0,Table1[[#This Row],[h_hargasebelumdiskon]]*Table1[[#This Row],[Disc 1]]))</f>
        <v>353750</v>
      </c>
      <c r="Z178" s="93">
        <f>IF(Table1[[#This Row],[h_hargasebelumdiskon]]="","",IF(Table1[[#This Row],[Disc 2]]="",0,(Table1[[#This Row],[h_hargasebelumdiskon]]-Table1[[#This Row],[h_disc 1]])*Table1[[#This Row],[Disc 2]]))</f>
        <v>0</v>
      </c>
      <c r="AA178" s="93">
        <f>IF(Table1[Item Description]="","",Table1[[#This Row],[h_disc 1]]+Table1[[#This Row],[h_disc 2]])</f>
        <v>353750</v>
      </c>
      <c r="AB178" s="93">
        <f>IF(Table1[Item Description]="","",Table1[[#This Row],[h_hargasebelumdiskon]]-Table1[[#This Row],[h_diskon]])</f>
        <v>2476250</v>
      </c>
      <c r="AC178" s="93">
        <f ca="1">IF(Table1[//]="","",SUMIF(Table1[h_id],Table1[h_id],Table1[h_hargasetelahdiskon]))</f>
        <v>3714375</v>
      </c>
      <c r="AD178" s="93"/>
      <c r="AE178" s="93" t="str">
        <f>Table1[[#This Row],[Item Description]]&amp;Table1[[#This Row],[Unit]]&amp;Table1[[#This Row],[Unit Price]]</f>
        <v>STIP / PENGHAPUS JOYKO 526-B40P PUTIHBOX28300</v>
      </c>
    </row>
    <row r="179" spans="1:31" x14ac:dyDescent="0.25">
      <c r="A179" s="95" t="str">
        <f>IF(Table1[[#This Row],[No. Invoice :]]="","",ROW())</f>
        <v/>
      </c>
      <c r="B179" s="291" t="str">
        <f>IF(Table1[h_Kode Sales :_1]="","",B$1+COUNT(B$2:B178))</f>
        <v/>
      </c>
      <c r="D179" s="292"/>
      <c r="E179" s="293"/>
      <c r="F179" s="292"/>
      <c r="G179" s="95" t="str">
        <f>IF(Table1[[#This Row],[h_No. Invoice :]]="","",CONCATENATE("AM"," ",Table1[[#This Row],[h_No. Invoice :]]))</f>
        <v/>
      </c>
      <c r="H179" s="96" t="str">
        <f>CONCATENATE(UPPER(Table1[[#This Row],[h_Kode Sales :_1]])," ",Table1[[#This Row],[h_Kode Sales :_2]])</f>
        <v xml:space="preserve"> </v>
      </c>
      <c r="I179" s="95" t="str">
        <f>IF(Table1[[#This Row],[h_toko]]="","",INDEX(Table2[e],IF(Table1[[#This Row],[h_toko]]="","",MATCH(Table1[[#This Row],[h_toko]],Table2[a],0)),))</f>
        <v/>
      </c>
      <c r="J179" s="92">
        <v>50</v>
      </c>
      <c r="K179" s="92" t="s">
        <v>244</v>
      </c>
      <c r="L179" s="92">
        <v>1</v>
      </c>
      <c r="M179" s="92" t="s">
        <v>318</v>
      </c>
      <c r="N179" s="291" t="str">
        <f>IF(Table1[[#This Row],[h_Item Description]]="","",INDEX([1]!db[NB PAJAK],MATCH(Table1[[#This Row],[h_Item Description]],[1]!db[kode],0)))</f>
        <v>STIP / PENGHAPUS JOYKO 526-B40BL HITAM</v>
      </c>
      <c r="O179" s="92" t="s">
        <v>325</v>
      </c>
      <c r="P179" s="93">
        <v>28300</v>
      </c>
      <c r="Q179" s="94">
        <v>0.125</v>
      </c>
      <c r="S179" s="294">
        <f>Table1[[#This Row],[h_hargasetelahdiskon]]</f>
        <v>1238125</v>
      </c>
      <c r="V179" s="95">
        <f ca="1">IF(Table1[[#This Row],[Item Description]]="","",IF(Table1[[#This Row],[//]]="",INDIRECT(ADDRESS(ROW()-1,COLUMN())),Table1[[#This Row],[//]]))</f>
        <v>178</v>
      </c>
      <c r="W179" s="95">
        <f ca="1">IF(Table1[[#This Row],[h_id]]="","",COUNTIF(Table1[h_id],Table1[[#This Row],[h_id]]))</f>
        <v>2</v>
      </c>
      <c r="X179" s="93">
        <f>IF(Table1[Item Description]="","",Table1[[#This Row],[Qty]]*Table1[[#This Row],[Unit Price]])</f>
        <v>1415000</v>
      </c>
      <c r="Y179" s="93">
        <f>IF(Table1[[#This Row],[h_hargasebelumdiskon]]="","",IF(Table1[[#This Row],[Disc 1]]="",0,Table1[[#This Row],[h_hargasebelumdiskon]]*Table1[[#This Row],[Disc 1]]))</f>
        <v>176875</v>
      </c>
      <c r="Z179" s="93">
        <f>IF(Table1[[#This Row],[h_hargasebelumdiskon]]="","",IF(Table1[[#This Row],[Disc 2]]="",0,(Table1[[#This Row],[h_hargasebelumdiskon]]-Table1[[#This Row],[h_disc 1]])*Table1[[#This Row],[Disc 2]]))</f>
        <v>0</v>
      </c>
      <c r="AA179" s="93">
        <f>IF(Table1[Item Description]="","",Table1[[#This Row],[h_disc 1]]+Table1[[#This Row],[h_disc 2]])</f>
        <v>176875</v>
      </c>
      <c r="AB179" s="93">
        <f>IF(Table1[Item Description]="","",Table1[[#This Row],[h_hargasebelumdiskon]]-Table1[[#This Row],[h_diskon]])</f>
        <v>1238125</v>
      </c>
      <c r="AC179" s="93" t="str">
        <f>IF(Table1[//]="","",SUMIF(Table1[h_id],Table1[h_id],Table1[h_hargasetelahdiskon]))</f>
        <v/>
      </c>
      <c r="AD179" s="93"/>
      <c r="AE179" s="93" t="str">
        <f>Table1[[#This Row],[Item Description]]&amp;Table1[[#This Row],[Unit]]&amp;Table1[[#This Row],[Unit Price]]</f>
        <v>STIP / PENGHAPUS JOYKO 526-B40BL HITAMBOX28300</v>
      </c>
    </row>
    <row r="180" spans="1:31" x14ac:dyDescent="0.25">
      <c r="A180" s="95" t="str">
        <f>IF(Table1[[#This Row],[No. Invoice :]]="","",ROW())</f>
        <v/>
      </c>
      <c r="B180" s="291" t="str">
        <f>IF(Table1[h_Kode Sales :_1]="","",B$1+COUNT(B$2:B179))</f>
        <v/>
      </c>
      <c r="D180" s="292"/>
      <c r="E180" s="293"/>
      <c r="F180" s="292"/>
      <c r="G180" s="95" t="str">
        <f>IF(Table1[[#This Row],[h_No. Invoice :]]="","",CONCATENATE("AM"," ",Table1[[#This Row],[h_No. Invoice :]]))</f>
        <v/>
      </c>
      <c r="H180" s="96" t="str">
        <f>CONCATENATE(UPPER(Table1[[#This Row],[h_Kode Sales :_1]])," ",Table1[[#This Row],[h_Kode Sales :_2]])</f>
        <v xml:space="preserve"> </v>
      </c>
      <c r="I180" s="95" t="str">
        <f>IF(Table1[[#This Row],[h_toko]]="","",INDEX(Table2[e],IF(Table1[[#This Row],[h_toko]]="","",MATCH(Table1[[#This Row],[h_toko]],Table2[a],0)),))</f>
        <v/>
      </c>
      <c r="M180" s="292"/>
      <c r="N180" s="291" t="str">
        <f>IF(Table1[[#This Row],[h_Item Description]]="","",INDEX([1]!db[NB PAJAK],MATCH(Table1[[#This Row],[h_Item Description]],[1]!db[kode],0)))</f>
        <v/>
      </c>
      <c r="P180" s="93"/>
      <c r="Q180" s="94"/>
      <c r="S180" s="294" t="str">
        <f>Table1[[#This Row],[h_hargasetelahdiskon]]</f>
        <v/>
      </c>
      <c r="V180" s="95" t="str">
        <f ca="1">IF(Table1[[#This Row],[Item Description]]="","",IF(Table1[[#This Row],[//]]="",INDIRECT(ADDRESS(ROW()-1,COLUMN())),Table1[[#This Row],[//]]))</f>
        <v/>
      </c>
      <c r="W180" s="95" t="str">
        <f ca="1">IF(Table1[[#This Row],[h_id]]="","",COUNTIF(Table1[h_id],Table1[[#This Row],[h_id]]))</f>
        <v/>
      </c>
      <c r="X180" s="93" t="str">
        <f>IF(Table1[Item Description]="","",Table1[[#This Row],[Qty]]*Table1[[#This Row],[Unit Price]])</f>
        <v/>
      </c>
      <c r="Y180" s="93" t="str">
        <f>IF(Table1[[#This Row],[h_hargasebelumdiskon]]="","",IF(Table1[[#This Row],[Disc 1]]="",0,Table1[[#This Row],[h_hargasebelumdiskon]]*Table1[[#This Row],[Disc 1]]))</f>
        <v/>
      </c>
      <c r="Z180" s="93" t="str">
        <f>IF(Table1[[#This Row],[h_hargasebelumdiskon]]="","",IF(Table1[[#This Row],[Disc 2]]="",0,(Table1[[#This Row],[h_hargasebelumdiskon]]-Table1[[#This Row],[h_disc 1]])*Table1[[#This Row],[Disc 2]]))</f>
        <v/>
      </c>
      <c r="AA180" s="93" t="str">
        <f>IF(Table1[Item Description]="","",Table1[[#This Row],[h_disc 1]]+Table1[[#This Row],[h_disc 2]])</f>
        <v/>
      </c>
      <c r="AB180" s="93" t="str">
        <f>IF(Table1[Item Description]="","",Table1[[#This Row],[h_hargasebelumdiskon]]-Table1[[#This Row],[h_diskon]])</f>
        <v/>
      </c>
      <c r="AC180" s="93" t="str">
        <f>IF(Table1[//]="","",SUMIF(Table1[h_id],Table1[h_id],Table1[h_hargasetelahdiskon]))</f>
        <v/>
      </c>
      <c r="AD180" s="93"/>
      <c r="AE180" s="93" t="str">
        <f>Table1[[#This Row],[Item Description]]&amp;Table1[[#This Row],[Unit]]&amp;Table1[[#This Row],[Unit Price]]</f>
        <v/>
      </c>
    </row>
    <row r="181" spans="1:31" x14ac:dyDescent="0.25">
      <c r="A181" s="95">
        <f>IF(Table1[[#This Row],[No. Invoice :]]="","",ROW())</f>
        <v>181</v>
      </c>
      <c r="B181" s="291">
        <f>IF(Table1[h_Kode Sales :_1]="","",B$1+COUNT(B$2:B180))</f>
        <v>23050044</v>
      </c>
      <c r="C181" s="98">
        <v>0</v>
      </c>
      <c r="D181" s="92">
        <v>0</v>
      </c>
      <c r="E181" s="97" t="s">
        <v>488</v>
      </c>
      <c r="F181" s="92">
        <v>0</v>
      </c>
      <c r="G181" s="95" t="str">
        <f>IF(Table1[[#This Row],[h_No. Invoice :]]="","",CONCATENATE("AM"," ",Table1[[#This Row],[h_No. Invoice :]]))</f>
        <v>AM 23050044</v>
      </c>
      <c r="H181" s="96" t="str">
        <f>CONCATENATE(UPPER(Table1[[#This Row],[h_Kode Sales :_1]])," ",Table1[[#This Row],[h_Kode Sales :_2]])</f>
        <v>0 0</v>
      </c>
      <c r="I181" s="95" t="e">
        <f>IF(Table1[[#This Row],[h_toko]]="","",INDEX(Table2[e],IF(Table1[[#This Row],[h_toko]]="","",MATCH(Table1[[#This Row],[h_toko]],Table2[a],0)),))</f>
        <v>#N/A</v>
      </c>
      <c r="N181" s="291" t="str">
        <f>IF(Table1[[#This Row],[h_Item Description]]="","",INDEX([1]!db[NB PAJAK],MATCH(Table1[[#This Row],[h_Item Description]],[1]!db[kode],0)))</f>
        <v/>
      </c>
      <c r="P181" s="93"/>
      <c r="Q181" s="94"/>
      <c r="S181" s="294" t="str">
        <f>Table1[[#This Row],[h_hargasetelahdiskon]]</f>
        <v/>
      </c>
      <c r="V181" s="95" t="str">
        <f ca="1">IF(Table1[[#This Row],[Item Description]]="","",IF(Table1[[#This Row],[//]]="",INDIRECT(ADDRESS(ROW()-1,COLUMN())),Table1[[#This Row],[//]]))</f>
        <v/>
      </c>
      <c r="W181" s="95" t="str">
        <f ca="1">IF(Table1[[#This Row],[h_id]]="","",COUNTIF(Table1[h_id],Table1[[#This Row],[h_id]]))</f>
        <v/>
      </c>
      <c r="X181" s="93" t="str">
        <f>IF(Table1[Item Description]="","",Table1[[#This Row],[Qty]]*Table1[[#This Row],[Unit Price]])</f>
        <v/>
      </c>
      <c r="Y181" s="93" t="str">
        <f>IF(Table1[[#This Row],[h_hargasebelumdiskon]]="","",IF(Table1[[#This Row],[Disc 1]]="",0,Table1[[#This Row],[h_hargasebelumdiskon]]*Table1[[#This Row],[Disc 1]]))</f>
        <v/>
      </c>
      <c r="Z181" s="93" t="str">
        <f>IF(Table1[[#This Row],[h_hargasebelumdiskon]]="","",IF(Table1[[#This Row],[Disc 2]]="",0,(Table1[[#This Row],[h_hargasebelumdiskon]]-Table1[[#This Row],[h_disc 1]])*Table1[[#This Row],[Disc 2]]))</f>
        <v/>
      </c>
      <c r="AA181" s="93" t="str">
        <f>IF(Table1[Item Description]="","",Table1[[#This Row],[h_disc 1]]+Table1[[#This Row],[h_disc 2]])</f>
        <v/>
      </c>
      <c r="AB181" s="93" t="str">
        <f>IF(Table1[Item Description]="","",Table1[[#This Row],[h_hargasebelumdiskon]]-Table1[[#This Row],[h_diskon]])</f>
        <v/>
      </c>
      <c r="AC181" s="93">
        <f ca="1">IF(Table1[//]="","",SUMIF(Table1[h_id],Table1[h_id],Table1[h_hargasetelahdiskon]))</f>
        <v>0</v>
      </c>
      <c r="AD181" s="93"/>
      <c r="AE181" s="93" t="str">
        <f>Table1[[#This Row],[Item Description]]&amp;Table1[[#This Row],[Unit]]&amp;Table1[[#This Row],[Unit Price]]</f>
        <v/>
      </c>
    </row>
    <row r="182" spans="1:31" x14ac:dyDescent="0.25">
      <c r="A182" s="95" t="str">
        <f>IF(Table1[[#This Row],[No. Invoice :]]="","",ROW())</f>
        <v/>
      </c>
      <c r="B182" s="291" t="str">
        <f>IF(Table1[h_Kode Sales :_1]="","",B$1+COUNT(B$2:B181))</f>
        <v/>
      </c>
      <c r="D182" s="292"/>
      <c r="E182" s="293"/>
      <c r="F182" s="292"/>
      <c r="G182" s="95" t="str">
        <f>IF(Table1[[#This Row],[h_No. Invoice :]]="","",CONCATENATE("AM"," ",Table1[[#This Row],[h_No. Invoice :]]))</f>
        <v/>
      </c>
      <c r="H182" s="96" t="str">
        <f>CONCATENATE(UPPER(Table1[[#This Row],[h_Kode Sales :_1]])," ",Table1[[#This Row],[h_Kode Sales :_2]])</f>
        <v xml:space="preserve"> </v>
      </c>
      <c r="I182" s="95" t="str">
        <f>IF(Table1[[#This Row],[h_toko]]="","",INDEX(Table2[e],IF(Table1[[#This Row],[h_toko]]="","",MATCH(Table1[[#This Row],[h_toko]],Table2[a],0)),))</f>
        <v/>
      </c>
      <c r="N182" s="291" t="str">
        <f>IF(Table1[[#This Row],[h_Item Description]]="","",INDEX([1]!db[NB PAJAK],MATCH(Table1[[#This Row],[h_Item Description]],[1]!db[kode],0)))</f>
        <v/>
      </c>
      <c r="P182" s="93"/>
      <c r="Q182" s="94"/>
      <c r="S182" s="294" t="str">
        <f>Table1[[#This Row],[h_hargasetelahdiskon]]</f>
        <v/>
      </c>
      <c r="V182" s="95" t="str">
        <f ca="1">IF(Table1[[#This Row],[Item Description]]="","",IF(Table1[[#This Row],[//]]="",INDIRECT(ADDRESS(ROW()-1,COLUMN())),Table1[[#This Row],[//]]))</f>
        <v/>
      </c>
      <c r="W182" s="95" t="str">
        <f ca="1">IF(Table1[[#This Row],[h_id]]="","",COUNTIF(Table1[h_id],Table1[[#This Row],[h_id]]))</f>
        <v/>
      </c>
      <c r="X182" s="93" t="str">
        <f>IF(Table1[Item Description]="","",Table1[[#This Row],[Qty]]*Table1[[#This Row],[Unit Price]])</f>
        <v/>
      </c>
      <c r="Y182" s="93" t="str">
        <f>IF(Table1[[#This Row],[h_hargasebelumdiskon]]="","",IF(Table1[[#This Row],[Disc 1]]="",0,Table1[[#This Row],[h_hargasebelumdiskon]]*Table1[[#This Row],[Disc 1]]))</f>
        <v/>
      </c>
      <c r="Z182" s="93" t="str">
        <f>IF(Table1[[#This Row],[h_hargasebelumdiskon]]="","",IF(Table1[[#This Row],[Disc 2]]="",0,(Table1[[#This Row],[h_hargasebelumdiskon]]-Table1[[#This Row],[h_disc 1]])*Table1[[#This Row],[Disc 2]]))</f>
        <v/>
      </c>
      <c r="AA182" s="93" t="str">
        <f>IF(Table1[Item Description]="","",Table1[[#This Row],[h_disc 1]]+Table1[[#This Row],[h_disc 2]])</f>
        <v/>
      </c>
      <c r="AB182" s="93" t="str">
        <f>IF(Table1[Item Description]="","",Table1[[#This Row],[h_hargasebelumdiskon]]-Table1[[#This Row],[h_diskon]])</f>
        <v/>
      </c>
      <c r="AC182" s="93" t="str">
        <f>IF(Table1[//]="","",SUMIF(Table1[h_id],Table1[h_id],Table1[h_hargasetelahdiskon]))</f>
        <v/>
      </c>
      <c r="AD182" s="93"/>
      <c r="AE182" s="93" t="str">
        <f>Table1[[#This Row],[Item Description]]&amp;Table1[[#This Row],[Unit]]&amp;Table1[[#This Row],[Unit Price]]</f>
        <v/>
      </c>
    </row>
    <row r="183" spans="1:31" x14ac:dyDescent="0.25">
      <c r="A183" s="95">
        <f>IF(Table1[[#This Row],[No. Invoice :]]="","",ROW())</f>
        <v>183</v>
      </c>
      <c r="B183" s="291">
        <f>IF(Table1[h_Kode Sales :_1]="","",B$1+COUNT(B$2:B182))</f>
        <v>23050045</v>
      </c>
      <c r="C183" s="98">
        <v>0</v>
      </c>
      <c r="D183" s="292">
        <v>0</v>
      </c>
      <c r="E183" s="97" t="s">
        <v>488</v>
      </c>
      <c r="F183" s="292">
        <v>0</v>
      </c>
      <c r="G183" s="95" t="str">
        <f>IF(Table1[[#This Row],[h_No. Invoice :]]="","",CONCATENATE("AM"," ",Table1[[#This Row],[h_No. Invoice :]]))</f>
        <v>AM 23050045</v>
      </c>
      <c r="H183" s="96" t="str">
        <f>CONCATENATE(UPPER(Table1[[#This Row],[h_Kode Sales :_1]])," ",Table1[[#This Row],[h_Kode Sales :_2]])</f>
        <v>0 0</v>
      </c>
      <c r="I183" s="95" t="e">
        <f>IF(Table1[[#This Row],[h_toko]]="","",INDEX(Table2[e],IF(Table1[[#This Row],[h_toko]]="","",MATCH(Table1[[#This Row],[h_toko]],Table2[a],0)),))</f>
        <v>#N/A</v>
      </c>
      <c r="N183" s="291" t="str">
        <f>IF(Table1[[#This Row],[h_Item Description]]="","",INDEX([1]!db[NB PAJAK],MATCH(Table1[[#This Row],[h_Item Description]],[1]!db[kode],0)))</f>
        <v/>
      </c>
      <c r="P183" s="93"/>
      <c r="Q183" s="94"/>
      <c r="S183" s="294" t="str">
        <f>Table1[[#This Row],[h_hargasetelahdiskon]]</f>
        <v/>
      </c>
      <c r="V183" s="95" t="str">
        <f ca="1">IF(Table1[[#This Row],[Item Description]]="","",IF(Table1[[#This Row],[//]]="",INDIRECT(ADDRESS(ROW()-1,COLUMN())),Table1[[#This Row],[//]]))</f>
        <v/>
      </c>
      <c r="W183" s="95" t="str">
        <f ca="1">IF(Table1[[#This Row],[h_id]]="","",COUNTIF(Table1[h_id],Table1[[#This Row],[h_id]]))</f>
        <v/>
      </c>
      <c r="X183" s="93" t="str">
        <f>IF(Table1[Item Description]="","",Table1[[#This Row],[Qty]]*Table1[[#This Row],[Unit Price]])</f>
        <v/>
      </c>
      <c r="Y183" s="93" t="str">
        <f>IF(Table1[[#This Row],[h_hargasebelumdiskon]]="","",IF(Table1[[#This Row],[Disc 1]]="",0,Table1[[#This Row],[h_hargasebelumdiskon]]*Table1[[#This Row],[Disc 1]]))</f>
        <v/>
      </c>
      <c r="Z183" s="93" t="str">
        <f>IF(Table1[[#This Row],[h_hargasebelumdiskon]]="","",IF(Table1[[#This Row],[Disc 2]]="",0,(Table1[[#This Row],[h_hargasebelumdiskon]]-Table1[[#This Row],[h_disc 1]])*Table1[[#This Row],[Disc 2]]))</f>
        <v/>
      </c>
      <c r="AA183" s="93" t="str">
        <f>IF(Table1[Item Description]="","",Table1[[#This Row],[h_disc 1]]+Table1[[#This Row],[h_disc 2]])</f>
        <v/>
      </c>
      <c r="AB183" s="93" t="str">
        <f>IF(Table1[Item Description]="","",Table1[[#This Row],[h_hargasebelumdiskon]]-Table1[[#This Row],[h_diskon]])</f>
        <v/>
      </c>
      <c r="AC183" s="93">
        <f ca="1">IF(Table1[//]="","",SUMIF(Table1[h_id],Table1[h_id],Table1[h_hargasetelahdiskon]))</f>
        <v>0</v>
      </c>
      <c r="AD183" s="93"/>
      <c r="AE183" s="93" t="str">
        <f>Table1[[#This Row],[Item Description]]&amp;Table1[[#This Row],[Unit]]&amp;Table1[[#This Row],[Unit Price]]</f>
        <v/>
      </c>
    </row>
    <row r="184" spans="1:31" x14ac:dyDescent="0.25">
      <c r="A184" s="95" t="str">
        <f>IF(Table1[[#This Row],[No. Invoice :]]="","",ROW())</f>
        <v/>
      </c>
      <c r="B184" s="291" t="str">
        <f>IF(Table1[h_Kode Sales :_1]="","",B$1+COUNT(B$2:B183))</f>
        <v/>
      </c>
      <c r="D184" s="292"/>
      <c r="E184" s="293"/>
      <c r="F184" s="292"/>
      <c r="G184" s="95" t="str">
        <f>IF(Table1[[#This Row],[h_No. Invoice :]]="","",CONCATENATE("AM"," ",Table1[[#This Row],[h_No. Invoice :]]))</f>
        <v/>
      </c>
      <c r="H184" s="96" t="str">
        <f>CONCATENATE(UPPER(Table1[[#This Row],[h_Kode Sales :_1]])," ",Table1[[#This Row],[h_Kode Sales :_2]])</f>
        <v xml:space="preserve"> </v>
      </c>
      <c r="I184" s="95" t="str">
        <f>IF(Table1[[#This Row],[h_toko]]="","",INDEX(Table2[e],IF(Table1[[#This Row],[h_toko]]="","",MATCH(Table1[[#This Row],[h_toko]],Table2[a],0)),))</f>
        <v/>
      </c>
      <c r="N184" s="291" t="str">
        <f>IF(Table1[[#This Row],[h_Item Description]]="","",INDEX([1]!db[NB PAJAK],MATCH(Table1[[#This Row],[h_Item Description]],[1]!db[kode],0)))</f>
        <v/>
      </c>
      <c r="P184" s="93"/>
      <c r="Q184" s="94"/>
      <c r="S184" s="294" t="str">
        <f>Table1[[#This Row],[h_hargasetelahdiskon]]</f>
        <v/>
      </c>
      <c r="V184" s="95" t="str">
        <f ca="1">IF(Table1[[#This Row],[Item Description]]="","",IF(Table1[[#This Row],[//]]="",INDIRECT(ADDRESS(ROW()-1,COLUMN())),Table1[[#This Row],[//]]))</f>
        <v/>
      </c>
      <c r="W184" s="95" t="str">
        <f ca="1">IF(Table1[[#This Row],[h_id]]="","",COUNTIF(Table1[h_id],Table1[[#This Row],[h_id]]))</f>
        <v/>
      </c>
      <c r="X184" s="93" t="str">
        <f>IF(Table1[Item Description]="","",Table1[[#This Row],[Qty]]*Table1[[#This Row],[Unit Price]])</f>
        <v/>
      </c>
      <c r="Y184" s="93" t="str">
        <f>IF(Table1[[#This Row],[h_hargasebelumdiskon]]="","",IF(Table1[[#This Row],[Disc 1]]="",0,Table1[[#This Row],[h_hargasebelumdiskon]]*Table1[[#This Row],[Disc 1]]))</f>
        <v/>
      </c>
      <c r="Z184" s="93" t="str">
        <f>IF(Table1[[#This Row],[h_hargasebelumdiskon]]="","",IF(Table1[[#This Row],[Disc 2]]="",0,(Table1[[#This Row],[h_hargasebelumdiskon]]-Table1[[#This Row],[h_disc 1]])*Table1[[#This Row],[Disc 2]]))</f>
        <v/>
      </c>
      <c r="AA184" s="93" t="str">
        <f>IF(Table1[Item Description]="","",Table1[[#This Row],[h_disc 1]]+Table1[[#This Row],[h_disc 2]])</f>
        <v/>
      </c>
      <c r="AB184" s="93" t="str">
        <f>IF(Table1[Item Description]="","",Table1[[#This Row],[h_hargasebelumdiskon]]-Table1[[#This Row],[h_diskon]])</f>
        <v/>
      </c>
      <c r="AC184" s="93" t="str">
        <f>IF(Table1[//]="","",SUMIF(Table1[h_id],Table1[h_id],Table1[h_hargasetelahdiskon]))</f>
        <v/>
      </c>
      <c r="AD184" s="93"/>
      <c r="AE184" s="93" t="str">
        <f>Table1[[#This Row],[Item Description]]&amp;Table1[[#This Row],[Unit]]&amp;Table1[[#This Row],[Unit Price]]</f>
        <v/>
      </c>
    </row>
    <row r="185" spans="1:31" x14ac:dyDescent="0.25">
      <c r="A185" s="95" t="str">
        <f>IF(Table1[[#This Row],[No. Invoice :]]="","",ROW())</f>
        <v/>
      </c>
      <c r="B185" s="291" t="str">
        <f>IF(Table1[h_Kode Sales :_1]="","",B$1+COUNT(B$2:B184))</f>
        <v/>
      </c>
      <c r="D185" s="292"/>
      <c r="E185" s="293"/>
      <c r="F185" s="292"/>
      <c r="G185" s="95" t="str">
        <f>IF(Table1[[#This Row],[h_No. Invoice :]]="","",CONCATENATE("AM"," ",Table1[[#This Row],[h_No. Invoice :]]))</f>
        <v/>
      </c>
      <c r="H185" s="96" t="str">
        <f>CONCATENATE(UPPER(Table1[[#This Row],[h_Kode Sales :_1]])," ",Table1[[#This Row],[h_Kode Sales :_2]])</f>
        <v xml:space="preserve"> </v>
      </c>
      <c r="I185" s="95" t="str">
        <f>IF(Table1[[#This Row],[h_toko]]="","",INDEX(Table2[e],IF(Table1[[#This Row],[h_toko]]="","",MATCH(Table1[[#This Row],[h_toko]],Table2[a],0)),))</f>
        <v/>
      </c>
      <c r="M185" s="292"/>
      <c r="N185" s="291" t="str">
        <f>IF(Table1[[#This Row],[h_Item Description]]="","",INDEX([1]!db[NB PAJAK],MATCH(Table1[[#This Row],[h_Item Description]],[1]!db[kode],0)))</f>
        <v/>
      </c>
      <c r="P185" s="93"/>
      <c r="Q185" s="94"/>
      <c r="S185" s="294" t="str">
        <f>Table1[[#This Row],[h_hargasetelahdiskon]]</f>
        <v/>
      </c>
      <c r="V185" s="95" t="str">
        <f ca="1">IF(Table1[[#This Row],[Item Description]]="","",IF(Table1[[#This Row],[//]]="",INDIRECT(ADDRESS(ROW()-1,COLUMN())),Table1[[#This Row],[//]]))</f>
        <v/>
      </c>
      <c r="W185" s="95" t="str">
        <f ca="1">IF(Table1[[#This Row],[h_id]]="","",COUNTIF(Table1[h_id],Table1[[#This Row],[h_id]]))</f>
        <v/>
      </c>
      <c r="X185" s="93" t="str">
        <f>IF(Table1[Item Description]="","",Table1[[#This Row],[Qty]]*Table1[[#This Row],[Unit Price]])</f>
        <v/>
      </c>
      <c r="Y185" s="93" t="str">
        <f>IF(Table1[[#This Row],[h_hargasebelumdiskon]]="","",IF(Table1[[#This Row],[Disc 1]]="",0,Table1[[#This Row],[h_hargasebelumdiskon]]*Table1[[#This Row],[Disc 1]]))</f>
        <v/>
      </c>
      <c r="Z185" s="93" t="str">
        <f>IF(Table1[[#This Row],[h_hargasebelumdiskon]]="","",IF(Table1[[#This Row],[Disc 2]]="",0,(Table1[[#This Row],[h_hargasebelumdiskon]]-Table1[[#This Row],[h_disc 1]])*Table1[[#This Row],[Disc 2]]))</f>
        <v/>
      </c>
      <c r="AA185" s="93" t="str">
        <f>IF(Table1[Item Description]="","",Table1[[#This Row],[h_disc 1]]+Table1[[#This Row],[h_disc 2]])</f>
        <v/>
      </c>
      <c r="AB185" s="93" t="str">
        <f>IF(Table1[Item Description]="","",Table1[[#This Row],[h_hargasebelumdiskon]]-Table1[[#This Row],[h_diskon]])</f>
        <v/>
      </c>
      <c r="AC185" s="93" t="str">
        <f>IF(Table1[//]="","",SUMIF(Table1[h_id],Table1[h_id],Table1[h_hargasetelahdiskon]))</f>
        <v/>
      </c>
      <c r="AD185" s="93"/>
      <c r="AE185" s="93" t="str">
        <f>Table1[[#This Row],[Item Description]]&amp;Table1[[#This Row],[Unit]]&amp;Table1[[#This Row],[Unit Price]]</f>
        <v/>
      </c>
    </row>
    <row r="186" spans="1:31" x14ac:dyDescent="0.25">
      <c r="A186" s="95" t="str">
        <f>IF(Table1[[#This Row],[No. Invoice :]]="","",ROW())</f>
        <v/>
      </c>
      <c r="B186" s="291" t="str">
        <f>IF(Table1[h_Kode Sales :_1]="","",B$1+COUNT(B$2:B185))</f>
        <v/>
      </c>
      <c r="G186" s="95" t="str">
        <f>IF(Table1[[#This Row],[h_No. Invoice :]]="","",CONCATENATE("AM"," ",Table1[[#This Row],[h_No. Invoice :]]))</f>
        <v/>
      </c>
      <c r="H186" s="96" t="str">
        <f>CONCATENATE(UPPER(Table1[[#This Row],[h_Kode Sales :_1]])," ",Table1[[#This Row],[h_Kode Sales :_2]])</f>
        <v xml:space="preserve"> </v>
      </c>
      <c r="I186" s="95" t="str">
        <f>IF(Table1[[#This Row],[h_toko]]="","",INDEX(Table2[e],IF(Table1[[#This Row],[h_toko]]="","",MATCH(Table1[[#This Row],[h_toko]],Table2[a],0)),))</f>
        <v/>
      </c>
      <c r="N186" s="291" t="str">
        <f>IF(Table1[[#This Row],[h_Item Description]]="","",INDEX([1]!db[NB PAJAK],MATCH(Table1[[#This Row],[h_Item Description]],[1]!db[kode],0)))</f>
        <v/>
      </c>
      <c r="P186" s="93"/>
      <c r="Q186" s="94"/>
      <c r="S186" s="294" t="str">
        <f>Table1[[#This Row],[h_hargasetelahdiskon]]</f>
        <v/>
      </c>
      <c r="V186" s="95" t="str">
        <f ca="1">IF(Table1[[#This Row],[Item Description]]="","",IF(Table1[[#This Row],[//]]="",INDIRECT(ADDRESS(ROW()-1,COLUMN())),Table1[[#This Row],[//]]))</f>
        <v/>
      </c>
      <c r="W186" s="95" t="str">
        <f ca="1">IF(Table1[[#This Row],[h_id]]="","",COUNTIF(Table1[h_id],Table1[[#This Row],[h_id]]))</f>
        <v/>
      </c>
      <c r="X186" s="93" t="str">
        <f>IF(Table1[Item Description]="","",Table1[[#This Row],[Qty]]*Table1[[#This Row],[Unit Price]])</f>
        <v/>
      </c>
      <c r="Y186" s="93" t="str">
        <f>IF(Table1[[#This Row],[h_hargasebelumdiskon]]="","",IF(Table1[[#This Row],[Disc 1]]="",0,Table1[[#This Row],[h_hargasebelumdiskon]]*Table1[[#This Row],[Disc 1]]))</f>
        <v/>
      </c>
      <c r="Z186" s="93" t="str">
        <f>IF(Table1[[#This Row],[h_hargasebelumdiskon]]="","",IF(Table1[[#This Row],[Disc 2]]="",0,(Table1[[#This Row],[h_hargasebelumdiskon]]-Table1[[#This Row],[h_disc 1]])*Table1[[#This Row],[Disc 2]]))</f>
        <v/>
      </c>
      <c r="AA186" s="93" t="str">
        <f>IF(Table1[Item Description]="","",Table1[[#This Row],[h_disc 1]]+Table1[[#This Row],[h_disc 2]])</f>
        <v/>
      </c>
      <c r="AB186" s="93" t="str">
        <f>IF(Table1[Item Description]="","",Table1[[#This Row],[h_hargasebelumdiskon]]-Table1[[#This Row],[h_diskon]])</f>
        <v/>
      </c>
      <c r="AC186" s="93" t="str">
        <f>IF(Table1[//]="","",SUMIF(Table1[h_id],Table1[h_id],Table1[h_hargasetelahdiskon]))</f>
        <v/>
      </c>
      <c r="AD186" s="93"/>
      <c r="AE186" s="93" t="str">
        <f>Table1[[#This Row],[Item Description]]&amp;Table1[[#This Row],[Unit]]&amp;Table1[[#This Row],[Unit Price]]</f>
        <v/>
      </c>
    </row>
    <row r="187" spans="1:31" x14ac:dyDescent="0.25">
      <c r="A187" s="95" t="str">
        <f>IF(Table1[[#This Row],[No. Invoice :]]="","",ROW())</f>
        <v/>
      </c>
      <c r="B187" s="291" t="str">
        <f>IF(Table1[h_Kode Sales :_1]="","",B$1+COUNT(B$2:B186))</f>
        <v/>
      </c>
      <c r="D187" s="292"/>
      <c r="E187" s="293"/>
      <c r="F187" s="292"/>
      <c r="G187" s="95" t="str">
        <f>IF(Table1[[#This Row],[h_No. Invoice :]]="","",CONCATENATE("AM"," ",Table1[[#This Row],[h_No. Invoice :]]))</f>
        <v/>
      </c>
      <c r="H187" s="96" t="str">
        <f>CONCATENATE(UPPER(Table1[[#This Row],[h_Kode Sales :_1]])," ",Table1[[#This Row],[h_Kode Sales :_2]])</f>
        <v xml:space="preserve"> </v>
      </c>
      <c r="I187" s="95" t="str">
        <f>IF(Table1[[#This Row],[h_toko]]="","",INDEX(Table2[e],IF(Table1[[#This Row],[h_toko]]="","",MATCH(Table1[[#This Row],[h_toko]],Table2[a],0)),))</f>
        <v/>
      </c>
      <c r="M187" s="292"/>
      <c r="N187" s="291" t="str">
        <f>IF(Table1[[#This Row],[h_Item Description]]="","",INDEX([1]!db[NB PAJAK],MATCH(Table1[[#This Row],[h_Item Description]],[1]!db[kode],0)))</f>
        <v/>
      </c>
      <c r="P187" s="93"/>
      <c r="Q187" s="94"/>
      <c r="S187" s="294" t="str">
        <f>Table1[[#This Row],[h_hargasetelahdiskon]]</f>
        <v/>
      </c>
      <c r="V187" s="95" t="str">
        <f ca="1">IF(Table1[[#This Row],[Item Description]]="","",IF(Table1[[#This Row],[//]]="",INDIRECT(ADDRESS(ROW()-1,COLUMN())),Table1[[#This Row],[//]]))</f>
        <v/>
      </c>
      <c r="W187" s="95" t="str">
        <f ca="1">IF(Table1[[#This Row],[h_id]]="","",COUNTIF(Table1[h_id],Table1[[#This Row],[h_id]]))</f>
        <v/>
      </c>
      <c r="X187" s="93" t="str">
        <f>IF(Table1[Item Description]="","",Table1[[#This Row],[Qty]]*Table1[[#This Row],[Unit Price]])</f>
        <v/>
      </c>
      <c r="Y187" s="93" t="str">
        <f>IF(Table1[[#This Row],[h_hargasebelumdiskon]]="","",IF(Table1[[#This Row],[Disc 1]]="",0,Table1[[#This Row],[h_hargasebelumdiskon]]*Table1[[#This Row],[Disc 1]]))</f>
        <v/>
      </c>
      <c r="Z187" s="93" t="str">
        <f>IF(Table1[[#This Row],[h_hargasebelumdiskon]]="","",IF(Table1[[#This Row],[Disc 2]]="",0,(Table1[[#This Row],[h_hargasebelumdiskon]]-Table1[[#This Row],[h_disc 1]])*Table1[[#This Row],[Disc 2]]))</f>
        <v/>
      </c>
      <c r="AA187" s="93" t="str">
        <f>IF(Table1[Item Description]="","",Table1[[#This Row],[h_disc 1]]+Table1[[#This Row],[h_disc 2]])</f>
        <v/>
      </c>
      <c r="AB187" s="93" t="str">
        <f>IF(Table1[Item Description]="","",Table1[[#This Row],[h_hargasebelumdiskon]]-Table1[[#This Row],[h_diskon]])</f>
        <v/>
      </c>
      <c r="AC187" s="93" t="str">
        <f>IF(Table1[//]="","",SUMIF(Table1[h_id],Table1[h_id],Table1[h_hargasetelahdiskon]))</f>
        <v/>
      </c>
      <c r="AD187" s="93"/>
      <c r="AE187" s="93" t="str">
        <f>Table1[[#This Row],[Item Description]]&amp;Table1[[#This Row],[Unit]]&amp;Table1[[#This Row],[Unit Price]]</f>
        <v/>
      </c>
    </row>
    <row r="188" spans="1:31" x14ac:dyDescent="0.25">
      <c r="A188" s="95" t="str">
        <f>IF(Table1[[#This Row],[No. Invoice :]]="","",ROW())</f>
        <v/>
      </c>
      <c r="B188" s="291" t="str">
        <f>IF(Table1[h_Kode Sales :_1]="","",B$1+COUNT(B$2:B187))</f>
        <v/>
      </c>
      <c r="G188" s="95" t="str">
        <f>IF(Table1[[#This Row],[h_No. Invoice :]]="","",CONCATENATE("AM"," ",Table1[[#This Row],[h_No. Invoice :]]))</f>
        <v/>
      </c>
      <c r="H188" s="96" t="str">
        <f>CONCATENATE(UPPER(Table1[[#This Row],[h_Kode Sales :_1]])," ",Table1[[#This Row],[h_Kode Sales :_2]])</f>
        <v xml:space="preserve"> </v>
      </c>
      <c r="I188" s="95" t="str">
        <f>IF(Table1[[#This Row],[h_toko]]="","",INDEX(Table2[e],IF(Table1[[#This Row],[h_toko]]="","",MATCH(Table1[[#This Row],[h_toko]],Table2[a],0)),))</f>
        <v/>
      </c>
      <c r="N188" s="291" t="str">
        <f>IF(Table1[[#This Row],[h_Item Description]]="","",INDEX([1]!db[NB PAJAK],MATCH(Table1[[#This Row],[h_Item Description]],[1]!db[kode],0)))</f>
        <v/>
      </c>
      <c r="P188" s="93"/>
      <c r="Q188" s="94"/>
      <c r="S188" s="294" t="str">
        <f>Table1[[#This Row],[h_hargasetelahdiskon]]</f>
        <v/>
      </c>
      <c r="V188" s="95" t="str">
        <f ca="1">IF(Table1[[#This Row],[Item Description]]="","",IF(Table1[[#This Row],[//]]="",INDIRECT(ADDRESS(ROW()-1,COLUMN())),Table1[[#This Row],[//]]))</f>
        <v/>
      </c>
      <c r="W188" s="95" t="str">
        <f ca="1">IF(Table1[[#This Row],[h_id]]="","",COUNTIF(Table1[h_id],Table1[[#This Row],[h_id]]))</f>
        <v/>
      </c>
      <c r="X188" s="93" t="str">
        <f>IF(Table1[Item Description]="","",Table1[[#This Row],[Qty]]*Table1[[#This Row],[Unit Price]])</f>
        <v/>
      </c>
      <c r="Y188" s="93" t="str">
        <f>IF(Table1[[#This Row],[h_hargasebelumdiskon]]="","",IF(Table1[[#This Row],[Disc 1]]="",0,Table1[[#This Row],[h_hargasebelumdiskon]]*Table1[[#This Row],[Disc 1]]))</f>
        <v/>
      </c>
      <c r="Z188" s="93" t="str">
        <f>IF(Table1[[#This Row],[h_hargasebelumdiskon]]="","",IF(Table1[[#This Row],[Disc 2]]="",0,(Table1[[#This Row],[h_hargasebelumdiskon]]-Table1[[#This Row],[h_disc 1]])*Table1[[#This Row],[Disc 2]]))</f>
        <v/>
      </c>
      <c r="AA188" s="93" t="str">
        <f>IF(Table1[Item Description]="","",Table1[[#This Row],[h_disc 1]]+Table1[[#This Row],[h_disc 2]])</f>
        <v/>
      </c>
      <c r="AB188" s="93" t="str">
        <f>IF(Table1[Item Description]="","",Table1[[#This Row],[h_hargasebelumdiskon]]-Table1[[#This Row],[h_diskon]])</f>
        <v/>
      </c>
      <c r="AC188" s="93" t="str">
        <f>IF(Table1[//]="","",SUMIF(Table1[h_id],Table1[h_id],Table1[h_hargasetelahdiskon]))</f>
        <v/>
      </c>
      <c r="AD188" s="93"/>
      <c r="AE188" s="93" t="str">
        <f>Table1[[#This Row],[Item Description]]&amp;Table1[[#This Row],[Unit]]&amp;Table1[[#This Row],[Unit Price]]</f>
        <v/>
      </c>
    </row>
    <row r="189" spans="1:31" x14ac:dyDescent="0.25">
      <c r="A189" s="95" t="str">
        <f>IF(Table1[[#This Row],[No. Invoice :]]="","",ROW())</f>
        <v/>
      </c>
      <c r="B189" s="291" t="str">
        <f>IF(Table1[h_Kode Sales :_1]="","",B$1+COUNT(B$2:B188))</f>
        <v/>
      </c>
      <c r="D189" s="292"/>
      <c r="E189" s="293"/>
      <c r="F189" s="292"/>
      <c r="G189" s="95" t="str">
        <f>IF(Table1[[#This Row],[h_No. Invoice :]]="","",CONCATENATE("AM"," ",Table1[[#This Row],[h_No. Invoice :]]))</f>
        <v/>
      </c>
      <c r="H189" s="96" t="str">
        <f>CONCATENATE(UPPER(Table1[[#This Row],[h_Kode Sales :_1]])," ",Table1[[#This Row],[h_Kode Sales :_2]])</f>
        <v xml:space="preserve"> </v>
      </c>
      <c r="I189" s="95" t="str">
        <f>IF(Table1[[#This Row],[h_toko]]="","",INDEX(Table2[e],IF(Table1[[#This Row],[h_toko]]="","",MATCH(Table1[[#This Row],[h_toko]],Table2[a],0)),))</f>
        <v/>
      </c>
      <c r="N189" s="291" t="str">
        <f>IF(Table1[[#This Row],[h_Item Description]]="","",INDEX([1]!db[NB PAJAK],MATCH(Table1[[#This Row],[h_Item Description]],[1]!db[kode],0)))</f>
        <v/>
      </c>
      <c r="P189" s="93"/>
      <c r="Q189" s="94"/>
      <c r="S189" s="294" t="str">
        <f>Table1[[#This Row],[h_hargasetelahdiskon]]</f>
        <v/>
      </c>
      <c r="V189" s="95" t="str">
        <f ca="1">IF(Table1[[#This Row],[Item Description]]="","",IF(Table1[[#This Row],[//]]="",INDIRECT(ADDRESS(ROW()-1,COLUMN())),Table1[[#This Row],[//]]))</f>
        <v/>
      </c>
      <c r="W189" s="95" t="str">
        <f ca="1">IF(Table1[[#This Row],[h_id]]="","",COUNTIF(Table1[h_id],Table1[[#This Row],[h_id]]))</f>
        <v/>
      </c>
      <c r="X189" s="93" t="str">
        <f>IF(Table1[Item Description]="","",Table1[[#This Row],[Qty]]*Table1[[#This Row],[Unit Price]])</f>
        <v/>
      </c>
      <c r="Y189" s="93" t="str">
        <f>IF(Table1[[#This Row],[h_hargasebelumdiskon]]="","",IF(Table1[[#This Row],[Disc 1]]="",0,Table1[[#This Row],[h_hargasebelumdiskon]]*Table1[[#This Row],[Disc 1]]))</f>
        <v/>
      </c>
      <c r="Z189" s="93" t="str">
        <f>IF(Table1[[#This Row],[h_hargasebelumdiskon]]="","",IF(Table1[[#This Row],[Disc 2]]="",0,(Table1[[#This Row],[h_hargasebelumdiskon]]-Table1[[#This Row],[h_disc 1]])*Table1[[#This Row],[Disc 2]]))</f>
        <v/>
      </c>
      <c r="AA189" s="93" t="str">
        <f>IF(Table1[Item Description]="","",Table1[[#This Row],[h_disc 1]]+Table1[[#This Row],[h_disc 2]])</f>
        <v/>
      </c>
      <c r="AB189" s="93" t="str">
        <f>IF(Table1[Item Description]="","",Table1[[#This Row],[h_hargasebelumdiskon]]-Table1[[#This Row],[h_diskon]])</f>
        <v/>
      </c>
      <c r="AC189" s="93" t="str">
        <f>IF(Table1[//]="","",SUMIF(Table1[h_id],Table1[h_id],Table1[h_hargasetelahdiskon]))</f>
        <v/>
      </c>
      <c r="AD189" s="93"/>
      <c r="AE189" s="93" t="str">
        <f>Table1[[#This Row],[Item Description]]&amp;Table1[[#This Row],[Unit]]&amp;Table1[[#This Row],[Unit Price]]</f>
        <v/>
      </c>
    </row>
    <row r="190" spans="1:31" x14ac:dyDescent="0.25">
      <c r="A190" s="95" t="str">
        <f>IF(Table1[[#This Row],[No. Invoice :]]="","",ROW())</f>
        <v/>
      </c>
      <c r="B190" s="291" t="str">
        <f>IF(Table1[h_Kode Sales :_1]="","",B$1+COUNT(B$2:B189))</f>
        <v/>
      </c>
      <c r="D190" s="292"/>
      <c r="E190" s="293"/>
      <c r="F190" s="292"/>
      <c r="G190" s="95" t="str">
        <f>IF(Table1[[#This Row],[h_No. Invoice :]]="","",CONCATENATE("AM"," ",Table1[[#This Row],[h_No. Invoice :]]))</f>
        <v/>
      </c>
      <c r="H190" s="96" t="str">
        <f>CONCATENATE(UPPER(Table1[[#This Row],[h_Kode Sales :_1]])," ",Table1[[#This Row],[h_Kode Sales :_2]])</f>
        <v xml:space="preserve"> </v>
      </c>
      <c r="I190" s="95" t="str">
        <f>IF(Table1[[#This Row],[h_toko]]="","",INDEX(Table2[e],IF(Table1[[#This Row],[h_toko]]="","",MATCH(Table1[[#This Row],[h_toko]],Table2[a],0)),))</f>
        <v/>
      </c>
      <c r="N190" s="291" t="str">
        <f>IF(Table1[[#This Row],[h_Item Description]]="","",INDEX([1]!db[NB PAJAK],MATCH(Table1[[#This Row],[h_Item Description]],[1]!db[kode],0)))</f>
        <v/>
      </c>
      <c r="P190" s="93"/>
      <c r="Q190" s="94"/>
      <c r="S190" s="294" t="str">
        <f>Table1[[#This Row],[h_hargasetelahdiskon]]</f>
        <v/>
      </c>
      <c r="V190" s="95" t="str">
        <f ca="1">IF(Table1[[#This Row],[Item Description]]="","",IF(Table1[[#This Row],[//]]="",INDIRECT(ADDRESS(ROW()-1,COLUMN())),Table1[[#This Row],[//]]))</f>
        <v/>
      </c>
      <c r="W190" s="95" t="str">
        <f ca="1">IF(Table1[[#This Row],[h_id]]="","",COUNTIF(Table1[h_id],Table1[[#This Row],[h_id]]))</f>
        <v/>
      </c>
      <c r="X190" s="93" t="str">
        <f>IF(Table1[Item Description]="","",Table1[[#This Row],[Qty]]*Table1[[#This Row],[Unit Price]])</f>
        <v/>
      </c>
      <c r="Y190" s="93" t="str">
        <f>IF(Table1[[#This Row],[h_hargasebelumdiskon]]="","",IF(Table1[[#This Row],[Disc 1]]="",0,Table1[[#This Row],[h_hargasebelumdiskon]]*Table1[[#This Row],[Disc 1]]))</f>
        <v/>
      </c>
      <c r="Z190" s="93" t="str">
        <f>IF(Table1[[#This Row],[h_hargasebelumdiskon]]="","",IF(Table1[[#This Row],[Disc 2]]="",0,(Table1[[#This Row],[h_hargasebelumdiskon]]-Table1[[#This Row],[h_disc 1]])*Table1[[#This Row],[Disc 2]]))</f>
        <v/>
      </c>
      <c r="AA190" s="93" t="str">
        <f>IF(Table1[Item Description]="","",Table1[[#This Row],[h_disc 1]]+Table1[[#This Row],[h_disc 2]])</f>
        <v/>
      </c>
      <c r="AB190" s="93" t="str">
        <f>IF(Table1[Item Description]="","",Table1[[#This Row],[h_hargasebelumdiskon]]-Table1[[#This Row],[h_diskon]])</f>
        <v/>
      </c>
      <c r="AC190" s="93" t="str">
        <f>IF(Table1[//]="","",SUMIF(Table1[h_id],Table1[h_id],Table1[h_hargasetelahdiskon]))</f>
        <v/>
      </c>
      <c r="AD190" s="93"/>
      <c r="AE190" s="93" t="str">
        <f>Table1[[#This Row],[Item Description]]&amp;Table1[[#This Row],[Unit]]&amp;Table1[[#This Row],[Unit Price]]</f>
        <v/>
      </c>
    </row>
    <row r="191" spans="1:31" x14ac:dyDescent="0.25">
      <c r="A191" s="95" t="str">
        <f>IF(Table1[[#This Row],[No. Invoice :]]="","",ROW())</f>
        <v/>
      </c>
      <c r="B191" s="291" t="str">
        <f>IF(Table1[h_Kode Sales :_1]="","",B$1+COUNT(B$2:B190))</f>
        <v/>
      </c>
      <c r="D191" s="292"/>
      <c r="E191" s="293"/>
      <c r="F191" s="292"/>
      <c r="G191" s="95" t="str">
        <f>IF(Table1[[#This Row],[h_No. Invoice :]]="","",CONCATENATE("AM"," ",Table1[[#This Row],[h_No. Invoice :]]))</f>
        <v/>
      </c>
      <c r="H191" s="96" t="str">
        <f>CONCATENATE(UPPER(Table1[[#This Row],[h_Kode Sales :_1]])," ",Table1[[#This Row],[h_Kode Sales :_2]])</f>
        <v xml:space="preserve"> </v>
      </c>
      <c r="I191" s="95" t="str">
        <f>IF(Table1[[#This Row],[h_toko]]="","",INDEX(Table2[e],IF(Table1[[#This Row],[h_toko]]="","",MATCH(Table1[[#This Row],[h_toko]],Table2[a],0)),))</f>
        <v/>
      </c>
      <c r="M191" s="292"/>
      <c r="N191" s="291" t="str">
        <f>IF(Table1[[#This Row],[h_Item Description]]="","",INDEX([1]!db[NB PAJAK],MATCH(Table1[[#This Row],[h_Item Description]],[1]!db[kode],0)))</f>
        <v/>
      </c>
      <c r="P191" s="93"/>
      <c r="Q191" s="94"/>
      <c r="S191" s="294" t="str">
        <f>Table1[[#This Row],[h_hargasetelahdiskon]]</f>
        <v/>
      </c>
      <c r="V191" s="95" t="str">
        <f ca="1">IF(Table1[[#This Row],[Item Description]]="","",IF(Table1[[#This Row],[//]]="",INDIRECT(ADDRESS(ROW()-1,COLUMN())),Table1[[#This Row],[//]]))</f>
        <v/>
      </c>
      <c r="W191" s="95" t="str">
        <f ca="1">IF(Table1[[#This Row],[h_id]]="","",COUNTIF(Table1[h_id],Table1[[#This Row],[h_id]]))</f>
        <v/>
      </c>
      <c r="X191" s="93" t="str">
        <f>IF(Table1[Item Description]="","",Table1[[#This Row],[Qty]]*Table1[[#This Row],[Unit Price]])</f>
        <v/>
      </c>
      <c r="Y191" s="93" t="str">
        <f>IF(Table1[[#This Row],[h_hargasebelumdiskon]]="","",IF(Table1[[#This Row],[Disc 1]]="",0,Table1[[#This Row],[h_hargasebelumdiskon]]*Table1[[#This Row],[Disc 1]]))</f>
        <v/>
      </c>
      <c r="Z191" s="93" t="str">
        <f>IF(Table1[[#This Row],[h_hargasebelumdiskon]]="","",IF(Table1[[#This Row],[Disc 2]]="",0,(Table1[[#This Row],[h_hargasebelumdiskon]]-Table1[[#This Row],[h_disc 1]])*Table1[[#This Row],[Disc 2]]))</f>
        <v/>
      </c>
      <c r="AA191" s="93" t="str">
        <f>IF(Table1[Item Description]="","",Table1[[#This Row],[h_disc 1]]+Table1[[#This Row],[h_disc 2]])</f>
        <v/>
      </c>
      <c r="AB191" s="93" t="str">
        <f>IF(Table1[Item Description]="","",Table1[[#This Row],[h_hargasebelumdiskon]]-Table1[[#This Row],[h_diskon]])</f>
        <v/>
      </c>
      <c r="AC191" s="93" t="str">
        <f>IF(Table1[//]="","",SUMIF(Table1[h_id],Table1[h_id],Table1[h_hargasetelahdiskon]))</f>
        <v/>
      </c>
      <c r="AD191" s="93"/>
      <c r="AE191" s="93" t="str">
        <f>Table1[[#This Row],[Item Description]]&amp;Table1[[#This Row],[Unit]]&amp;Table1[[#This Row],[Unit Price]]</f>
        <v/>
      </c>
    </row>
    <row r="192" spans="1:31" x14ac:dyDescent="0.25">
      <c r="A192" s="95" t="str">
        <f>IF(Table1[[#This Row],[No. Invoice :]]="","",ROW())</f>
        <v/>
      </c>
      <c r="B192" s="291" t="str">
        <f>IF(Table1[h_Kode Sales :_1]="","",B$1+COUNT(B$2:B191))</f>
        <v/>
      </c>
      <c r="G192" s="95" t="str">
        <f>IF(Table1[[#This Row],[h_No. Invoice :]]="","",CONCATENATE("AM"," ",Table1[[#This Row],[h_No. Invoice :]]))</f>
        <v/>
      </c>
      <c r="H192" s="96" t="str">
        <f>CONCATENATE(UPPER(Table1[[#This Row],[h_Kode Sales :_1]])," ",Table1[[#This Row],[h_Kode Sales :_2]])</f>
        <v xml:space="preserve"> </v>
      </c>
      <c r="I192" s="95" t="str">
        <f>IF(Table1[[#This Row],[h_toko]]="","",INDEX(Table2[e],IF(Table1[[#This Row],[h_toko]]="","",MATCH(Table1[[#This Row],[h_toko]],Table2[a],0)),))</f>
        <v/>
      </c>
      <c r="N192" s="291" t="str">
        <f>IF(Table1[[#This Row],[h_Item Description]]="","",INDEX([1]!db[NB PAJAK],MATCH(Table1[[#This Row],[h_Item Description]],[1]!db[kode],0)))</f>
        <v/>
      </c>
      <c r="P192" s="93"/>
      <c r="Q192" s="94"/>
      <c r="S192" s="294" t="str">
        <f>Table1[[#This Row],[h_hargasetelahdiskon]]</f>
        <v/>
      </c>
      <c r="V192" s="95" t="str">
        <f ca="1">IF(Table1[[#This Row],[Item Description]]="","",IF(Table1[[#This Row],[//]]="",INDIRECT(ADDRESS(ROW()-1,COLUMN())),Table1[[#This Row],[//]]))</f>
        <v/>
      </c>
      <c r="W192" s="95" t="str">
        <f ca="1">IF(Table1[[#This Row],[h_id]]="","",COUNTIF(Table1[h_id],Table1[[#This Row],[h_id]]))</f>
        <v/>
      </c>
      <c r="X192" s="93" t="str">
        <f>IF(Table1[Item Description]="","",Table1[[#This Row],[Qty]]*Table1[[#This Row],[Unit Price]])</f>
        <v/>
      </c>
      <c r="Y192" s="93" t="str">
        <f>IF(Table1[[#This Row],[h_hargasebelumdiskon]]="","",IF(Table1[[#This Row],[Disc 1]]="",0,Table1[[#This Row],[h_hargasebelumdiskon]]*Table1[[#This Row],[Disc 1]]))</f>
        <v/>
      </c>
      <c r="Z192" s="93" t="str">
        <f>IF(Table1[[#This Row],[h_hargasebelumdiskon]]="","",IF(Table1[[#This Row],[Disc 2]]="",0,(Table1[[#This Row],[h_hargasebelumdiskon]]-Table1[[#This Row],[h_disc 1]])*Table1[[#This Row],[Disc 2]]))</f>
        <v/>
      </c>
      <c r="AA192" s="93" t="str">
        <f>IF(Table1[Item Description]="","",Table1[[#This Row],[h_disc 1]]+Table1[[#This Row],[h_disc 2]])</f>
        <v/>
      </c>
      <c r="AB192" s="93" t="str">
        <f>IF(Table1[Item Description]="","",Table1[[#This Row],[h_hargasebelumdiskon]]-Table1[[#This Row],[h_diskon]])</f>
        <v/>
      </c>
      <c r="AC192" s="93" t="str">
        <f>IF(Table1[//]="","",SUMIF(Table1[h_id],Table1[h_id],Table1[h_hargasetelahdiskon]))</f>
        <v/>
      </c>
      <c r="AD192" s="93"/>
      <c r="AE192" s="93" t="str">
        <f>Table1[[#This Row],[Item Description]]&amp;Table1[[#This Row],[Unit]]&amp;Table1[[#This Row],[Unit Price]]</f>
        <v/>
      </c>
    </row>
    <row r="193" spans="1:31" x14ac:dyDescent="0.25">
      <c r="A193" s="95" t="str">
        <f>IF(Table1[[#This Row],[No. Invoice :]]="","",ROW())</f>
        <v/>
      </c>
      <c r="B193" s="291" t="str">
        <f>IF(Table1[h_Kode Sales :_1]="","",B$1+COUNT(B$2:B192))</f>
        <v/>
      </c>
      <c r="D193" s="292"/>
      <c r="E193" s="293"/>
      <c r="F193" s="292"/>
      <c r="G193" s="95" t="str">
        <f>IF(Table1[[#This Row],[h_No. Invoice :]]="","",CONCATENATE("AM"," ",Table1[[#This Row],[h_No. Invoice :]]))</f>
        <v/>
      </c>
      <c r="H193" s="96" t="str">
        <f>CONCATENATE(UPPER(Table1[[#This Row],[h_Kode Sales :_1]])," ",Table1[[#This Row],[h_Kode Sales :_2]])</f>
        <v xml:space="preserve"> </v>
      </c>
      <c r="I193" s="95" t="str">
        <f>IF(Table1[[#This Row],[h_toko]]="","",INDEX(Table2[e],IF(Table1[[#This Row],[h_toko]]="","",MATCH(Table1[[#This Row],[h_toko]],Table2[a],0)),))</f>
        <v/>
      </c>
      <c r="M193" s="292"/>
      <c r="N193" s="291" t="str">
        <f>IF(Table1[[#This Row],[h_Item Description]]="","",INDEX([1]!db[NB PAJAK],MATCH(Table1[[#This Row],[h_Item Description]],[1]!db[kode],0)))</f>
        <v/>
      </c>
      <c r="P193" s="93"/>
      <c r="Q193" s="94"/>
      <c r="S193" s="294" t="str">
        <f>Table1[[#This Row],[h_hargasetelahdiskon]]</f>
        <v/>
      </c>
      <c r="V193" s="95" t="str">
        <f ca="1">IF(Table1[[#This Row],[Item Description]]="","",IF(Table1[[#This Row],[//]]="",INDIRECT(ADDRESS(ROW()-1,COLUMN())),Table1[[#This Row],[//]]))</f>
        <v/>
      </c>
      <c r="W193" s="95" t="str">
        <f ca="1">IF(Table1[[#This Row],[h_id]]="","",COUNTIF(Table1[h_id],Table1[[#This Row],[h_id]]))</f>
        <v/>
      </c>
      <c r="X193" s="93" t="str">
        <f>IF(Table1[Item Description]="","",Table1[[#This Row],[Qty]]*Table1[[#This Row],[Unit Price]])</f>
        <v/>
      </c>
      <c r="Y193" s="93" t="str">
        <f>IF(Table1[[#This Row],[h_hargasebelumdiskon]]="","",IF(Table1[[#This Row],[Disc 1]]="",0,Table1[[#This Row],[h_hargasebelumdiskon]]*Table1[[#This Row],[Disc 1]]))</f>
        <v/>
      </c>
      <c r="Z193" s="93" t="str">
        <f>IF(Table1[[#This Row],[h_hargasebelumdiskon]]="","",IF(Table1[[#This Row],[Disc 2]]="",0,(Table1[[#This Row],[h_hargasebelumdiskon]]-Table1[[#This Row],[h_disc 1]])*Table1[[#This Row],[Disc 2]]))</f>
        <v/>
      </c>
      <c r="AA193" s="93" t="str">
        <f>IF(Table1[Item Description]="","",Table1[[#This Row],[h_disc 1]]+Table1[[#This Row],[h_disc 2]])</f>
        <v/>
      </c>
      <c r="AB193" s="93" t="str">
        <f>IF(Table1[Item Description]="","",Table1[[#This Row],[h_hargasebelumdiskon]]-Table1[[#This Row],[h_diskon]])</f>
        <v/>
      </c>
      <c r="AC193" s="93" t="str">
        <f>IF(Table1[//]="","",SUMIF(Table1[h_id],Table1[h_id],Table1[h_hargasetelahdiskon]))</f>
        <v/>
      </c>
      <c r="AD193" s="93"/>
      <c r="AE193" s="93" t="str">
        <f>Table1[[#This Row],[Item Description]]&amp;Table1[[#This Row],[Unit]]&amp;Table1[[#This Row],[Unit Price]]</f>
        <v/>
      </c>
    </row>
    <row r="194" spans="1:31" x14ac:dyDescent="0.25">
      <c r="A194" s="95" t="str">
        <f>IF(Table1[[#This Row],[No. Invoice :]]="","",ROW())</f>
        <v/>
      </c>
      <c r="B194" s="291" t="str">
        <f>IF(Table1[h_Kode Sales :_1]="","",B$1+COUNT(B$2:B193))</f>
        <v/>
      </c>
      <c r="G194" s="95" t="str">
        <f>IF(Table1[[#This Row],[h_No. Invoice :]]="","",CONCATENATE("AM"," ",Table1[[#This Row],[h_No. Invoice :]]))</f>
        <v/>
      </c>
      <c r="H194" s="96" t="str">
        <f>CONCATENATE(UPPER(Table1[[#This Row],[h_Kode Sales :_1]])," ",Table1[[#This Row],[h_Kode Sales :_2]])</f>
        <v xml:space="preserve"> </v>
      </c>
      <c r="I194" s="95" t="str">
        <f>IF(Table1[[#This Row],[h_toko]]="","",INDEX(Table2[e],IF(Table1[[#This Row],[h_toko]]="","",MATCH(Table1[[#This Row],[h_toko]],Table2[a],0)),))</f>
        <v/>
      </c>
      <c r="M194" s="292"/>
      <c r="N194" s="291" t="str">
        <f>IF(Table1[[#This Row],[h_Item Description]]="","",INDEX([1]!db[NB PAJAK],MATCH(Table1[[#This Row],[h_Item Description]],[1]!db[kode],0)))</f>
        <v/>
      </c>
      <c r="P194" s="93"/>
      <c r="Q194" s="94"/>
      <c r="S194" s="294" t="str">
        <f>Table1[[#This Row],[h_hargasetelahdiskon]]</f>
        <v/>
      </c>
      <c r="V194" s="95" t="str">
        <f ca="1">IF(Table1[[#This Row],[Item Description]]="","",IF(Table1[[#This Row],[//]]="",INDIRECT(ADDRESS(ROW()-1,COLUMN())),Table1[[#This Row],[//]]))</f>
        <v/>
      </c>
      <c r="W194" s="95" t="str">
        <f ca="1">IF(Table1[[#This Row],[h_id]]="","",COUNTIF(Table1[h_id],Table1[[#This Row],[h_id]]))</f>
        <v/>
      </c>
      <c r="X194" s="93" t="str">
        <f>IF(Table1[Item Description]="","",Table1[[#This Row],[Qty]]*Table1[[#This Row],[Unit Price]])</f>
        <v/>
      </c>
      <c r="Y194" s="93" t="str">
        <f>IF(Table1[[#This Row],[h_hargasebelumdiskon]]="","",IF(Table1[[#This Row],[Disc 1]]="",0,Table1[[#This Row],[h_hargasebelumdiskon]]*Table1[[#This Row],[Disc 1]]))</f>
        <v/>
      </c>
      <c r="Z194" s="93" t="str">
        <f>IF(Table1[[#This Row],[h_hargasebelumdiskon]]="","",IF(Table1[[#This Row],[Disc 2]]="",0,(Table1[[#This Row],[h_hargasebelumdiskon]]-Table1[[#This Row],[h_disc 1]])*Table1[[#This Row],[Disc 2]]))</f>
        <v/>
      </c>
      <c r="AA194" s="93" t="str">
        <f>IF(Table1[Item Description]="","",Table1[[#This Row],[h_disc 1]]+Table1[[#This Row],[h_disc 2]])</f>
        <v/>
      </c>
      <c r="AB194" s="93" t="str">
        <f>IF(Table1[Item Description]="","",Table1[[#This Row],[h_hargasebelumdiskon]]-Table1[[#This Row],[h_diskon]])</f>
        <v/>
      </c>
      <c r="AC194" s="93" t="str">
        <f>IF(Table1[//]="","",SUMIF(Table1[h_id],Table1[h_id],Table1[h_hargasetelahdiskon]))</f>
        <v/>
      </c>
      <c r="AD194" s="93"/>
      <c r="AE194" s="93" t="str">
        <f>Table1[[#This Row],[Item Description]]&amp;Table1[[#This Row],[Unit]]&amp;Table1[[#This Row],[Unit Price]]</f>
        <v/>
      </c>
    </row>
    <row r="195" spans="1:31" x14ac:dyDescent="0.25">
      <c r="A195" s="95" t="str">
        <f>IF(Table1[[#This Row],[No. Invoice :]]="","",ROW())</f>
        <v/>
      </c>
      <c r="B195" s="291" t="str">
        <f>IF(Table1[h_Kode Sales :_1]="","",B$1+COUNT(B$2:B194))</f>
        <v/>
      </c>
      <c r="D195" s="292"/>
      <c r="E195" s="293"/>
      <c r="F195" s="292"/>
      <c r="G195" s="95" t="str">
        <f>IF(Table1[[#This Row],[h_No. Invoice :]]="","",CONCATENATE("AM"," ",Table1[[#This Row],[h_No. Invoice :]]))</f>
        <v/>
      </c>
      <c r="H195" s="96" t="str">
        <f>CONCATENATE(UPPER(Table1[[#This Row],[h_Kode Sales :_1]])," ",Table1[[#This Row],[h_Kode Sales :_2]])</f>
        <v xml:space="preserve"> </v>
      </c>
      <c r="I195" s="95" t="str">
        <f>IF(Table1[[#This Row],[h_toko]]="","",INDEX(Table2[e],IF(Table1[[#This Row],[h_toko]]="","",MATCH(Table1[[#This Row],[h_toko]],Table2[a],0)),))</f>
        <v/>
      </c>
      <c r="N195" s="291" t="str">
        <f>IF(Table1[[#This Row],[h_Item Description]]="","",INDEX([1]!db[NB PAJAK],MATCH(Table1[[#This Row],[h_Item Description]],[1]!db[kode],0)))</f>
        <v/>
      </c>
      <c r="P195" s="93"/>
      <c r="Q195" s="94"/>
      <c r="S195" s="294" t="str">
        <f>Table1[[#This Row],[h_hargasetelahdiskon]]</f>
        <v/>
      </c>
      <c r="V195" s="95" t="str">
        <f ca="1">IF(Table1[[#This Row],[Item Description]]="","",IF(Table1[[#This Row],[//]]="",INDIRECT(ADDRESS(ROW()-1,COLUMN())),Table1[[#This Row],[//]]))</f>
        <v/>
      </c>
      <c r="W195" s="95" t="str">
        <f ca="1">IF(Table1[[#This Row],[h_id]]="","",COUNTIF(Table1[h_id],Table1[[#This Row],[h_id]]))</f>
        <v/>
      </c>
      <c r="X195" s="93" t="str">
        <f>IF(Table1[Item Description]="","",Table1[[#This Row],[Qty]]*Table1[[#This Row],[Unit Price]])</f>
        <v/>
      </c>
      <c r="Y195" s="93" t="str">
        <f>IF(Table1[[#This Row],[h_hargasebelumdiskon]]="","",IF(Table1[[#This Row],[Disc 1]]="",0,Table1[[#This Row],[h_hargasebelumdiskon]]*Table1[[#This Row],[Disc 1]]))</f>
        <v/>
      </c>
      <c r="Z195" s="93" t="str">
        <f>IF(Table1[[#This Row],[h_hargasebelumdiskon]]="","",IF(Table1[[#This Row],[Disc 2]]="",0,(Table1[[#This Row],[h_hargasebelumdiskon]]-Table1[[#This Row],[h_disc 1]])*Table1[[#This Row],[Disc 2]]))</f>
        <v/>
      </c>
      <c r="AA195" s="93" t="str">
        <f>IF(Table1[Item Description]="","",Table1[[#This Row],[h_disc 1]]+Table1[[#This Row],[h_disc 2]])</f>
        <v/>
      </c>
      <c r="AB195" s="93" t="str">
        <f>IF(Table1[Item Description]="","",Table1[[#This Row],[h_hargasebelumdiskon]]-Table1[[#This Row],[h_diskon]])</f>
        <v/>
      </c>
      <c r="AC195" s="93" t="str">
        <f>IF(Table1[//]="","",SUMIF(Table1[h_id],Table1[h_id],Table1[h_hargasetelahdiskon]))</f>
        <v/>
      </c>
      <c r="AD195" s="93"/>
      <c r="AE195" s="93" t="str">
        <f>Table1[[#This Row],[Item Description]]&amp;Table1[[#This Row],[Unit]]&amp;Table1[[#This Row],[Unit Price]]</f>
        <v/>
      </c>
    </row>
    <row r="196" spans="1:31" x14ac:dyDescent="0.25">
      <c r="A196" s="95" t="str">
        <f>IF(Table1[[#This Row],[No. Invoice :]]="","",ROW())</f>
        <v/>
      </c>
      <c r="B196" s="291" t="str">
        <f>IF(Table1[h_Kode Sales :_1]="","",B$1+COUNT(B$2:B195))</f>
        <v/>
      </c>
      <c r="D196" s="292"/>
      <c r="E196" s="293"/>
      <c r="F196" s="292"/>
      <c r="G196" s="95" t="str">
        <f>IF(Table1[[#This Row],[h_No. Invoice :]]="","",CONCATENATE("AM"," ",Table1[[#This Row],[h_No. Invoice :]]))</f>
        <v/>
      </c>
      <c r="H196" s="96" t="str">
        <f>CONCATENATE(UPPER(Table1[[#This Row],[h_Kode Sales :_1]])," ",Table1[[#This Row],[h_Kode Sales :_2]])</f>
        <v xml:space="preserve"> </v>
      </c>
      <c r="I196" s="95" t="str">
        <f>IF(Table1[[#This Row],[h_toko]]="","",INDEX(Table2[e],IF(Table1[[#This Row],[h_toko]]="","",MATCH(Table1[[#This Row],[h_toko]],Table2[a],0)),))</f>
        <v/>
      </c>
      <c r="N196" s="291" t="str">
        <f>IF(Table1[[#This Row],[h_Item Description]]="","",INDEX([1]!db[NB PAJAK],MATCH(Table1[[#This Row],[h_Item Description]],[1]!db[kode],0)))</f>
        <v/>
      </c>
      <c r="P196" s="93"/>
      <c r="Q196" s="94"/>
      <c r="S196" s="294" t="str">
        <f>Table1[[#This Row],[h_hargasetelahdiskon]]</f>
        <v/>
      </c>
      <c r="V196" s="95" t="str">
        <f ca="1">IF(Table1[[#This Row],[Item Description]]="","",IF(Table1[[#This Row],[//]]="",INDIRECT(ADDRESS(ROW()-1,COLUMN())),Table1[[#This Row],[//]]))</f>
        <v/>
      </c>
      <c r="W196" s="95" t="str">
        <f ca="1">IF(Table1[[#This Row],[h_id]]="","",COUNTIF(Table1[h_id],Table1[[#This Row],[h_id]]))</f>
        <v/>
      </c>
      <c r="X196" s="93" t="str">
        <f>IF(Table1[Item Description]="","",Table1[[#This Row],[Qty]]*Table1[[#This Row],[Unit Price]])</f>
        <v/>
      </c>
      <c r="Y196" s="93" t="str">
        <f>IF(Table1[[#This Row],[h_hargasebelumdiskon]]="","",IF(Table1[[#This Row],[Disc 1]]="",0,Table1[[#This Row],[h_hargasebelumdiskon]]*Table1[[#This Row],[Disc 1]]))</f>
        <v/>
      </c>
      <c r="Z196" s="93" t="str">
        <f>IF(Table1[[#This Row],[h_hargasebelumdiskon]]="","",IF(Table1[[#This Row],[Disc 2]]="",0,(Table1[[#This Row],[h_hargasebelumdiskon]]-Table1[[#This Row],[h_disc 1]])*Table1[[#This Row],[Disc 2]]))</f>
        <v/>
      </c>
      <c r="AA196" s="93" t="str">
        <f>IF(Table1[Item Description]="","",Table1[[#This Row],[h_disc 1]]+Table1[[#This Row],[h_disc 2]])</f>
        <v/>
      </c>
      <c r="AB196" s="93" t="str">
        <f>IF(Table1[Item Description]="","",Table1[[#This Row],[h_hargasebelumdiskon]]-Table1[[#This Row],[h_diskon]])</f>
        <v/>
      </c>
      <c r="AC196" s="93" t="str">
        <f>IF(Table1[//]="","",SUMIF(Table1[h_id],Table1[h_id],Table1[h_hargasetelahdiskon]))</f>
        <v/>
      </c>
      <c r="AD196" s="93"/>
      <c r="AE196" s="93" t="str">
        <f>Table1[[#This Row],[Item Description]]&amp;Table1[[#This Row],[Unit]]&amp;Table1[[#This Row],[Unit Price]]</f>
        <v/>
      </c>
    </row>
    <row r="197" spans="1:31" x14ac:dyDescent="0.25">
      <c r="A197" s="95" t="str">
        <f>IF(Table1[[#This Row],[No. Invoice :]]="","",ROW())</f>
        <v/>
      </c>
      <c r="B197" s="291" t="str">
        <f>IF(Table1[h_Kode Sales :_1]="","",B$1+COUNT(B$2:B196))</f>
        <v/>
      </c>
      <c r="G197" s="95" t="str">
        <f>IF(Table1[[#This Row],[h_No. Invoice :]]="","",CONCATENATE("AM"," ",Table1[[#This Row],[h_No. Invoice :]]))</f>
        <v/>
      </c>
      <c r="H197" s="96" t="str">
        <f>CONCATENATE(UPPER(Table1[[#This Row],[h_Kode Sales :_1]])," ",Table1[[#This Row],[h_Kode Sales :_2]])</f>
        <v xml:space="preserve"> </v>
      </c>
      <c r="I197" s="95" t="str">
        <f>IF(Table1[[#This Row],[h_toko]]="","",INDEX(Table2[e],IF(Table1[[#This Row],[h_toko]]="","",MATCH(Table1[[#This Row],[h_toko]],Table2[a],0)),))</f>
        <v/>
      </c>
      <c r="M197" s="292"/>
      <c r="N197" s="291" t="str">
        <f>IF(Table1[[#This Row],[h_Item Description]]="","",INDEX([1]!db[NB PAJAK],MATCH(Table1[[#This Row],[h_Item Description]],[1]!db[kode],0)))</f>
        <v/>
      </c>
      <c r="P197" s="93"/>
      <c r="Q197" s="94"/>
      <c r="S197" s="294" t="str">
        <f>Table1[[#This Row],[h_hargasetelahdiskon]]</f>
        <v/>
      </c>
      <c r="V197" s="95" t="str">
        <f ca="1">IF(Table1[[#This Row],[Item Description]]="","",IF(Table1[[#This Row],[//]]="",INDIRECT(ADDRESS(ROW()-1,COLUMN())),Table1[[#This Row],[//]]))</f>
        <v/>
      </c>
      <c r="W197" s="95" t="str">
        <f ca="1">IF(Table1[[#This Row],[h_id]]="","",COUNTIF(Table1[h_id],Table1[[#This Row],[h_id]]))</f>
        <v/>
      </c>
      <c r="X197" s="93" t="str">
        <f>IF(Table1[Item Description]="","",Table1[[#This Row],[Qty]]*Table1[[#This Row],[Unit Price]])</f>
        <v/>
      </c>
      <c r="Y197" s="93" t="str">
        <f>IF(Table1[[#This Row],[h_hargasebelumdiskon]]="","",IF(Table1[[#This Row],[Disc 1]]="",0,Table1[[#This Row],[h_hargasebelumdiskon]]*Table1[[#This Row],[Disc 1]]))</f>
        <v/>
      </c>
      <c r="Z197" s="93" t="str">
        <f>IF(Table1[[#This Row],[h_hargasebelumdiskon]]="","",IF(Table1[[#This Row],[Disc 2]]="",0,(Table1[[#This Row],[h_hargasebelumdiskon]]-Table1[[#This Row],[h_disc 1]])*Table1[[#This Row],[Disc 2]]))</f>
        <v/>
      </c>
      <c r="AA197" s="93" t="str">
        <f>IF(Table1[Item Description]="","",Table1[[#This Row],[h_disc 1]]+Table1[[#This Row],[h_disc 2]])</f>
        <v/>
      </c>
      <c r="AB197" s="93" t="str">
        <f>IF(Table1[Item Description]="","",Table1[[#This Row],[h_hargasebelumdiskon]]-Table1[[#This Row],[h_diskon]])</f>
        <v/>
      </c>
      <c r="AC197" s="93" t="str">
        <f>IF(Table1[//]="","",SUMIF(Table1[h_id],Table1[h_id],Table1[h_hargasetelahdiskon]))</f>
        <v/>
      </c>
      <c r="AD197" s="93"/>
      <c r="AE197" s="93" t="str">
        <f>Table1[[#This Row],[Item Description]]&amp;Table1[[#This Row],[Unit]]&amp;Table1[[#This Row],[Unit Price]]</f>
        <v/>
      </c>
    </row>
    <row r="198" spans="1:31" x14ac:dyDescent="0.25">
      <c r="A198" s="95" t="str">
        <f>IF(Table1[[#This Row],[No. Invoice :]]="","",ROW())</f>
        <v/>
      </c>
      <c r="B198" s="291" t="str">
        <f>IF(Table1[h_Kode Sales :_1]="","",B$1+COUNT(B$2:B197))</f>
        <v/>
      </c>
      <c r="D198" s="292"/>
      <c r="E198" s="293"/>
      <c r="F198" s="292"/>
      <c r="G198" s="95" t="str">
        <f>IF(Table1[[#This Row],[h_No. Invoice :]]="","",CONCATENATE("AM"," ",Table1[[#This Row],[h_No. Invoice :]]))</f>
        <v/>
      </c>
      <c r="H198" s="96" t="str">
        <f>CONCATENATE(UPPER(Table1[[#This Row],[h_Kode Sales :_1]])," ",Table1[[#This Row],[h_Kode Sales :_2]])</f>
        <v xml:space="preserve"> </v>
      </c>
      <c r="I198" s="95" t="str">
        <f>IF(Table1[[#This Row],[h_toko]]="","",INDEX(Table2[e],IF(Table1[[#This Row],[h_toko]]="","",MATCH(Table1[[#This Row],[h_toko]],Table2[a],0)),))</f>
        <v/>
      </c>
      <c r="N198" s="291" t="str">
        <f>IF(Table1[[#This Row],[h_Item Description]]="","",INDEX([1]!db[NB PAJAK],MATCH(Table1[[#This Row],[h_Item Description]],[1]!db[kode],0)))</f>
        <v/>
      </c>
      <c r="P198" s="93"/>
      <c r="Q198" s="94"/>
      <c r="S198" s="294" t="str">
        <f>Table1[[#This Row],[h_hargasetelahdiskon]]</f>
        <v/>
      </c>
      <c r="V198" s="95" t="str">
        <f ca="1">IF(Table1[[#This Row],[Item Description]]="","",IF(Table1[[#This Row],[//]]="",INDIRECT(ADDRESS(ROW()-1,COLUMN())),Table1[[#This Row],[//]]))</f>
        <v/>
      </c>
      <c r="W198" s="95" t="str">
        <f ca="1">IF(Table1[[#This Row],[h_id]]="","",COUNTIF(Table1[h_id],Table1[[#This Row],[h_id]]))</f>
        <v/>
      </c>
      <c r="X198" s="93" t="str">
        <f>IF(Table1[Item Description]="","",Table1[[#This Row],[Qty]]*Table1[[#This Row],[Unit Price]])</f>
        <v/>
      </c>
      <c r="Y198" s="93" t="str">
        <f>IF(Table1[[#This Row],[h_hargasebelumdiskon]]="","",IF(Table1[[#This Row],[Disc 1]]="",0,Table1[[#This Row],[h_hargasebelumdiskon]]*Table1[[#This Row],[Disc 1]]))</f>
        <v/>
      </c>
      <c r="Z198" s="93" t="str">
        <f>IF(Table1[[#This Row],[h_hargasebelumdiskon]]="","",IF(Table1[[#This Row],[Disc 2]]="",0,(Table1[[#This Row],[h_hargasebelumdiskon]]-Table1[[#This Row],[h_disc 1]])*Table1[[#This Row],[Disc 2]]))</f>
        <v/>
      </c>
      <c r="AA198" s="93" t="str">
        <f>IF(Table1[Item Description]="","",Table1[[#This Row],[h_disc 1]]+Table1[[#This Row],[h_disc 2]])</f>
        <v/>
      </c>
      <c r="AB198" s="93" t="str">
        <f>IF(Table1[Item Description]="","",Table1[[#This Row],[h_hargasebelumdiskon]]-Table1[[#This Row],[h_diskon]])</f>
        <v/>
      </c>
      <c r="AC198" s="93" t="str">
        <f>IF(Table1[//]="","",SUMIF(Table1[h_id],Table1[h_id],Table1[h_hargasetelahdiskon]))</f>
        <v/>
      </c>
      <c r="AD198" s="93"/>
      <c r="AE198" s="93" t="str">
        <f>Table1[[#This Row],[Item Description]]&amp;Table1[[#This Row],[Unit]]&amp;Table1[[#This Row],[Unit Price]]</f>
        <v/>
      </c>
    </row>
    <row r="199" spans="1:31" x14ac:dyDescent="0.25">
      <c r="A199" s="95" t="str">
        <f>IF(Table1[[#This Row],[No. Invoice :]]="","",ROW())</f>
        <v/>
      </c>
      <c r="B199" s="291" t="str">
        <f>IF(Table1[h_Kode Sales :_1]="","",B$1+COUNT(B$2:B198))</f>
        <v/>
      </c>
      <c r="D199" s="292"/>
      <c r="E199" s="293"/>
      <c r="F199" s="292"/>
      <c r="G199" s="95" t="str">
        <f>IF(Table1[[#This Row],[h_No. Invoice :]]="","",CONCATENATE("AM"," ",Table1[[#This Row],[h_No. Invoice :]]))</f>
        <v/>
      </c>
      <c r="H199" s="96" t="str">
        <f>CONCATENATE(UPPER(Table1[[#This Row],[h_Kode Sales :_1]])," ",Table1[[#This Row],[h_Kode Sales :_2]])</f>
        <v xml:space="preserve"> </v>
      </c>
      <c r="I199" s="95" t="str">
        <f>IF(Table1[[#This Row],[h_toko]]="","",INDEX(Table2[e],IF(Table1[[#This Row],[h_toko]]="","",MATCH(Table1[[#This Row],[h_toko]],Table2[a],0)),))</f>
        <v/>
      </c>
      <c r="N199" s="291" t="str">
        <f>IF(Table1[[#This Row],[h_Item Description]]="","",INDEX([1]!db[NB PAJAK],MATCH(Table1[[#This Row],[h_Item Description]],[1]!db[kode],0)))</f>
        <v/>
      </c>
      <c r="P199" s="93"/>
      <c r="Q199" s="94"/>
      <c r="S199" s="294" t="str">
        <f>Table1[[#This Row],[h_hargasetelahdiskon]]</f>
        <v/>
      </c>
      <c r="V199" s="95" t="str">
        <f ca="1">IF(Table1[[#This Row],[Item Description]]="","",IF(Table1[[#This Row],[//]]="",INDIRECT(ADDRESS(ROW()-1,COLUMN())),Table1[[#This Row],[//]]))</f>
        <v/>
      </c>
      <c r="W199" s="95" t="str">
        <f ca="1">IF(Table1[[#This Row],[h_id]]="","",COUNTIF(Table1[h_id],Table1[[#This Row],[h_id]]))</f>
        <v/>
      </c>
      <c r="X199" s="93" t="str">
        <f>IF(Table1[Item Description]="","",Table1[[#This Row],[Qty]]*Table1[[#This Row],[Unit Price]])</f>
        <v/>
      </c>
      <c r="Y199" s="93" t="str">
        <f>IF(Table1[[#This Row],[h_hargasebelumdiskon]]="","",IF(Table1[[#This Row],[Disc 1]]="",0,Table1[[#This Row],[h_hargasebelumdiskon]]*Table1[[#This Row],[Disc 1]]))</f>
        <v/>
      </c>
      <c r="Z199" s="93" t="str">
        <f>IF(Table1[[#This Row],[h_hargasebelumdiskon]]="","",IF(Table1[[#This Row],[Disc 2]]="",0,(Table1[[#This Row],[h_hargasebelumdiskon]]-Table1[[#This Row],[h_disc 1]])*Table1[[#This Row],[Disc 2]]))</f>
        <v/>
      </c>
      <c r="AA199" s="93" t="str">
        <f>IF(Table1[Item Description]="","",Table1[[#This Row],[h_disc 1]]+Table1[[#This Row],[h_disc 2]])</f>
        <v/>
      </c>
      <c r="AB199" s="93" t="str">
        <f>IF(Table1[Item Description]="","",Table1[[#This Row],[h_hargasebelumdiskon]]-Table1[[#This Row],[h_diskon]])</f>
        <v/>
      </c>
      <c r="AC199" s="93" t="str">
        <f>IF(Table1[//]="","",SUMIF(Table1[h_id],Table1[h_id],Table1[h_hargasetelahdiskon]))</f>
        <v/>
      </c>
      <c r="AD199" s="93"/>
      <c r="AE199" s="93" t="str">
        <f>Table1[[#This Row],[Item Description]]&amp;Table1[[#This Row],[Unit]]&amp;Table1[[#This Row],[Unit Price]]</f>
        <v/>
      </c>
    </row>
    <row r="200" spans="1:31" x14ac:dyDescent="0.25">
      <c r="A200" s="95" t="str">
        <f>IF(Table1[[#This Row],[No. Invoice :]]="","",ROW())</f>
        <v/>
      </c>
      <c r="B200" s="291" t="str">
        <f>IF(Table1[h_Kode Sales :_1]="","",B$1+COUNT(B$2:B199))</f>
        <v/>
      </c>
      <c r="D200" s="292"/>
      <c r="E200" s="293"/>
      <c r="F200" s="292"/>
      <c r="G200" s="95" t="str">
        <f>IF(Table1[[#This Row],[h_No. Invoice :]]="","",CONCATENATE("AM"," ",Table1[[#This Row],[h_No. Invoice :]]))</f>
        <v/>
      </c>
      <c r="H200" s="96" t="str">
        <f>CONCATENATE(UPPER(Table1[[#This Row],[h_Kode Sales :_1]])," ",Table1[[#This Row],[h_Kode Sales :_2]])</f>
        <v xml:space="preserve"> </v>
      </c>
      <c r="I200" s="95" t="str">
        <f>IF(Table1[[#This Row],[h_toko]]="","",INDEX(Table2[e],IF(Table1[[#This Row],[h_toko]]="","",MATCH(Table1[[#This Row],[h_toko]],Table2[a],0)),))</f>
        <v/>
      </c>
      <c r="N200" s="291" t="str">
        <f>IF(Table1[[#This Row],[h_Item Description]]="","",INDEX([1]!db[NB PAJAK],MATCH(Table1[[#This Row],[h_Item Description]],[1]!db[kode],0)))</f>
        <v/>
      </c>
      <c r="P200" s="93"/>
      <c r="Q200" s="94"/>
      <c r="S200" s="294" t="str">
        <f>Table1[[#This Row],[h_hargasetelahdiskon]]</f>
        <v/>
      </c>
      <c r="V200" s="95" t="str">
        <f ca="1">IF(Table1[[#This Row],[Item Description]]="","",IF(Table1[[#This Row],[//]]="",INDIRECT(ADDRESS(ROW()-1,COLUMN())),Table1[[#This Row],[//]]))</f>
        <v/>
      </c>
      <c r="W200" s="95" t="str">
        <f ca="1">IF(Table1[[#This Row],[h_id]]="","",COUNTIF(Table1[h_id],Table1[[#This Row],[h_id]]))</f>
        <v/>
      </c>
      <c r="X200" s="93" t="str">
        <f>IF(Table1[Item Description]="","",Table1[[#This Row],[Qty]]*Table1[[#This Row],[Unit Price]])</f>
        <v/>
      </c>
      <c r="Y200" s="93" t="str">
        <f>IF(Table1[[#This Row],[h_hargasebelumdiskon]]="","",IF(Table1[[#This Row],[Disc 1]]="",0,Table1[[#This Row],[h_hargasebelumdiskon]]*Table1[[#This Row],[Disc 1]]))</f>
        <v/>
      </c>
      <c r="Z200" s="93" t="str">
        <f>IF(Table1[[#This Row],[h_hargasebelumdiskon]]="","",IF(Table1[[#This Row],[Disc 2]]="",0,(Table1[[#This Row],[h_hargasebelumdiskon]]-Table1[[#This Row],[h_disc 1]])*Table1[[#This Row],[Disc 2]]))</f>
        <v/>
      </c>
      <c r="AA200" s="93" t="str">
        <f>IF(Table1[Item Description]="","",Table1[[#This Row],[h_disc 1]]+Table1[[#This Row],[h_disc 2]])</f>
        <v/>
      </c>
      <c r="AB200" s="93" t="str">
        <f>IF(Table1[Item Description]="","",Table1[[#This Row],[h_hargasebelumdiskon]]-Table1[[#This Row],[h_diskon]])</f>
        <v/>
      </c>
      <c r="AC200" s="93" t="str">
        <f>IF(Table1[//]="","",SUMIF(Table1[h_id],Table1[h_id],Table1[h_hargasetelahdiskon]))</f>
        <v/>
      </c>
      <c r="AD200" s="93"/>
      <c r="AE200" s="93" t="str">
        <f>Table1[[#This Row],[Item Description]]&amp;Table1[[#This Row],[Unit]]&amp;Table1[[#This Row],[Unit Price]]</f>
        <v/>
      </c>
    </row>
    <row r="201" spans="1:31" x14ac:dyDescent="0.25">
      <c r="A201" s="95" t="str">
        <f>IF(Table1[[#This Row],[No. Invoice :]]="","",ROW())</f>
        <v/>
      </c>
      <c r="B201" s="291" t="str">
        <f>IF(Table1[h_Kode Sales :_1]="","",B$1+COUNT(B$2:B200))</f>
        <v/>
      </c>
      <c r="D201" s="292"/>
      <c r="E201" s="293"/>
      <c r="F201" s="292"/>
      <c r="G201" s="95" t="str">
        <f>IF(Table1[[#This Row],[h_No. Invoice :]]="","",CONCATENATE("AM"," ",Table1[[#This Row],[h_No. Invoice :]]))</f>
        <v/>
      </c>
      <c r="H201" s="96" t="str">
        <f>CONCATENATE(UPPER(Table1[[#This Row],[h_Kode Sales :_1]])," ",Table1[[#This Row],[h_Kode Sales :_2]])</f>
        <v xml:space="preserve"> </v>
      </c>
      <c r="I201" s="95" t="str">
        <f>IF(Table1[[#This Row],[h_toko]]="","",INDEX(Table2[e],IF(Table1[[#This Row],[h_toko]]="","",MATCH(Table1[[#This Row],[h_toko]],Table2[a],0)),))</f>
        <v/>
      </c>
      <c r="N201" s="291" t="str">
        <f>IF(Table1[[#This Row],[h_Item Description]]="","",INDEX([1]!db[NB PAJAK],MATCH(Table1[[#This Row],[h_Item Description]],[1]!db[kode],0)))</f>
        <v/>
      </c>
      <c r="P201" s="93"/>
      <c r="Q201" s="94"/>
      <c r="S201" s="294" t="str">
        <f>Table1[[#This Row],[h_hargasetelahdiskon]]</f>
        <v/>
      </c>
      <c r="V201" s="95" t="str">
        <f ca="1">IF(Table1[[#This Row],[Item Description]]="","",IF(Table1[[#This Row],[//]]="",INDIRECT(ADDRESS(ROW()-1,COLUMN())),Table1[[#This Row],[//]]))</f>
        <v/>
      </c>
      <c r="W201" s="95" t="str">
        <f ca="1">IF(Table1[[#This Row],[h_id]]="","",COUNTIF(Table1[h_id],Table1[[#This Row],[h_id]]))</f>
        <v/>
      </c>
      <c r="X201" s="93" t="str">
        <f>IF(Table1[Item Description]="","",Table1[[#This Row],[Qty]]*Table1[[#This Row],[Unit Price]])</f>
        <v/>
      </c>
      <c r="Y201" s="93" t="str">
        <f>IF(Table1[[#This Row],[h_hargasebelumdiskon]]="","",IF(Table1[[#This Row],[Disc 1]]="",0,Table1[[#This Row],[h_hargasebelumdiskon]]*Table1[[#This Row],[Disc 1]]))</f>
        <v/>
      </c>
      <c r="Z201" s="93" t="str">
        <f>IF(Table1[[#This Row],[h_hargasebelumdiskon]]="","",IF(Table1[[#This Row],[Disc 2]]="",0,(Table1[[#This Row],[h_hargasebelumdiskon]]-Table1[[#This Row],[h_disc 1]])*Table1[[#This Row],[Disc 2]]))</f>
        <v/>
      </c>
      <c r="AA201" s="93" t="str">
        <f>IF(Table1[Item Description]="","",Table1[[#This Row],[h_disc 1]]+Table1[[#This Row],[h_disc 2]])</f>
        <v/>
      </c>
      <c r="AB201" s="93" t="str">
        <f>IF(Table1[Item Description]="","",Table1[[#This Row],[h_hargasebelumdiskon]]-Table1[[#This Row],[h_diskon]])</f>
        <v/>
      </c>
      <c r="AC201" s="93" t="str">
        <f>IF(Table1[//]="","",SUMIF(Table1[h_id],Table1[h_id],Table1[h_hargasetelahdiskon]))</f>
        <v/>
      </c>
      <c r="AD201" s="93"/>
      <c r="AE201" s="93" t="str">
        <f>Table1[[#This Row],[Item Description]]&amp;Table1[[#This Row],[Unit]]&amp;Table1[[#This Row],[Unit Price]]</f>
        <v/>
      </c>
    </row>
    <row r="202" spans="1:31" x14ac:dyDescent="0.25">
      <c r="A202" s="95" t="str">
        <f>IF(Table1[[#This Row],[No. Invoice :]]="","",ROW())</f>
        <v/>
      </c>
      <c r="B202" s="291" t="str">
        <f>IF(Table1[h_Kode Sales :_1]="","",B$1+COUNT(B$2:B201))</f>
        <v/>
      </c>
      <c r="D202" s="292"/>
      <c r="E202" s="293"/>
      <c r="F202" s="292"/>
      <c r="G202" s="95" t="str">
        <f>IF(Table1[[#This Row],[h_No. Invoice :]]="","",CONCATENATE("AM"," ",Table1[[#This Row],[h_No. Invoice :]]))</f>
        <v/>
      </c>
      <c r="H202" s="96" t="str">
        <f>CONCATENATE(UPPER(Table1[[#This Row],[h_Kode Sales :_1]])," ",Table1[[#This Row],[h_Kode Sales :_2]])</f>
        <v xml:space="preserve"> </v>
      </c>
      <c r="I202" s="95" t="str">
        <f>IF(Table1[[#This Row],[h_toko]]="","",INDEX(Table2[e],IF(Table1[[#This Row],[h_toko]]="","",MATCH(Table1[[#This Row],[h_toko]],Table2[a],0)),))</f>
        <v/>
      </c>
      <c r="N202" s="291" t="str">
        <f>IF(Table1[[#This Row],[h_Item Description]]="","",INDEX([1]!db[NB PAJAK],MATCH(Table1[[#This Row],[h_Item Description]],[1]!db[kode],0)))</f>
        <v/>
      </c>
      <c r="P202" s="93"/>
      <c r="Q202" s="94"/>
      <c r="S202" s="294" t="str">
        <f>Table1[[#This Row],[h_hargasetelahdiskon]]</f>
        <v/>
      </c>
      <c r="V202" s="95" t="str">
        <f ca="1">IF(Table1[[#This Row],[Item Description]]="","",IF(Table1[[#This Row],[//]]="",INDIRECT(ADDRESS(ROW()-1,COLUMN())),Table1[[#This Row],[//]]))</f>
        <v/>
      </c>
      <c r="W202" s="95" t="str">
        <f ca="1">IF(Table1[[#This Row],[h_id]]="","",COUNTIF(Table1[h_id],Table1[[#This Row],[h_id]]))</f>
        <v/>
      </c>
      <c r="X202" s="93" t="str">
        <f>IF(Table1[Item Description]="","",Table1[[#This Row],[Qty]]*Table1[[#This Row],[Unit Price]])</f>
        <v/>
      </c>
      <c r="Y202" s="93" t="str">
        <f>IF(Table1[[#This Row],[h_hargasebelumdiskon]]="","",IF(Table1[[#This Row],[Disc 1]]="",0,Table1[[#This Row],[h_hargasebelumdiskon]]*Table1[[#This Row],[Disc 1]]))</f>
        <v/>
      </c>
      <c r="Z202" s="93" t="str">
        <f>IF(Table1[[#This Row],[h_hargasebelumdiskon]]="","",IF(Table1[[#This Row],[Disc 2]]="",0,(Table1[[#This Row],[h_hargasebelumdiskon]]-Table1[[#This Row],[h_disc 1]])*Table1[[#This Row],[Disc 2]]))</f>
        <v/>
      </c>
      <c r="AA202" s="93" t="str">
        <f>IF(Table1[Item Description]="","",Table1[[#This Row],[h_disc 1]]+Table1[[#This Row],[h_disc 2]])</f>
        <v/>
      </c>
      <c r="AB202" s="93" t="str">
        <f>IF(Table1[Item Description]="","",Table1[[#This Row],[h_hargasebelumdiskon]]-Table1[[#This Row],[h_diskon]])</f>
        <v/>
      </c>
      <c r="AC202" s="93" t="str">
        <f>IF(Table1[//]="","",SUMIF(Table1[h_id],Table1[h_id],Table1[h_hargasetelahdiskon]))</f>
        <v/>
      </c>
      <c r="AD202" s="93"/>
      <c r="AE202" s="93" t="str">
        <f>Table1[[#This Row],[Item Description]]&amp;Table1[[#This Row],[Unit]]&amp;Table1[[#This Row],[Unit Price]]</f>
        <v/>
      </c>
    </row>
    <row r="203" spans="1:31" x14ac:dyDescent="0.25">
      <c r="A203" s="95" t="str">
        <f>IF(Table1[[#This Row],[No. Invoice :]]="","",ROW())</f>
        <v/>
      </c>
      <c r="B203" s="291" t="str">
        <f>IF(Table1[h_Kode Sales :_1]="","",B$1+COUNT(B$2:B202))</f>
        <v/>
      </c>
      <c r="D203" s="292"/>
      <c r="E203" s="293"/>
      <c r="F203" s="292"/>
      <c r="G203" s="95" t="str">
        <f>IF(Table1[[#This Row],[h_No. Invoice :]]="","",CONCATENATE("AM"," ",Table1[[#This Row],[h_No. Invoice :]]))</f>
        <v/>
      </c>
      <c r="H203" s="96" t="str">
        <f>CONCATENATE(UPPER(Table1[[#This Row],[h_Kode Sales :_1]])," ",Table1[[#This Row],[h_Kode Sales :_2]])</f>
        <v xml:space="preserve"> </v>
      </c>
      <c r="I203" s="95" t="str">
        <f>IF(Table1[[#This Row],[h_toko]]="","",INDEX(Table2[e],IF(Table1[[#This Row],[h_toko]]="","",MATCH(Table1[[#This Row],[h_toko]],Table2[a],0)),))</f>
        <v/>
      </c>
      <c r="N203" s="291" t="str">
        <f>IF(Table1[[#This Row],[h_Item Description]]="","",INDEX([1]!db[NB PAJAK],MATCH(Table1[[#This Row],[h_Item Description]],[1]!db[kode],0)))</f>
        <v/>
      </c>
      <c r="P203" s="93"/>
      <c r="Q203" s="94"/>
      <c r="S203" s="294" t="str">
        <f>Table1[[#This Row],[h_hargasetelahdiskon]]</f>
        <v/>
      </c>
      <c r="V203" s="95" t="str">
        <f ca="1">IF(Table1[[#This Row],[Item Description]]="","",IF(Table1[[#This Row],[//]]="",INDIRECT(ADDRESS(ROW()-1,COLUMN())),Table1[[#This Row],[//]]))</f>
        <v/>
      </c>
      <c r="W203" s="95" t="str">
        <f ca="1">IF(Table1[[#This Row],[h_id]]="","",COUNTIF(Table1[h_id],Table1[[#This Row],[h_id]]))</f>
        <v/>
      </c>
      <c r="X203" s="93" t="str">
        <f>IF(Table1[Item Description]="","",Table1[[#This Row],[Qty]]*Table1[[#This Row],[Unit Price]])</f>
        <v/>
      </c>
      <c r="Y203" s="93" t="str">
        <f>IF(Table1[[#This Row],[h_hargasebelumdiskon]]="","",IF(Table1[[#This Row],[Disc 1]]="",0,Table1[[#This Row],[h_hargasebelumdiskon]]*Table1[[#This Row],[Disc 1]]))</f>
        <v/>
      </c>
      <c r="Z203" s="93" t="str">
        <f>IF(Table1[[#This Row],[h_hargasebelumdiskon]]="","",IF(Table1[[#This Row],[Disc 2]]="",0,(Table1[[#This Row],[h_hargasebelumdiskon]]-Table1[[#This Row],[h_disc 1]])*Table1[[#This Row],[Disc 2]]))</f>
        <v/>
      </c>
      <c r="AA203" s="93" t="str">
        <f>IF(Table1[Item Description]="","",Table1[[#This Row],[h_disc 1]]+Table1[[#This Row],[h_disc 2]])</f>
        <v/>
      </c>
      <c r="AB203" s="93" t="str">
        <f>IF(Table1[Item Description]="","",Table1[[#This Row],[h_hargasebelumdiskon]]-Table1[[#This Row],[h_diskon]])</f>
        <v/>
      </c>
      <c r="AC203" s="93" t="str">
        <f>IF(Table1[//]="","",SUMIF(Table1[h_id],Table1[h_id],Table1[h_hargasetelahdiskon]))</f>
        <v/>
      </c>
      <c r="AD203" s="93"/>
      <c r="AE203" s="93" t="str">
        <f>Table1[[#This Row],[Item Description]]&amp;Table1[[#This Row],[Unit]]&amp;Table1[[#This Row],[Unit Price]]</f>
        <v/>
      </c>
    </row>
    <row r="204" spans="1:31" x14ac:dyDescent="0.25">
      <c r="A204" s="95" t="str">
        <f>IF(Table1[[#This Row],[No. Invoice :]]="","",ROW())</f>
        <v/>
      </c>
      <c r="B204" s="291" t="str">
        <f>IF(Table1[h_Kode Sales :_1]="","",B$1+COUNT(B$2:B203))</f>
        <v/>
      </c>
      <c r="D204" s="292"/>
      <c r="E204" s="293"/>
      <c r="F204" s="292"/>
      <c r="G204" s="95" t="str">
        <f>IF(Table1[[#This Row],[h_No. Invoice :]]="","",CONCATENATE("AM"," ",Table1[[#This Row],[h_No. Invoice :]]))</f>
        <v/>
      </c>
      <c r="H204" s="96" t="str">
        <f>CONCATENATE(UPPER(Table1[[#This Row],[h_Kode Sales :_1]])," ",Table1[[#This Row],[h_Kode Sales :_2]])</f>
        <v xml:space="preserve"> </v>
      </c>
      <c r="I204" s="95" t="str">
        <f>IF(Table1[[#This Row],[h_toko]]="","",INDEX(Table2[e],IF(Table1[[#This Row],[h_toko]]="","",MATCH(Table1[[#This Row],[h_toko]],Table2[a],0)),))</f>
        <v/>
      </c>
      <c r="M204" s="292"/>
      <c r="N204" s="291" t="str">
        <f>IF(Table1[[#This Row],[h_Item Description]]="","",INDEX([1]!db[NB PAJAK],MATCH(Table1[[#This Row],[h_Item Description]],[1]!db[kode],0)))</f>
        <v/>
      </c>
      <c r="P204" s="93"/>
      <c r="Q204" s="94"/>
      <c r="S204" s="294" t="str">
        <f>Table1[[#This Row],[h_hargasetelahdiskon]]</f>
        <v/>
      </c>
      <c r="V204" s="95" t="str">
        <f ca="1">IF(Table1[[#This Row],[Item Description]]="","",IF(Table1[[#This Row],[//]]="",INDIRECT(ADDRESS(ROW()-1,COLUMN())),Table1[[#This Row],[//]]))</f>
        <v/>
      </c>
      <c r="W204" s="95" t="str">
        <f ca="1">IF(Table1[[#This Row],[h_id]]="","",COUNTIF(Table1[h_id],Table1[[#This Row],[h_id]]))</f>
        <v/>
      </c>
      <c r="X204" s="93" t="str">
        <f>IF(Table1[Item Description]="","",Table1[[#This Row],[Qty]]*Table1[[#This Row],[Unit Price]])</f>
        <v/>
      </c>
      <c r="Y204" s="93" t="str">
        <f>IF(Table1[[#This Row],[h_hargasebelumdiskon]]="","",IF(Table1[[#This Row],[Disc 1]]="",0,Table1[[#This Row],[h_hargasebelumdiskon]]*Table1[[#This Row],[Disc 1]]))</f>
        <v/>
      </c>
      <c r="Z204" s="93" t="str">
        <f>IF(Table1[[#This Row],[h_hargasebelumdiskon]]="","",IF(Table1[[#This Row],[Disc 2]]="",0,(Table1[[#This Row],[h_hargasebelumdiskon]]-Table1[[#This Row],[h_disc 1]])*Table1[[#This Row],[Disc 2]]))</f>
        <v/>
      </c>
      <c r="AA204" s="93" t="str">
        <f>IF(Table1[Item Description]="","",Table1[[#This Row],[h_disc 1]]+Table1[[#This Row],[h_disc 2]])</f>
        <v/>
      </c>
      <c r="AB204" s="93" t="str">
        <f>IF(Table1[Item Description]="","",Table1[[#This Row],[h_hargasebelumdiskon]]-Table1[[#This Row],[h_diskon]])</f>
        <v/>
      </c>
      <c r="AC204" s="93" t="str">
        <f>IF(Table1[//]="","",SUMIF(Table1[h_id],Table1[h_id],Table1[h_hargasetelahdiskon]))</f>
        <v/>
      </c>
      <c r="AD204" s="93"/>
      <c r="AE204" s="93" t="str">
        <f>Table1[[#This Row],[Item Description]]&amp;Table1[[#This Row],[Unit]]&amp;Table1[[#This Row],[Unit Price]]</f>
        <v/>
      </c>
    </row>
    <row r="205" spans="1:31" x14ac:dyDescent="0.25">
      <c r="A205" s="95" t="str">
        <f>IF(Table1[[#This Row],[No. Invoice :]]="","",ROW())</f>
        <v/>
      </c>
      <c r="B205" s="291" t="str">
        <f>IF(Table1[h_Kode Sales :_1]="","",B$1+COUNT(B$2:B204))</f>
        <v/>
      </c>
      <c r="G205" s="95" t="str">
        <f>IF(Table1[[#This Row],[h_No. Invoice :]]="","",CONCATENATE("AM"," ",Table1[[#This Row],[h_No. Invoice :]]))</f>
        <v/>
      </c>
      <c r="H205" s="96" t="str">
        <f>CONCATENATE(UPPER(Table1[[#This Row],[h_Kode Sales :_1]])," ",Table1[[#This Row],[h_Kode Sales :_2]])</f>
        <v xml:space="preserve"> </v>
      </c>
      <c r="I205" s="95" t="str">
        <f>IF(Table1[[#This Row],[h_toko]]="","",INDEX(Table2[e],IF(Table1[[#This Row],[h_toko]]="","",MATCH(Table1[[#This Row],[h_toko]],Table2[a],0)),))</f>
        <v/>
      </c>
      <c r="N205" s="291" t="str">
        <f>IF(Table1[[#This Row],[h_Item Description]]="","",INDEX([1]!db[NB PAJAK],MATCH(Table1[[#This Row],[h_Item Description]],[1]!db[kode],0)))</f>
        <v/>
      </c>
      <c r="P205" s="93"/>
      <c r="Q205" s="94"/>
      <c r="S205" s="294" t="str">
        <f>Table1[[#This Row],[h_hargasetelahdiskon]]</f>
        <v/>
      </c>
      <c r="V205" s="95" t="str">
        <f ca="1">IF(Table1[[#This Row],[Item Description]]="","",IF(Table1[[#This Row],[//]]="",INDIRECT(ADDRESS(ROW()-1,COLUMN())),Table1[[#This Row],[//]]))</f>
        <v/>
      </c>
      <c r="W205" s="95" t="str">
        <f ca="1">IF(Table1[[#This Row],[h_id]]="","",COUNTIF(Table1[h_id],Table1[[#This Row],[h_id]]))</f>
        <v/>
      </c>
      <c r="X205" s="93" t="str">
        <f>IF(Table1[Item Description]="","",Table1[[#This Row],[Qty]]*Table1[[#This Row],[Unit Price]])</f>
        <v/>
      </c>
      <c r="Y205" s="93" t="str">
        <f>IF(Table1[[#This Row],[h_hargasebelumdiskon]]="","",IF(Table1[[#This Row],[Disc 1]]="",0,Table1[[#This Row],[h_hargasebelumdiskon]]*Table1[[#This Row],[Disc 1]]))</f>
        <v/>
      </c>
      <c r="Z205" s="93" t="str">
        <f>IF(Table1[[#This Row],[h_hargasebelumdiskon]]="","",IF(Table1[[#This Row],[Disc 2]]="",0,(Table1[[#This Row],[h_hargasebelumdiskon]]-Table1[[#This Row],[h_disc 1]])*Table1[[#This Row],[Disc 2]]))</f>
        <v/>
      </c>
      <c r="AA205" s="93" t="str">
        <f>IF(Table1[Item Description]="","",Table1[[#This Row],[h_disc 1]]+Table1[[#This Row],[h_disc 2]])</f>
        <v/>
      </c>
      <c r="AB205" s="93" t="str">
        <f>IF(Table1[Item Description]="","",Table1[[#This Row],[h_hargasebelumdiskon]]-Table1[[#This Row],[h_diskon]])</f>
        <v/>
      </c>
      <c r="AC205" s="93" t="str">
        <f>IF(Table1[//]="","",SUMIF(Table1[h_id],Table1[h_id],Table1[h_hargasetelahdiskon]))</f>
        <v/>
      </c>
      <c r="AD205" s="93"/>
      <c r="AE205" s="93" t="str">
        <f>Table1[[#This Row],[Item Description]]&amp;Table1[[#This Row],[Unit]]&amp;Table1[[#This Row],[Unit Price]]</f>
        <v/>
      </c>
    </row>
    <row r="206" spans="1:31" x14ac:dyDescent="0.25">
      <c r="A206" s="95" t="str">
        <f>IF(Table1[[#This Row],[No. Invoice :]]="","",ROW())</f>
        <v/>
      </c>
      <c r="B206" s="291" t="str">
        <f>IF(Table1[h_Kode Sales :_1]="","",B$1+COUNT(B$2:B205))</f>
        <v/>
      </c>
      <c r="D206" s="292"/>
      <c r="E206" s="293"/>
      <c r="F206" s="292"/>
      <c r="G206" s="95" t="str">
        <f>IF(Table1[[#This Row],[h_No. Invoice :]]="","",CONCATENATE("AM"," ",Table1[[#This Row],[h_No. Invoice :]]))</f>
        <v/>
      </c>
      <c r="H206" s="96" t="str">
        <f>CONCATENATE(UPPER(Table1[[#This Row],[h_Kode Sales :_1]])," ",Table1[[#This Row],[h_Kode Sales :_2]])</f>
        <v xml:space="preserve"> </v>
      </c>
      <c r="I206" s="95" t="str">
        <f>IF(Table1[[#This Row],[h_toko]]="","",INDEX(Table2[e],IF(Table1[[#This Row],[h_toko]]="","",MATCH(Table1[[#This Row],[h_toko]],Table2[a],0)),))</f>
        <v/>
      </c>
      <c r="N206" s="291" t="str">
        <f>IF(Table1[[#This Row],[h_Item Description]]="","",INDEX([1]!db[NB PAJAK],MATCH(Table1[[#This Row],[h_Item Description]],[1]!db[kode],0)))</f>
        <v/>
      </c>
      <c r="P206" s="93"/>
      <c r="Q206" s="94"/>
      <c r="S206" s="294" t="str">
        <f>Table1[[#This Row],[h_hargasetelahdiskon]]</f>
        <v/>
      </c>
      <c r="V206" s="95" t="str">
        <f ca="1">IF(Table1[[#This Row],[Item Description]]="","",IF(Table1[[#This Row],[//]]="",INDIRECT(ADDRESS(ROW()-1,COLUMN())),Table1[[#This Row],[//]]))</f>
        <v/>
      </c>
      <c r="W206" s="95" t="str">
        <f ca="1">IF(Table1[[#This Row],[h_id]]="","",COUNTIF(Table1[h_id],Table1[[#This Row],[h_id]]))</f>
        <v/>
      </c>
      <c r="X206" s="93" t="str">
        <f>IF(Table1[Item Description]="","",Table1[[#This Row],[Qty]]*Table1[[#This Row],[Unit Price]])</f>
        <v/>
      </c>
      <c r="Y206" s="93" t="str">
        <f>IF(Table1[[#This Row],[h_hargasebelumdiskon]]="","",IF(Table1[[#This Row],[Disc 1]]="",0,Table1[[#This Row],[h_hargasebelumdiskon]]*Table1[[#This Row],[Disc 1]]))</f>
        <v/>
      </c>
      <c r="Z206" s="93" t="str">
        <f>IF(Table1[[#This Row],[h_hargasebelumdiskon]]="","",IF(Table1[[#This Row],[Disc 2]]="",0,(Table1[[#This Row],[h_hargasebelumdiskon]]-Table1[[#This Row],[h_disc 1]])*Table1[[#This Row],[Disc 2]]))</f>
        <v/>
      </c>
      <c r="AA206" s="93" t="str">
        <f>IF(Table1[Item Description]="","",Table1[[#This Row],[h_disc 1]]+Table1[[#This Row],[h_disc 2]])</f>
        <v/>
      </c>
      <c r="AB206" s="93" t="str">
        <f>IF(Table1[Item Description]="","",Table1[[#This Row],[h_hargasebelumdiskon]]-Table1[[#This Row],[h_diskon]])</f>
        <v/>
      </c>
      <c r="AC206" s="93" t="str">
        <f>IF(Table1[//]="","",SUMIF(Table1[h_id],Table1[h_id],Table1[h_hargasetelahdiskon]))</f>
        <v/>
      </c>
      <c r="AD206" s="93"/>
      <c r="AE206" s="93" t="str">
        <f>Table1[[#This Row],[Item Description]]&amp;Table1[[#This Row],[Unit]]&amp;Table1[[#This Row],[Unit Price]]</f>
        <v/>
      </c>
    </row>
    <row r="207" spans="1:31" x14ac:dyDescent="0.25">
      <c r="A207" s="95" t="str">
        <f>IF(Table1[[#This Row],[No. Invoice :]]="","",ROW())</f>
        <v/>
      </c>
      <c r="B207" s="291" t="str">
        <f>IF(Table1[h_Kode Sales :_1]="","",B$1+COUNT(B$2:B206))</f>
        <v/>
      </c>
      <c r="D207" s="292"/>
      <c r="E207" s="293"/>
      <c r="F207" s="292"/>
      <c r="G207" s="95" t="str">
        <f>IF(Table1[[#This Row],[h_No. Invoice :]]="","",CONCATENATE("AM"," ",Table1[[#This Row],[h_No. Invoice :]]))</f>
        <v/>
      </c>
      <c r="H207" s="96" t="str">
        <f>CONCATENATE(UPPER(Table1[[#This Row],[h_Kode Sales :_1]])," ",Table1[[#This Row],[h_Kode Sales :_2]])</f>
        <v xml:space="preserve"> </v>
      </c>
      <c r="I207" s="95" t="str">
        <f>IF(Table1[[#This Row],[h_toko]]="","",INDEX(Table2[e],IF(Table1[[#This Row],[h_toko]]="","",MATCH(Table1[[#This Row],[h_toko]],Table2[a],0)),))</f>
        <v/>
      </c>
      <c r="M207" s="292"/>
      <c r="N207" s="291" t="str">
        <f>IF(Table1[[#This Row],[h_Item Description]]="","",INDEX([1]!db[NB PAJAK],MATCH(Table1[[#This Row],[h_Item Description]],[1]!db[kode],0)))</f>
        <v/>
      </c>
      <c r="P207" s="93"/>
      <c r="Q207" s="94"/>
      <c r="S207" s="294" t="str">
        <f>Table1[[#This Row],[h_hargasetelahdiskon]]</f>
        <v/>
      </c>
      <c r="V207" s="95" t="str">
        <f ca="1">IF(Table1[[#This Row],[Item Description]]="","",IF(Table1[[#This Row],[//]]="",INDIRECT(ADDRESS(ROW()-1,COLUMN())),Table1[[#This Row],[//]]))</f>
        <v/>
      </c>
      <c r="W207" s="95" t="str">
        <f ca="1">IF(Table1[[#This Row],[h_id]]="","",COUNTIF(Table1[h_id],Table1[[#This Row],[h_id]]))</f>
        <v/>
      </c>
      <c r="X207" s="93" t="str">
        <f>IF(Table1[Item Description]="","",Table1[[#This Row],[Qty]]*Table1[[#This Row],[Unit Price]])</f>
        <v/>
      </c>
      <c r="Y207" s="93" t="str">
        <f>IF(Table1[[#This Row],[h_hargasebelumdiskon]]="","",IF(Table1[[#This Row],[Disc 1]]="",0,Table1[[#This Row],[h_hargasebelumdiskon]]*Table1[[#This Row],[Disc 1]]))</f>
        <v/>
      </c>
      <c r="Z207" s="93" t="str">
        <f>IF(Table1[[#This Row],[h_hargasebelumdiskon]]="","",IF(Table1[[#This Row],[Disc 2]]="",0,(Table1[[#This Row],[h_hargasebelumdiskon]]-Table1[[#This Row],[h_disc 1]])*Table1[[#This Row],[Disc 2]]))</f>
        <v/>
      </c>
      <c r="AA207" s="93" t="str">
        <f>IF(Table1[Item Description]="","",Table1[[#This Row],[h_disc 1]]+Table1[[#This Row],[h_disc 2]])</f>
        <v/>
      </c>
      <c r="AB207" s="93" t="str">
        <f>IF(Table1[Item Description]="","",Table1[[#This Row],[h_hargasebelumdiskon]]-Table1[[#This Row],[h_diskon]])</f>
        <v/>
      </c>
      <c r="AC207" s="93" t="str">
        <f>IF(Table1[//]="","",SUMIF(Table1[h_id],Table1[h_id],Table1[h_hargasetelahdiskon]))</f>
        <v/>
      </c>
      <c r="AD207" s="93"/>
      <c r="AE207" s="93" t="str">
        <f>Table1[[#This Row],[Item Description]]&amp;Table1[[#This Row],[Unit]]&amp;Table1[[#This Row],[Unit Price]]</f>
        <v/>
      </c>
    </row>
    <row r="208" spans="1:31" x14ac:dyDescent="0.25">
      <c r="A208" s="95" t="str">
        <f>IF(Table1[[#This Row],[No. Invoice :]]="","",ROW())</f>
        <v/>
      </c>
      <c r="B208" s="291" t="str">
        <f>IF(Table1[h_Kode Sales :_1]="","",B$1+COUNT(B$2:B207))</f>
        <v/>
      </c>
      <c r="D208" s="292"/>
      <c r="E208" s="293"/>
      <c r="F208" s="292"/>
      <c r="G208" s="95" t="str">
        <f>IF(Table1[[#This Row],[h_No. Invoice :]]="","",CONCATENATE("AM"," ",Table1[[#This Row],[h_No. Invoice :]]))</f>
        <v/>
      </c>
      <c r="H208" s="96" t="str">
        <f>CONCATENATE(UPPER(Table1[[#This Row],[h_Kode Sales :_1]])," ",Table1[[#This Row],[h_Kode Sales :_2]])</f>
        <v xml:space="preserve"> </v>
      </c>
      <c r="I208" s="95" t="str">
        <f>IF(Table1[[#This Row],[h_toko]]="","",INDEX(Table2[e],IF(Table1[[#This Row],[h_toko]]="","",MATCH(Table1[[#This Row],[h_toko]],Table2[a],0)),))</f>
        <v/>
      </c>
      <c r="M208" s="292"/>
      <c r="N208" s="291" t="str">
        <f>IF(Table1[[#This Row],[h_Item Description]]="","",INDEX([1]!db[NB PAJAK],MATCH(Table1[[#This Row],[h_Item Description]],[1]!db[kode],0)))</f>
        <v/>
      </c>
      <c r="P208" s="93"/>
      <c r="Q208" s="94"/>
      <c r="S208" s="294" t="str">
        <f>Table1[[#This Row],[h_hargasetelahdiskon]]</f>
        <v/>
      </c>
      <c r="V208" s="95" t="str">
        <f ca="1">IF(Table1[[#This Row],[Item Description]]="","",IF(Table1[[#This Row],[//]]="",INDIRECT(ADDRESS(ROW()-1,COLUMN())),Table1[[#This Row],[//]]))</f>
        <v/>
      </c>
      <c r="W208" s="95" t="str">
        <f ca="1">IF(Table1[[#This Row],[h_id]]="","",COUNTIF(Table1[h_id],Table1[[#This Row],[h_id]]))</f>
        <v/>
      </c>
      <c r="X208" s="93" t="str">
        <f>IF(Table1[Item Description]="","",Table1[[#This Row],[Qty]]*Table1[[#This Row],[Unit Price]])</f>
        <v/>
      </c>
      <c r="Y208" s="93" t="str">
        <f>IF(Table1[[#This Row],[h_hargasebelumdiskon]]="","",IF(Table1[[#This Row],[Disc 1]]="",0,Table1[[#This Row],[h_hargasebelumdiskon]]*Table1[[#This Row],[Disc 1]]))</f>
        <v/>
      </c>
      <c r="Z208" s="93" t="str">
        <f>IF(Table1[[#This Row],[h_hargasebelumdiskon]]="","",IF(Table1[[#This Row],[Disc 2]]="",0,(Table1[[#This Row],[h_hargasebelumdiskon]]-Table1[[#This Row],[h_disc 1]])*Table1[[#This Row],[Disc 2]]))</f>
        <v/>
      </c>
      <c r="AA208" s="93" t="str">
        <f>IF(Table1[Item Description]="","",Table1[[#This Row],[h_disc 1]]+Table1[[#This Row],[h_disc 2]])</f>
        <v/>
      </c>
      <c r="AB208" s="93" t="str">
        <f>IF(Table1[Item Description]="","",Table1[[#This Row],[h_hargasebelumdiskon]]-Table1[[#This Row],[h_diskon]])</f>
        <v/>
      </c>
      <c r="AC208" s="93" t="str">
        <f>IF(Table1[//]="","",SUMIF(Table1[h_id],Table1[h_id],Table1[h_hargasetelahdiskon]))</f>
        <v/>
      </c>
      <c r="AD208" s="93"/>
      <c r="AE208" s="93" t="str">
        <f>Table1[[#This Row],[Item Description]]&amp;Table1[[#This Row],[Unit]]&amp;Table1[[#This Row],[Unit Price]]</f>
        <v/>
      </c>
    </row>
    <row r="209" spans="1:31" x14ac:dyDescent="0.25">
      <c r="A209" s="95" t="str">
        <f>IF(Table1[[#This Row],[No. Invoice :]]="","",ROW())</f>
        <v/>
      </c>
      <c r="B209" s="291" t="str">
        <f>IF(Table1[h_Kode Sales :_1]="","",B$1+COUNT(B$2:B208))</f>
        <v/>
      </c>
      <c r="D209" s="292"/>
      <c r="E209" s="293"/>
      <c r="F209" s="292"/>
      <c r="G209" s="95" t="str">
        <f>IF(Table1[[#This Row],[h_No. Invoice :]]="","",CONCATENATE("AM"," ",Table1[[#This Row],[h_No. Invoice :]]))</f>
        <v/>
      </c>
      <c r="H209" s="96" t="str">
        <f>CONCATENATE(UPPER(Table1[[#This Row],[h_Kode Sales :_1]])," ",Table1[[#This Row],[h_Kode Sales :_2]])</f>
        <v xml:space="preserve"> </v>
      </c>
      <c r="I209" s="95" t="str">
        <f>IF(Table1[[#This Row],[h_toko]]="","",INDEX(Table2[e],IF(Table1[[#This Row],[h_toko]]="","",MATCH(Table1[[#This Row],[h_toko]],Table2[a],0)),))</f>
        <v/>
      </c>
      <c r="M209" s="292"/>
      <c r="N209" s="291" t="str">
        <f>IF(Table1[[#This Row],[h_Item Description]]="","",INDEX([1]!db[NB PAJAK],MATCH(Table1[[#This Row],[h_Item Description]],[1]!db[kode],0)))</f>
        <v/>
      </c>
      <c r="P209" s="93"/>
      <c r="Q209" s="94"/>
      <c r="S209" s="294" t="str">
        <f>Table1[[#This Row],[h_hargasetelahdiskon]]</f>
        <v/>
      </c>
      <c r="V209" s="95" t="str">
        <f ca="1">IF(Table1[[#This Row],[Item Description]]="","",IF(Table1[[#This Row],[//]]="",INDIRECT(ADDRESS(ROW()-1,COLUMN())),Table1[[#This Row],[//]]))</f>
        <v/>
      </c>
      <c r="W209" s="95" t="str">
        <f ca="1">IF(Table1[[#This Row],[h_id]]="","",COUNTIF(Table1[h_id],Table1[[#This Row],[h_id]]))</f>
        <v/>
      </c>
      <c r="X209" s="93" t="str">
        <f>IF(Table1[Item Description]="","",Table1[[#This Row],[Qty]]*Table1[[#This Row],[Unit Price]])</f>
        <v/>
      </c>
      <c r="Y209" s="93" t="str">
        <f>IF(Table1[[#This Row],[h_hargasebelumdiskon]]="","",IF(Table1[[#This Row],[Disc 1]]="",0,Table1[[#This Row],[h_hargasebelumdiskon]]*Table1[[#This Row],[Disc 1]]))</f>
        <v/>
      </c>
      <c r="Z209" s="93" t="str">
        <f>IF(Table1[[#This Row],[h_hargasebelumdiskon]]="","",IF(Table1[[#This Row],[Disc 2]]="",0,(Table1[[#This Row],[h_hargasebelumdiskon]]-Table1[[#This Row],[h_disc 1]])*Table1[[#This Row],[Disc 2]]))</f>
        <v/>
      </c>
      <c r="AA209" s="93" t="str">
        <f>IF(Table1[Item Description]="","",Table1[[#This Row],[h_disc 1]]+Table1[[#This Row],[h_disc 2]])</f>
        <v/>
      </c>
      <c r="AB209" s="93" t="str">
        <f>IF(Table1[Item Description]="","",Table1[[#This Row],[h_hargasebelumdiskon]]-Table1[[#This Row],[h_diskon]])</f>
        <v/>
      </c>
      <c r="AC209" s="93" t="str">
        <f>IF(Table1[//]="","",SUMIF(Table1[h_id],Table1[h_id],Table1[h_hargasetelahdiskon]))</f>
        <v/>
      </c>
      <c r="AD209" s="93"/>
      <c r="AE209" s="93" t="str">
        <f>Table1[[#This Row],[Item Description]]&amp;Table1[[#This Row],[Unit]]&amp;Table1[[#This Row],[Unit Price]]</f>
        <v/>
      </c>
    </row>
    <row r="210" spans="1:31" x14ac:dyDescent="0.25">
      <c r="A210" s="95" t="str">
        <f>IF(Table1[[#This Row],[No. Invoice :]]="","",ROW())</f>
        <v/>
      </c>
      <c r="B210" s="291" t="str">
        <f>IF(Table1[h_Kode Sales :_1]="","",B$1+COUNT(B$2:B209))</f>
        <v/>
      </c>
      <c r="D210" s="292"/>
      <c r="E210" s="293"/>
      <c r="F210" s="292"/>
      <c r="G210" s="95" t="str">
        <f>IF(Table1[[#This Row],[h_No. Invoice :]]="","",CONCATENATE("AM"," ",Table1[[#This Row],[h_No. Invoice :]]))</f>
        <v/>
      </c>
      <c r="H210" s="96" t="str">
        <f>CONCATENATE(UPPER(Table1[[#This Row],[h_Kode Sales :_1]])," ",Table1[[#This Row],[h_Kode Sales :_2]])</f>
        <v xml:space="preserve"> </v>
      </c>
      <c r="I210" s="95" t="str">
        <f>IF(Table1[[#This Row],[h_toko]]="","",INDEX(Table2[e],IF(Table1[[#This Row],[h_toko]]="","",MATCH(Table1[[#This Row],[h_toko]],Table2[a],0)),))</f>
        <v/>
      </c>
      <c r="M210" s="292"/>
      <c r="N210" s="291" t="str">
        <f>IF(Table1[[#This Row],[h_Item Description]]="","",INDEX([1]!db[NB PAJAK],MATCH(Table1[[#This Row],[h_Item Description]],[1]!db[kode],0)))</f>
        <v/>
      </c>
      <c r="P210" s="93"/>
      <c r="Q210" s="94"/>
      <c r="S210" s="294" t="str">
        <f>Table1[[#This Row],[h_hargasetelahdiskon]]</f>
        <v/>
      </c>
      <c r="V210" s="95" t="str">
        <f ca="1">IF(Table1[[#This Row],[Item Description]]="","",IF(Table1[[#This Row],[//]]="",INDIRECT(ADDRESS(ROW()-1,COLUMN())),Table1[[#This Row],[//]]))</f>
        <v/>
      </c>
      <c r="W210" s="95" t="str">
        <f ca="1">IF(Table1[[#This Row],[h_id]]="","",COUNTIF(Table1[h_id],Table1[[#This Row],[h_id]]))</f>
        <v/>
      </c>
      <c r="X210" s="93" t="str">
        <f>IF(Table1[Item Description]="","",Table1[[#This Row],[Qty]]*Table1[[#This Row],[Unit Price]])</f>
        <v/>
      </c>
      <c r="Y210" s="93" t="str">
        <f>IF(Table1[[#This Row],[h_hargasebelumdiskon]]="","",IF(Table1[[#This Row],[Disc 1]]="",0,Table1[[#This Row],[h_hargasebelumdiskon]]*Table1[[#This Row],[Disc 1]]))</f>
        <v/>
      </c>
      <c r="Z210" s="93" t="str">
        <f>IF(Table1[[#This Row],[h_hargasebelumdiskon]]="","",IF(Table1[[#This Row],[Disc 2]]="",0,(Table1[[#This Row],[h_hargasebelumdiskon]]-Table1[[#This Row],[h_disc 1]])*Table1[[#This Row],[Disc 2]]))</f>
        <v/>
      </c>
      <c r="AA210" s="93" t="str">
        <f>IF(Table1[Item Description]="","",Table1[[#This Row],[h_disc 1]]+Table1[[#This Row],[h_disc 2]])</f>
        <v/>
      </c>
      <c r="AB210" s="93" t="str">
        <f>IF(Table1[Item Description]="","",Table1[[#This Row],[h_hargasebelumdiskon]]-Table1[[#This Row],[h_diskon]])</f>
        <v/>
      </c>
      <c r="AC210" s="93" t="str">
        <f>IF(Table1[//]="","",SUMIF(Table1[h_id],Table1[h_id],Table1[h_hargasetelahdiskon]))</f>
        <v/>
      </c>
      <c r="AD210" s="93"/>
      <c r="AE210" s="93" t="str">
        <f>Table1[[#This Row],[Item Description]]&amp;Table1[[#This Row],[Unit]]&amp;Table1[[#This Row],[Unit Price]]</f>
        <v/>
      </c>
    </row>
    <row r="211" spans="1:31" x14ac:dyDescent="0.25">
      <c r="A211" s="95" t="str">
        <f>IF(Table1[[#This Row],[No. Invoice :]]="","",ROW())</f>
        <v/>
      </c>
      <c r="B211" s="291" t="str">
        <f>IF(Table1[h_Kode Sales :_1]="","",B$1+COUNT(B$2:B210))</f>
        <v/>
      </c>
      <c r="D211" s="292"/>
      <c r="E211" s="293"/>
      <c r="F211" s="292"/>
      <c r="G211" s="95" t="str">
        <f>IF(Table1[[#This Row],[h_No. Invoice :]]="","",CONCATENATE("AM"," ",Table1[[#This Row],[h_No. Invoice :]]))</f>
        <v/>
      </c>
      <c r="H211" s="96" t="str">
        <f>CONCATENATE(UPPER(Table1[[#This Row],[h_Kode Sales :_1]])," ",Table1[[#This Row],[h_Kode Sales :_2]])</f>
        <v xml:space="preserve"> </v>
      </c>
      <c r="I211" s="95" t="str">
        <f>IF(Table1[[#This Row],[h_toko]]="","",INDEX(Table2[e],IF(Table1[[#This Row],[h_toko]]="","",MATCH(Table1[[#This Row],[h_toko]],Table2[a],0)),))</f>
        <v/>
      </c>
      <c r="M211" s="292"/>
      <c r="N211" s="291" t="str">
        <f>IF(Table1[[#This Row],[h_Item Description]]="","",INDEX([1]!db[NB PAJAK],MATCH(Table1[[#This Row],[h_Item Description]],[1]!db[kode],0)))</f>
        <v/>
      </c>
      <c r="P211" s="93"/>
      <c r="Q211" s="94"/>
      <c r="S211" s="294" t="str">
        <f>Table1[[#This Row],[h_hargasetelahdiskon]]</f>
        <v/>
      </c>
      <c r="V211" s="95" t="str">
        <f ca="1">IF(Table1[[#This Row],[Item Description]]="","",IF(Table1[[#This Row],[//]]="",INDIRECT(ADDRESS(ROW()-1,COLUMN())),Table1[[#This Row],[//]]))</f>
        <v/>
      </c>
      <c r="W211" s="95" t="str">
        <f ca="1">IF(Table1[[#This Row],[h_id]]="","",COUNTIF(Table1[h_id],Table1[[#This Row],[h_id]]))</f>
        <v/>
      </c>
      <c r="X211" s="93" t="str">
        <f>IF(Table1[Item Description]="","",Table1[[#This Row],[Qty]]*Table1[[#This Row],[Unit Price]])</f>
        <v/>
      </c>
      <c r="Y211" s="93" t="str">
        <f>IF(Table1[[#This Row],[h_hargasebelumdiskon]]="","",IF(Table1[[#This Row],[Disc 1]]="",0,Table1[[#This Row],[h_hargasebelumdiskon]]*Table1[[#This Row],[Disc 1]]))</f>
        <v/>
      </c>
      <c r="Z211" s="93" t="str">
        <f>IF(Table1[[#This Row],[h_hargasebelumdiskon]]="","",IF(Table1[[#This Row],[Disc 2]]="",0,(Table1[[#This Row],[h_hargasebelumdiskon]]-Table1[[#This Row],[h_disc 1]])*Table1[[#This Row],[Disc 2]]))</f>
        <v/>
      </c>
      <c r="AA211" s="93" t="str">
        <f>IF(Table1[Item Description]="","",Table1[[#This Row],[h_disc 1]]+Table1[[#This Row],[h_disc 2]])</f>
        <v/>
      </c>
      <c r="AB211" s="93" t="str">
        <f>IF(Table1[Item Description]="","",Table1[[#This Row],[h_hargasebelumdiskon]]-Table1[[#This Row],[h_diskon]])</f>
        <v/>
      </c>
      <c r="AC211" s="93" t="str">
        <f>IF(Table1[//]="","",SUMIF(Table1[h_id],Table1[h_id],Table1[h_hargasetelahdiskon]))</f>
        <v/>
      </c>
      <c r="AD211" s="93"/>
      <c r="AE211" s="93" t="str">
        <f>Table1[[#This Row],[Item Description]]&amp;Table1[[#This Row],[Unit]]&amp;Table1[[#This Row],[Unit Price]]</f>
        <v/>
      </c>
    </row>
    <row r="212" spans="1:31" x14ac:dyDescent="0.25">
      <c r="A212" s="95" t="str">
        <f>IF(Table1[[#This Row],[No. Invoice :]]="","",ROW())</f>
        <v/>
      </c>
      <c r="B212" s="291" t="str">
        <f>IF(Table1[h_Kode Sales :_1]="","",B$1+COUNT(B$2:B211))</f>
        <v/>
      </c>
      <c r="D212" s="292"/>
      <c r="E212" s="293"/>
      <c r="F212" s="292"/>
      <c r="G212" s="95" t="str">
        <f>IF(Table1[[#This Row],[h_No. Invoice :]]="","",CONCATENATE("AM"," ",Table1[[#This Row],[h_No. Invoice :]]))</f>
        <v/>
      </c>
      <c r="H212" s="96" t="str">
        <f>CONCATENATE(UPPER(Table1[[#This Row],[h_Kode Sales :_1]])," ",Table1[[#This Row],[h_Kode Sales :_2]])</f>
        <v xml:space="preserve"> </v>
      </c>
      <c r="I212" s="95" t="str">
        <f>IF(Table1[[#This Row],[h_toko]]="","",INDEX(Table2[e],IF(Table1[[#This Row],[h_toko]]="","",MATCH(Table1[[#This Row],[h_toko]],Table2[a],0)),))</f>
        <v/>
      </c>
      <c r="M212" s="292"/>
      <c r="N212" s="291" t="str">
        <f>IF(Table1[[#This Row],[h_Item Description]]="","",INDEX([1]!db[NB PAJAK],MATCH(Table1[[#This Row],[h_Item Description]],[1]!db[kode],0)))</f>
        <v/>
      </c>
      <c r="P212" s="93"/>
      <c r="Q212" s="94"/>
      <c r="S212" s="294" t="str">
        <f>Table1[[#This Row],[h_hargasetelahdiskon]]</f>
        <v/>
      </c>
      <c r="V212" s="95" t="str">
        <f ca="1">IF(Table1[[#This Row],[Item Description]]="","",IF(Table1[[#This Row],[//]]="",INDIRECT(ADDRESS(ROW()-1,COLUMN())),Table1[[#This Row],[//]]))</f>
        <v/>
      </c>
      <c r="W212" s="95" t="str">
        <f ca="1">IF(Table1[[#This Row],[h_id]]="","",COUNTIF(Table1[h_id],Table1[[#This Row],[h_id]]))</f>
        <v/>
      </c>
      <c r="X212" s="93" t="str">
        <f>IF(Table1[Item Description]="","",Table1[[#This Row],[Qty]]*Table1[[#This Row],[Unit Price]])</f>
        <v/>
      </c>
      <c r="Y212" s="93" t="str">
        <f>IF(Table1[[#This Row],[h_hargasebelumdiskon]]="","",IF(Table1[[#This Row],[Disc 1]]="",0,Table1[[#This Row],[h_hargasebelumdiskon]]*Table1[[#This Row],[Disc 1]]))</f>
        <v/>
      </c>
      <c r="Z212" s="93" t="str">
        <f>IF(Table1[[#This Row],[h_hargasebelumdiskon]]="","",IF(Table1[[#This Row],[Disc 2]]="",0,(Table1[[#This Row],[h_hargasebelumdiskon]]-Table1[[#This Row],[h_disc 1]])*Table1[[#This Row],[Disc 2]]))</f>
        <v/>
      </c>
      <c r="AA212" s="93" t="str">
        <f>IF(Table1[Item Description]="","",Table1[[#This Row],[h_disc 1]]+Table1[[#This Row],[h_disc 2]])</f>
        <v/>
      </c>
      <c r="AB212" s="93" t="str">
        <f>IF(Table1[Item Description]="","",Table1[[#This Row],[h_hargasebelumdiskon]]-Table1[[#This Row],[h_diskon]])</f>
        <v/>
      </c>
      <c r="AC212" s="93" t="str">
        <f>IF(Table1[//]="","",SUMIF(Table1[h_id],Table1[h_id],Table1[h_hargasetelahdiskon]))</f>
        <v/>
      </c>
      <c r="AD212" s="93"/>
      <c r="AE212" s="93" t="str">
        <f>Table1[[#This Row],[Item Description]]&amp;Table1[[#This Row],[Unit]]&amp;Table1[[#This Row],[Unit Price]]</f>
        <v/>
      </c>
    </row>
    <row r="213" spans="1:31" x14ac:dyDescent="0.25">
      <c r="A213" s="95" t="str">
        <f>IF(Table1[[#This Row],[No. Invoice :]]="","",ROW())</f>
        <v/>
      </c>
      <c r="B213" s="291" t="str">
        <f>IF(Table1[h_Kode Sales :_1]="","",B$1+COUNT(B$2:B212))</f>
        <v/>
      </c>
      <c r="D213" s="292"/>
      <c r="E213" s="293"/>
      <c r="F213" s="292"/>
      <c r="G213" s="95" t="str">
        <f>IF(Table1[[#This Row],[h_No. Invoice :]]="","",CONCATENATE("AM"," ",Table1[[#This Row],[h_No. Invoice :]]))</f>
        <v/>
      </c>
      <c r="H213" s="96" t="str">
        <f>CONCATENATE(UPPER(Table1[[#This Row],[h_Kode Sales :_1]])," ",Table1[[#This Row],[h_Kode Sales :_2]])</f>
        <v xml:space="preserve"> </v>
      </c>
      <c r="I213" s="95" t="str">
        <f>IF(Table1[[#This Row],[h_toko]]="","",INDEX(Table2[e],IF(Table1[[#This Row],[h_toko]]="","",MATCH(Table1[[#This Row],[h_toko]],Table2[a],0)),))</f>
        <v/>
      </c>
      <c r="M213" s="292"/>
      <c r="N213" s="291" t="str">
        <f>IF(Table1[[#This Row],[h_Item Description]]="","",INDEX([1]!db[NB PAJAK],MATCH(Table1[[#This Row],[h_Item Description]],[1]!db[kode],0)))</f>
        <v/>
      </c>
      <c r="P213" s="93"/>
      <c r="Q213" s="94"/>
      <c r="S213" s="294" t="str">
        <f>Table1[[#This Row],[h_hargasetelahdiskon]]</f>
        <v/>
      </c>
      <c r="V213" s="95" t="str">
        <f ca="1">IF(Table1[[#This Row],[Item Description]]="","",IF(Table1[[#This Row],[//]]="",INDIRECT(ADDRESS(ROW()-1,COLUMN())),Table1[[#This Row],[//]]))</f>
        <v/>
      </c>
      <c r="W213" s="95" t="str">
        <f ca="1">IF(Table1[[#This Row],[h_id]]="","",COUNTIF(Table1[h_id],Table1[[#This Row],[h_id]]))</f>
        <v/>
      </c>
      <c r="X213" s="93" t="str">
        <f>IF(Table1[Item Description]="","",Table1[[#This Row],[Qty]]*Table1[[#This Row],[Unit Price]])</f>
        <v/>
      </c>
      <c r="Y213" s="93" t="str">
        <f>IF(Table1[[#This Row],[h_hargasebelumdiskon]]="","",IF(Table1[[#This Row],[Disc 1]]="",0,Table1[[#This Row],[h_hargasebelumdiskon]]*Table1[[#This Row],[Disc 1]]))</f>
        <v/>
      </c>
      <c r="Z213" s="93" t="str">
        <f>IF(Table1[[#This Row],[h_hargasebelumdiskon]]="","",IF(Table1[[#This Row],[Disc 2]]="",0,(Table1[[#This Row],[h_hargasebelumdiskon]]-Table1[[#This Row],[h_disc 1]])*Table1[[#This Row],[Disc 2]]))</f>
        <v/>
      </c>
      <c r="AA213" s="93" t="str">
        <f>IF(Table1[Item Description]="","",Table1[[#This Row],[h_disc 1]]+Table1[[#This Row],[h_disc 2]])</f>
        <v/>
      </c>
      <c r="AB213" s="93" t="str">
        <f>IF(Table1[Item Description]="","",Table1[[#This Row],[h_hargasebelumdiskon]]-Table1[[#This Row],[h_diskon]])</f>
        <v/>
      </c>
      <c r="AC213" s="93" t="str">
        <f>IF(Table1[//]="","",SUMIF(Table1[h_id],Table1[h_id],Table1[h_hargasetelahdiskon]))</f>
        <v/>
      </c>
      <c r="AD213" s="93"/>
      <c r="AE213" s="93" t="str">
        <f>Table1[[#This Row],[Item Description]]&amp;Table1[[#This Row],[Unit]]&amp;Table1[[#This Row],[Unit Price]]</f>
        <v/>
      </c>
    </row>
    <row r="214" spans="1:31" x14ac:dyDescent="0.25">
      <c r="A214" s="95" t="str">
        <f>IF(Table1[[#This Row],[No. Invoice :]]="","",ROW())</f>
        <v/>
      </c>
      <c r="B214" s="291" t="str">
        <f>IF(Table1[h_Kode Sales :_1]="","",B$1+COUNT(B$2:B213))</f>
        <v/>
      </c>
      <c r="D214" s="292"/>
      <c r="E214" s="293"/>
      <c r="F214" s="292"/>
      <c r="G214" s="95" t="str">
        <f>IF(Table1[[#This Row],[h_No. Invoice :]]="","",CONCATENATE("AM"," ",Table1[[#This Row],[h_No. Invoice :]]))</f>
        <v/>
      </c>
      <c r="H214" s="96" t="str">
        <f>CONCATENATE(UPPER(Table1[[#This Row],[h_Kode Sales :_1]])," ",Table1[[#This Row],[h_Kode Sales :_2]])</f>
        <v xml:space="preserve"> </v>
      </c>
      <c r="I214" s="95" t="str">
        <f>IF(Table1[[#This Row],[h_toko]]="","",INDEX(Table2[e],IF(Table1[[#This Row],[h_toko]]="","",MATCH(Table1[[#This Row],[h_toko]],Table2[a],0)),))</f>
        <v/>
      </c>
      <c r="M214" s="292"/>
      <c r="N214" s="291" t="str">
        <f>IF(Table1[[#This Row],[h_Item Description]]="","",INDEX([1]!db[NB PAJAK],MATCH(Table1[[#This Row],[h_Item Description]],[1]!db[kode],0)))</f>
        <v/>
      </c>
      <c r="P214" s="93"/>
      <c r="Q214" s="94"/>
      <c r="S214" s="294" t="str">
        <f>Table1[[#This Row],[h_hargasetelahdiskon]]</f>
        <v/>
      </c>
      <c r="V214" s="95" t="str">
        <f ca="1">IF(Table1[[#This Row],[Item Description]]="","",IF(Table1[[#This Row],[//]]="",INDIRECT(ADDRESS(ROW()-1,COLUMN())),Table1[[#This Row],[//]]))</f>
        <v/>
      </c>
      <c r="W214" s="95" t="str">
        <f ca="1">IF(Table1[[#This Row],[h_id]]="","",COUNTIF(Table1[h_id],Table1[[#This Row],[h_id]]))</f>
        <v/>
      </c>
      <c r="X214" s="93" t="str">
        <f>IF(Table1[Item Description]="","",Table1[[#This Row],[Qty]]*Table1[[#This Row],[Unit Price]])</f>
        <v/>
      </c>
      <c r="Y214" s="93" t="str">
        <f>IF(Table1[[#This Row],[h_hargasebelumdiskon]]="","",IF(Table1[[#This Row],[Disc 1]]="",0,Table1[[#This Row],[h_hargasebelumdiskon]]*Table1[[#This Row],[Disc 1]]))</f>
        <v/>
      </c>
      <c r="Z214" s="93" t="str">
        <f>IF(Table1[[#This Row],[h_hargasebelumdiskon]]="","",IF(Table1[[#This Row],[Disc 2]]="",0,(Table1[[#This Row],[h_hargasebelumdiskon]]-Table1[[#This Row],[h_disc 1]])*Table1[[#This Row],[Disc 2]]))</f>
        <v/>
      </c>
      <c r="AA214" s="93" t="str">
        <f>IF(Table1[Item Description]="","",Table1[[#This Row],[h_disc 1]]+Table1[[#This Row],[h_disc 2]])</f>
        <v/>
      </c>
      <c r="AB214" s="93" t="str">
        <f>IF(Table1[Item Description]="","",Table1[[#This Row],[h_hargasebelumdiskon]]-Table1[[#This Row],[h_diskon]])</f>
        <v/>
      </c>
      <c r="AC214" s="93" t="str">
        <f>IF(Table1[//]="","",SUMIF(Table1[h_id],Table1[h_id],Table1[h_hargasetelahdiskon]))</f>
        <v/>
      </c>
      <c r="AD214" s="93"/>
      <c r="AE214" s="93" t="str">
        <f>Table1[[#This Row],[Item Description]]&amp;Table1[[#This Row],[Unit]]&amp;Table1[[#This Row],[Unit Price]]</f>
        <v/>
      </c>
    </row>
    <row r="215" spans="1:31" x14ac:dyDescent="0.25">
      <c r="A215" s="95" t="str">
        <f>IF(Table1[[#This Row],[No. Invoice :]]="","",ROW())</f>
        <v/>
      </c>
      <c r="B215" s="291" t="str">
        <f>IF(Table1[h_Kode Sales :_1]="","",B$1+COUNT(B$2:B214))</f>
        <v/>
      </c>
      <c r="D215" s="292"/>
      <c r="E215" s="293"/>
      <c r="F215" s="292"/>
      <c r="G215" s="95" t="str">
        <f>IF(Table1[[#This Row],[h_No. Invoice :]]="","",CONCATENATE("AM"," ",Table1[[#This Row],[h_No. Invoice :]]))</f>
        <v/>
      </c>
      <c r="H215" s="96" t="str">
        <f>CONCATENATE(UPPER(Table1[[#This Row],[h_Kode Sales :_1]])," ",Table1[[#This Row],[h_Kode Sales :_2]])</f>
        <v xml:space="preserve"> </v>
      </c>
      <c r="I215" s="95" t="str">
        <f>IF(Table1[[#This Row],[h_toko]]="","",INDEX(Table2[e],IF(Table1[[#This Row],[h_toko]]="","",MATCH(Table1[[#This Row],[h_toko]],Table2[a],0)),))</f>
        <v/>
      </c>
      <c r="M215" s="292"/>
      <c r="N215" s="291" t="str">
        <f>IF(Table1[[#This Row],[h_Item Description]]="","",INDEX([1]!db[NB PAJAK],MATCH(Table1[[#This Row],[h_Item Description]],[1]!db[kode],0)))</f>
        <v/>
      </c>
      <c r="P215" s="93"/>
      <c r="Q215" s="94"/>
      <c r="S215" s="294" t="str">
        <f>Table1[[#This Row],[h_hargasetelahdiskon]]</f>
        <v/>
      </c>
      <c r="V215" s="95" t="str">
        <f ca="1">IF(Table1[[#This Row],[Item Description]]="","",IF(Table1[[#This Row],[//]]="",INDIRECT(ADDRESS(ROW()-1,COLUMN())),Table1[[#This Row],[//]]))</f>
        <v/>
      </c>
      <c r="W215" s="95" t="str">
        <f ca="1">IF(Table1[[#This Row],[h_id]]="","",COUNTIF(Table1[h_id],Table1[[#This Row],[h_id]]))</f>
        <v/>
      </c>
      <c r="X215" s="93" t="str">
        <f>IF(Table1[Item Description]="","",Table1[[#This Row],[Qty]]*Table1[[#This Row],[Unit Price]])</f>
        <v/>
      </c>
      <c r="Y215" s="93" t="str">
        <f>IF(Table1[[#This Row],[h_hargasebelumdiskon]]="","",IF(Table1[[#This Row],[Disc 1]]="",0,Table1[[#This Row],[h_hargasebelumdiskon]]*Table1[[#This Row],[Disc 1]]))</f>
        <v/>
      </c>
      <c r="Z215" s="93" t="str">
        <f>IF(Table1[[#This Row],[h_hargasebelumdiskon]]="","",IF(Table1[[#This Row],[Disc 2]]="",0,(Table1[[#This Row],[h_hargasebelumdiskon]]-Table1[[#This Row],[h_disc 1]])*Table1[[#This Row],[Disc 2]]))</f>
        <v/>
      </c>
      <c r="AA215" s="93" t="str">
        <f>IF(Table1[Item Description]="","",Table1[[#This Row],[h_disc 1]]+Table1[[#This Row],[h_disc 2]])</f>
        <v/>
      </c>
      <c r="AB215" s="93" t="str">
        <f>IF(Table1[Item Description]="","",Table1[[#This Row],[h_hargasebelumdiskon]]-Table1[[#This Row],[h_diskon]])</f>
        <v/>
      </c>
      <c r="AC215" s="93" t="str">
        <f>IF(Table1[//]="","",SUMIF(Table1[h_id],Table1[h_id],Table1[h_hargasetelahdiskon]))</f>
        <v/>
      </c>
      <c r="AD215" s="93"/>
      <c r="AE215" s="93" t="str">
        <f>Table1[[#This Row],[Item Description]]&amp;Table1[[#This Row],[Unit]]&amp;Table1[[#This Row],[Unit Price]]</f>
        <v/>
      </c>
    </row>
    <row r="216" spans="1:31" x14ac:dyDescent="0.25">
      <c r="A216" s="95" t="str">
        <f>IF(Table1[[#This Row],[No. Invoice :]]="","",ROW())</f>
        <v/>
      </c>
      <c r="B216" s="291" t="str">
        <f>IF(Table1[h_Kode Sales :_1]="","",B$1+COUNT(B$2:B215))</f>
        <v/>
      </c>
      <c r="D216" s="292"/>
      <c r="E216" s="293"/>
      <c r="F216" s="292"/>
      <c r="G216" s="95" t="str">
        <f>IF(Table1[[#This Row],[h_No. Invoice :]]="","",CONCATENATE("AM"," ",Table1[[#This Row],[h_No. Invoice :]]))</f>
        <v/>
      </c>
      <c r="H216" s="96" t="str">
        <f>CONCATENATE(UPPER(Table1[[#This Row],[h_Kode Sales :_1]])," ",Table1[[#This Row],[h_Kode Sales :_2]])</f>
        <v xml:space="preserve"> </v>
      </c>
      <c r="I216" s="95" t="str">
        <f>IF(Table1[[#This Row],[h_toko]]="","",INDEX(Table2[e],IF(Table1[[#This Row],[h_toko]]="","",MATCH(Table1[[#This Row],[h_toko]],Table2[a],0)),))</f>
        <v/>
      </c>
      <c r="M216" s="292"/>
      <c r="N216" s="291" t="str">
        <f>IF(Table1[[#This Row],[h_Item Description]]="","",INDEX([1]!db[NB PAJAK],MATCH(Table1[[#This Row],[h_Item Description]],[1]!db[kode],0)))</f>
        <v/>
      </c>
      <c r="P216" s="93"/>
      <c r="Q216" s="94"/>
      <c r="S216" s="294" t="str">
        <f>Table1[[#This Row],[h_hargasetelahdiskon]]</f>
        <v/>
      </c>
      <c r="V216" s="95" t="str">
        <f ca="1">IF(Table1[[#This Row],[Item Description]]="","",IF(Table1[[#This Row],[//]]="",INDIRECT(ADDRESS(ROW()-1,COLUMN())),Table1[[#This Row],[//]]))</f>
        <v/>
      </c>
      <c r="W216" s="95" t="str">
        <f ca="1">IF(Table1[[#This Row],[h_id]]="","",COUNTIF(Table1[h_id],Table1[[#This Row],[h_id]]))</f>
        <v/>
      </c>
      <c r="X216" s="93" t="str">
        <f>IF(Table1[Item Description]="","",Table1[[#This Row],[Qty]]*Table1[[#This Row],[Unit Price]])</f>
        <v/>
      </c>
      <c r="Y216" s="93" t="str">
        <f>IF(Table1[[#This Row],[h_hargasebelumdiskon]]="","",IF(Table1[[#This Row],[Disc 1]]="",0,Table1[[#This Row],[h_hargasebelumdiskon]]*Table1[[#This Row],[Disc 1]]))</f>
        <v/>
      </c>
      <c r="Z216" s="93" t="str">
        <f>IF(Table1[[#This Row],[h_hargasebelumdiskon]]="","",IF(Table1[[#This Row],[Disc 2]]="",0,(Table1[[#This Row],[h_hargasebelumdiskon]]-Table1[[#This Row],[h_disc 1]])*Table1[[#This Row],[Disc 2]]))</f>
        <v/>
      </c>
      <c r="AA216" s="93" t="str">
        <f>IF(Table1[Item Description]="","",Table1[[#This Row],[h_disc 1]]+Table1[[#This Row],[h_disc 2]])</f>
        <v/>
      </c>
      <c r="AB216" s="93" t="str">
        <f>IF(Table1[Item Description]="","",Table1[[#This Row],[h_hargasebelumdiskon]]-Table1[[#This Row],[h_diskon]])</f>
        <v/>
      </c>
      <c r="AC216" s="93" t="str">
        <f>IF(Table1[//]="","",SUMIF(Table1[h_id],Table1[h_id],Table1[h_hargasetelahdiskon]))</f>
        <v/>
      </c>
      <c r="AD216" s="93"/>
      <c r="AE216" s="93" t="str">
        <f>Table1[[#This Row],[Item Description]]&amp;Table1[[#This Row],[Unit]]&amp;Table1[[#This Row],[Unit Price]]</f>
        <v/>
      </c>
    </row>
    <row r="217" spans="1:31" x14ac:dyDescent="0.25">
      <c r="A217" s="95" t="str">
        <f>IF(Table1[[#This Row],[No. Invoice :]]="","",ROW())</f>
        <v/>
      </c>
      <c r="B217" s="291" t="str">
        <f>IF(Table1[h_Kode Sales :_1]="","",B$1+COUNT(B$2:B216))</f>
        <v/>
      </c>
      <c r="D217" s="292"/>
      <c r="E217" s="293"/>
      <c r="F217" s="292"/>
      <c r="G217" s="95" t="str">
        <f>IF(Table1[[#This Row],[h_No. Invoice :]]="","",CONCATENATE("AM"," ",Table1[[#This Row],[h_No. Invoice :]]))</f>
        <v/>
      </c>
      <c r="H217" s="96" t="str">
        <f>CONCATENATE(UPPER(Table1[[#This Row],[h_Kode Sales :_1]])," ",Table1[[#This Row],[h_Kode Sales :_2]])</f>
        <v xml:space="preserve"> </v>
      </c>
      <c r="I217" s="95" t="str">
        <f>IF(Table1[[#This Row],[h_toko]]="","",INDEX(Table2[e],IF(Table1[[#This Row],[h_toko]]="","",MATCH(Table1[[#This Row],[h_toko]],Table2[a],0)),))</f>
        <v/>
      </c>
      <c r="M217" s="292"/>
      <c r="N217" s="291" t="str">
        <f>IF(Table1[[#This Row],[h_Item Description]]="","",INDEX([1]!db[NB PAJAK],MATCH(Table1[[#This Row],[h_Item Description]],[1]!db[kode],0)))</f>
        <v/>
      </c>
      <c r="P217" s="93"/>
      <c r="Q217" s="94"/>
      <c r="S217" s="294" t="str">
        <f>Table1[[#This Row],[h_hargasetelahdiskon]]</f>
        <v/>
      </c>
      <c r="V217" s="95" t="str">
        <f ca="1">IF(Table1[[#This Row],[Item Description]]="","",IF(Table1[[#This Row],[//]]="",INDIRECT(ADDRESS(ROW()-1,COLUMN())),Table1[[#This Row],[//]]))</f>
        <v/>
      </c>
      <c r="W217" s="95" t="str">
        <f ca="1">IF(Table1[[#This Row],[h_id]]="","",COUNTIF(Table1[h_id],Table1[[#This Row],[h_id]]))</f>
        <v/>
      </c>
      <c r="X217" s="93" t="str">
        <f>IF(Table1[Item Description]="","",Table1[[#This Row],[Qty]]*Table1[[#This Row],[Unit Price]])</f>
        <v/>
      </c>
      <c r="Y217" s="93" t="str">
        <f>IF(Table1[[#This Row],[h_hargasebelumdiskon]]="","",IF(Table1[[#This Row],[Disc 1]]="",0,Table1[[#This Row],[h_hargasebelumdiskon]]*Table1[[#This Row],[Disc 1]]))</f>
        <v/>
      </c>
      <c r="Z217" s="93" t="str">
        <f>IF(Table1[[#This Row],[h_hargasebelumdiskon]]="","",IF(Table1[[#This Row],[Disc 2]]="",0,(Table1[[#This Row],[h_hargasebelumdiskon]]-Table1[[#This Row],[h_disc 1]])*Table1[[#This Row],[Disc 2]]))</f>
        <v/>
      </c>
      <c r="AA217" s="93" t="str">
        <f>IF(Table1[Item Description]="","",Table1[[#This Row],[h_disc 1]]+Table1[[#This Row],[h_disc 2]])</f>
        <v/>
      </c>
      <c r="AB217" s="93" t="str">
        <f>IF(Table1[Item Description]="","",Table1[[#This Row],[h_hargasebelumdiskon]]-Table1[[#This Row],[h_diskon]])</f>
        <v/>
      </c>
      <c r="AC217" s="93" t="str">
        <f>IF(Table1[//]="","",SUMIF(Table1[h_id],Table1[h_id],Table1[h_hargasetelahdiskon]))</f>
        <v/>
      </c>
      <c r="AD217" s="93"/>
      <c r="AE217" s="93" t="str">
        <f>Table1[[#This Row],[Item Description]]&amp;Table1[[#This Row],[Unit]]&amp;Table1[[#This Row],[Unit Price]]</f>
        <v/>
      </c>
    </row>
    <row r="218" spans="1:31" x14ac:dyDescent="0.25">
      <c r="A218" s="95" t="str">
        <f>IF(Table1[[#This Row],[No. Invoice :]]="","",ROW())</f>
        <v/>
      </c>
      <c r="B218" s="291" t="str">
        <f>IF(Table1[h_Kode Sales :_1]="","",B$1+COUNT(B$2:B217))</f>
        <v/>
      </c>
      <c r="D218" s="292"/>
      <c r="E218" s="293"/>
      <c r="F218" s="292"/>
      <c r="G218" s="95" t="str">
        <f>IF(Table1[[#This Row],[h_No. Invoice :]]="","",CONCATENATE("AM"," ",Table1[[#This Row],[h_No. Invoice :]]))</f>
        <v/>
      </c>
      <c r="H218" s="96" t="str">
        <f>CONCATENATE(UPPER(Table1[[#This Row],[h_Kode Sales :_1]])," ",Table1[[#This Row],[h_Kode Sales :_2]])</f>
        <v xml:space="preserve"> </v>
      </c>
      <c r="I218" s="95" t="str">
        <f>IF(Table1[[#This Row],[h_toko]]="","",INDEX(Table2[e],IF(Table1[[#This Row],[h_toko]]="","",MATCH(Table1[[#This Row],[h_toko]],Table2[a],0)),))</f>
        <v/>
      </c>
      <c r="M218" s="292"/>
      <c r="N218" s="291" t="str">
        <f>IF(Table1[[#This Row],[h_Item Description]]="","",INDEX([1]!db[NB PAJAK],MATCH(Table1[[#This Row],[h_Item Description]],[1]!db[kode],0)))</f>
        <v/>
      </c>
      <c r="P218" s="93"/>
      <c r="Q218" s="94"/>
      <c r="S218" s="294" t="str">
        <f>Table1[[#This Row],[h_hargasetelahdiskon]]</f>
        <v/>
      </c>
      <c r="V218" s="95" t="str">
        <f ca="1">IF(Table1[[#This Row],[Item Description]]="","",IF(Table1[[#This Row],[//]]="",INDIRECT(ADDRESS(ROW()-1,COLUMN())),Table1[[#This Row],[//]]))</f>
        <v/>
      </c>
      <c r="W218" s="95" t="str">
        <f ca="1">IF(Table1[[#This Row],[h_id]]="","",COUNTIF(Table1[h_id],Table1[[#This Row],[h_id]]))</f>
        <v/>
      </c>
      <c r="X218" s="93" t="str">
        <f>IF(Table1[Item Description]="","",Table1[[#This Row],[Qty]]*Table1[[#This Row],[Unit Price]])</f>
        <v/>
      </c>
      <c r="Y218" s="93" t="str">
        <f>IF(Table1[[#This Row],[h_hargasebelumdiskon]]="","",IF(Table1[[#This Row],[Disc 1]]="",0,Table1[[#This Row],[h_hargasebelumdiskon]]*Table1[[#This Row],[Disc 1]]))</f>
        <v/>
      </c>
      <c r="Z218" s="93" t="str">
        <f>IF(Table1[[#This Row],[h_hargasebelumdiskon]]="","",IF(Table1[[#This Row],[Disc 2]]="",0,(Table1[[#This Row],[h_hargasebelumdiskon]]-Table1[[#This Row],[h_disc 1]])*Table1[[#This Row],[Disc 2]]))</f>
        <v/>
      </c>
      <c r="AA218" s="93" t="str">
        <f>IF(Table1[Item Description]="","",Table1[[#This Row],[h_disc 1]]+Table1[[#This Row],[h_disc 2]])</f>
        <v/>
      </c>
      <c r="AB218" s="93" t="str">
        <f>IF(Table1[Item Description]="","",Table1[[#This Row],[h_hargasebelumdiskon]]-Table1[[#This Row],[h_diskon]])</f>
        <v/>
      </c>
      <c r="AC218" s="93" t="str">
        <f>IF(Table1[//]="","",SUMIF(Table1[h_id],Table1[h_id],Table1[h_hargasetelahdiskon]))</f>
        <v/>
      </c>
      <c r="AD218" s="93"/>
      <c r="AE218" s="93" t="str">
        <f>Table1[[#This Row],[Item Description]]&amp;Table1[[#This Row],[Unit]]&amp;Table1[[#This Row],[Unit Price]]</f>
        <v/>
      </c>
    </row>
    <row r="219" spans="1:31" x14ac:dyDescent="0.25">
      <c r="A219" s="95" t="str">
        <f>IF(Table1[[#This Row],[No. Invoice :]]="","",ROW())</f>
        <v/>
      </c>
      <c r="B219" s="291" t="str">
        <f>IF(Table1[h_Kode Sales :_1]="","",B$1+COUNT(B$2:B218))</f>
        <v/>
      </c>
      <c r="D219" s="292"/>
      <c r="E219" s="293"/>
      <c r="F219" s="292"/>
      <c r="G219" s="95" t="str">
        <f>IF(Table1[[#This Row],[h_No. Invoice :]]="","",CONCATENATE("AM"," ",Table1[[#This Row],[h_No. Invoice :]]))</f>
        <v/>
      </c>
      <c r="H219" s="96" t="str">
        <f>CONCATENATE(UPPER(Table1[[#This Row],[h_Kode Sales :_1]])," ",Table1[[#This Row],[h_Kode Sales :_2]])</f>
        <v xml:space="preserve"> </v>
      </c>
      <c r="I219" s="95" t="str">
        <f>IF(Table1[[#This Row],[h_toko]]="","",INDEX(Table2[e],IF(Table1[[#This Row],[h_toko]]="","",MATCH(Table1[[#This Row],[h_toko]],Table2[a],0)),))</f>
        <v/>
      </c>
      <c r="M219" s="292"/>
      <c r="N219" s="291" t="str">
        <f>IF(Table1[[#This Row],[h_Item Description]]="","",INDEX([1]!db[NB PAJAK],MATCH(Table1[[#This Row],[h_Item Description]],[1]!db[kode],0)))</f>
        <v/>
      </c>
      <c r="P219" s="93"/>
      <c r="Q219" s="94"/>
      <c r="S219" s="294" t="str">
        <f>Table1[[#This Row],[h_hargasetelahdiskon]]</f>
        <v/>
      </c>
      <c r="V219" s="95" t="str">
        <f ca="1">IF(Table1[[#This Row],[Item Description]]="","",IF(Table1[[#This Row],[//]]="",INDIRECT(ADDRESS(ROW()-1,COLUMN())),Table1[[#This Row],[//]]))</f>
        <v/>
      </c>
      <c r="W219" s="95" t="str">
        <f ca="1">IF(Table1[[#This Row],[h_id]]="","",COUNTIF(Table1[h_id],Table1[[#This Row],[h_id]]))</f>
        <v/>
      </c>
      <c r="X219" s="93" t="str">
        <f>IF(Table1[Item Description]="","",Table1[[#This Row],[Qty]]*Table1[[#This Row],[Unit Price]])</f>
        <v/>
      </c>
      <c r="Y219" s="93" t="str">
        <f>IF(Table1[[#This Row],[h_hargasebelumdiskon]]="","",IF(Table1[[#This Row],[Disc 1]]="",0,Table1[[#This Row],[h_hargasebelumdiskon]]*Table1[[#This Row],[Disc 1]]))</f>
        <v/>
      </c>
      <c r="Z219" s="93" t="str">
        <f>IF(Table1[[#This Row],[h_hargasebelumdiskon]]="","",IF(Table1[[#This Row],[Disc 2]]="",0,(Table1[[#This Row],[h_hargasebelumdiskon]]-Table1[[#This Row],[h_disc 1]])*Table1[[#This Row],[Disc 2]]))</f>
        <v/>
      </c>
      <c r="AA219" s="93" t="str">
        <f>IF(Table1[Item Description]="","",Table1[[#This Row],[h_disc 1]]+Table1[[#This Row],[h_disc 2]])</f>
        <v/>
      </c>
      <c r="AB219" s="93" t="str">
        <f>IF(Table1[Item Description]="","",Table1[[#This Row],[h_hargasebelumdiskon]]-Table1[[#This Row],[h_diskon]])</f>
        <v/>
      </c>
      <c r="AC219" s="93" t="str">
        <f>IF(Table1[//]="","",SUMIF(Table1[h_id],Table1[h_id],Table1[h_hargasetelahdiskon]))</f>
        <v/>
      </c>
      <c r="AD219" s="93"/>
      <c r="AE219" s="93" t="str">
        <f>Table1[[#This Row],[Item Description]]&amp;Table1[[#This Row],[Unit]]&amp;Table1[[#This Row],[Unit Price]]</f>
        <v/>
      </c>
    </row>
    <row r="220" spans="1:31" x14ac:dyDescent="0.25">
      <c r="A220" s="95" t="str">
        <f>IF(Table1[[#This Row],[No. Invoice :]]="","",ROW())</f>
        <v/>
      </c>
      <c r="B220" s="291" t="str">
        <f>IF(Table1[h_Kode Sales :_1]="","",B$1+COUNT(B$2:B219))</f>
        <v/>
      </c>
      <c r="D220" s="292"/>
      <c r="E220" s="293"/>
      <c r="F220" s="292"/>
      <c r="G220" s="95" t="str">
        <f>IF(Table1[[#This Row],[h_No. Invoice :]]="","",CONCATENATE("AM"," ",Table1[[#This Row],[h_No. Invoice :]]))</f>
        <v/>
      </c>
      <c r="H220" s="96" t="str">
        <f>CONCATENATE(UPPER(Table1[[#This Row],[h_Kode Sales :_1]])," ",Table1[[#This Row],[h_Kode Sales :_2]])</f>
        <v xml:space="preserve"> </v>
      </c>
      <c r="I220" s="95" t="str">
        <f>IF(Table1[[#This Row],[h_toko]]="","",INDEX(Table2[e],IF(Table1[[#This Row],[h_toko]]="","",MATCH(Table1[[#This Row],[h_toko]],Table2[a],0)),))</f>
        <v/>
      </c>
      <c r="M220" s="292"/>
      <c r="N220" s="291" t="str">
        <f>IF(Table1[[#This Row],[h_Item Description]]="","",INDEX([1]!db[NB PAJAK],MATCH(Table1[[#This Row],[h_Item Description]],[1]!db[kode],0)))</f>
        <v/>
      </c>
      <c r="P220" s="93"/>
      <c r="Q220" s="94"/>
      <c r="S220" s="294" t="str">
        <f>Table1[[#This Row],[h_hargasetelahdiskon]]</f>
        <v/>
      </c>
      <c r="V220" s="95" t="str">
        <f ca="1">IF(Table1[[#This Row],[Item Description]]="","",IF(Table1[[#This Row],[//]]="",INDIRECT(ADDRESS(ROW()-1,COLUMN())),Table1[[#This Row],[//]]))</f>
        <v/>
      </c>
      <c r="W220" s="95" t="str">
        <f ca="1">IF(Table1[[#This Row],[h_id]]="","",COUNTIF(Table1[h_id],Table1[[#This Row],[h_id]]))</f>
        <v/>
      </c>
      <c r="X220" s="93" t="str">
        <f>IF(Table1[Item Description]="","",Table1[[#This Row],[Qty]]*Table1[[#This Row],[Unit Price]])</f>
        <v/>
      </c>
      <c r="Y220" s="93" t="str">
        <f>IF(Table1[[#This Row],[h_hargasebelumdiskon]]="","",IF(Table1[[#This Row],[Disc 1]]="",0,Table1[[#This Row],[h_hargasebelumdiskon]]*Table1[[#This Row],[Disc 1]]))</f>
        <v/>
      </c>
      <c r="Z220" s="93" t="str">
        <f>IF(Table1[[#This Row],[h_hargasebelumdiskon]]="","",IF(Table1[[#This Row],[Disc 2]]="",0,(Table1[[#This Row],[h_hargasebelumdiskon]]-Table1[[#This Row],[h_disc 1]])*Table1[[#This Row],[Disc 2]]))</f>
        <v/>
      </c>
      <c r="AA220" s="93" t="str">
        <f>IF(Table1[Item Description]="","",Table1[[#This Row],[h_disc 1]]+Table1[[#This Row],[h_disc 2]])</f>
        <v/>
      </c>
      <c r="AB220" s="93" t="str">
        <f>IF(Table1[Item Description]="","",Table1[[#This Row],[h_hargasebelumdiskon]]-Table1[[#This Row],[h_diskon]])</f>
        <v/>
      </c>
      <c r="AC220" s="93" t="str">
        <f>IF(Table1[//]="","",SUMIF(Table1[h_id],Table1[h_id],Table1[h_hargasetelahdiskon]))</f>
        <v/>
      </c>
      <c r="AD220" s="93"/>
      <c r="AE220" s="93" t="str">
        <f>Table1[[#This Row],[Item Description]]&amp;Table1[[#This Row],[Unit]]&amp;Table1[[#This Row],[Unit Price]]</f>
        <v/>
      </c>
    </row>
    <row r="221" spans="1:31" x14ac:dyDescent="0.25">
      <c r="A221" s="95" t="str">
        <f>IF(Table1[[#This Row],[No. Invoice :]]="","",ROW())</f>
        <v/>
      </c>
      <c r="B221" s="291" t="str">
        <f>IF(Table1[h_Kode Sales :_1]="","",B$1+COUNT(B$2:B220))</f>
        <v/>
      </c>
      <c r="D221" s="292"/>
      <c r="E221" s="293"/>
      <c r="F221" s="292"/>
      <c r="G221" s="95" t="str">
        <f>IF(Table1[[#This Row],[h_No. Invoice :]]="","",CONCATENATE("AM"," ",Table1[[#This Row],[h_No. Invoice :]]))</f>
        <v/>
      </c>
      <c r="H221" s="96" t="str">
        <f>CONCATENATE(UPPER(Table1[[#This Row],[h_Kode Sales :_1]])," ",Table1[[#This Row],[h_Kode Sales :_2]])</f>
        <v xml:space="preserve"> </v>
      </c>
      <c r="I221" s="95" t="str">
        <f>IF(Table1[[#This Row],[h_toko]]="","",INDEX(Table2[e],IF(Table1[[#This Row],[h_toko]]="","",MATCH(Table1[[#This Row],[h_toko]],Table2[a],0)),))</f>
        <v/>
      </c>
      <c r="M221" s="292"/>
      <c r="N221" s="291" t="str">
        <f>IF(Table1[[#This Row],[h_Item Description]]="","",INDEX([1]!db[NB PAJAK],MATCH(Table1[[#This Row],[h_Item Description]],[1]!db[kode],0)))</f>
        <v/>
      </c>
      <c r="P221" s="93"/>
      <c r="Q221" s="94"/>
      <c r="S221" s="294" t="str">
        <f>Table1[[#This Row],[h_hargasetelahdiskon]]</f>
        <v/>
      </c>
      <c r="V221" s="95" t="str">
        <f ca="1">IF(Table1[[#This Row],[Item Description]]="","",IF(Table1[[#This Row],[//]]="",INDIRECT(ADDRESS(ROW()-1,COLUMN())),Table1[[#This Row],[//]]))</f>
        <v/>
      </c>
      <c r="W221" s="95" t="str">
        <f ca="1">IF(Table1[[#This Row],[h_id]]="","",COUNTIF(Table1[h_id],Table1[[#This Row],[h_id]]))</f>
        <v/>
      </c>
      <c r="X221" s="93" t="str">
        <f>IF(Table1[Item Description]="","",Table1[[#This Row],[Qty]]*Table1[[#This Row],[Unit Price]])</f>
        <v/>
      </c>
      <c r="Y221" s="93" t="str">
        <f>IF(Table1[[#This Row],[h_hargasebelumdiskon]]="","",IF(Table1[[#This Row],[Disc 1]]="",0,Table1[[#This Row],[h_hargasebelumdiskon]]*Table1[[#This Row],[Disc 1]]))</f>
        <v/>
      </c>
      <c r="Z221" s="93" t="str">
        <f>IF(Table1[[#This Row],[h_hargasebelumdiskon]]="","",IF(Table1[[#This Row],[Disc 2]]="",0,(Table1[[#This Row],[h_hargasebelumdiskon]]-Table1[[#This Row],[h_disc 1]])*Table1[[#This Row],[Disc 2]]))</f>
        <v/>
      </c>
      <c r="AA221" s="93" t="str">
        <f>IF(Table1[Item Description]="","",Table1[[#This Row],[h_disc 1]]+Table1[[#This Row],[h_disc 2]])</f>
        <v/>
      </c>
      <c r="AB221" s="93" t="str">
        <f>IF(Table1[Item Description]="","",Table1[[#This Row],[h_hargasebelumdiskon]]-Table1[[#This Row],[h_diskon]])</f>
        <v/>
      </c>
      <c r="AC221" s="93" t="str">
        <f>IF(Table1[//]="","",SUMIF(Table1[h_id],Table1[h_id],Table1[h_hargasetelahdiskon]))</f>
        <v/>
      </c>
      <c r="AD221" s="93"/>
      <c r="AE221" s="93" t="str">
        <f>Table1[[#This Row],[Item Description]]&amp;Table1[[#This Row],[Unit]]&amp;Table1[[#This Row],[Unit Price]]</f>
        <v/>
      </c>
    </row>
    <row r="222" spans="1:31" x14ac:dyDescent="0.25">
      <c r="A222" s="95" t="str">
        <f>IF(Table1[[#This Row],[No. Invoice :]]="","",ROW())</f>
        <v/>
      </c>
      <c r="B222" s="291" t="str">
        <f>IF(Table1[h_Kode Sales :_1]="","",B$1+COUNT(B$2:B221))</f>
        <v/>
      </c>
      <c r="D222" s="292"/>
      <c r="E222" s="293"/>
      <c r="F222" s="292"/>
      <c r="G222" s="95" t="str">
        <f>IF(Table1[[#This Row],[h_No. Invoice :]]="","",CONCATENATE("AM"," ",Table1[[#This Row],[h_No. Invoice :]]))</f>
        <v/>
      </c>
      <c r="H222" s="96" t="str">
        <f>CONCATENATE(UPPER(Table1[[#This Row],[h_Kode Sales :_1]])," ",Table1[[#This Row],[h_Kode Sales :_2]])</f>
        <v xml:space="preserve"> </v>
      </c>
      <c r="I222" s="95" t="str">
        <f>IF(Table1[[#This Row],[h_toko]]="","",INDEX(Table2[e],IF(Table1[[#This Row],[h_toko]]="","",MATCH(Table1[[#This Row],[h_toko]],Table2[a],0)),))</f>
        <v/>
      </c>
      <c r="M222" s="292"/>
      <c r="N222" s="291" t="str">
        <f>IF(Table1[[#This Row],[h_Item Description]]="","",INDEX([1]!db[NB PAJAK],MATCH(Table1[[#This Row],[h_Item Description]],[1]!db[kode],0)))</f>
        <v/>
      </c>
      <c r="P222" s="93"/>
      <c r="Q222" s="94"/>
      <c r="S222" s="294" t="str">
        <f>Table1[[#This Row],[h_hargasetelahdiskon]]</f>
        <v/>
      </c>
      <c r="V222" s="95" t="str">
        <f ca="1">IF(Table1[[#This Row],[Item Description]]="","",IF(Table1[[#This Row],[//]]="",INDIRECT(ADDRESS(ROW()-1,COLUMN())),Table1[[#This Row],[//]]))</f>
        <v/>
      </c>
      <c r="W222" s="95" t="str">
        <f ca="1">IF(Table1[[#This Row],[h_id]]="","",COUNTIF(Table1[h_id],Table1[[#This Row],[h_id]]))</f>
        <v/>
      </c>
      <c r="X222" s="93" t="str">
        <f>IF(Table1[Item Description]="","",Table1[[#This Row],[Qty]]*Table1[[#This Row],[Unit Price]])</f>
        <v/>
      </c>
      <c r="Y222" s="93" t="str">
        <f>IF(Table1[[#This Row],[h_hargasebelumdiskon]]="","",IF(Table1[[#This Row],[Disc 1]]="",0,Table1[[#This Row],[h_hargasebelumdiskon]]*Table1[[#This Row],[Disc 1]]))</f>
        <v/>
      </c>
      <c r="Z222" s="93" t="str">
        <f>IF(Table1[[#This Row],[h_hargasebelumdiskon]]="","",IF(Table1[[#This Row],[Disc 2]]="",0,(Table1[[#This Row],[h_hargasebelumdiskon]]-Table1[[#This Row],[h_disc 1]])*Table1[[#This Row],[Disc 2]]))</f>
        <v/>
      </c>
      <c r="AA222" s="93" t="str">
        <f>IF(Table1[Item Description]="","",Table1[[#This Row],[h_disc 1]]+Table1[[#This Row],[h_disc 2]])</f>
        <v/>
      </c>
      <c r="AB222" s="93" t="str">
        <f>IF(Table1[Item Description]="","",Table1[[#This Row],[h_hargasebelumdiskon]]-Table1[[#This Row],[h_diskon]])</f>
        <v/>
      </c>
      <c r="AC222" s="93" t="str">
        <f>IF(Table1[//]="","",SUMIF(Table1[h_id],Table1[h_id],Table1[h_hargasetelahdiskon]))</f>
        <v/>
      </c>
      <c r="AD222" s="93"/>
      <c r="AE222" s="93" t="str">
        <f>Table1[[#This Row],[Item Description]]&amp;Table1[[#This Row],[Unit]]&amp;Table1[[#This Row],[Unit Price]]</f>
        <v/>
      </c>
    </row>
    <row r="223" spans="1:31" x14ac:dyDescent="0.25">
      <c r="A223" s="95" t="str">
        <f>IF(Table1[[#This Row],[No. Invoice :]]="","",ROW())</f>
        <v/>
      </c>
      <c r="B223" s="291" t="str">
        <f>IF(Table1[h_Kode Sales :_1]="","",B$1+COUNT(B$2:B222))</f>
        <v/>
      </c>
      <c r="D223" s="292"/>
      <c r="E223" s="293"/>
      <c r="F223" s="292"/>
      <c r="G223" s="95" t="str">
        <f>IF(Table1[[#This Row],[h_No. Invoice :]]="","",CONCATENATE("AM"," ",Table1[[#This Row],[h_No. Invoice :]]))</f>
        <v/>
      </c>
      <c r="H223" s="96" t="str">
        <f>CONCATENATE(UPPER(Table1[[#This Row],[h_Kode Sales :_1]])," ",Table1[[#This Row],[h_Kode Sales :_2]])</f>
        <v xml:space="preserve"> </v>
      </c>
      <c r="I223" s="95" t="str">
        <f>IF(Table1[[#This Row],[h_toko]]="","",INDEX(Table2[e],IF(Table1[[#This Row],[h_toko]]="","",MATCH(Table1[[#This Row],[h_toko]],Table2[a],0)),))</f>
        <v/>
      </c>
      <c r="M223" s="292"/>
      <c r="N223" s="291" t="str">
        <f>IF(Table1[[#This Row],[h_Item Description]]="","",INDEX([1]!db[NB PAJAK],MATCH(Table1[[#This Row],[h_Item Description]],[1]!db[kode],0)))</f>
        <v/>
      </c>
      <c r="P223" s="93"/>
      <c r="Q223" s="94"/>
      <c r="S223" s="294" t="str">
        <f>Table1[[#This Row],[h_hargasetelahdiskon]]</f>
        <v/>
      </c>
      <c r="V223" s="95" t="str">
        <f ca="1">IF(Table1[[#This Row],[Item Description]]="","",IF(Table1[[#This Row],[//]]="",INDIRECT(ADDRESS(ROW()-1,COLUMN())),Table1[[#This Row],[//]]))</f>
        <v/>
      </c>
      <c r="W223" s="95" t="str">
        <f ca="1">IF(Table1[[#This Row],[h_id]]="","",COUNTIF(Table1[h_id],Table1[[#This Row],[h_id]]))</f>
        <v/>
      </c>
      <c r="X223" s="93" t="str">
        <f>IF(Table1[Item Description]="","",Table1[[#This Row],[Qty]]*Table1[[#This Row],[Unit Price]])</f>
        <v/>
      </c>
      <c r="Y223" s="93" t="str">
        <f>IF(Table1[[#This Row],[h_hargasebelumdiskon]]="","",IF(Table1[[#This Row],[Disc 1]]="",0,Table1[[#This Row],[h_hargasebelumdiskon]]*Table1[[#This Row],[Disc 1]]))</f>
        <v/>
      </c>
      <c r="Z223" s="93" t="str">
        <f>IF(Table1[[#This Row],[h_hargasebelumdiskon]]="","",IF(Table1[[#This Row],[Disc 2]]="",0,(Table1[[#This Row],[h_hargasebelumdiskon]]-Table1[[#This Row],[h_disc 1]])*Table1[[#This Row],[Disc 2]]))</f>
        <v/>
      </c>
      <c r="AA223" s="93" t="str">
        <f>IF(Table1[Item Description]="","",Table1[[#This Row],[h_disc 1]]+Table1[[#This Row],[h_disc 2]])</f>
        <v/>
      </c>
      <c r="AB223" s="93" t="str">
        <f>IF(Table1[Item Description]="","",Table1[[#This Row],[h_hargasebelumdiskon]]-Table1[[#This Row],[h_diskon]])</f>
        <v/>
      </c>
      <c r="AC223" s="93" t="str">
        <f>IF(Table1[//]="","",SUMIF(Table1[h_id],Table1[h_id],Table1[h_hargasetelahdiskon]))</f>
        <v/>
      </c>
      <c r="AD223" s="93"/>
      <c r="AE223" s="93" t="str">
        <f>Table1[[#This Row],[Item Description]]&amp;Table1[[#This Row],[Unit]]&amp;Table1[[#This Row],[Unit Price]]</f>
        <v/>
      </c>
    </row>
    <row r="224" spans="1:31" x14ac:dyDescent="0.25">
      <c r="A224" s="95" t="str">
        <f>IF(Table1[[#This Row],[No. Invoice :]]="","",ROW())</f>
        <v/>
      </c>
      <c r="B224" s="291" t="str">
        <f>IF(Table1[h_Kode Sales :_1]="","",B$1+COUNT(B$2:B223))</f>
        <v/>
      </c>
      <c r="D224" s="292"/>
      <c r="E224" s="293"/>
      <c r="F224" s="292"/>
      <c r="G224" s="95" t="str">
        <f>IF(Table1[[#This Row],[h_No. Invoice :]]="","",CONCATENATE("AM"," ",Table1[[#This Row],[h_No. Invoice :]]))</f>
        <v/>
      </c>
      <c r="H224" s="96" t="str">
        <f>CONCATENATE(UPPER(Table1[[#This Row],[h_Kode Sales :_1]])," ",Table1[[#This Row],[h_Kode Sales :_2]])</f>
        <v xml:space="preserve"> </v>
      </c>
      <c r="I224" s="95" t="str">
        <f>IF(Table1[[#This Row],[h_toko]]="","",INDEX(Table2[e],IF(Table1[[#This Row],[h_toko]]="","",MATCH(Table1[[#This Row],[h_toko]],Table2[a],0)),))</f>
        <v/>
      </c>
      <c r="M224" s="292"/>
      <c r="N224" s="291" t="str">
        <f>IF(Table1[[#This Row],[h_Item Description]]="","",INDEX([1]!db[NB PAJAK],MATCH(Table1[[#This Row],[h_Item Description]],[1]!db[kode],0)))</f>
        <v/>
      </c>
      <c r="P224" s="93"/>
      <c r="Q224" s="94"/>
      <c r="S224" s="294" t="str">
        <f>Table1[[#This Row],[h_hargasetelahdiskon]]</f>
        <v/>
      </c>
      <c r="V224" s="95" t="str">
        <f ca="1">IF(Table1[[#This Row],[Item Description]]="","",IF(Table1[[#This Row],[//]]="",INDIRECT(ADDRESS(ROW()-1,COLUMN())),Table1[[#This Row],[//]]))</f>
        <v/>
      </c>
      <c r="W224" s="95" t="str">
        <f ca="1">IF(Table1[[#This Row],[h_id]]="","",COUNTIF(Table1[h_id],Table1[[#This Row],[h_id]]))</f>
        <v/>
      </c>
      <c r="X224" s="93" t="str">
        <f>IF(Table1[Item Description]="","",Table1[[#This Row],[Qty]]*Table1[[#This Row],[Unit Price]])</f>
        <v/>
      </c>
      <c r="Y224" s="93" t="str">
        <f>IF(Table1[[#This Row],[h_hargasebelumdiskon]]="","",IF(Table1[[#This Row],[Disc 1]]="",0,Table1[[#This Row],[h_hargasebelumdiskon]]*Table1[[#This Row],[Disc 1]]))</f>
        <v/>
      </c>
      <c r="Z224" s="93" t="str">
        <f>IF(Table1[[#This Row],[h_hargasebelumdiskon]]="","",IF(Table1[[#This Row],[Disc 2]]="",0,(Table1[[#This Row],[h_hargasebelumdiskon]]-Table1[[#This Row],[h_disc 1]])*Table1[[#This Row],[Disc 2]]))</f>
        <v/>
      </c>
      <c r="AA224" s="93" t="str">
        <f>IF(Table1[Item Description]="","",Table1[[#This Row],[h_disc 1]]+Table1[[#This Row],[h_disc 2]])</f>
        <v/>
      </c>
      <c r="AB224" s="93" t="str">
        <f>IF(Table1[Item Description]="","",Table1[[#This Row],[h_hargasebelumdiskon]]-Table1[[#This Row],[h_diskon]])</f>
        <v/>
      </c>
      <c r="AC224" s="93" t="str">
        <f>IF(Table1[//]="","",SUMIF(Table1[h_id],Table1[h_id],Table1[h_hargasetelahdiskon]))</f>
        <v/>
      </c>
      <c r="AD224" s="93"/>
      <c r="AE224" s="93" t="str">
        <f>Table1[[#This Row],[Item Description]]&amp;Table1[[#This Row],[Unit]]&amp;Table1[[#This Row],[Unit Price]]</f>
        <v/>
      </c>
    </row>
    <row r="225" spans="1:31" x14ac:dyDescent="0.25">
      <c r="A225" s="95" t="str">
        <f>IF(Table1[[#This Row],[No. Invoice :]]="","",ROW())</f>
        <v/>
      </c>
      <c r="B225" s="291" t="str">
        <f>IF(Table1[h_Kode Sales :_1]="","",B$1+COUNT(B$2:B224))</f>
        <v/>
      </c>
      <c r="D225" s="292"/>
      <c r="E225" s="293"/>
      <c r="F225" s="292"/>
      <c r="G225" s="95" t="str">
        <f>IF(Table1[[#This Row],[h_No. Invoice :]]="","",CONCATENATE("AM"," ",Table1[[#This Row],[h_No. Invoice :]]))</f>
        <v/>
      </c>
      <c r="H225" s="96" t="str">
        <f>CONCATENATE(UPPER(Table1[[#This Row],[h_Kode Sales :_1]])," ",Table1[[#This Row],[h_Kode Sales :_2]])</f>
        <v xml:space="preserve"> </v>
      </c>
      <c r="I225" s="95" t="str">
        <f>IF(Table1[[#This Row],[h_toko]]="","",INDEX(Table2[e],IF(Table1[[#This Row],[h_toko]]="","",MATCH(Table1[[#This Row],[h_toko]],Table2[a],0)),))</f>
        <v/>
      </c>
      <c r="M225" s="292"/>
      <c r="N225" s="291" t="str">
        <f>IF(Table1[[#This Row],[h_Item Description]]="","",INDEX([1]!db[NB PAJAK],MATCH(Table1[[#This Row],[h_Item Description]],[1]!db[kode],0)))</f>
        <v/>
      </c>
      <c r="P225" s="93"/>
      <c r="Q225" s="94"/>
      <c r="S225" s="294" t="str">
        <f>Table1[[#This Row],[h_hargasetelahdiskon]]</f>
        <v/>
      </c>
      <c r="V225" s="95" t="str">
        <f ca="1">IF(Table1[[#This Row],[Item Description]]="","",IF(Table1[[#This Row],[//]]="",INDIRECT(ADDRESS(ROW()-1,COLUMN())),Table1[[#This Row],[//]]))</f>
        <v/>
      </c>
      <c r="W225" s="95" t="str">
        <f ca="1">IF(Table1[[#This Row],[h_id]]="","",COUNTIF(Table1[h_id],Table1[[#This Row],[h_id]]))</f>
        <v/>
      </c>
      <c r="X225" s="93" t="str">
        <f>IF(Table1[Item Description]="","",Table1[[#This Row],[Qty]]*Table1[[#This Row],[Unit Price]])</f>
        <v/>
      </c>
      <c r="Y225" s="93" t="str">
        <f>IF(Table1[[#This Row],[h_hargasebelumdiskon]]="","",IF(Table1[[#This Row],[Disc 1]]="",0,Table1[[#This Row],[h_hargasebelumdiskon]]*Table1[[#This Row],[Disc 1]]))</f>
        <v/>
      </c>
      <c r="Z225" s="93" t="str">
        <f>IF(Table1[[#This Row],[h_hargasebelumdiskon]]="","",IF(Table1[[#This Row],[Disc 2]]="",0,(Table1[[#This Row],[h_hargasebelumdiskon]]-Table1[[#This Row],[h_disc 1]])*Table1[[#This Row],[Disc 2]]))</f>
        <v/>
      </c>
      <c r="AA225" s="93" t="str">
        <f>IF(Table1[Item Description]="","",Table1[[#This Row],[h_disc 1]]+Table1[[#This Row],[h_disc 2]])</f>
        <v/>
      </c>
      <c r="AB225" s="93" t="str">
        <f>IF(Table1[Item Description]="","",Table1[[#This Row],[h_hargasebelumdiskon]]-Table1[[#This Row],[h_diskon]])</f>
        <v/>
      </c>
      <c r="AC225" s="93" t="str">
        <f>IF(Table1[//]="","",SUMIF(Table1[h_id],Table1[h_id],Table1[h_hargasetelahdiskon]))</f>
        <v/>
      </c>
      <c r="AD225" s="93"/>
      <c r="AE225" s="93" t="str">
        <f>Table1[[#This Row],[Item Description]]&amp;Table1[[#This Row],[Unit]]&amp;Table1[[#This Row],[Unit Price]]</f>
        <v/>
      </c>
    </row>
    <row r="226" spans="1:31" x14ac:dyDescent="0.25">
      <c r="A226" s="95" t="str">
        <f>IF(Table1[[#This Row],[No. Invoice :]]="","",ROW())</f>
        <v/>
      </c>
      <c r="B226" s="291" t="str">
        <f>IF(Table1[h_Kode Sales :_1]="","",B$1+COUNT(B$2:B225))</f>
        <v/>
      </c>
      <c r="D226" s="292"/>
      <c r="E226" s="293"/>
      <c r="F226" s="292"/>
      <c r="G226" s="95" t="str">
        <f>IF(Table1[[#This Row],[h_No. Invoice :]]="","",CONCATENATE("AM"," ",Table1[[#This Row],[h_No. Invoice :]]))</f>
        <v/>
      </c>
      <c r="H226" s="96" t="str">
        <f>CONCATENATE(UPPER(Table1[[#This Row],[h_Kode Sales :_1]])," ",Table1[[#This Row],[h_Kode Sales :_2]])</f>
        <v xml:space="preserve"> </v>
      </c>
      <c r="I226" s="95" t="str">
        <f>IF(Table1[[#This Row],[h_toko]]="","",INDEX(Table2[e],IF(Table1[[#This Row],[h_toko]]="","",MATCH(Table1[[#This Row],[h_toko]],Table2[a],0)),))</f>
        <v/>
      </c>
      <c r="M226" s="292"/>
      <c r="N226" s="291" t="str">
        <f>IF(Table1[[#This Row],[h_Item Description]]="","",INDEX([1]!db[NB PAJAK],MATCH(Table1[[#This Row],[h_Item Description]],[1]!db[kode],0)))</f>
        <v/>
      </c>
      <c r="P226" s="93"/>
      <c r="Q226" s="94"/>
      <c r="S226" s="294" t="str">
        <f>Table1[[#This Row],[h_hargasetelahdiskon]]</f>
        <v/>
      </c>
      <c r="V226" s="95" t="str">
        <f ca="1">IF(Table1[[#This Row],[Item Description]]="","",IF(Table1[[#This Row],[//]]="",INDIRECT(ADDRESS(ROW()-1,COLUMN())),Table1[[#This Row],[//]]))</f>
        <v/>
      </c>
      <c r="W226" s="95" t="str">
        <f ca="1">IF(Table1[[#This Row],[h_id]]="","",COUNTIF(Table1[h_id],Table1[[#This Row],[h_id]]))</f>
        <v/>
      </c>
      <c r="X226" s="93" t="str">
        <f>IF(Table1[Item Description]="","",Table1[[#This Row],[Qty]]*Table1[[#This Row],[Unit Price]])</f>
        <v/>
      </c>
      <c r="Y226" s="93" t="str">
        <f>IF(Table1[[#This Row],[h_hargasebelumdiskon]]="","",IF(Table1[[#This Row],[Disc 1]]="",0,Table1[[#This Row],[h_hargasebelumdiskon]]*Table1[[#This Row],[Disc 1]]))</f>
        <v/>
      </c>
      <c r="Z226" s="93" t="str">
        <f>IF(Table1[[#This Row],[h_hargasebelumdiskon]]="","",IF(Table1[[#This Row],[Disc 2]]="",0,(Table1[[#This Row],[h_hargasebelumdiskon]]-Table1[[#This Row],[h_disc 1]])*Table1[[#This Row],[Disc 2]]))</f>
        <v/>
      </c>
      <c r="AA226" s="93" t="str">
        <f>IF(Table1[Item Description]="","",Table1[[#This Row],[h_disc 1]]+Table1[[#This Row],[h_disc 2]])</f>
        <v/>
      </c>
      <c r="AB226" s="93" t="str">
        <f>IF(Table1[Item Description]="","",Table1[[#This Row],[h_hargasebelumdiskon]]-Table1[[#This Row],[h_diskon]])</f>
        <v/>
      </c>
      <c r="AC226" s="93" t="str">
        <f>IF(Table1[//]="","",SUMIF(Table1[h_id],Table1[h_id],Table1[h_hargasetelahdiskon]))</f>
        <v/>
      </c>
      <c r="AD226" s="93"/>
      <c r="AE226" s="93" t="str">
        <f>Table1[[#This Row],[Item Description]]&amp;Table1[[#This Row],[Unit]]&amp;Table1[[#This Row],[Unit Price]]</f>
        <v/>
      </c>
    </row>
    <row r="227" spans="1:31" x14ac:dyDescent="0.25">
      <c r="A227" s="310"/>
      <c r="B227" s="310"/>
      <c r="C227" s="311"/>
      <c r="D227" s="312"/>
      <c r="E227" s="313"/>
      <c r="F227" s="312"/>
      <c r="G227" s="310"/>
      <c r="H227" s="314"/>
      <c r="I227" s="310"/>
      <c r="J227" s="312"/>
      <c r="K227" s="312"/>
      <c r="L227" s="312"/>
      <c r="M227" s="312"/>
      <c r="N227" s="310"/>
      <c r="O227" s="312"/>
      <c r="P227" s="315"/>
      <c r="Q227" s="316"/>
      <c r="R227" s="316"/>
      <c r="S227" s="315"/>
      <c r="T227" s="315"/>
      <c r="U227" s="312"/>
      <c r="V227" s="310"/>
      <c r="W227" s="310"/>
      <c r="X227" s="315"/>
      <c r="Y227" s="315"/>
      <c r="Z227" s="315"/>
      <c r="AA227" s="315"/>
      <c r="AB227" s="315"/>
      <c r="AC227" s="315"/>
      <c r="AD227" s="315"/>
      <c r="AE227" s="315"/>
    </row>
  </sheetData>
  <pageMargins left="0.7" right="0.7" top="0.75" bottom="0.75" header="0.3" footer="0.3"/>
  <pageSetup paperSize="14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X56"/>
  <sheetViews>
    <sheetView topLeftCell="A25" zoomScaleNormal="100" workbookViewId="0">
      <selection activeCell="A43" sqref="A43"/>
    </sheetView>
  </sheetViews>
  <sheetFormatPr defaultRowHeight="15" x14ac:dyDescent="0.25"/>
  <cols>
    <col min="1" max="1" width="13.140625" customWidth="1"/>
    <col min="2" max="2" width="6" customWidth="1"/>
    <col min="3" max="3" width="4" customWidth="1"/>
    <col min="4" max="4" width="12.42578125" customWidth="1"/>
    <col min="5" max="5" width="10.7109375" style="90" customWidth="1"/>
    <col min="6" max="6" width="8" customWidth="1"/>
    <col min="7" max="7" width="50.85546875" customWidth="1"/>
    <col min="8" max="8" width="15.28515625" style="89" customWidth="1"/>
    <col min="9" max="9" width="14.28515625" style="89" customWidth="1"/>
    <col min="10" max="10" width="15.28515625" style="89" customWidth="1"/>
    <col min="11" max="11" width="14.28515625" style="89" customWidth="1"/>
    <col min="12" max="12" width="15.28515625" style="89" customWidth="1"/>
    <col min="13" max="13" width="16.42578125" style="86" customWidth="1"/>
    <col min="14" max="14" width="6" style="86" customWidth="1"/>
    <col min="15" max="15" width="4.42578125" style="86" customWidth="1"/>
    <col min="16" max="16" width="13.5703125" customWidth="1"/>
    <col min="17" max="21" width="8.42578125" style="193" customWidth="1"/>
    <col min="23" max="23" width="14.5703125" customWidth="1"/>
    <col min="24" max="24" width="15.28515625" bestFit="1" customWidth="1"/>
  </cols>
  <sheetData>
    <row r="1" spans="1:24" x14ac:dyDescent="0.25">
      <c r="C1" t="s">
        <v>56</v>
      </c>
      <c r="D1">
        <f>COUNT(Table1[//])</f>
        <v>45</v>
      </c>
    </row>
    <row r="2" spans="1:24" s="88" customFormat="1" x14ac:dyDescent="0.25">
      <c r="A2" s="299" t="s">
        <v>54</v>
      </c>
      <c r="C2" s="88" t="s">
        <v>14</v>
      </c>
      <c r="D2" s="88" t="s">
        <v>1</v>
      </c>
      <c r="E2" s="300" t="s">
        <v>2</v>
      </c>
      <c r="F2" s="88" t="s">
        <v>3</v>
      </c>
      <c r="G2" s="88" t="s">
        <v>4</v>
      </c>
      <c r="H2" s="301" t="s">
        <v>51</v>
      </c>
      <c r="I2" s="301" t="s">
        <v>57</v>
      </c>
      <c r="J2" s="301" t="s">
        <v>50</v>
      </c>
      <c r="K2" s="301" t="s">
        <v>52</v>
      </c>
      <c r="L2" s="301" t="s">
        <v>53</v>
      </c>
      <c r="M2" s="302" t="s">
        <v>58</v>
      </c>
      <c r="N2" s="302" t="s">
        <v>59</v>
      </c>
      <c r="O2" s="302"/>
      <c r="P2" s="88" t="s">
        <v>86</v>
      </c>
      <c r="Q2" s="88" t="s">
        <v>120</v>
      </c>
      <c r="R2" s="88" t="s">
        <v>121</v>
      </c>
      <c r="S2" s="88" t="s">
        <v>122</v>
      </c>
      <c r="T2" s="88" t="s">
        <v>123</v>
      </c>
      <c r="U2" s="88" t="s">
        <v>124</v>
      </c>
      <c r="W2" s="88" t="s">
        <v>26</v>
      </c>
      <c r="X2" s="301">
        <f ca="1">SUM(pajak[Total Invoice])</f>
        <v>434610434</v>
      </c>
    </row>
    <row r="3" spans="1:24" x14ac:dyDescent="0.25">
      <c r="A3" s="88">
        <v>4</v>
      </c>
      <c r="C3">
        <f t="shared" ref="C3:C34" si="0">IF(ROW()-2&lt;=jNota,A3,"")</f>
        <v>4</v>
      </c>
      <c r="D3" t="str">
        <f>IF(pajak[[#This Row],[//]]="","",INDEX(Table1[No. Invoice :],pajak[//]-offset))</f>
        <v>AM 23050001</v>
      </c>
      <c r="E3" s="90">
        <f>IF(pajak[[#This Row],[//]]="","",INDEX(Table1[Tgl Invoice :],pajak[//]-offset))</f>
        <v>45049</v>
      </c>
      <c r="F3" t="str">
        <f>IF(pajak[[#This Row],[//]]="","",INDEX(Table1[Kode Sales :],pajak[//]-offset))</f>
        <v>G 4061</v>
      </c>
      <c r="G3" t="str">
        <f>IF(pajak[[#This Row],[//]]="","",INDEX(Table1[Toko],pajak[//]-offset))</f>
        <v>LILY JULIAWATI (REJO AGUNG) JOMBANG</v>
      </c>
      <c r="H3" s="89">
        <f ca="1">IF(pajak[[#This Row],[//]]="","",SUMIF(Table1[h_id],pajak[[#This Row],[//]],Table1[h_hargasebelumdiskon]))</f>
        <v>6264000</v>
      </c>
      <c r="I3" s="89">
        <f ca="1">IF(pajak[[#This Row],[//]]="","",SUMIF(Table1[h_id],pajak[[#This Row],[//]],Table1[h_diskon]))</f>
        <v>783000</v>
      </c>
      <c r="J3" s="89">
        <f ca="1">IF(pajak[[#This Row],[//]]="","",SUMIF(Table1[h_id],pajak[[#This Row],[//]],Table1[h_hargasetelahdiskon]))</f>
        <v>5481000</v>
      </c>
      <c r="K3" s="89">
        <f ca="1">IF(pajak[//]="","",pajak[[#This Row],[Sub Total]]/1.11*11%)</f>
        <v>543162.16216216213</v>
      </c>
      <c r="L3" s="89">
        <f ca="1">pajak[[#This Row],[Sub Total]]</f>
        <v>5481000</v>
      </c>
      <c r="M3" s="86" t="str">
        <f>IF(pajak[[#This Row],[//]]="","",INDEX(Table1[pembuat nota :],pajak[//]-offset))</f>
        <v>RISMA / CONDRO</v>
      </c>
      <c r="N3" s="86" t="str">
        <f>IF(pajak[[#This Row],[//]]="","",IF(INDEX(Table1[edited :],pajak[//]-offset)="","",INDEX(Table1[edited :],pajak[//]-offset)))</f>
        <v/>
      </c>
      <c r="P3">
        <f>IF(pajak[[#This Row],[Kode Sales :]]="","",MATCH(pajak[[#This Row],[Kode Sales :]],[2]Invoice!$D:$D,0))</f>
        <v>6</v>
      </c>
      <c r="Q3" s="193">
        <f>IF((INDEX([2]Invoice!$D:$D,Table4[[#This Row],[cek_ppn]]-4)&amp;" "&amp;INDEX([2]Invoice!$E:$E,Table4[[#This Row],[cek_ppn]]-4))=pajak[[#This Row],[No. Invoice :]],1)</f>
        <v>1</v>
      </c>
      <c r="R3" s="193">
        <f>IF((INDEX([2]Invoice!$D:$D,Table4[[#This Row],[cek_ppn]]-2))=pajak[[#This Row],[Tgl Invoice :]],1)</f>
        <v>1</v>
      </c>
      <c r="S3" s="193">
        <f>IF((INDEX([2]Invoice!$D:$D,Table4[[#This Row],[cek_ppn]]))=pajak[[#This Row],[Kode Sales :]],1)</f>
        <v>1</v>
      </c>
      <c r="T3" s="193">
        <f ca="1">IF((INDEX([2]Invoice!$K:$K,Table4[[#This Row],[cek_ppn]]+28))=pajak[[#This Row],[Total Invoice]],1)</f>
        <v>1</v>
      </c>
      <c r="U3" s="194">
        <f>IF((INDEX([2]Invoice!$J:$J,Table4[[#This Row],[cek_ppn]]+30))=pajak[[#This Row],[pembuat nota]],1)</f>
        <v>1</v>
      </c>
      <c r="W3" t="s">
        <v>25</v>
      </c>
      <c r="X3" s="89">
        <f ca="1">SUM(pajak[PPN 11%])</f>
        <v>43069502.46846845</v>
      </c>
    </row>
    <row r="4" spans="1:24" x14ac:dyDescent="0.25">
      <c r="A4" s="88">
        <v>7</v>
      </c>
      <c r="C4">
        <f t="shared" si="0"/>
        <v>7</v>
      </c>
      <c r="D4" t="str">
        <f>IF(pajak[[#This Row],[//]]="","",INDEX(Table1[No. Invoice :],pajak[//]-offset))</f>
        <v>AM 23050002</v>
      </c>
      <c r="E4" s="90">
        <f>IF(pajak[[#This Row],[//]]="","",INDEX(Table1[Tgl Invoice :],pajak[//]-offset))</f>
        <v>45049</v>
      </c>
      <c r="F4" t="str">
        <f>IF(pajak[[#This Row],[//]]="","",INDEX(Table1[Kode Sales :],pajak[//]-offset))</f>
        <v>KO 4064</v>
      </c>
      <c r="G4" t="str">
        <f>IF(pajak[[#This Row],[//]]="","",INDEX(Table1[Toko],pajak[//]-offset))</f>
        <v>CV PELITA JAYA (ANUGERAH SEJAHTERA) PURWOKERTO</v>
      </c>
      <c r="H4" s="89">
        <f ca="1">IF(pajak[[#This Row],[//]]="","",SUMIF(Table1[h_id],pajak[[#This Row],[//]],Table1[h_hargasebelumdiskon]))</f>
        <v>1464000</v>
      </c>
      <c r="I4" s="89">
        <f ca="1">IF(pajak[[#This Row],[//]]="","",SUMIF(Table1[h_id],pajak[[#This Row],[//]],Table1[h_diskon]))</f>
        <v>197640</v>
      </c>
      <c r="J4" s="89">
        <f ca="1">IF(pajak[[#This Row],[//]]="","",SUMIF(Table1[h_id],pajak[[#This Row],[//]],Table1[h_hargasetelahdiskon]))</f>
        <v>1266360</v>
      </c>
      <c r="K4" s="89">
        <f ca="1">IF(pajak[//]="","",pajak[[#This Row],[Sub Total]]/1.11*11%)</f>
        <v>125495.13513513513</v>
      </c>
      <c r="L4" s="89">
        <f ca="1">pajak[[#This Row],[Sub Total]]</f>
        <v>1266360</v>
      </c>
      <c r="M4" s="86" t="str">
        <f>IF(pajak[[#This Row],[//]]="","",INDEX(Table1[pembuat nota :],pajak[//]-offset))</f>
        <v>NOVI / CONDRO</v>
      </c>
      <c r="N4" s="86" t="str">
        <f>IF(pajak[[#This Row],[//]]="","",IF(INDEX(Table1[edited :],pajak[//]-offset)="","",INDEX(Table1[edited :],pajak[//]-offset)))</f>
        <v/>
      </c>
      <c r="P4">
        <f>IF(pajak[[#This Row],[Kode Sales :]]="","",MATCH(pajak[[#This Row],[Kode Sales :]],[2]Invoice!$D:$D,0))</f>
        <v>120</v>
      </c>
      <c r="Q4" s="193">
        <f>IF((INDEX([2]Invoice!$D:$D,Table4[[#This Row],[cek_ppn]]-4)&amp;" "&amp;INDEX([2]Invoice!$E:$E,Table4[[#This Row],[cek_ppn]]-4))=pajak[[#This Row],[No. Invoice :]],1)</f>
        <v>1</v>
      </c>
      <c r="R4" s="193">
        <f>IF((INDEX([2]Invoice!$D:$D,Table4[[#This Row],[cek_ppn]]-2))=pajak[[#This Row],[Tgl Invoice :]],1)</f>
        <v>1</v>
      </c>
      <c r="S4" s="193">
        <f>IF((INDEX([2]Invoice!$D:$D,Table4[[#This Row],[cek_ppn]]))=pajak[[#This Row],[Kode Sales :]],1)</f>
        <v>1</v>
      </c>
      <c r="T4" s="193">
        <f ca="1">IF((INDEX([2]Invoice!$K:$K,Table4[[#This Row],[cek_ppn]]+28))=pajak[[#This Row],[Total Invoice]],1)</f>
        <v>1</v>
      </c>
      <c r="U4" s="194">
        <f>IF((INDEX([2]Invoice!$J:$J,Table4[[#This Row],[cek_ppn]]+30))=pajak[[#This Row],[pembuat nota]],1)</f>
        <v>1</v>
      </c>
      <c r="X4" s="89">
        <f ca="1">(X2/1.11)*11%</f>
        <v>43069502.468468465</v>
      </c>
    </row>
    <row r="5" spans="1:24" x14ac:dyDescent="0.25">
      <c r="A5" s="88">
        <v>9</v>
      </c>
      <c r="C5">
        <f t="shared" si="0"/>
        <v>9</v>
      </c>
      <c r="D5" t="str">
        <f>IF(pajak[[#This Row],[//]]="","",INDEX(Table1[No. Invoice :],pajak[//]-offset))</f>
        <v>AM 23050003</v>
      </c>
      <c r="E5" s="90">
        <f>IF(pajak[[#This Row],[//]]="","",INDEX(Table1[Tgl Invoice :],pajak[//]-offset))</f>
        <v>45059</v>
      </c>
      <c r="F5" t="str">
        <f>IF(pajak[[#This Row],[//]]="","",INDEX(Table1[Kode Sales :],pajak[//]-offset))</f>
        <v>KO 4302</v>
      </c>
      <c r="G5" t="str">
        <f>IF(pajak[[#This Row],[//]]="","",INDEX(Table1[Toko],pajak[//]-offset))</f>
        <v>CV  WISUDA PURWOKERTO</v>
      </c>
      <c r="H5" s="89">
        <f ca="1">IF(pajak[[#This Row],[//]]="","",SUMIF(Table1[h_id],pajak[[#This Row],[//]],Table1[h_hargasebelumdiskon]))</f>
        <v>5694000</v>
      </c>
      <c r="I5" s="89">
        <f ca="1">IF(pajak[[#This Row],[//]]="","",SUMIF(Table1[h_id],pajak[[#This Row],[//]],Table1[h_diskon]))</f>
        <v>569400</v>
      </c>
      <c r="J5" s="89">
        <f ca="1">IF(pajak[[#This Row],[//]]="","",SUMIF(Table1[h_id],pajak[[#This Row],[//]],Table1[h_hargasetelahdiskon]))</f>
        <v>5124600</v>
      </c>
      <c r="K5" s="89">
        <f ca="1">IF(pajak[//]="","",pajak[[#This Row],[Sub Total]]/1.11*11%)</f>
        <v>507843.2432432432</v>
      </c>
      <c r="L5" s="89">
        <f ca="1">pajak[[#This Row],[Sub Total]]</f>
        <v>5124600</v>
      </c>
      <c r="M5" s="86" t="str">
        <f>IF(pajak[[#This Row],[//]]="","",INDEX(Table1[pembuat nota :],pajak[//]-offset))</f>
        <v>NOVI / CONDRO</v>
      </c>
      <c r="N5" s="86" t="str">
        <f>IF(pajak[[#This Row],[//]]="","",IF(INDEX(Table1[edited :],pajak[//]-offset)="","",INDEX(Table1[edited :],pajak[//]-offset)))</f>
        <v/>
      </c>
      <c r="P5">
        <f>IF(pajak[[#This Row],[Kode Sales :]]="","",MATCH(pajak[[#This Row],[Kode Sales :]],[2]Invoice!$D:$D,0))</f>
        <v>234</v>
      </c>
      <c r="Q5" s="193">
        <f>IF((INDEX([2]Invoice!$D:$D,Table4[[#This Row],[cek_ppn]]-4)&amp;" "&amp;INDEX([2]Invoice!$E:$E,Table4[[#This Row],[cek_ppn]]-4))=pajak[[#This Row],[No. Invoice :]],1)</f>
        <v>1</v>
      </c>
      <c r="R5" s="193">
        <f>IF((INDEX([2]Invoice!$D:$D,Table4[[#This Row],[cek_ppn]]-2))=pajak[[#This Row],[Tgl Invoice :]],1)</f>
        <v>1</v>
      </c>
      <c r="S5" s="193">
        <f>IF((INDEX([2]Invoice!$D:$D,Table4[[#This Row],[cek_ppn]]))=pajak[[#This Row],[Kode Sales :]],1)</f>
        <v>1</v>
      </c>
      <c r="T5" s="193">
        <f ca="1">IF((INDEX([2]Invoice!$K:$K,Table4[[#This Row],[cek_ppn]]+28))=pajak[[#This Row],[Total Invoice]],1)</f>
        <v>1</v>
      </c>
      <c r="U5" s="194">
        <f>IF((INDEX([2]Invoice!$J:$J,Table4[[#This Row],[cek_ppn]]+30))=pajak[[#This Row],[pembuat nota]],1)</f>
        <v>1</v>
      </c>
    </row>
    <row r="6" spans="1:24" x14ac:dyDescent="0.25">
      <c r="A6" s="88">
        <v>15</v>
      </c>
      <c r="C6">
        <f t="shared" si="0"/>
        <v>15</v>
      </c>
      <c r="D6" t="str">
        <f>IF(pajak[[#This Row],[//]]="","",INDEX(Table1[No. Invoice :],pajak[//]-offset))</f>
        <v>AM 23050004</v>
      </c>
      <c r="E6" s="90">
        <f>IF(pajak[[#This Row],[//]]="","",INDEX(Table1[Tgl Invoice :],pajak[//]-offset))</f>
        <v>45051</v>
      </c>
      <c r="F6" t="str">
        <f>IF(pajak[[#This Row],[//]]="","",INDEX(Table1[Kode Sales :],pajak[//]-offset))</f>
        <v>G 4040</v>
      </c>
      <c r="G6" t="str">
        <f>IF(pajak[[#This Row],[//]]="","",INDEX(Table1[Toko],pajak[//]-offset))</f>
        <v>LILY JULIAWATI (REJO AGUNG) JOMBANG</v>
      </c>
      <c r="H6" s="89">
        <f ca="1">IF(pajak[[#This Row],[//]]="","",SUMIF(Table1[h_id],pajak[[#This Row],[//]],Table1[h_hargasebelumdiskon]))</f>
        <v>28080000</v>
      </c>
      <c r="I6" s="89">
        <f ca="1">IF(pajak[[#This Row],[//]]="","",SUMIF(Table1[h_id],pajak[[#This Row],[//]],Table1[h_diskon]))</f>
        <v>3510000</v>
      </c>
      <c r="J6" s="89">
        <f ca="1">IF(pajak[[#This Row],[//]]="","",SUMIF(Table1[h_id],pajak[[#This Row],[//]],Table1[h_hargasetelahdiskon]))</f>
        <v>24570000</v>
      </c>
      <c r="K6" s="89">
        <f ca="1">IF(pajak[//]="","",pajak[[#This Row],[Sub Total]]/1.11*11%)</f>
        <v>2434864.8648648649</v>
      </c>
      <c r="L6" s="89">
        <f ca="1">pajak[[#This Row],[Sub Total]]</f>
        <v>24570000</v>
      </c>
      <c r="M6" s="86" t="str">
        <f>IF(pajak[[#This Row],[//]]="","",INDEX(Table1[pembuat nota :],pajak[//]-offset))</f>
        <v>NOVI / YO</v>
      </c>
      <c r="N6" s="86" t="str">
        <f>IF(pajak[[#This Row],[//]]="","",IF(INDEX(Table1[edited :],pajak[//]-offset)="","",INDEX(Table1[edited :],pajak[//]-offset)))</f>
        <v/>
      </c>
      <c r="P6">
        <f>IF(pajak[[#This Row],[Kode Sales :]]="","",MATCH(pajak[[#This Row],[Kode Sales :]],[2]Invoice!$D:$D,0))</f>
        <v>348</v>
      </c>
      <c r="Q6" s="193">
        <f>IF((INDEX([2]Invoice!$D:$D,Table4[[#This Row],[cek_ppn]]-4)&amp;" "&amp;INDEX([2]Invoice!$E:$E,Table4[[#This Row],[cek_ppn]]-4))=pajak[[#This Row],[No. Invoice :]],1)</f>
        <v>1</v>
      </c>
      <c r="R6" s="193">
        <f>IF((INDEX([2]Invoice!$D:$D,Table4[[#This Row],[cek_ppn]]-2))=pajak[[#This Row],[Tgl Invoice :]],1)</f>
        <v>1</v>
      </c>
      <c r="S6" s="193">
        <f>IF((INDEX([2]Invoice!$D:$D,Table4[[#This Row],[cek_ppn]]))=pajak[[#This Row],[Kode Sales :]],1)</f>
        <v>1</v>
      </c>
      <c r="T6" s="193">
        <f ca="1">IF((INDEX([2]Invoice!$K:$K,Table4[[#This Row],[cek_ppn]]+28))=pajak[[#This Row],[Total Invoice]],1)</f>
        <v>1</v>
      </c>
      <c r="U6" s="194">
        <f>IF((INDEX([2]Invoice!$J:$J,Table4[[#This Row],[cek_ppn]]+30))=pajak[[#This Row],[pembuat nota]],1)</f>
        <v>1</v>
      </c>
    </row>
    <row r="7" spans="1:24" x14ac:dyDescent="0.25">
      <c r="A7" s="88">
        <v>18</v>
      </c>
      <c r="C7">
        <f t="shared" si="0"/>
        <v>18</v>
      </c>
      <c r="D7" t="str">
        <f>IF(pajak[[#This Row],[//]]="","",INDEX(Table1[No. Invoice :],pajak[//]-offset))</f>
        <v>AM 23050005</v>
      </c>
      <c r="E7" s="90">
        <f>IF(pajak[[#This Row],[//]]="","",INDEX(Table1[Tgl Invoice :],pajak[//]-offset))</f>
        <v>45051</v>
      </c>
      <c r="F7" t="str">
        <f>IF(pajak[[#This Row],[//]]="","",INDEX(Table1[Kode Sales :],pajak[//]-offset))</f>
        <v>KO 4042</v>
      </c>
      <c r="G7" t="str">
        <f>IF(pajak[[#This Row],[//]]="","",INDEX(Table1[Toko],pajak[//]-offset))</f>
        <v>CV SINAR CAHAYA NIRMALA BREBES</v>
      </c>
      <c r="H7" s="89">
        <f ca="1">IF(pajak[[#This Row],[//]]="","",SUMIF(Table1[h_id],pajak[[#This Row],[//]],Table1[h_hargasebelumdiskon]))</f>
        <v>12609600</v>
      </c>
      <c r="I7" s="89">
        <f ca="1">IF(pajak[[#This Row],[//]]="","",SUMIF(Table1[h_id],pajak[[#This Row],[//]],Table1[h_diskon]))</f>
        <v>1260960</v>
      </c>
      <c r="J7" s="89">
        <f ca="1">IF(pajak[[#This Row],[//]]="","",SUMIF(Table1[h_id],pajak[[#This Row],[//]],Table1[h_hargasetelahdiskon]))</f>
        <v>11348640</v>
      </c>
      <c r="K7" s="89">
        <f ca="1">IF(pajak[//]="","",pajak[[#This Row],[Sub Total]]/1.11*11%)</f>
        <v>1124640</v>
      </c>
      <c r="L7" s="89">
        <f ca="1">pajak[[#This Row],[Sub Total]]</f>
        <v>11348640</v>
      </c>
      <c r="M7" s="86" t="str">
        <f>IF(pajak[[#This Row],[//]]="","",INDEX(Table1[pembuat nota :],pajak[//]-offset))</f>
        <v>NOVI / YO</v>
      </c>
      <c r="N7" s="86" t="str">
        <f>IF(pajak[[#This Row],[//]]="","",IF(INDEX(Table1[edited :],pajak[//]-offset)="","",INDEX(Table1[edited :],pajak[//]-offset)))</f>
        <v/>
      </c>
      <c r="P7">
        <f>IF(pajak[[#This Row],[Kode Sales :]]="","",MATCH(pajak[[#This Row],[Kode Sales :]],[2]Invoice!$D:$D,0))</f>
        <v>462</v>
      </c>
      <c r="Q7" s="193">
        <f>IF((INDEX([2]Invoice!$D:$D,Table4[[#This Row],[cek_ppn]]-4)&amp;" "&amp;INDEX([2]Invoice!$E:$E,Table4[[#This Row],[cek_ppn]]-4))=pajak[[#This Row],[No. Invoice :]],1)</f>
        <v>1</v>
      </c>
      <c r="R7" s="193">
        <f>IF((INDEX([2]Invoice!$D:$D,Table4[[#This Row],[cek_ppn]]-2))=pajak[[#This Row],[Tgl Invoice :]],1)</f>
        <v>1</v>
      </c>
      <c r="S7" s="193">
        <f>IF((INDEX([2]Invoice!$D:$D,Table4[[#This Row],[cek_ppn]]))=pajak[[#This Row],[Kode Sales :]],1)</f>
        <v>1</v>
      </c>
      <c r="T7" s="193">
        <f ca="1">IF((INDEX([2]Invoice!$K:$K,Table4[[#This Row],[cek_ppn]]+28))=pajak[[#This Row],[Total Invoice]],1)</f>
        <v>1</v>
      </c>
      <c r="U7" s="194">
        <f>IF((INDEX([2]Invoice!$J:$J,Table4[[#This Row],[cek_ppn]]+30))=pajak[[#This Row],[pembuat nota]],1)</f>
        <v>1</v>
      </c>
    </row>
    <row r="8" spans="1:24" x14ac:dyDescent="0.25">
      <c r="A8" s="88">
        <v>23</v>
      </c>
      <c r="C8">
        <f t="shared" si="0"/>
        <v>23</v>
      </c>
      <c r="D8" t="str">
        <f>IF(pajak[[#This Row],[//]]="","",INDEX(Table1[No. Invoice :],pajak[//]-offset))</f>
        <v>AM 23050006</v>
      </c>
      <c r="E8" s="90">
        <f>IF(pajak[[#This Row],[//]]="","",INDEX(Table1[Tgl Invoice :],pajak[//]-offset))</f>
        <v>45054</v>
      </c>
      <c r="F8" t="str">
        <f>IF(pajak[[#This Row],[//]]="","",INDEX(Table1[Kode Sales :],pajak[//]-offset))</f>
        <v>KO 4063</v>
      </c>
      <c r="G8" t="str">
        <f>IF(pajak[[#This Row],[//]]="","",INDEX(Table1[Toko],pajak[//]-offset))</f>
        <v>CV DWI JAYA YOGYAKARTA</v>
      </c>
      <c r="H8" s="89">
        <f ca="1">IF(pajak[[#This Row],[//]]="","",SUMIF(Table1[h_id],pajak[[#This Row],[//]],Table1[h_hargasebelumdiskon]))</f>
        <v>3182400</v>
      </c>
      <c r="I8" s="89">
        <f ca="1">IF(pajak[[#This Row],[//]]="","",SUMIF(Table1[h_id],pajak[[#This Row],[//]],Table1[h_diskon]))</f>
        <v>318240</v>
      </c>
      <c r="J8" s="89">
        <f ca="1">IF(pajak[[#This Row],[//]]="","",SUMIF(Table1[h_id],pajak[[#This Row],[//]],Table1[h_hargasetelahdiskon]))</f>
        <v>2864160</v>
      </c>
      <c r="K8" s="89">
        <f ca="1">IF(pajak[//]="","",pajak[[#This Row],[Sub Total]]/1.11*11%)</f>
        <v>283835.67567567568</v>
      </c>
      <c r="L8" s="89">
        <f ca="1">pajak[[#This Row],[Sub Total]]</f>
        <v>2864160</v>
      </c>
      <c r="M8" s="86" t="str">
        <f>IF(pajak[[#This Row],[//]]="","",INDEX(Table1[pembuat nota :],pajak[//]-offset))</f>
        <v>RISMA / CONDRO</v>
      </c>
      <c r="N8" s="86" t="str">
        <f>IF(pajak[[#This Row],[//]]="","",IF(INDEX(Table1[edited :],pajak[//]-offset)="","",INDEX(Table1[edited :],pajak[//]-offset)))</f>
        <v/>
      </c>
      <c r="P8">
        <f>IF(pajak[[#This Row],[Kode Sales :]]="","",MATCH(pajak[[#This Row],[Kode Sales :]],[2]Invoice!$D:$D,0))</f>
        <v>576</v>
      </c>
      <c r="Q8" s="193">
        <f>IF((INDEX([2]Invoice!$D:$D,Table4[[#This Row],[cek_ppn]]-4)&amp;" "&amp;INDEX([2]Invoice!$E:$E,Table4[[#This Row],[cek_ppn]]-4))=pajak[[#This Row],[No. Invoice :]],1)</f>
        <v>1</v>
      </c>
      <c r="R8" s="193">
        <f>IF((INDEX([2]Invoice!$D:$D,Table4[[#This Row],[cek_ppn]]-2))=pajak[[#This Row],[Tgl Invoice :]],1)</f>
        <v>1</v>
      </c>
      <c r="S8" s="193">
        <f>IF((INDEX([2]Invoice!$D:$D,Table4[[#This Row],[cek_ppn]]))=pajak[[#This Row],[Kode Sales :]],1)</f>
        <v>1</v>
      </c>
      <c r="T8" s="193">
        <f ca="1">IF((INDEX([2]Invoice!$K:$K,Table4[[#This Row],[cek_ppn]]+28))=pajak[[#This Row],[Total Invoice]],1)</f>
        <v>1</v>
      </c>
      <c r="U8" s="194">
        <f>IF((INDEX([2]Invoice!$J:$J,Table4[[#This Row],[cek_ppn]]+30))=pajak[[#This Row],[pembuat nota]],1)</f>
        <v>1</v>
      </c>
    </row>
    <row r="9" spans="1:24" x14ac:dyDescent="0.25">
      <c r="A9" s="88">
        <v>27</v>
      </c>
      <c r="C9">
        <f t="shared" si="0"/>
        <v>27</v>
      </c>
      <c r="D9" t="str">
        <f>IF(pajak[[#This Row],[//]]="","",INDEX(Table1[No. Invoice :],pajak[//]-offset))</f>
        <v>AM 23050007</v>
      </c>
      <c r="E9" s="90">
        <f>IF(pajak[[#This Row],[//]]="","",INDEX(Table1[Tgl Invoice :],pajak[//]-offset))</f>
        <v>45051</v>
      </c>
      <c r="F9" t="str">
        <f>IF(pajak[[#This Row],[//]]="","",INDEX(Table1[Kode Sales :],pajak[//]-offset))</f>
        <v>KO 4076</v>
      </c>
      <c r="G9" t="str">
        <f>IF(pajak[[#This Row],[//]]="","",INDEX(Table1[Toko],pajak[//]-offset))</f>
        <v>CV SINAR CAHAYA NIRMALA BREBES</v>
      </c>
      <c r="H9" s="89">
        <f ca="1">IF(pajak[[#This Row],[//]]="","",SUMIF(Table1[h_id],pajak[[#This Row],[//]],Table1[h_hargasebelumdiskon]))</f>
        <v>3758100</v>
      </c>
      <c r="I9" s="89">
        <f ca="1">IF(pajak[[#This Row],[//]]="","",SUMIF(Table1[h_id],pajak[[#This Row],[//]],Table1[h_diskon]))</f>
        <v>261360</v>
      </c>
      <c r="J9" s="89">
        <f ca="1">IF(pajak[[#This Row],[//]]="","",SUMIF(Table1[h_id],pajak[[#This Row],[//]],Table1[h_hargasetelahdiskon]))</f>
        <v>3496740</v>
      </c>
      <c r="K9" s="89">
        <f ca="1">IF(pajak[//]="","",pajak[[#This Row],[Sub Total]]/1.11*11%)</f>
        <v>346523.78378378373</v>
      </c>
      <c r="L9" s="89">
        <f ca="1">pajak[[#This Row],[Sub Total]]</f>
        <v>3496740</v>
      </c>
      <c r="M9" s="86" t="str">
        <f>IF(pajak[[#This Row],[//]]="","",INDEX(Table1[pembuat nota :],pajak[//]-offset))</f>
        <v>RISMA / CONDRO</v>
      </c>
      <c r="N9" s="86" t="str">
        <f>IF(pajak[[#This Row],[//]]="","",IF(INDEX(Table1[edited :],pajak[//]-offset)="","",INDEX(Table1[edited :],pajak[//]-offset)))</f>
        <v/>
      </c>
      <c r="P9">
        <f>IF(pajak[[#This Row],[Kode Sales :]]="","",MATCH(pajak[[#This Row],[Kode Sales :]],[2]Invoice!$D:$D,0))</f>
        <v>690</v>
      </c>
      <c r="Q9" s="193">
        <f>IF((INDEX([2]Invoice!$D:$D,Table4[[#This Row],[cek_ppn]]-4)&amp;" "&amp;INDEX([2]Invoice!$E:$E,Table4[[#This Row],[cek_ppn]]-4))=pajak[[#This Row],[No. Invoice :]],1)</f>
        <v>1</v>
      </c>
      <c r="R9" s="193">
        <f>IF((INDEX([2]Invoice!$D:$D,Table4[[#This Row],[cek_ppn]]-2))=pajak[[#This Row],[Tgl Invoice :]],1)</f>
        <v>1</v>
      </c>
      <c r="S9" s="193">
        <f>IF((INDEX([2]Invoice!$D:$D,Table4[[#This Row],[cek_ppn]]))=pajak[[#This Row],[Kode Sales :]],1)</f>
        <v>1</v>
      </c>
      <c r="T9" s="193">
        <f ca="1">IF((INDEX([2]Invoice!$K:$K,Table4[[#This Row],[cek_ppn]]+28))=pajak[[#This Row],[Total Invoice]],1)</f>
        <v>1</v>
      </c>
      <c r="U9" s="194">
        <f>IF((INDEX([2]Invoice!$J:$J,Table4[[#This Row],[cek_ppn]]+30))=pajak[[#This Row],[pembuat nota]],1)</f>
        <v>1</v>
      </c>
    </row>
    <row r="10" spans="1:24" x14ac:dyDescent="0.25">
      <c r="A10" s="88">
        <v>43</v>
      </c>
      <c r="C10">
        <f t="shared" si="0"/>
        <v>43</v>
      </c>
      <c r="D10" t="str">
        <f>IF(pajak[[#This Row],[//]]="","",INDEX(Table1[No. Invoice :],pajak[//]-offset))</f>
        <v>AM 23050008</v>
      </c>
      <c r="E10" s="90">
        <f>IF(pajak[[#This Row],[//]]="","",INDEX(Table1[Tgl Invoice :],pajak[//]-offset))</f>
        <v>45054</v>
      </c>
      <c r="F10" t="str">
        <f>IF(pajak[[#This Row],[//]]="","",INDEX(Table1[Kode Sales :],pajak[//]-offset))</f>
        <v>KO 4050</v>
      </c>
      <c r="G10" t="str">
        <f>IF(pajak[[#This Row],[//]]="","",INDEX(Table1[Toko],pajak[//]-offset))</f>
        <v>CV PELITA JAYA (ANUGERAH SEJAHTERA) PURWOKERTO</v>
      </c>
      <c r="H10" s="89">
        <f ca="1">IF(pajak[[#This Row],[//]]="","",SUMIF(Table1[h_id],pajak[[#This Row],[//]],Table1[h_hargasebelumdiskon]))</f>
        <v>11664000</v>
      </c>
      <c r="I10" s="89">
        <f ca="1">IF(pajak[[#This Row],[//]]="","",SUMIF(Table1[h_id],pajak[[#This Row],[//]],Table1[h_diskon]))</f>
        <v>1574640</v>
      </c>
      <c r="J10" s="89">
        <f ca="1">IF(pajak[[#This Row],[//]]="","",SUMIF(Table1[h_id],pajak[[#This Row],[//]],Table1[h_hargasetelahdiskon]))</f>
        <v>10089360</v>
      </c>
      <c r="K10" s="89">
        <f ca="1">IF(pajak[//]="","",pajak[[#This Row],[Sub Total]]/1.11*11%)</f>
        <v>999846.48648648639</v>
      </c>
      <c r="L10" s="89">
        <f ca="1">pajak[[#This Row],[Sub Total]]</f>
        <v>10089360</v>
      </c>
      <c r="M10" s="86" t="str">
        <f>IF(pajak[[#This Row],[//]]="","",INDEX(Table1[pembuat nota :],pajak[//]-offset))</f>
        <v>NOVI / CONDRO</v>
      </c>
      <c r="N10" s="86" t="str">
        <f>IF(pajak[[#This Row],[//]]="","",IF(INDEX(Table1[edited :],pajak[//]-offset)="","",INDEX(Table1[edited :],pajak[//]-offset)))</f>
        <v/>
      </c>
      <c r="P10">
        <f>IF(pajak[[#This Row],[Kode Sales :]]="","",MATCH(pajak[[#This Row],[Kode Sales :]],[2]Invoice!$D:$D,0))</f>
        <v>804</v>
      </c>
      <c r="Q10" s="193">
        <f>IF((INDEX([2]Invoice!$D:$D,Table4[[#This Row],[cek_ppn]]-4)&amp;" "&amp;INDEX([2]Invoice!$E:$E,Table4[[#This Row],[cek_ppn]]-4))=pajak[[#This Row],[No. Invoice :]],1)</f>
        <v>1</v>
      </c>
      <c r="R10" s="193">
        <f>IF((INDEX([2]Invoice!$D:$D,Table4[[#This Row],[cek_ppn]]-2))=pajak[[#This Row],[Tgl Invoice :]],1)</f>
        <v>1</v>
      </c>
      <c r="S10" s="193">
        <f>IF((INDEX([2]Invoice!$D:$D,Table4[[#This Row],[cek_ppn]]))=pajak[[#This Row],[Kode Sales :]],1)</f>
        <v>1</v>
      </c>
      <c r="T10" s="193">
        <f ca="1">IF((INDEX([2]Invoice!$K:$K,Table4[[#This Row],[cek_ppn]]+28))=pajak[[#This Row],[Total Invoice]],1)</f>
        <v>1</v>
      </c>
      <c r="U10" s="194">
        <f>IF((INDEX([2]Invoice!$J:$J,Table4[[#This Row],[cek_ppn]]+30))=pajak[[#This Row],[pembuat nota]],1)</f>
        <v>1</v>
      </c>
    </row>
    <row r="11" spans="1:24" x14ac:dyDescent="0.25">
      <c r="A11" s="88">
        <v>45</v>
      </c>
      <c r="C11">
        <f t="shared" si="0"/>
        <v>45</v>
      </c>
      <c r="D11" t="str">
        <f>IF(pajak[[#This Row],[//]]="","",INDEX(Table1[No. Invoice :],pajak[//]-offset))</f>
        <v>AM 23050009</v>
      </c>
      <c r="E11" s="90">
        <f>IF(pajak[[#This Row],[//]]="","",INDEX(Table1[Tgl Invoice :],pajak[//]-offset))</f>
        <v>45054</v>
      </c>
      <c r="F11" t="str">
        <f>IF(pajak[[#This Row],[//]]="","",INDEX(Table1[Kode Sales :],pajak[//]-offset))</f>
        <v>KO 4054</v>
      </c>
      <c r="G11" t="str">
        <f>IF(pajak[[#This Row],[//]]="","",INDEX(Table1[Toko],pajak[//]-offset))</f>
        <v>CV GANESHA WONOSOBO</v>
      </c>
      <c r="H11" s="89">
        <f ca="1">IF(pajak[[#This Row],[//]]="","",SUMIF(Table1[h_id],pajak[[#This Row],[//]],Table1[h_hargasebelumdiskon]))</f>
        <v>2656800</v>
      </c>
      <c r="I11" s="89">
        <f ca="1">IF(pajak[[#This Row],[//]]="","",SUMIF(Table1[h_id],pajak[[#This Row],[//]],Table1[h_diskon]))</f>
        <v>265680</v>
      </c>
      <c r="J11" s="89">
        <f ca="1">IF(pajak[[#This Row],[//]]="","",SUMIF(Table1[h_id],pajak[[#This Row],[//]],Table1[h_hargasetelahdiskon]))</f>
        <v>2391120</v>
      </c>
      <c r="K11" s="89">
        <f ca="1">IF(pajak[//]="","",pajak[[#This Row],[Sub Total]]/1.11*11%)</f>
        <v>236957.83783783781</v>
      </c>
      <c r="L11" s="89">
        <f ca="1">pajak[[#This Row],[Sub Total]]</f>
        <v>2391120</v>
      </c>
      <c r="M11" s="86" t="str">
        <f>IF(pajak[[#This Row],[//]]="","",INDEX(Table1[pembuat nota :],pajak[//]-offset))</f>
        <v>NOVI / CONDRO</v>
      </c>
      <c r="N11" s="86" t="str">
        <f>IF(pajak[[#This Row],[//]]="","",IF(INDEX(Table1[edited :],pajak[//]-offset)="","",INDEX(Table1[edited :],pajak[//]-offset)))</f>
        <v/>
      </c>
      <c r="P11">
        <f>IF(pajak[[#This Row],[Kode Sales :]]="","",MATCH(pajak[[#This Row],[Kode Sales :]],[2]Invoice!$D:$D,0))</f>
        <v>918</v>
      </c>
      <c r="Q11" s="193">
        <f>IF((INDEX([2]Invoice!$D:$D,Table4[[#This Row],[cek_ppn]]-4)&amp;" "&amp;INDEX([2]Invoice!$E:$E,Table4[[#This Row],[cek_ppn]]-4))=pajak[[#This Row],[No. Invoice :]],1)</f>
        <v>1</v>
      </c>
      <c r="R11" s="193">
        <f>IF((INDEX([2]Invoice!$D:$D,Table4[[#This Row],[cek_ppn]]-2))=pajak[[#This Row],[Tgl Invoice :]],1)</f>
        <v>1</v>
      </c>
      <c r="S11" s="193">
        <f>IF((INDEX([2]Invoice!$D:$D,Table4[[#This Row],[cek_ppn]]))=pajak[[#This Row],[Kode Sales :]],1)</f>
        <v>1</v>
      </c>
      <c r="T11" s="193">
        <f ca="1">IF((INDEX([2]Invoice!$K:$K,Table4[[#This Row],[cek_ppn]]+28))=pajak[[#This Row],[Total Invoice]],1)</f>
        <v>1</v>
      </c>
      <c r="U11" s="194">
        <f>IF((INDEX([2]Invoice!$J:$J,Table4[[#This Row],[cek_ppn]]+30))=pajak[[#This Row],[pembuat nota]],1)</f>
        <v>1</v>
      </c>
    </row>
    <row r="12" spans="1:24" x14ac:dyDescent="0.25">
      <c r="A12" s="88">
        <v>51</v>
      </c>
      <c r="C12" s="86">
        <f t="shared" si="0"/>
        <v>51</v>
      </c>
      <c r="D12" t="str">
        <f>IF(pajak[[#This Row],[//]]="","",INDEX(Table1[No. Invoice :],pajak[//]-offset))</f>
        <v>AM 23050010</v>
      </c>
      <c r="E12" s="90">
        <f>IF(pajak[[#This Row],[//]]="","",INDEX(Table1[Tgl Invoice :],pajak[//]-offset))</f>
        <v>45054</v>
      </c>
      <c r="F12" s="86" t="str">
        <f>IF(pajak[[#This Row],[//]]="","",INDEX(Table1[Kode Sales :],pajak[//]-offset))</f>
        <v>KO 4068</v>
      </c>
      <c r="G12" s="86" t="str">
        <f>IF(pajak[[#This Row],[//]]="","",INDEX(Table1[Toko],pajak[//]-offset))</f>
        <v>CV  WISUDA PURWOKERTO</v>
      </c>
      <c r="H12" s="89">
        <f ca="1">IF(pajak[[#This Row],[//]]="","",SUMIF(Table1[h_id],pajak[[#This Row],[//]],Table1[h_hargasebelumdiskon]))</f>
        <v>777600</v>
      </c>
      <c r="I12" s="89">
        <f ca="1">IF(pajak[[#This Row],[//]]="","",SUMIF(Table1[h_id],pajak[[#This Row],[//]],Table1[h_diskon]))</f>
        <v>77760</v>
      </c>
      <c r="J12" s="89">
        <f ca="1">IF(pajak[[#This Row],[//]]="","",SUMIF(Table1[h_id],pajak[[#This Row],[//]],Table1[h_hargasetelahdiskon]))</f>
        <v>699840</v>
      </c>
      <c r="K12" s="89">
        <f ca="1">IF(pajak[//]="","",pajak[[#This Row],[Sub Total]]/1.11*11%)</f>
        <v>69353.513513513506</v>
      </c>
      <c r="L12" s="89">
        <f ca="1">pajak[[#This Row],[Sub Total]]</f>
        <v>699840</v>
      </c>
      <c r="M12" s="86" t="str">
        <f>IF(pajak[[#This Row],[//]]="","",INDEX(Table1[pembuat nota :],pajak[//]-offset))</f>
        <v>NOVI / CONDRO</v>
      </c>
      <c r="N12" s="86" t="str">
        <f>IF(pajak[[#This Row],[//]]="","",IF(INDEX(Table1[edited :],pajak[//]-offset)="","",INDEX(Table1[edited :],pajak[//]-offset)))</f>
        <v/>
      </c>
      <c r="P12">
        <f>IF(pajak[[#This Row],[Kode Sales :]]="","",MATCH(pajak[[#This Row],[Kode Sales :]],[2]Invoice!$D:$D,0))</f>
        <v>1032</v>
      </c>
      <c r="Q12" s="193">
        <f>IF((INDEX([2]Invoice!$D:$D,Table4[[#This Row],[cek_ppn]]-4)&amp;" "&amp;INDEX([2]Invoice!$E:$E,Table4[[#This Row],[cek_ppn]]-4))=pajak[[#This Row],[No. Invoice :]],1)</f>
        <v>1</v>
      </c>
      <c r="R12" s="193">
        <f>IF((INDEX([2]Invoice!$D:$D,Table4[[#This Row],[cek_ppn]]-2))=pajak[[#This Row],[Tgl Invoice :]],1)</f>
        <v>1</v>
      </c>
      <c r="S12" s="193">
        <f>IF((INDEX([2]Invoice!$D:$D,Table4[[#This Row],[cek_ppn]]))=pajak[[#This Row],[Kode Sales :]],1)</f>
        <v>1</v>
      </c>
      <c r="T12" s="193">
        <f ca="1">IF((INDEX([2]Invoice!$K:$K,Table4[[#This Row],[cek_ppn]]+28))=pajak[[#This Row],[Total Invoice]],1)</f>
        <v>1</v>
      </c>
      <c r="U12" s="194">
        <f>IF((INDEX([2]Invoice!$J:$J,Table4[[#This Row],[cek_ppn]]+30))=pajak[[#This Row],[pembuat nota]],1)</f>
        <v>1</v>
      </c>
    </row>
    <row r="13" spans="1:24" x14ac:dyDescent="0.25">
      <c r="A13" s="88">
        <v>53</v>
      </c>
      <c r="C13" s="86">
        <f t="shared" si="0"/>
        <v>53</v>
      </c>
      <c r="D13" t="str">
        <f>IF(pajak[[#This Row],[//]]="","",INDEX(Table1[No. Invoice :],pajak[//]-offset))</f>
        <v>AM 23050011</v>
      </c>
      <c r="E13" s="90">
        <f>IF(pajak[[#This Row],[//]]="","",INDEX(Table1[Tgl Invoice :],pajak[//]-offset))</f>
        <v>45054</v>
      </c>
      <c r="F13" s="86" t="str">
        <f>IF(pajak[[#This Row],[//]]="","",INDEX(Table1[Kode Sales :],pajak[//]-offset))</f>
        <v>KO 4072</v>
      </c>
      <c r="G13" s="86" t="str">
        <f>IF(pajak[[#This Row],[//]]="","",INDEX(Table1[Toko],pajak[//]-offset))</f>
        <v>SANTOSO BUDIONO (  ARMADA  ) PURWOKERTO</v>
      </c>
      <c r="H13" s="89">
        <f ca="1">IF(pajak[[#This Row],[//]]="","",SUMIF(Table1[h_id],pajak[[#This Row],[//]],Table1[h_hargasebelumdiskon]))</f>
        <v>5742000</v>
      </c>
      <c r="I13" s="89">
        <f ca="1">IF(pajak[[#This Row],[//]]="","",SUMIF(Table1[h_id],pajak[[#This Row],[//]],Table1[h_diskon]))</f>
        <v>732726</v>
      </c>
      <c r="J13" s="89">
        <f ca="1">IF(pajak[[#This Row],[//]]="","",SUMIF(Table1[h_id],pajak[[#This Row],[//]],Table1[h_hargasetelahdiskon]))</f>
        <v>5009274</v>
      </c>
      <c r="K13" s="89">
        <f ca="1">IF(pajak[//]="","",pajak[[#This Row],[Sub Total]]/1.11*11%)</f>
        <v>496414.54054054053</v>
      </c>
      <c r="L13" s="89">
        <f ca="1">pajak[[#This Row],[Sub Total]]</f>
        <v>5009274</v>
      </c>
      <c r="M13" s="86" t="str">
        <f>IF(pajak[[#This Row],[//]]="","",INDEX(Table1[pembuat nota :],pajak[//]-offset))</f>
        <v>NOVI / CONDRO</v>
      </c>
      <c r="N13" s="86" t="str">
        <f>IF(pajak[[#This Row],[//]]="","",IF(INDEX(Table1[edited :],pajak[//]-offset)="","",INDEX(Table1[edited :],pajak[//]-offset)))</f>
        <v/>
      </c>
      <c r="P13">
        <f>IF(pajak[[#This Row],[Kode Sales :]]="","",MATCH(pajak[[#This Row],[Kode Sales :]],[2]Invoice!$D:$D,0))</f>
        <v>1146</v>
      </c>
      <c r="Q13" s="193">
        <f>IF((INDEX([2]Invoice!$D:$D,Table4[[#This Row],[cek_ppn]]-4)&amp;" "&amp;INDEX([2]Invoice!$E:$E,Table4[[#This Row],[cek_ppn]]-4))=pajak[[#This Row],[No. Invoice :]],1)</f>
        <v>1</v>
      </c>
      <c r="R13" s="193">
        <f>IF((INDEX([2]Invoice!$D:$D,Table4[[#This Row],[cek_ppn]]-2))=pajak[[#This Row],[Tgl Invoice :]],1)</f>
        <v>1</v>
      </c>
      <c r="S13" s="193">
        <f>IF((INDEX([2]Invoice!$D:$D,Table4[[#This Row],[cek_ppn]]))=pajak[[#This Row],[Kode Sales :]],1)</f>
        <v>1</v>
      </c>
      <c r="T13" s="193">
        <f ca="1">IF((INDEX([2]Invoice!$K:$K,Table4[[#This Row],[cek_ppn]]+28))=pajak[[#This Row],[Total Invoice]],1)</f>
        <v>1</v>
      </c>
      <c r="U13" s="194">
        <f>IF((INDEX([2]Invoice!$J:$J,Table4[[#This Row],[cek_ppn]]+30))=pajak[[#This Row],[pembuat nota]],1)</f>
        <v>1</v>
      </c>
    </row>
    <row r="14" spans="1:24" x14ac:dyDescent="0.25">
      <c r="A14" s="88">
        <v>57</v>
      </c>
      <c r="C14" s="86">
        <f t="shared" si="0"/>
        <v>57</v>
      </c>
      <c r="D14" t="str">
        <f>IF(pajak[[#This Row],[//]]="","",INDEX(Table1[No. Invoice :],pajak[//]-offset))</f>
        <v>AM 23050012</v>
      </c>
      <c r="E14" s="90">
        <f>IF(pajak[[#This Row],[//]]="","",INDEX(Table1[Tgl Invoice :],pajak[//]-offset))</f>
        <v>45056</v>
      </c>
      <c r="F14" s="86" t="str">
        <f>IF(pajak[[#This Row],[//]]="","",INDEX(Table1[Kode Sales :],pajak[//]-offset))</f>
        <v>G 4170</v>
      </c>
      <c r="G14" s="86" t="str">
        <f>IF(pajak[[#This Row],[//]]="","",INDEX(Table1[Toko],pajak[//]-offset))</f>
        <v>LILY JULIAWATI (REJO AGUNG) JOMBANG</v>
      </c>
      <c r="H14" s="89">
        <f ca="1">IF(pajak[[#This Row],[//]]="","",SUMIF(Table1[h_id],pajak[[#This Row],[//]],Table1[h_hargasebelumdiskon]))</f>
        <v>3410000</v>
      </c>
      <c r="I14" s="89">
        <f ca="1">IF(pajak[[#This Row],[//]]="","",SUMIF(Table1[h_id],pajak[[#This Row],[//]],Table1[h_diskon]))</f>
        <v>426250</v>
      </c>
      <c r="J14" s="89">
        <f ca="1">IF(pajak[[#This Row],[//]]="","",SUMIF(Table1[h_id],pajak[[#This Row],[//]],Table1[h_hargasetelahdiskon]))</f>
        <v>2983750</v>
      </c>
      <c r="K14" s="89">
        <f ca="1">IF(pajak[//]="","",pajak[[#This Row],[Sub Total]]/1.11*11%)</f>
        <v>295686.93693693692</v>
      </c>
      <c r="L14" s="89">
        <f ca="1">pajak[[#This Row],[Sub Total]]</f>
        <v>2983750</v>
      </c>
      <c r="M14" s="86" t="str">
        <f>IF(pajak[[#This Row],[//]]="","",INDEX(Table1[pembuat nota :],pajak[//]-offset))</f>
        <v>NOVI / CONDRO</v>
      </c>
      <c r="N14" s="86" t="str">
        <f>IF(pajak[[#This Row],[//]]="","",IF(INDEX(Table1[edited :],pajak[//]-offset)="","",INDEX(Table1[edited :],pajak[//]-offset)))</f>
        <v/>
      </c>
      <c r="P14">
        <f>IF(pajak[[#This Row],[Kode Sales :]]="","",MATCH(pajak[[#This Row],[Kode Sales :]],[2]Invoice!$D:$D,0))</f>
        <v>1260</v>
      </c>
      <c r="Q14" s="193">
        <f>IF((INDEX([2]Invoice!$D:$D,Table4[[#This Row],[cek_ppn]]-4)&amp;" "&amp;INDEX([2]Invoice!$E:$E,Table4[[#This Row],[cek_ppn]]-4))=pajak[[#This Row],[No. Invoice :]],1)</f>
        <v>1</v>
      </c>
      <c r="R14" s="193">
        <f>IF((INDEX([2]Invoice!$D:$D,Table4[[#This Row],[cek_ppn]]-2))=pajak[[#This Row],[Tgl Invoice :]],1)</f>
        <v>1</v>
      </c>
      <c r="S14" s="193">
        <f>IF((INDEX([2]Invoice!$D:$D,Table4[[#This Row],[cek_ppn]]))=pajak[[#This Row],[Kode Sales :]],1)</f>
        <v>1</v>
      </c>
      <c r="T14" s="193">
        <f ca="1">IF((INDEX([2]Invoice!$K:$K,Table4[[#This Row],[cek_ppn]]+28))=pajak[[#This Row],[Total Invoice]],1)</f>
        <v>1</v>
      </c>
      <c r="U14" s="194">
        <f>IF((INDEX([2]Invoice!$J:$J,Table4[[#This Row],[cek_ppn]]+30))=pajak[[#This Row],[pembuat nota]],1)</f>
        <v>1</v>
      </c>
    </row>
    <row r="15" spans="1:24" x14ac:dyDescent="0.25">
      <c r="A15" s="88">
        <v>59</v>
      </c>
      <c r="C15" s="86">
        <f t="shared" si="0"/>
        <v>59</v>
      </c>
      <c r="D15" t="str">
        <f>IF(pajak[[#This Row],[//]]="","",INDEX(Table1[No. Invoice :],pajak[//]-offset))</f>
        <v>AM 23050013</v>
      </c>
      <c r="E15" s="90">
        <f>IF(pajak[[#This Row],[//]]="","",INDEX(Table1[Tgl Invoice :],pajak[//]-offset))</f>
        <v>45057</v>
      </c>
      <c r="F15" s="86" t="str">
        <f>IF(pajak[[#This Row],[//]]="","",INDEX(Table1[Kode Sales :],pajak[//]-offset))</f>
        <v>KO 4176</v>
      </c>
      <c r="G15" s="86" t="str">
        <f>IF(pajak[[#This Row],[//]]="","",INDEX(Table1[Toko],pajak[//]-offset))</f>
        <v>CV PELITA JAYA (ANUGERAH SEJAHTERA) PURWOKERTO</v>
      </c>
      <c r="H15" s="89">
        <f ca="1">IF(pajak[[#This Row],[//]]="","",SUMIF(Table1[h_id],pajak[[#This Row],[//]],Table1[h_hargasebelumdiskon]))</f>
        <v>14904000</v>
      </c>
      <c r="I15" s="89">
        <f ca="1">IF(pajak[[#This Row],[//]]="","",SUMIF(Table1[h_id],pajak[[#This Row],[//]],Table1[h_diskon]))</f>
        <v>2012040.0000000002</v>
      </c>
      <c r="J15" s="89">
        <f ca="1">IF(pajak[[#This Row],[//]]="","",SUMIF(Table1[h_id],pajak[[#This Row],[//]],Table1[h_hargasetelahdiskon]))</f>
        <v>12891960</v>
      </c>
      <c r="K15" s="89">
        <f ca="1">IF(pajak[//]="","",pajak[[#This Row],[Sub Total]]/1.11*11%)</f>
        <v>1277581.6216216215</v>
      </c>
      <c r="L15" s="89">
        <f ca="1">pajak[[#This Row],[Sub Total]]</f>
        <v>12891960</v>
      </c>
      <c r="M15" s="86" t="str">
        <f>IF(pajak[[#This Row],[//]]="","",INDEX(Table1[pembuat nota :],pajak[//]-offset))</f>
        <v>NOVI / YO</v>
      </c>
      <c r="N15" s="86" t="str">
        <f>IF(pajak[[#This Row],[//]]="","",IF(INDEX(Table1[edited :],pajak[//]-offset)="","",INDEX(Table1[edited :],pajak[//]-offset)))</f>
        <v/>
      </c>
      <c r="P15">
        <f>IF(pajak[[#This Row],[Kode Sales :]]="","",MATCH(pajak[[#This Row],[Kode Sales :]],[2]Invoice!$D:$D,0))</f>
        <v>1374</v>
      </c>
      <c r="Q15" s="193">
        <f>IF((INDEX([2]Invoice!$D:$D,Table4[[#This Row],[cek_ppn]]-4)&amp;" "&amp;INDEX([2]Invoice!$E:$E,Table4[[#This Row],[cek_ppn]]-4))=pajak[[#This Row],[No. Invoice :]],1)</f>
        <v>1</v>
      </c>
      <c r="R15" s="193">
        <f>IF((INDEX([2]Invoice!$D:$D,Table4[[#This Row],[cek_ppn]]-2))=pajak[[#This Row],[Tgl Invoice :]],1)</f>
        <v>1</v>
      </c>
      <c r="S15" s="193">
        <f>IF((INDEX([2]Invoice!$D:$D,Table4[[#This Row],[cek_ppn]]))=pajak[[#This Row],[Kode Sales :]],1)</f>
        <v>1</v>
      </c>
      <c r="T15" s="193">
        <f ca="1">IF((INDEX([2]Invoice!$K:$K,Table4[[#This Row],[cek_ppn]]+28))=pajak[[#This Row],[Total Invoice]],1)</f>
        <v>1</v>
      </c>
      <c r="U15" s="194">
        <f>IF((INDEX([2]Invoice!$J:$J,Table4[[#This Row],[cek_ppn]]+30))=pajak[[#This Row],[pembuat nota]],1)</f>
        <v>1</v>
      </c>
    </row>
    <row r="16" spans="1:24" x14ac:dyDescent="0.25">
      <c r="A16" s="88">
        <v>61</v>
      </c>
      <c r="C16" s="86">
        <f t="shared" si="0"/>
        <v>61</v>
      </c>
      <c r="D16" t="str">
        <f>IF(pajak[[#This Row],[//]]="","",INDEX(Table1[No. Invoice :],pajak[//]-offset))</f>
        <v>AM 23050014</v>
      </c>
      <c r="E16" s="90">
        <f>IF(pajak[[#This Row],[//]]="","",INDEX(Table1[Tgl Invoice :],pajak[//]-offset))</f>
        <v>45057</v>
      </c>
      <c r="F16" s="86" t="str">
        <f>IF(pajak[[#This Row],[//]]="","",INDEX(Table1[Kode Sales :],pajak[//]-offset))</f>
        <v>G 4086</v>
      </c>
      <c r="G16" s="86" t="str">
        <f>IF(pajak[[#This Row],[//]]="","",INDEX(Table1[Toko],pajak[//]-offset))</f>
        <v>LILY JULIAWATI (REJO AGUNG) JOMBANG</v>
      </c>
      <c r="H16" s="89">
        <f ca="1">IF(pajak[[#This Row],[//]]="","",SUMIF(Table1[h_id],pajak[[#This Row],[//]],Table1[h_hargasebelumdiskon]))</f>
        <v>8053200</v>
      </c>
      <c r="I16" s="89">
        <f ca="1">IF(pajak[[#This Row],[//]]="","",SUMIF(Table1[h_id],pajak[[#This Row],[//]],Table1[h_diskon]))</f>
        <v>1006650</v>
      </c>
      <c r="J16" s="89">
        <f ca="1">IF(pajak[[#This Row],[//]]="","",SUMIF(Table1[h_id],pajak[[#This Row],[//]],Table1[h_hargasetelahdiskon]))</f>
        <v>7046550</v>
      </c>
      <c r="K16" s="89">
        <f ca="1">IF(pajak[//]="","",pajak[[#This Row],[Sub Total]]/1.11*11%)</f>
        <v>698306.75675675669</v>
      </c>
      <c r="L16" s="89">
        <f ca="1">pajak[[#This Row],[Sub Total]]</f>
        <v>7046550</v>
      </c>
      <c r="M16" s="86" t="str">
        <f>IF(pajak[[#This Row],[//]]="","",INDEX(Table1[pembuat nota :],pajak[//]-offset))</f>
        <v>LENA / YO</v>
      </c>
      <c r="N16" s="86" t="str">
        <f>IF(pajak[[#This Row],[//]]="","",IF(INDEX(Table1[edited :],pajak[//]-offset)="","",INDEX(Table1[edited :],pajak[//]-offset)))</f>
        <v/>
      </c>
      <c r="P16">
        <f>IF(pajak[[#This Row],[Kode Sales :]]="","",MATCH(pajak[[#This Row],[Kode Sales :]],[2]Invoice!$D:$D,0))</f>
        <v>1488</v>
      </c>
      <c r="Q16" s="193">
        <f>IF((INDEX([2]Invoice!$D:$D,Table4[[#This Row],[cek_ppn]]-4)&amp;" "&amp;INDEX([2]Invoice!$E:$E,Table4[[#This Row],[cek_ppn]]-4))=pajak[[#This Row],[No. Invoice :]],1)</f>
        <v>1</v>
      </c>
      <c r="R16" s="193">
        <f>IF((INDEX([2]Invoice!$D:$D,Table4[[#This Row],[cek_ppn]]-2))=pajak[[#This Row],[Tgl Invoice :]],1)</f>
        <v>1</v>
      </c>
      <c r="S16" s="193">
        <f>IF((INDEX([2]Invoice!$D:$D,Table4[[#This Row],[cek_ppn]]))=pajak[[#This Row],[Kode Sales :]],1)</f>
        <v>1</v>
      </c>
      <c r="T16" s="193">
        <f ca="1">IF((INDEX([2]Invoice!$K:$K,Table4[[#This Row],[cek_ppn]]+28))=pajak[[#This Row],[Total Invoice]],1)</f>
        <v>1</v>
      </c>
      <c r="U16" s="194">
        <f>IF((INDEX([2]Invoice!$J:$J,Table4[[#This Row],[cek_ppn]]+30))=pajak[[#This Row],[pembuat nota]],1)</f>
        <v>1</v>
      </c>
    </row>
    <row r="17" spans="1:21" x14ac:dyDescent="0.25">
      <c r="A17" s="88">
        <v>65</v>
      </c>
      <c r="C17" s="86">
        <f t="shared" si="0"/>
        <v>65</v>
      </c>
      <c r="D17" t="str">
        <f>IF(pajak[[#This Row],[//]]="","",INDEX(Table1[No. Invoice :],pajak[//]-offset))</f>
        <v>AM 23050015</v>
      </c>
      <c r="E17" s="90">
        <f>IF(pajak[[#This Row],[//]]="","",INDEX(Table1[Tgl Invoice :],pajak[//]-offset))</f>
        <v>45056</v>
      </c>
      <c r="F17" s="86" t="str">
        <f>IF(pajak[[#This Row],[//]]="","",INDEX(Table1[Kode Sales :],pajak[//]-offset))</f>
        <v>KO 4173</v>
      </c>
      <c r="G17" s="86" t="str">
        <f>IF(pajak[[#This Row],[//]]="","",INDEX(Table1[Toko],pajak[//]-offset))</f>
        <v>CV TRINITY CENTRAAL PURWOKERTO</v>
      </c>
      <c r="H17" s="89">
        <f ca="1">IF(pajak[[#This Row],[//]]="","",SUMIF(Table1[h_id],pajak[[#This Row],[//]],Table1[h_hargasebelumdiskon]))</f>
        <v>282500</v>
      </c>
      <c r="I17" s="89">
        <f ca="1">IF(pajak[[#This Row],[//]]="","",SUMIF(Table1[h_id],pajak[[#This Row],[//]],Table1[h_diskon]))</f>
        <v>0</v>
      </c>
      <c r="J17" s="89">
        <f ca="1">IF(pajak[[#This Row],[//]]="","",SUMIF(Table1[h_id],pajak[[#This Row],[//]],Table1[h_hargasetelahdiskon]))</f>
        <v>282500</v>
      </c>
      <c r="K17" s="89">
        <f ca="1">IF(pajak[//]="","",pajak[[#This Row],[Sub Total]]/1.11*11%)</f>
        <v>27995.495495495492</v>
      </c>
      <c r="L17" s="89">
        <f ca="1">pajak[[#This Row],[Sub Total]]</f>
        <v>282500</v>
      </c>
      <c r="M17" s="86" t="str">
        <f>IF(pajak[[#This Row],[//]]="","",INDEX(Table1[pembuat nota :],pajak[//]-offset))</f>
        <v>NOVI / CONDRO</v>
      </c>
      <c r="N17" s="86" t="str">
        <f>IF(pajak[[#This Row],[//]]="","",IF(INDEX(Table1[edited :],pajak[//]-offset)="","",INDEX(Table1[edited :],pajak[//]-offset)))</f>
        <v/>
      </c>
      <c r="P17">
        <f>IF(pajak[[#This Row],[Kode Sales :]]="","",MATCH(pajak[[#This Row],[Kode Sales :]],[2]Invoice!$D:$D,0))</f>
        <v>1602</v>
      </c>
      <c r="Q17" s="193">
        <f>IF((INDEX([2]Invoice!$D:$D,Table4[[#This Row],[cek_ppn]]-4)&amp;" "&amp;INDEX([2]Invoice!$E:$E,Table4[[#This Row],[cek_ppn]]-4))=pajak[[#This Row],[No. Invoice :]],1)</f>
        <v>1</v>
      </c>
      <c r="R17" s="193">
        <f>IF((INDEX([2]Invoice!$D:$D,Table4[[#This Row],[cek_ppn]]-2))=pajak[[#This Row],[Tgl Invoice :]],1)</f>
        <v>1</v>
      </c>
      <c r="S17" s="193">
        <f>IF((INDEX([2]Invoice!$D:$D,Table4[[#This Row],[cek_ppn]]))=pajak[[#This Row],[Kode Sales :]],1)</f>
        <v>1</v>
      </c>
      <c r="T17" s="193">
        <f ca="1">IF((INDEX([2]Invoice!$K:$K,Table4[[#This Row],[cek_ppn]]+28))=pajak[[#This Row],[Total Invoice]],1)</f>
        <v>1</v>
      </c>
      <c r="U17" s="194">
        <f>IF((INDEX([2]Invoice!$J:$J,Table4[[#This Row],[cek_ppn]]+30))=pajak[[#This Row],[pembuat nota]],1)</f>
        <v>1</v>
      </c>
    </row>
    <row r="18" spans="1:21" x14ac:dyDescent="0.25">
      <c r="A18" s="88">
        <v>68</v>
      </c>
      <c r="C18" s="86">
        <f t="shared" si="0"/>
        <v>68</v>
      </c>
      <c r="D18" t="str">
        <f>IF(pajak[[#This Row],[//]]="","",INDEX(Table1[No. Invoice :],pajak[//]-offset))</f>
        <v>AM 23050016</v>
      </c>
      <c r="E18" s="90">
        <f>IF(pajak[[#This Row],[//]]="","",INDEX(Table1[Tgl Invoice :],pajak[//]-offset))</f>
        <v>45058</v>
      </c>
      <c r="F18" s="86" t="str">
        <f>IF(pajak[[#This Row],[//]]="","",INDEX(Table1[Kode Sales :],pajak[//]-offset))</f>
        <v>KO 1016</v>
      </c>
      <c r="G18" s="86" t="str">
        <f>IF(pajak[[#This Row],[//]]="","",INDEX(Table1[Toko],pajak[//]-offset))</f>
        <v>CV PULAU ATEKA NUSANTARA SURABAYA</v>
      </c>
      <c r="H18" s="89">
        <f ca="1">IF(pajak[[#This Row],[//]]="","",SUMIF(Table1[h_id],pajak[[#This Row],[//]],Table1[h_hargasebelumdiskon]))</f>
        <v>4363800</v>
      </c>
      <c r="I18" s="89">
        <f ca="1">IF(pajak[[#This Row],[//]]="","",SUMIF(Table1[h_id],pajak[[#This Row],[//]],Table1[h_diskon]))</f>
        <v>632751</v>
      </c>
      <c r="J18" s="89">
        <f ca="1">IF(pajak[[#This Row],[//]]="","",SUMIF(Table1[h_id],pajak[[#This Row],[//]],Table1[h_hargasetelahdiskon]))</f>
        <v>3731049</v>
      </c>
      <c r="K18" s="89">
        <f ca="1">IF(pajak[//]="","",pajak[[#This Row],[Sub Total]]/1.11*11%)</f>
        <v>369743.59459459456</v>
      </c>
      <c r="L18" s="89">
        <f ca="1">pajak[[#This Row],[Sub Total]]</f>
        <v>3731049</v>
      </c>
      <c r="M18" s="86" t="str">
        <f>IF(pajak[[#This Row],[//]]="","",INDEX(Table1[pembuat nota :],pajak[//]-offset))</f>
        <v>NOVI/ CONDRO</v>
      </c>
      <c r="N18" s="86" t="str">
        <f>IF(pajak[[#This Row],[//]]="","",IF(INDEX(Table1[edited :],pajak[//]-offset)="","",INDEX(Table1[edited :],pajak[//]-offset)))</f>
        <v/>
      </c>
      <c r="P18">
        <f>IF(pajak[[#This Row],[Kode Sales :]]="","",MATCH(pajak[[#This Row],[Kode Sales :]],[2]Invoice!$D:$D,0))</f>
        <v>1716</v>
      </c>
      <c r="Q18" s="193">
        <f>IF((INDEX([2]Invoice!$D:$D,Table4[[#This Row],[cek_ppn]]-4)&amp;" "&amp;INDEX([2]Invoice!$E:$E,Table4[[#This Row],[cek_ppn]]-4))=pajak[[#This Row],[No. Invoice :]],1)</f>
        <v>1</v>
      </c>
      <c r="R18" s="193">
        <f>IF((INDEX([2]Invoice!$D:$D,Table4[[#This Row],[cek_ppn]]-2))=pajak[[#This Row],[Tgl Invoice :]],1)</f>
        <v>1</v>
      </c>
      <c r="S18" s="193">
        <f>IF((INDEX([2]Invoice!$D:$D,Table4[[#This Row],[cek_ppn]]))=pajak[[#This Row],[Kode Sales :]],1)</f>
        <v>1</v>
      </c>
      <c r="T18" s="193">
        <f ca="1">IF((INDEX([2]Invoice!$K:$K,Table4[[#This Row],[cek_ppn]]+28))=pajak[[#This Row],[Total Invoice]],1)</f>
        <v>1</v>
      </c>
      <c r="U18" s="194">
        <f>IF((INDEX([2]Invoice!$J:$J,Table4[[#This Row],[cek_ppn]]+30))=pajak[[#This Row],[pembuat nota]],1)</f>
        <v>1</v>
      </c>
    </row>
    <row r="19" spans="1:21" x14ac:dyDescent="0.25">
      <c r="A19" s="88">
        <v>78</v>
      </c>
      <c r="B19" s="298"/>
      <c r="C19" s="86">
        <f t="shared" si="0"/>
        <v>78</v>
      </c>
      <c r="D19" t="str">
        <f>IF(pajak[[#This Row],[//]]="","",INDEX(Table1[No. Invoice :],pajak[//]-offset))</f>
        <v>AM 23050017</v>
      </c>
      <c r="E19" s="90">
        <f>IF(pajak[[#This Row],[//]]="","",INDEX(Table1[Tgl Invoice :],pajak[//]-offset))</f>
        <v>45058</v>
      </c>
      <c r="F19" s="86" t="str">
        <f>IF(pajak[[#This Row],[//]]="","",INDEX(Table1[Kode Sales :],pajak[//]-offset))</f>
        <v>KO 1045</v>
      </c>
      <c r="G19" s="86" t="str">
        <f>IF(pajak[[#This Row],[//]]="","",INDEX(Table1[Toko],pajak[//]-offset))</f>
        <v>SOEYANTO LOPULUSI ( LANCAR ) MALANG</v>
      </c>
      <c r="H19" s="89">
        <f ca="1">IF(pajak[[#This Row],[//]]="","",SUMIF(Table1[h_id],pajak[[#This Row],[//]],Table1[h_hargasebelumdiskon]))</f>
        <v>5115000</v>
      </c>
      <c r="I19" s="89">
        <f ca="1">IF(pajak[[#This Row],[//]]="","",SUMIF(Table1[h_id],pajak[[#This Row],[//]],Table1[h_diskon]))</f>
        <v>639375</v>
      </c>
      <c r="J19" s="89">
        <f ca="1">IF(pajak[[#This Row],[//]]="","",SUMIF(Table1[h_id],pajak[[#This Row],[//]],Table1[h_hargasetelahdiskon]))</f>
        <v>4475625</v>
      </c>
      <c r="K19" s="89">
        <f ca="1">IF(pajak[//]="","",pajak[[#This Row],[Sub Total]]/1.11*11%)</f>
        <v>443530.40540540533</v>
      </c>
      <c r="L19" s="89">
        <f ca="1">pajak[[#This Row],[Sub Total]]</f>
        <v>4475625</v>
      </c>
      <c r="M19" s="86" t="str">
        <f>IF(pajak[[#This Row],[//]]="","",INDEX(Table1[pembuat nota :],pajak[//]-offset))</f>
        <v>NOVI / CONDRO</v>
      </c>
      <c r="N19" s="86" t="str">
        <f>IF(pajak[[#This Row],[//]]="","",IF(INDEX(Table1[edited :],pajak[//]-offset)="","",INDEX(Table1[edited :],pajak[//]-offset)))</f>
        <v/>
      </c>
      <c r="P19">
        <f>IF(pajak[[#This Row],[Kode Sales :]]="","",MATCH(pajak[[#This Row],[Kode Sales :]],[2]Invoice!$D:$D,0))</f>
        <v>1830</v>
      </c>
      <c r="Q19" s="193">
        <f>IF((INDEX([2]Invoice!$D:$D,Table4[[#This Row],[cek_ppn]]-4)&amp;" "&amp;INDEX([2]Invoice!$E:$E,Table4[[#This Row],[cek_ppn]]-4))=pajak[[#This Row],[No. Invoice :]],1)</f>
        <v>1</v>
      </c>
      <c r="R19" s="193">
        <f>IF((INDEX([2]Invoice!$D:$D,Table4[[#This Row],[cek_ppn]]-2))=pajak[[#This Row],[Tgl Invoice :]],1)</f>
        <v>1</v>
      </c>
      <c r="S19" s="193">
        <f>IF((INDEX([2]Invoice!$D:$D,Table4[[#This Row],[cek_ppn]]))=pajak[[#This Row],[Kode Sales :]],1)</f>
        <v>1</v>
      </c>
      <c r="T19" s="193">
        <f ca="1">IF((INDEX([2]Invoice!$K:$K,Table4[[#This Row],[cek_ppn]]+28))=pajak[[#This Row],[Total Invoice]],1)</f>
        <v>1</v>
      </c>
      <c r="U19" s="194">
        <f>IF((INDEX([2]Invoice!$J:$J,Table4[[#This Row],[cek_ppn]]+30))=pajak[[#This Row],[pembuat nota]],1)</f>
        <v>1</v>
      </c>
    </row>
    <row r="20" spans="1:21" x14ac:dyDescent="0.25">
      <c r="A20" s="88">
        <v>80</v>
      </c>
      <c r="C20" s="86">
        <f t="shared" si="0"/>
        <v>80</v>
      </c>
      <c r="D20" t="str">
        <f>IF(pajak[[#This Row],[//]]="","",INDEX(Table1[No. Invoice :],pajak[//]-offset))</f>
        <v>AM 23050018</v>
      </c>
      <c r="E20" s="90">
        <f>IF(pajak[[#This Row],[//]]="","",INDEX(Table1[Tgl Invoice :],pajak[//]-offset))</f>
        <v>45058</v>
      </c>
      <c r="F20" s="86" t="str">
        <f>IF(pajak[[#This Row],[//]]="","",INDEX(Table1[Kode Sales :],pajak[//]-offset))</f>
        <v>KO 4100</v>
      </c>
      <c r="G20" s="86" t="str">
        <f>IF(pajak[[#This Row],[//]]="","",INDEX(Table1[Toko],pajak[//]-offset))</f>
        <v>CV PELITA JAYA (ANUGERAH SEJAHTERA) PURWOKERTO</v>
      </c>
      <c r="H20" s="89">
        <f ca="1">IF(pajak[[#This Row],[//]]="","",SUMIF(Table1[h_id],pajak[[#This Row],[//]],Table1[h_hargasebelumdiskon]))</f>
        <v>29551400</v>
      </c>
      <c r="I20" s="89">
        <f ca="1">IF(pajak[[#This Row],[//]]="","",SUMIF(Table1[h_id],pajak[[#This Row],[//]],Table1[h_diskon]))</f>
        <v>3989439</v>
      </c>
      <c r="J20" s="89">
        <f ca="1">IF(pajak[[#This Row],[//]]="","",SUMIF(Table1[h_id],pajak[[#This Row],[//]],Table1[h_hargasetelahdiskon]))</f>
        <v>25561961</v>
      </c>
      <c r="K20" s="89">
        <f ca="1">IF(pajak[//]="","",pajak[[#This Row],[Sub Total]]/1.11*11%)</f>
        <v>2533167.3063063058</v>
      </c>
      <c r="L20" s="89">
        <f ca="1">pajak[[#This Row],[Sub Total]]</f>
        <v>25561961</v>
      </c>
      <c r="M20" s="86" t="str">
        <f>IF(pajak[[#This Row],[//]]="","",INDEX(Table1[pembuat nota :],pajak[//]-offset))</f>
        <v>NOVI / CONDRO</v>
      </c>
      <c r="N20" s="86" t="str">
        <f>IF(pajak[[#This Row],[//]]="","",IF(INDEX(Table1[edited :],pajak[//]-offset)="","",INDEX(Table1[edited :],pajak[//]-offset)))</f>
        <v/>
      </c>
      <c r="P20">
        <f>IF(pajak[[#This Row],[Kode Sales :]]="","",MATCH(pajak[[#This Row],[Kode Sales :]],[2]Invoice!$D:$D,0))</f>
        <v>1944</v>
      </c>
      <c r="Q20" s="193">
        <f>IF((INDEX([2]Invoice!$D:$D,Table4[[#This Row],[cek_ppn]]-4)&amp;" "&amp;INDEX([2]Invoice!$E:$E,Table4[[#This Row],[cek_ppn]]-4))=pajak[[#This Row],[No. Invoice :]],1)</f>
        <v>1</v>
      </c>
      <c r="R20" s="193">
        <f>IF((INDEX([2]Invoice!$D:$D,Table4[[#This Row],[cek_ppn]]-2))=pajak[[#This Row],[Tgl Invoice :]],1)</f>
        <v>1</v>
      </c>
      <c r="S20" s="193">
        <f>IF((INDEX([2]Invoice!$D:$D,Table4[[#This Row],[cek_ppn]]))=pajak[[#This Row],[Kode Sales :]],1)</f>
        <v>1</v>
      </c>
      <c r="T20" s="193">
        <f ca="1">IF((INDEX([2]Invoice!$K:$K,Table4[[#This Row],[cek_ppn]]+28))=pajak[[#This Row],[Total Invoice]],1)</f>
        <v>1</v>
      </c>
      <c r="U20" s="194">
        <f>IF((INDEX([2]Invoice!$J:$J,Table4[[#This Row],[cek_ppn]]+30))=pajak[[#This Row],[pembuat nota]],1)</f>
        <v>1</v>
      </c>
    </row>
    <row r="21" spans="1:21" x14ac:dyDescent="0.25">
      <c r="A21" s="88">
        <v>86</v>
      </c>
      <c r="C21" s="86">
        <f t="shared" si="0"/>
        <v>86</v>
      </c>
      <c r="D21" t="str">
        <f>IF(pajak[[#This Row],[//]]="","",INDEX(Table1[No. Invoice :],pajak[//]-offset))</f>
        <v>AM 23050019</v>
      </c>
      <c r="E21" s="90">
        <f>IF(pajak[[#This Row],[//]]="","",INDEX(Table1[Tgl Invoice :],pajak[//]-offset))</f>
        <v>45058</v>
      </c>
      <c r="F21" s="86" t="str">
        <f>IF(pajak[[#This Row],[//]]="","",INDEX(Table1[Kode Sales :],pajak[//]-offset))</f>
        <v>G 4093</v>
      </c>
      <c r="G21" s="86" t="str">
        <f>IF(pajak[[#This Row],[//]]="","",INDEX(Table1[Toko],pajak[//]-offset))</f>
        <v>LILY JULIAWATI (REJO AGUNG) JOMBANG</v>
      </c>
      <c r="H21" s="89">
        <f ca="1">IF(pajak[[#This Row],[//]]="","",SUMIF(Table1[h_id],pajak[[#This Row],[//]],Table1[h_hargasebelumdiskon]))</f>
        <v>67787800</v>
      </c>
      <c r="I21" s="89">
        <f ca="1">IF(pajak[[#This Row],[//]]="","",SUMIF(Table1[h_id],pajak[[#This Row],[//]],Table1[h_diskon]))</f>
        <v>8473475</v>
      </c>
      <c r="J21" s="89">
        <f ca="1">IF(pajak[[#This Row],[//]]="","",SUMIF(Table1[h_id],pajak[[#This Row],[//]],Table1[h_hargasetelahdiskon]))</f>
        <v>59314325</v>
      </c>
      <c r="K21" s="89">
        <f ca="1">IF(pajak[//]="","",pajak[[#This Row],[Sub Total]]/1.11*11%)</f>
        <v>5877996.1711711707</v>
      </c>
      <c r="L21" s="89">
        <f ca="1">pajak[[#This Row],[Sub Total]]</f>
        <v>59314325</v>
      </c>
      <c r="M21" s="86" t="str">
        <f>IF(pajak[[#This Row],[//]]="","",INDEX(Table1[pembuat nota :],pajak[//]-offset))</f>
        <v>NOVI / CONDRO</v>
      </c>
      <c r="N21" s="86" t="str">
        <f>IF(pajak[[#This Row],[//]]="","",IF(INDEX(Table1[edited :],pajak[//]-offset)="","",INDEX(Table1[edited :],pajak[//]-offset)))</f>
        <v/>
      </c>
      <c r="P21">
        <f>IF(pajak[[#This Row],[Kode Sales :]]="","",MATCH(pajak[[#This Row],[Kode Sales :]],[2]Invoice!$D:$D,0))</f>
        <v>2058</v>
      </c>
      <c r="Q21" s="193">
        <f>IF((INDEX([2]Invoice!$D:$D,Table4[[#This Row],[cek_ppn]]-4)&amp;" "&amp;INDEX([2]Invoice!$E:$E,Table4[[#This Row],[cek_ppn]]-4))=pajak[[#This Row],[No. Invoice :]],1)</f>
        <v>1</v>
      </c>
      <c r="R21" s="193">
        <f>IF((INDEX([2]Invoice!$D:$D,Table4[[#This Row],[cek_ppn]]-2))=pajak[[#This Row],[Tgl Invoice :]],1)</f>
        <v>1</v>
      </c>
      <c r="S21" s="193">
        <f>IF((INDEX([2]Invoice!$D:$D,Table4[[#This Row],[cek_ppn]]))=pajak[[#This Row],[Kode Sales :]],1)</f>
        <v>1</v>
      </c>
      <c r="T21" s="193">
        <f ca="1">IF((INDEX([2]Invoice!$K:$K,Table4[[#This Row],[cek_ppn]]+28))=pajak[[#This Row],[Total Invoice]],1)</f>
        <v>1</v>
      </c>
      <c r="U21" s="194">
        <f>IF((INDEX([2]Invoice!$J:$J,Table4[[#This Row],[cek_ppn]]+30))=pajak[[#This Row],[pembuat nota]],1)</f>
        <v>1</v>
      </c>
    </row>
    <row r="22" spans="1:21" x14ac:dyDescent="0.25">
      <c r="A22" s="88">
        <v>99</v>
      </c>
      <c r="C22" s="86">
        <f t="shared" si="0"/>
        <v>99</v>
      </c>
      <c r="D22" s="86" t="str">
        <f>IF(pajak[[#This Row],[//]]="","",INDEX(Table1[No. Invoice :],pajak[//]-offset))</f>
        <v>AM 23050020</v>
      </c>
      <c r="E22" s="90">
        <f>IF(pajak[[#This Row],[//]]="","",INDEX(Table1[Tgl Invoice :],pajak[//]-offset))</f>
        <v>45059</v>
      </c>
      <c r="F22" s="86" t="str">
        <f>IF(pajak[[#This Row],[//]]="","",INDEX(Table1[Kode Sales :],pajak[//]-offset))</f>
        <v>KO 4184</v>
      </c>
      <c r="G22" s="86" t="str">
        <f>IF(pajak[[#This Row],[//]]="","",INDEX(Table1[Toko],pajak[//]-offset))</f>
        <v>CV PELITA JAYA (ANUGERAH SEJAHTERA) PURWOKERTO</v>
      </c>
      <c r="H22" s="89">
        <f ca="1">IF(pajak[[#This Row],[//]]="","",SUMIF(Table1[h_id],pajak[[#This Row],[//]],Table1[h_hargasebelumdiskon]))</f>
        <v>18600000</v>
      </c>
      <c r="I22" s="89">
        <f ca="1">IF(pajak[[#This Row],[//]]="","",SUMIF(Table1[h_id],pajak[[#This Row],[//]],Table1[h_diskon]))</f>
        <v>2511000</v>
      </c>
      <c r="J22" s="89">
        <f ca="1">IF(pajak[[#This Row],[//]]="","",SUMIF(Table1[h_id],pajak[[#This Row],[//]],Table1[h_hargasetelahdiskon]))</f>
        <v>16089000</v>
      </c>
      <c r="K22" s="89">
        <f ca="1">IF(pajak[//]="","",pajak[[#This Row],[Sub Total]]/1.11*11%)</f>
        <v>1594405.4054054054</v>
      </c>
      <c r="L22" s="89">
        <f ca="1">pajak[[#This Row],[Sub Total]]</f>
        <v>16089000</v>
      </c>
      <c r="M22" s="86" t="str">
        <f>IF(pajak[[#This Row],[//]]="","",INDEX(Table1[pembuat nota :],pajak[//]-offset))</f>
        <v>NOVI / CONDRO</v>
      </c>
      <c r="N22" s="86" t="str">
        <f>IF(pajak[[#This Row],[//]]="","",IF(INDEX(Table1[edited :],pajak[//]-offset)="","",INDEX(Table1[edited :],pajak[//]-offset)))</f>
        <v/>
      </c>
      <c r="P22">
        <f>IF(pajak[[#This Row],[Kode Sales :]]="","",MATCH(pajak[[#This Row],[Kode Sales :]],[2]Invoice!$D:$D,0))</f>
        <v>2172</v>
      </c>
      <c r="Q22" s="193">
        <f>IF((INDEX([2]Invoice!$D:$D,Table4[[#This Row],[cek_ppn]]-4)&amp;" "&amp;INDEX([2]Invoice!$E:$E,Table4[[#This Row],[cek_ppn]]-4))=pajak[[#This Row],[No. Invoice :]],1)</f>
        <v>1</v>
      </c>
      <c r="R22" s="193">
        <f>IF((INDEX([2]Invoice!$D:$D,Table4[[#This Row],[cek_ppn]]-2))=pajak[[#This Row],[Tgl Invoice :]],1)</f>
        <v>1</v>
      </c>
      <c r="S22" s="193">
        <f>IF((INDEX([2]Invoice!$D:$D,Table4[[#This Row],[cek_ppn]]))=pajak[[#This Row],[Kode Sales :]],1)</f>
        <v>1</v>
      </c>
      <c r="T22" s="193">
        <f ca="1">IF((INDEX([2]Invoice!$K:$K,Table4[[#This Row],[cek_ppn]]+28))=pajak[[#This Row],[Total Invoice]],1)</f>
        <v>1</v>
      </c>
      <c r="U22" s="194">
        <f>IF((INDEX([2]Invoice!$J:$J,Table4[[#This Row],[cek_ppn]]+30))=pajak[[#This Row],[pembuat nota]],1)</f>
        <v>1</v>
      </c>
    </row>
    <row r="23" spans="1:21" x14ac:dyDescent="0.25">
      <c r="A23" s="88">
        <v>101</v>
      </c>
      <c r="C23" s="86">
        <f t="shared" si="0"/>
        <v>101</v>
      </c>
      <c r="D23" s="86" t="str">
        <f>IF(pajak[[#This Row],[//]]="","",INDEX(Table1[No. Invoice :],pajak[//]-offset))</f>
        <v>AM 23050021</v>
      </c>
      <c r="E23" s="90">
        <f>IF(pajak[[#This Row],[//]]="","",INDEX(Table1[Tgl Invoice :],pajak[//]-offset))</f>
        <v>45059</v>
      </c>
      <c r="F23" s="86" t="str">
        <f>IF(pajak[[#This Row],[//]]="","",INDEX(Table1[Kode Sales :],pajak[//]-offset))</f>
        <v>KO 1048</v>
      </c>
      <c r="G23" s="86" t="str">
        <f>IF(pajak[[#This Row],[//]]="","",INDEX(Table1[Toko],pajak[//]-offset))</f>
        <v>SOEYANTO LOPULUSI ( LANCAR ) MALANG</v>
      </c>
      <c r="H23" s="89">
        <f ca="1">IF(pajak[[#This Row],[//]]="","",SUMIF(Table1[h_id],pajak[[#This Row],[//]],Table1[h_hargasebelumdiskon]))</f>
        <v>16632000</v>
      </c>
      <c r="I23" s="89">
        <f ca="1">IF(pajak[[#This Row],[//]]="","",SUMIF(Table1[h_id],pajak[[#This Row],[//]],Table1[h_diskon]))</f>
        <v>2079000</v>
      </c>
      <c r="J23" s="89">
        <f ca="1">IF(pajak[[#This Row],[//]]="","",SUMIF(Table1[h_id],pajak[[#This Row],[//]],Table1[h_hargasetelahdiskon]))</f>
        <v>14553000</v>
      </c>
      <c r="K23" s="89">
        <f ca="1">IF(pajak[//]="","",pajak[[#This Row],[Sub Total]]/1.11*11%)</f>
        <v>1442189.1891891891</v>
      </c>
      <c r="L23" s="89">
        <f ca="1">pajak[[#This Row],[Sub Total]]</f>
        <v>14553000</v>
      </c>
      <c r="M23" s="86" t="str">
        <f>IF(pajak[[#This Row],[//]]="","",INDEX(Table1[pembuat nota :],pajak[//]-offset))</f>
        <v>NOVI / CONDRO</v>
      </c>
      <c r="N23" s="86" t="str">
        <f>IF(pajak[[#This Row],[//]]="","",IF(INDEX(Table1[edited :],pajak[//]-offset)="","",INDEX(Table1[edited :],pajak[//]-offset)))</f>
        <v/>
      </c>
      <c r="P23">
        <f>IF(pajak[[#This Row],[Kode Sales :]]="","",MATCH(pajak[[#This Row],[Kode Sales :]],[2]Invoice!$D:$D,0))</f>
        <v>2286</v>
      </c>
      <c r="Q23" s="193">
        <f>IF((INDEX([2]Invoice!$D:$D,Table4[[#This Row],[cek_ppn]]-4)&amp;" "&amp;INDEX([2]Invoice!$E:$E,Table4[[#This Row],[cek_ppn]]-4))=pajak[[#This Row],[No. Invoice :]],1)</f>
        <v>1</v>
      </c>
      <c r="R23" s="193">
        <f>IF((INDEX([2]Invoice!$D:$D,Table4[[#This Row],[cek_ppn]]-2))=pajak[[#This Row],[Tgl Invoice :]],1)</f>
        <v>1</v>
      </c>
      <c r="S23" s="193">
        <f>IF((INDEX([2]Invoice!$D:$D,Table4[[#This Row],[cek_ppn]]))=pajak[[#This Row],[Kode Sales :]],1)</f>
        <v>1</v>
      </c>
      <c r="T23" s="193">
        <f ca="1">IF((INDEX([2]Invoice!$K:$K,Table4[[#This Row],[cek_ppn]]+28))=pajak[[#This Row],[Total Invoice]],1)</f>
        <v>1</v>
      </c>
      <c r="U23" s="194">
        <f>IF((INDEX([2]Invoice!$J:$J,Table4[[#This Row],[cek_ppn]]+30))=pajak[[#This Row],[pembuat nota]],1)</f>
        <v>1</v>
      </c>
    </row>
    <row r="24" spans="1:21" x14ac:dyDescent="0.25">
      <c r="A24" s="88">
        <v>104</v>
      </c>
      <c r="C24" s="86">
        <f t="shared" si="0"/>
        <v>104</v>
      </c>
      <c r="D24" s="86" t="str">
        <f>IF(pajak[[#This Row],[//]]="","",INDEX(Table1[No. Invoice :],pajak[//]-offset))</f>
        <v>AM 23050022</v>
      </c>
      <c r="E24" s="90">
        <f>IF(pajak[[#This Row],[//]]="","",INDEX(Table1[Tgl Invoice :],pajak[//]-offset))</f>
        <v>45058</v>
      </c>
      <c r="F24" s="86" t="str">
        <f>IF(pajak[[#This Row],[//]]="","",INDEX(Table1[Kode Sales :],pajak[//]-offset))</f>
        <v>G 4205</v>
      </c>
      <c r="G24" s="86" t="str">
        <f>IF(pajak[[#This Row],[//]]="","",INDEX(Table1[Toko],pajak[//]-offset))</f>
        <v>LILY JULIAWATI (REJO AGUNG) JOMBANG</v>
      </c>
      <c r="H24" s="89">
        <f ca="1">IF(pajak[[#This Row],[//]]="","",SUMIF(Table1[h_id],pajak[[#This Row],[//]],Table1[h_hargasebelumdiskon]))</f>
        <v>43826400</v>
      </c>
      <c r="I24" s="89">
        <f ca="1">IF(pajak[[#This Row],[//]]="","",SUMIF(Table1[h_id],pajak[[#This Row],[//]],Table1[h_diskon]))</f>
        <v>5478300</v>
      </c>
      <c r="J24" s="89">
        <f ca="1">IF(pajak[[#This Row],[//]]="","",SUMIF(Table1[h_id],pajak[[#This Row],[//]],Table1[h_hargasetelahdiskon]))</f>
        <v>38348100</v>
      </c>
      <c r="K24" s="89">
        <f ca="1">IF(pajak[//]="","",pajak[[#This Row],[Sub Total]]/1.11*11%)</f>
        <v>3800262.1621621624</v>
      </c>
      <c r="L24" s="89">
        <f ca="1">pajak[[#This Row],[Sub Total]]</f>
        <v>38348100</v>
      </c>
      <c r="M24" s="86" t="str">
        <f>IF(pajak[[#This Row],[//]]="","",INDEX(Table1[pembuat nota :],pajak[//]-offset))</f>
        <v>NOVI / CONDRO</v>
      </c>
      <c r="N24" s="86" t="str">
        <f>IF(pajak[[#This Row],[//]]="","",IF(INDEX(Table1[edited :],pajak[//]-offset)="","",INDEX(Table1[edited :],pajak[//]-offset)))</f>
        <v/>
      </c>
      <c r="P24" s="86">
        <f>IF(pajak[[#This Row],[Kode Sales :]]="","",MATCH(pajak[[#This Row],[Kode Sales :]],[2]Invoice!$D:$D,0))</f>
        <v>2400</v>
      </c>
      <c r="Q24" s="194">
        <f>IF((INDEX([2]Invoice!$D:$D,Table4[[#This Row],[cek_ppn]]-4)&amp;" "&amp;INDEX([2]Invoice!$E:$E,Table4[[#This Row],[cek_ppn]]-4))=pajak[[#This Row],[No. Invoice :]],1)</f>
        <v>1</v>
      </c>
      <c r="R24" s="194">
        <f>IF((INDEX([2]Invoice!$D:$D,Table4[[#This Row],[cek_ppn]]-2))=pajak[[#This Row],[Tgl Invoice :]],1)</f>
        <v>1</v>
      </c>
      <c r="S24" s="194">
        <f>IF((INDEX([2]Invoice!$D:$D,Table4[[#This Row],[cek_ppn]]))=pajak[[#This Row],[Kode Sales :]],1)</f>
        <v>1</v>
      </c>
      <c r="T24" s="194">
        <f ca="1">IF((INDEX([2]Invoice!$K:$K,Table4[[#This Row],[cek_ppn]]+28))=pajak[[#This Row],[Total Invoice]],1)</f>
        <v>1</v>
      </c>
      <c r="U24" s="194">
        <f>IF((INDEX([2]Invoice!$J:$J,Table4[[#This Row],[cek_ppn]]+30))=pajak[[#This Row],[pembuat nota]],1)</f>
        <v>1</v>
      </c>
    </row>
    <row r="25" spans="1:21" x14ac:dyDescent="0.25">
      <c r="A25" s="88">
        <v>110</v>
      </c>
      <c r="C25" s="86">
        <f t="shared" si="0"/>
        <v>110</v>
      </c>
      <c r="D25" s="86" t="str">
        <f>IF(pajak[[#This Row],[//]]="","",INDEX(Table1[No. Invoice :],pajak[//]-offset))</f>
        <v>AM 23050023</v>
      </c>
      <c r="E25" s="90">
        <f>IF(pajak[[#This Row],[//]]="","",INDEX(Table1[Tgl Invoice :],pajak[//]-offset))</f>
        <v>45061</v>
      </c>
      <c r="F25" s="86" t="str">
        <f>IF(pajak[[#This Row],[//]]="","",INDEX(Table1[Kode Sales :],pajak[//]-offset))</f>
        <v>G 4209</v>
      </c>
      <c r="G25" s="86" t="str">
        <f>IF(pajak[[#This Row],[//]]="","",INDEX(Table1[Toko],pajak[//]-offset))</f>
        <v>LILY JULIAWATI (REJO AGUNG) JOMBANG</v>
      </c>
      <c r="H25" s="89">
        <f ca="1">IF(pajak[[#This Row],[//]]="","",SUMIF(Table1[h_id],pajak[[#This Row],[//]],Table1[h_hargasebelumdiskon]))</f>
        <v>27648000</v>
      </c>
      <c r="I25" s="89">
        <f ca="1">IF(pajak[[#This Row],[//]]="","",SUMIF(Table1[h_id],pajak[[#This Row],[//]],Table1[h_diskon]))</f>
        <v>3456000</v>
      </c>
      <c r="J25" s="89">
        <f ca="1">IF(pajak[[#This Row],[//]]="","",SUMIF(Table1[h_id],pajak[[#This Row],[//]],Table1[h_hargasetelahdiskon]))</f>
        <v>24192000</v>
      </c>
      <c r="K25" s="89">
        <f ca="1">IF(pajak[//]="","",pajak[[#This Row],[Sub Total]]/1.11*11%)</f>
        <v>2397405.4054054054</v>
      </c>
      <c r="L25" s="89">
        <f ca="1">pajak[[#This Row],[Sub Total]]</f>
        <v>24192000</v>
      </c>
      <c r="M25" s="86" t="str">
        <f>IF(pajak[[#This Row],[//]]="","",INDEX(Table1[pembuat nota :],pajak[//]-offset))</f>
        <v>NOVI / CONDRO</v>
      </c>
      <c r="N25" s="86" t="str">
        <f>IF(pajak[[#This Row],[//]]="","",IF(INDEX(Table1[edited :],pajak[//]-offset)="","",INDEX(Table1[edited :],pajak[//]-offset)))</f>
        <v/>
      </c>
      <c r="P25" s="86">
        <f>IF(pajak[[#This Row],[Kode Sales :]]="","",MATCH(pajak[[#This Row],[Kode Sales :]],[2]Invoice!$D:$D,0))</f>
        <v>2514</v>
      </c>
      <c r="Q25" s="194">
        <f>IF((INDEX([2]Invoice!$D:$D,Table4[[#This Row],[cek_ppn]]-4)&amp;" "&amp;INDEX([2]Invoice!$E:$E,Table4[[#This Row],[cek_ppn]]-4))=pajak[[#This Row],[No. Invoice :]],1)</f>
        <v>1</v>
      </c>
      <c r="R25" s="194">
        <f>IF((INDEX([2]Invoice!$D:$D,Table4[[#This Row],[cek_ppn]]-2))=pajak[[#This Row],[Tgl Invoice :]],1)</f>
        <v>1</v>
      </c>
      <c r="S25" s="194">
        <f>IF((INDEX([2]Invoice!$D:$D,Table4[[#This Row],[cek_ppn]]))=pajak[[#This Row],[Kode Sales :]],1)</f>
        <v>1</v>
      </c>
      <c r="T25" s="194">
        <f ca="1">IF((INDEX([2]Invoice!$K:$K,Table4[[#This Row],[cek_ppn]]+28))=pajak[[#This Row],[Total Invoice]],1)</f>
        <v>1</v>
      </c>
      <c r="U25" s="194">
        <f>IF((INDEX([2]Invoice!$J:$J,Table4[[#This Row],[cek_ppn]]+30))=pajak[[#This Row],[pembuat nota]],1)</f>
        <v>1</v>
      </c>
    </row>
    <row r="26" spans="1:21" x14ac:dyDescent="0.25">
      <c r="A26" s="88">
        <v>112</v>
      </c>
      <c r="C26" s="86">
        <f t="shared" si="0"/>
        <v>112</v>
      </c>
      <c r="D26" s="86" t="str">
        <f>IF(pajak[[#This Row],[//]]="","",INDEX(Table1[No. Invoice :],pajak[//]-offset))</f>
        <v>AM 23050024</v>
      </c>
      <c r="E26" s="90">
        <f>IF(pajak[[#This Row],[//]]="","",INDEX(Table1[Tgl Invoice :],pajak[//]-offset))</f>
        <v>45061</v>
      </c>
      <c r="F26" s="86" t="str">
        <f>IF(pajak[[#This Row],[//]]="","",INDEX(Table1[Kode Sales :],pajak[//]-offset))</f>
        <v>G 4210</v>
      </c>
      <c r="G26" s="86" t="str">
        <f>IF(pajak[[#This Row],[//]]="","",INDEX(Table1[Toko],pajak[//]-offset))</f>
        <v>LILY JULIAWATI (REJO AGUNG) JOMBANG</v>
      </c>
      <c r="H26" s="89">
        <f ca="1">IF(pajak[[#This Row],[//]]="","",SUMIF(Table1[h_id],pajak[[#This Row],[//]],Table1[h_hargasebelumdiskon]))</f>
        <v>13107000</v>
      </c>
      <c r="I26" s="89">
        <f ca="1">IF(pajak[[#This Row],[//]]="","",SUMIF(Table1[h_id],pajak[[#This Row],[//]],Table1[h_diskon]))</f>
        <v>1638375</v>
      </c>
      <c r="J26" s="89">
        <f ca="1">IF(pajak[[#This Row],[//]]="","",SUMIF(Table1[h_id],pajak[[#This Row],[//]],Table1[h_hargasetelahdiskon]))</f>
        <v>11468625</v>
      </c>
      <c r="K26" s="89">
        <f ca="1">IF(pajak[//]="","",pajak[[#This Row],[Sub Total]]/1.11*11%)</f>
        <v>1136530.4054054054</v>
      </c>
      <c r="L26" s="89">
        <f ca="1">pajak[[#This Row],[Sub Total]]</f>
        <v>11468625</v>
      </c>
      <c r="M26" s="86" t="str">
        <f>IF(pajak[[#This Row],[//]]="","",INDEX(Table1[pembuat nota :],pajak[//]-offset))</f>
        <v>NOVI / CONDRO</v>
      </c>
      <c r="N26" s="86" t="str">
        <f>IF(pajak[[#This Row],[//]]="","",IF(INDEX(Table1[edited :],pajak[//]-offset)="","",INDEX(Table1[edited :],pajak[//]-offset)))</f>
        <v/>
      </c>
      <c r="P26" s="86">
        <f>IF(pajak[[#This Row],[Kode Sales :]]="","",MATCH(pajak[[#This Row],[Kode Sales :]],[2]Invoice!$D:$D,0))</f>
        <v>2628</v>
      </c>
      <c r="Q26" s="194">
        <f>IF((INDEX([2]Invoice!$D:$D,Table4[[#This Row],[cek_ppn]]-4)&amp;" "&amp;INDEX([2]Invoice!$E:$E,Table4[[#This Row],[cek_ppn]]-4))=pajak[[#This Row],[No. Invoice :]],1)</f>
        <v>1</v>
      </c>
      <c r="R26" s="194">
        <f>IF((INDEX([2]Invoice!$D:$D,Table4[[#This Row],[cek_ppn]]-2))=pajak[[#This Row],[Tgl Invoice :]],1)</f>
        <v>1</v>
      </c>
      <c r="S26" s="194">
        <f>IF((INDEX([2]Invoice!$D:$D,Table4[[#This Row],[cek_ppn]]))=pajak[[#This Row],[Kode Sales :]],1)</f>
        <v>1</v>
      </c>
      <c r="T26" s="194">
        <f ca="1">IF((INDEX([2]Invoice!$K:$K,Table4[[#This Row],[cek_ppn]]+28))=pajak[[#This Row],[Total Invoice]],1)</f>
        <v>1</v>
      </c>
      <c r="U26" s="194">
        <f>IF((INDEX([2]Invoice!$J:$J,Table4[[#This Row],[cek_ppn]]+30))=pajak[[#This Row],[pembuat nota]],1)</f>
        <v>1</v>
      </c>
    </row>
    <row r="27" spans="1:21" x14ac:dyDescent="0.25">
      <c r="A27" s="88">
        <v>116</v>
      </c>
      <c r="C27" s="86">
        <f t="shared" si="0"/>
        <v>116</v>
      </c>
      <c r="D27" s="86" t="str">
        <f>IF(pajak[[#This Row],[//]]="","",INDEX(Table1[No. Invoice :],pajak[//]-offset))</f>
        <v>AM 23050025</v>
      </c>
      <c r="E27" s="90">
        <f>IF(pajak[[#This Row],[//]]="","",INDEX(Table1[Tgl Invoice :],pajak[//]-offset))</f>
        <v>45062</v>
      </c>
      <c r="F27" s="86" t="str">
        <f>IF(pajak[[#This Row],[//]]="","",INDEX(Table1[Kode Sales :],pajak[//]-offset))</f>
        <v>KO 1269</v>
      </c>
      <c r="G27" s="86" t="str">
        <f>IF(pajak[[#This Row],[//]]="","",INDEX(Table1[Toko],pajak[//]-offset))</f>
        <v>SOEYANTO LOPULUSI ( LANCAR ) MALANG</v>
      </c>
      <c r="H27" s="89">
        <f ca="1">IF(pajak[[#This Row],[//]]="","",SUMIF(Table1[h_id],pajak[[#This Row],[//]],Table1[h_hargasebelumdiskon]))</f>
        <v>14284800</v>
      </c>
      <c r="I27" s="89">
        <f ca="1">IF(pajak[[#This Row],[//]]="","",SUMIF(Table1[h_id],pajak[[#This Row],[//]],Table1[h_diskon]))</f>
        <v>1785600</v>
      </c>
      <c r="J27" s="89">
        <f ca="1">IF(pajak[[#This Row],[//]]="","",SUMIF(Table1[h_id],pajak[[#This Row],[//]],Table1[h_hargasetelahdiskon]))</f>
        <v>12499200</v>
      </c>
      <c r="K27" s="89">
        <f ca="1">IF(pajak[//]="","",pajak[[#This Row],[Sub Total]]/1.11*11%)</f>
        <v>1238659.4594594592</v>
      </c>
      <c r="L27" s="89">
        <f ca="1">pajak[[#This Row],[Sub Total]]</f>
        <v>12499200</v>
      </c>
      <c r="M27" s="86" t="str">
        <f>IF(pajak[[#This Row],[//]]="","",INDEX(Table1[pembuat nota :],pajak[//]-offset))</f>
        <v>NOVI / CONDRO</v>
      </c>
      <c r="N27" s="86" t="str">
        <f>IF(pajak[[#This Row],[//]]="","",IF(INDEX(Table1[edited :],pajak[//]-offset)="","",INDEX(Table1[edited :],pajak[//]-offset)))</f>
        <v/>
      </c>
      <c r="P27" s="86">
        <f>IF(pajak[[#This Row],[Kode Sales :]]="","",MATCH(pajak[[#This Row],[Kode Sales :]],[2]Invoice!$D:$D,0))</f>
        <v>2742</v>
      </c>
      <c r="Q27" s="194">
        <f>IF((INDEX([2]Invoice!$D:$D,Table4[[#This Row],[cek_ppn]]-4)&amp;" "&amp;INDEX([2]Invoice!$E:$E,Table4[[#This Row],[cek_ppn]]-4))=pajak[[#This Row],[No. Invoice :]],1)</f>
        <v>1</v>
      </c>
      <c r="R27" s="194">
        <f>IF((INDEX([2]Invoice!$D:$D,Table4[[#This Row],[cek_ppn]]-2))=pajak[[#This Row],[Tgl Invoice :]],1)</f>
        <v>1</v>
      </c>
      <c r="S27" s="194">
        <f>IF((INDEX([2]Invoice!$D:$D,Table4[[#This Row],[cek_ppn]]))=pajak[[#This Row],[Kode Sales :]],1)</f>
        <v>1</v>
      </c>
      <c r="T27" s="194">
        <f ca="1">IF((INDEX([2]Invoice!$K:$K,Table4[[#This Row],[cek_ppn]]+28))=pajak[[#This Row],[Total Invoice]],1)</f>
        <v>1</v>
      </c>
      <c r="U27" s="194">
        <f>IF((INDEX([2]Invoice!$J:$J,Table4[[#This Row],[cek_ppn]]+30))=pajak[[#This Row],[pembuat nota]],1)</f>
        <v>1</v>
      </c>
    </row>
    <row r="28" spans="1:21" x14ac:dyDescent="0.25">
      <c r="A28" s="88">
        <v>119</v>
      </c>
      <c r="C28" s="86">
        <f t="shared" si="0"/>
        <v>119</v>
      </c>
      <c r="D28" s="86" t="str">
        <f>IF(pajak[[#This Row],[//]]="","",INDEX(Table1[No. Invoice :],pajak[//]-offset))</f>
        <v>AM 23050026</v>
      </c>
      <c r="E28" s="90">
        <f>IF(pajak[[#This Row],[//]]="","",INDEX(Table1[Tgl Invoice :],pajak[//]-offset))</f>
        <v>45062</v>
      </c>
      <c r="F28" s="86" t="str">
        <f>IF(pajak[[#This Row],[//]]="","",INDEX(Table1[Kode Sales :],pajak[//]-offset))</f>
        <v>KO 4217</v>
      </c>
      <c r="G28" s="86" t="str">
        <f>IF(pajak[[#This Row],[//]]="","",INDEX(Table1[Toko],pajak[//]-offset))</f>
        <v>CV SINAR CAHAYA NIRMALA BREBES</v>
      </c>
      <c r="H28" s="89">
        <f ca="1">IF(pajak[[#This Row],[//]]="","",SUMIF(Table1[h_id],pajak[[#This Row],[//]],Table1[h_hargasebelumdiskon]))</f>
        <v>2310200</v>
      </c>
      <c r="I28" s="89">
        <f ca="1">IF(pajak[[#This Row],[//]]="","",SUMIF(Table1[h_id],pajak[[#This Row],[//]],Table1[h_diskon]))</f>
        <v>231020</v>
      </c>
      <c r="J28" s="89">
        <f ca="1">IF(pajak[[#This Row],[//]]="","",SUMIF(Table1[h_id],pajak[[#This Row],[//]],Table1[h_hargasetelahdiskon]))</f>
        <v>2079180</v>
      </c>
      <c r="K28" s="89">
        <f ca="1">IF(pajak[//]="","",pajak[[#This Row],[Sub Total]]/1.11*11%)</f>
        <v>206044.86486486485</v>
      </c>
      <c r="L28" s="89">
        <f ca="1">pajak[[#This Row],[Sub Total]]</f>
        <v>2079180</v>
      </c>
      <c r="M28" s="86" t="str">
        <f>IF(pajak[[#This Row],[//]]="","",INDEX(Table1[pembuat nota :],pajak[//]-offset))</f>
        <v>NOVI / CONDRO</v>
      </c>
      <c r="N28" s="86" t="str">
        <f>IF(pajak[[#This Row],[//]]="","",IF(INDEX(Table1[edited :],pajak[//]-offset)="","",INDEX(Table1[edited :],pajak[//]-offset)))</f>
        <v/>
      </c>
      <c r="O28"/>
      <c r="P28" s="86">
        <f>IF(pajak[[#This Row],[Kode Sales :]]="","",MATCH(pajak[[#This Row],[Kode Sales :]],[2]Invoice!$D:$D,0))</f>
        <v>2856</v>
      </c>
      <c r="Q28" s="194">
        <f>IF((INDEX([2]Invoice!$D:$D,Table4[[#This Row],[cek_ppn]]-4)&amp;" "&amp;INDEX([2]Invoice!$E:$E,Table4[[#This Row],[cek_ppn]]-4))=pajak[[#This Row],[No. Invoice :]],1)</f>
        <v>1</v>
      </c>
      <c r="R28" s="194">
        <f>IF((INDEX([2]Invoice!$D:$D,Table4[[#This Row],[cek_ppn]]-2))=pajak[[#This Row],[Tgl Invoice :]],1)</f>
        <v>1</v>
      </c>
      <c r="S28" s="194">
        <f>IF((INDEX([2]Invoice!$D:$D,Table4[[#This Row],[cek_ppn]]))=pajak[[#This Row],[Kode Sales :]],1)</f>
        <v>1</v>
      </c>
      <c r="T28" s="194">
        <f ca="1">IF((INDEX([2]Invoice!$K:$K,Table4[[#This Row],[cek_ppn]]+28))=pajak[[#This Row],[Total Invoice]],1)</f>
        <v>1</v>
      </c>
      <c r="U28" s="194">
        <f>IF((INDEX([2]Invoice!$J:$J,Table4[[#This Row],[cek_ppn]]+30))=pajak[[#This Row],[pembuat nota]],1)</f>
        <v>1</v>
      </c>
    </row>
    <row r="29" spans="1:21" x14ac:dyDescent="0.25">
      <c r="A29" s="88">
        <v>123</v>
      </c>
      <c r="C29" s="86">
        <f t="shared" si="0"/>
        <v>123</v>
      </c>
      <c r="D29" s="86" t="str">
        <f>IF(pajak[[#This Row],[//]]="","",INDEX(Table1[No. Invoice :],pajak[//]-offset))</f>
        <v>AM 23050027</v>
      </c>
      <c r="E29" s="90">
        <f>IF(pajak[[#This Row],[//]]="","",INDEX(Table1[Tgl Invoice :],pajak[//]-offset))</f>
        <v>45063</v>
      </c>
      <c r="F29" s="86" t="str">
        <f>IF(pajak[[#This Row],[//]]="","",INDEX(Table1[Kode Sales :],pajak[//]-offset))</f>
        <v>KO 4223</v>
      </c>
      <c r="G29" s="86" t="str">
        <f>IF(pajak[[#This Row],[//]]="","",INDEX(Table1[Toko],pajak[//]-offset))</f>
        <v>CV PELITA JAYA (ANUGERAH SEJAHTERA) PURWOKERTO</v>
      </c>
      <c r="H29" s="89">
        <f ca="1">IF(pajak[[#This Row],[//]]="","",SUMIF(Table1[h_id],pajak[[#This Row],[//]],Table1[h_hargasebelumdiskon]))</f>
        <v>34492800</v>
      </c>
      <c r="I29" s="89">
        <f ca="1">IF(pajak[[#This Row],[//]]="","",SUMIF(Table1[h_id],pajak[[#This Row],[//]],Table1[h_diskon]))</f>
        <v>4656528</v>
      </c>
      <c r="J29" s="89">
        <f ca="1">IF(pajak[[#This Row],[//]]="","",SUMIF(Table1[h_id],pajak[[#This Row],[//]],Table1[h_hargasetelahdiskon]))</f>
        <v>29836272</v>
      </c>
      <c r="K29" s="89">
        <f ca="1">IF(pajak[//]="","",pajak[[#This Row],[Sub Total]]/1.11*11%)</f>
        <v>2956747.6756756753</v>
      </c>
      <c r="L29" s="89">
        <f ca="1">pajak[[#This Row],[Sub Total]]</f>
        <v>29836272</v>
      </c>
      <c r="M29" s="86" t="str">
        <f>IF(pajak[[#This Row],[//]]="","",INDEX(Table1[pembuat nota :],pajak[//]-offset))</f>
        <v>NOVI / CONDRO</v>
      </c>
      <c r="N29" s="86" t="str">
        <f>IF(pajak[[#This Row],[//]]="","",IF(INDEX(Table1[edited :],pajak[//]-offset)="","",INDEX(Table1[edited :],pajak[//]-offset)))</f>
        <v/>
      </c>
      <c r="P29" s="86">
        <f>IF(pajak[[#This Row],[Kode Sales :]]="","",MATCH(pajak[[#This Row],[Kode Sales :]],[2]Invoice!$D:$D,0))</f>
        <v>2970</v>
      </c>
      <c r="Q29" s="194">
        <f>IF((INDEX([2]Invoice!$D:$D,Table4[[#This Row],[cek_ppn]]-4)&amp;" "&amp;INDEX([2]Invoice!$E:$E,Table4[[#This Row],[cek_ppn]]-4))=pajak[[#This Row],[No. Invoice :]],1)</f>
        <v>1</v>
      </c>
      <c r="R29" s="194">
        <f>IF((INDEX([2]Invoice!$D:$D,Table4[[#This Row],[cek_ppn]]-2))=pajak[[#This Row],[Tgl Invoice :]],1)</f>
        <v>1</v>
      </c>
      <c r="S29" s="194">
        <f>IF((INDEX([2]Invoice!$D:$D,Table4[[#This Row],[cek_ppn]]))=pajak[[#This Row],[Kode Sales :]],1)</f>
        <v>1</v>
      </c>
      <c r="T29" s="194">
        <f ca="1">IF((INDEX([2]Invoice!$K:$K,Table4[[#This Row],[cek_ppn]]+28))=pajak[[#This Row],[Total Invoice]],1)</f>
        <v>1</v>
      </c>
      <c r="U29" s="194">
        <f>IF((INDEX([2]Invoice!$J:$J,Table4[[#This Row],[cek_ppn]]+30))=pajak[[#This Row],[pembuat nota]],1)</f>
        <v>1</v>
      </c>
    </row>
    <row r="30" spans="1:21" x14ac:dyDescent="0.25">
      <c r="A30" s="88">
        <v>134</v>
      </c>
      <c r="C30" s="86">
        <f t="shared" si="0"/>
        <v>134</v>
      </c>
      <c r="D30" s="86" t="str">
        <f>IF(pajak[[#This Row],[//]]="","",INDEX(Table1[No. Invoice :],pajak[//]-offset))</f>
        <v>AM 23050028</v>
      </c>
      <c r="E30" s="90">
        <f>IF(pajak[[#This Row],[//]]="","",INDEX(Table1[Tgl Invoice :],pajak[//]-offset))</f>
        <v>45063</v>
      </c>
      <c r="F30" s="86" t="str">
        <f>IF(pajak[[#This Row],[//]]="","",INDEX(Table1[Kode Sales :],pajak[//]-offset))</f>
        <v>KO 4224</v>
      </c>
      <c r="G30" s="86" t="str">
        <f>IF(pajak[[#This Row],[//]]="","",INDEX(Table1[Toko],pajak[//]-offset))</f>
        <v>CV  WISUDA PURWOKERTO</v>
      </c>
      <c r="H30" s="89">
        <f ca="1">IF(pajak[[#This Row],[//]]="","",SUMIF(Table1[h_id],pajak[[#This Row],[//]],Table1[h_hargasebelumdiskon]))</f>
        <v>860000</v>
      </c>
      <c r="I30" s="89">
        <f ca="1">IF(pajak[[#This Row],[//]]="","",SUMIF(Table1[h_id],pajak[[#This Row],[//]],Table1[h_diskon]))</f>
        <v>86000</v>
      </c>
      <c r="J30" s="89">
        <f ca="1">IF(pajak[[#This Row],[//]]="","",SUMIF(Table1[h_id],pajak[[#This Row],[//]],Table1[h_hargasetelahdiskon]))</f>
        <v>774000</v>
      </c>
      <c r="K30" s="89">
        <f ca="1">IF(pajak[//]="","",pajak[[#This Row],[Sub Total]]/1.11*11%)</f>
        <v>76702.702702702707</v>
      </c>
      <c r="L30" s="89">
        <f ca="1">pajak[[#This Row],[Sub Total]]</f>
        <v>774000</v>
      </c>
      <c r="M30" s="86" t="str">
        <f>IF(pajak[[#This Row],[//]]="","",INDEX(Table1[pembuat nota :],pajak[//]-offset))</f>
        <v>NOVI / CONDRO</v>
      </c>
      <c r="N30" s="86" t="str">
        <f>IF(pajak[[#This Row],[//]]="","",IF(INDEX(Table1[edited :],pajak[//]-offset)="","",INDEX(Table1[edited :],pajak[//]-offset)))</f>
        <v/>
      </c>
      <c r="P30" s="86">
        <f>IF(pajak[[#This Row],[Kode Sales :]]="","",MATCH(pajak[[#This Row],[Kode Sales :]],[2]Invoice!$D:$D,0))</f>
        <v>3084</v>
      </c>
      <c r="Q30" s="194">
        <f>IF((INDEX([2]Invoice!$D:$D,Table4[[#This Row],[cek_ppn]]-4)&amp;" "&amp;INDEX([2]Invoice!$E:$E,Table4[[#This Row],[cek_ppn]]-4))=pajak[[#This Row],[No. Invoice :]],1)</f>
        <v>1</v>
      </c>
      <c r="R30" s="194">
        <f>IF((INDEX([2]Invoice!$D:$D,Table4[[#This Row],[cek_ppn]]-2))=pajak[[#This Row],[Tgl Invoice :]],1)</f>
        <v>1</v>
      </c>
      <c r="S30" s="194">
        <f>IF((INDEX([2]Invoice!$D:$D,Table4[[#This Row],[cek_ppn]]))=pajak[[#This Row],[Kode Sales :]],1)</f>
        <v>1</v>
      </c>
      <c r="T30" s="194">
        <f ca="1">IF((INDEX([2]Invoice!$K:$K,Table4[[#This Row],[cek_ppn]]+28))=pajak[[#This Row],[Total Invoice]],1)</f>
        <v>1</v>
      </c>
      <c r="U30" s="194">
        <f>IF((INDEX([2]Invoice!$J:$J,Table4[[#This Row],[cek_ppn]]+30))=pajak[[#This Row],[pembuat nota]],1)</f>
        <v>1</v>
      </c>
    </row>
    <row r="31" spans="1:21" x14ac:dyDescent="0.25">
      <c r="A31" s="88">
        <v>136</v>
      </c>
      <c r="C31" s="86">
        <f t="shared" si="0"/>
        <v>136</v>
      </c>
      <c r="D31" s="86" t="str">
        <f>IF(pajak[[#This Row],[//]]="","",INDEX(Table1[No. Invoice :],pajak[//]-offset))</f>
        <v>AM 23050029</v>
      </c>
      <c r="E31" s="90">
        <f>IF(pajak[[#This Row],[//]]="","",INDEX(Table1[Tgl Invoice :],pajak[//]-offset))</f>
        <v>45065</v>
      </c>
      <c r="F31" s="86" t="str">
        <f>IF(pajak[[#This Row],[//]]="","",INDEX(Table1[Kode Sales :],pajak[//]-offset))</f>
        <v>G 4235</v>
      </c>
      <c r="G31" s="86" t="str">
        <f>IF(pajak[[#This Row],[//]]="","",INDEX(Table1[Toko],pajak[//]-offset))</f>
        <v>LILY JULIAWATI (REJO AGUNG) JOMBANG</v>
      </c>
      <c r="H31" s="89">
        <f ca="1">IF(pajak[[#This Row],[//]]="","",SUMIF(Table1[h_id],pajak[[#This Row],[//]],Table1[h_hargasebelumdiskon]))</f>
        <v>4147200</v>
      </c>
      <c r="I31" s="89">
        <f ca="1">IF(pajak[[#This Row],[//]]="","",SUMIF(Table1[h_id],pajak[[#This Row],[//]],Table1[h_diskon]))</f>
        <v>518400</v>
      </c>
      <c r="J31" s="89">
        <f ca="1">IF(pajak[[#This Row],[//]]="","",SUMIF(Table1[h_id],pajak[[#This Row],[//]],Table1[h_hargasetelahdiskon]))</f>
        <v>3628800</v>
      </c>
      <c r="K31" s="89">
        <f ca="1">IF(pajak[//]="","",pajak[[#This Row],[Sub Total]]/1.11*11%)</f>
        <v>359610.81081081083</v>
      </c>
      <c r="L31" s="89">
        <f ca="1">pajak[[#This Row],[Sub Total]]</f>
        <v>3628800</v>
      </c>
      <c r="M31" s="86" t="str">
        <f>IF(pajak[[#This Row],[//]]="","",INDEX(Table1[pembuat nota :],pajak[//]-offset))</f>
        <v>LENA / YO</v>
      </c>
      <c r="N31" s="86" t="str">
        <f>IF(pajak[[#This Row],[//]]="","",IF(INDEX(Table1[edited :],pajak[//]-offset)="","",INDEX(Table1[edited :],pajak[//]-offset)))</f>
        <v/>
      </c>
      <c r="P31" s="86">
        <f>IF(pajak[[#This Row],[Kode Sales :]]="","",MATCH(pajak[[#This Row],[Kode Sales :]],[2]Invoice!$D:$D,0))</f>
        <v>3198</v>
      </c>
      <c r="Q31" s="194">
        <f>IF((INDEX([2]Invoice!$D:$D,Table4[[#This Row],[cek_ppn]]-4)&amp;" "&amp;INDEX([2]Invoice!$E:$E,Table4[[#This Row],[cek_ppn]]-4))=pajak[[#This Row],[No. Invoice :]],1)</f>
        <v>1</v>
      </c>
      <c r="R31" s="194">
        <f>IF((INDEX([2]Invoice!$D:$D,Table4[[#This Row],[cek_ppn]]-2))=pajak[[#This Row],[Tgl Invoice :]],1)</f>
        <v>1</v>
      </c>
      <c r="S31" s="194">
        <f>IF((INDEX([2]Invoice!$D:$D,Table4[[#This Row],[cek_ppn]]))=pajak[[#This Row],[Kode Sales :]],1)</f>
        <v>1</v>
      </c>
      <c r="T31" s="194">
        <f ca="1">IF((INDEX([2]Invoice!$K:$K,Table4[[#This Row],[cek_ppn]]+28))=pajak[[#This Row],[Total Invoice]],1)</f>
        <v>1</v>
      </c>
      <c r="U31" s="194">
        <f>IF((INDEX([2]Invoice!$J:$J,Table4[[#This Row],[cek_ppn]]+30))=pajak[[#This Row],[pembuat nota]],1)</f>
        <v>1</v>
      </c>
    </row>
    <row r="32" spans="1:21" x14ac:dyDescent="0.25">
      <c r="A32" s="88">
        <v>140</v>
      </c>
      <c r="C32" s="86">
        <f t="shared" si="0"/>
        <v>140</v>
      </c>
      <c r="D32" s="86" t="str">
        <f>IF(pajak[[#This Row],[//]]="","",INDEX(Table1[No. Invoice :],pajak[//]-offset))</f>
        <v>AM 23050030</v>
      </c>
      <c r="E32" s="90">
        <f>IF(pajak[[#This Row],[//]]="","",INDEX(Table1[Tgl Invoice :],pajak[//]-offset))</f>
        <v>45065</v>
      </c>
      <c r="F32" s="86" t="str">
        <f>IF(pajak[[#This Row],[//]]="","",INDEX(Table1[Kode Sales :],pajak[//]-offset))</f>
        <v>KO 4238</v>
      </c>
      <c r="G32" s="86" t="str">
        <f>IF(pajak[[#This Row],[//]]="","",INDEX(Table1[Toko],pajak[//]-offset))</f>
        <v>CV PELITA JAYA (ANUGERAH SEJAHTERA) PURWOKERTO</v>
      </c>
      <c r="H32" s="89">
        <f ca="1">IF(pajak[[#This Row],[//]]="","",SUMIF(Table1[h_id],pajak[[#This Row],[//]],Table1[h_hargasebelumdiskon]))</f>
        <v>10728000</v>
      </c>
      <c r="I32" s="89">
        <f ca="1">IF(pajak[[#This Row],[//]]="","",SUMIF(Table1[h_id],pajak[[#This Row],[//]],Table1[h_diskon]))</f>
        <v>1448280</v>
      </c>
      <c r="J32" s="89">
        <f ca="1">IF(pajak[[#This Row],[//]]="","",SUMIF(Table1[h_id],pajak[[#This Row],[//]],Table1[h_hargasetelahdiskon]))</f>
        <v>9279720</v>
      </c>
      <c r="K32" s="89">
        <f ca="1">IF(pajak[//]="","",pajak[[#This Row],[Sub Total]]/1.11*11%)</f>
        <v>919611.89189189172</v>
      </c>
      <c r="L32" s="89">
        <f ca="1">pajak[[#This Row],[Sub Total]]</f>
        <v>9279720</v>
      </c>
      <c r="M32" s="86" t="str">
        <f>IF(pajak[[#This Row],[//]]="","",INDEX(Table1[pembuat nota :],pajak[//]-offset))</f>
        <v>NOVI / CONDRO</v>
      </c>
      <c r="N32" s="86" t="str">
        <f>IF(pajak[[#This Row],[//]]="","",IF(INDEX(Table1[edited :],pajak[//]-offset)="","",INDEX(Table1[edited :],pajak[//]-offset)))</f>
        <v/>
      </c>
      <c r="P32" s="86">
        <f>IF(pajak[[#This Row],[Kode Sales :]]="","",MATCH(pajak[[#This Row],[Kode Sales :]],[2]Invoice!$D:$D,0))</f>
        <v>3312</v>
      </c>
      <c r="Q32" s="194">
        <f>IF((INDEX([2]Invoice!$D:$D,Table4[[#This Row],[cek_ppn]]-4)&amp;" "&amp;INDEX([2]Invoice!$E:$E,Table4[[#This Row],[cek_ppn]]-4))=pajak[[#This Row],[No. Invoice :]],1)</f>
        <v>1</v>
      </c>
      <c r="R32" s="194">
        <f>IF((INDEX([2]Invoice!$D:$D,Table4[[#This Row],[cek_ppn]]-2))=pajak[[#This Row],[Tgl Invoice :]],1)</f>
        <v>1</v>
      </c>
      <c r="S32" s="194">
        <f>IF((INDEX([2]Invoice!$D:$D,Table4[[#This Row],[cek_ppn]]))=pajak[[#This Row],[Kode Sales :]],1)</f>
        <v>1</v>
      </c>
      <c r="T32" s="194">
        <f ca="1">IF((INDEX([2]Invoice!$K:$K,Table4[[#This Row],[cek_ppn]]+28))=pajak[[#This Row],[Total Invoice]],1)</f>
        <v>1</v>
      </c>
      <c r="U32" s="194">
        <f>IF((INDEX([2]Invoice!$J:$J,Table4[[#This Row],[cek_ppn]]+30))=pajak[[#This Row],[pembuat nota]],1)</f>
        <v>1</v>
      </c>
    </row>
    <row r="33" spans="1:21" x14ac:dyDescent="0.25">
      <c r="A33" s="88">
        <v>143</v>
      </c>
      <c r="C33" s="86">
        <f t="shared" si="0"/>
        <v>143</v>
      </c>
      <c r="D33" s="86" t="str">
        <f>IF(pajak[[#This Row],[//]]="","",INDEX(Table1[No. Invoice :],pajak[//]-offset))</f>
        <v>AM 23050031</v>
      </c>
      <c r="E33" s="90">
        <f>IF(pajak[[#This Row],[//]]="","",INDEX(Table1[Tgl Invoice :],pajak[//]-offset))</f>
        <v>45065</v>
      </c>
      <c r="F33" s="86" t="str">
        <f>IF(pajak[[#This Row],[//]]="","",INDEX(Table1[Kode Sales :],pajak[//]-offset))</f>
        <v>KO 4236</v>
      </c>
      <c r="G33" s="86" t="str">
        <f>IF(pajak[[#This Row],[//]]="","",INDEX(Table1[Toko],pajak[//]-offset))</f>
        <v>CV SINAR CAHAYA NIRMALA BREBES</v>
      </c>
      <c r="H33" s="89">
        <f ca="1">IF(pajak[[#This Row],[//]]="","",SUMIF(Table1[h_id],pajak[[#This Row],[//]],Table1[h_hargasebelumdiskon]))</f>
        <v>2817900</v>
      </c>
      <c r="I33" s="89">
        <f ca="1">IF(pajak[[#This Row],[//]]="","",SUMIF(Table1[h_id],pajak[[#This Row],[//]],Table1[h_diskon]))</f>
        <v>281790</v>
      </c>
      <c r="J33" s="89">
        <f ca="1">IF(pajak[[#This Row],[//]]="","",SUMIF(Table1[h_id],pajak[[#This Row],[//]],Table1[h_hargasetelahdiskon]))</f>
        <v>2536110</v>
      </c>
      <c r="K33" s="89">
        <f ca="1">IF(pajak[//]="","",pajak[[#This Row],[Sub Total]]/1.11*11%)</f>
        <v>251326.21621621621</v>
      </c>
      <c r="L33" s="89">
        <f ca="1">pajak[[#This Row],[Sub Total]]</f>
        <v>2536110</v>
      </c>
      <c r="M33" s="86" t="str">
        <f>IF(pajak[[#This Row],[//]]="","",INDEX(Table1[pembuat nota :],pajak[//]-offset))</f>
        <v>NOVI / CONDRO</v>
      </c>
      <c r="N33" s="86" t="str">
        <f>IF(pajak[[#This Row],[//]]="","",IF(INDEX(Table1[edited :],pajak[//]-offset)="","",INDEX(Table1[edited :],pajak[//]-offset)))</f>
        <v/>
      </c>
      <c r="P33" s="86">
        <f>IF(pajak[[#This Row],[Kode Sales :]]="","",MATCH(pajak[[#This Row],[Kode Sales :]],[2]Invoice!$D:$D,0))</f>
        <v>3426</v>
      </c>
      <c r="Q33" s="194">
        <f>IF((INDEX([2]Invoice!$D:$D,Table4[[#This Row],[cek_ppn]]-4)&amp;" "&amp;INDEX([2]Invoice!$E:$E,Table4[[#This Row],[cek_ppn]]-4))=pajak[[#This Row],[No. Invoice :]],1)</f>
        <v>1</v>
      </c>
      <c r="R33" s="194">
        <f>IF((INDEX([2]Invoice!$D:$D,Table4[[#This Row],[cek_ppn]]-2))=pajak[[#This Row],[Tgl Invoice :]],1)</f>
        <v>1</v>
      </c>
      <c r="S33" s="194">
        <f>IF((INDEX([2]Invoice!$D:$D,Table4[[#This Row],[cek_ppn]]))=pajak[[#This Row],[Kode Sales :]],1)</f>
        <v>1</v>
      </c>
      <c r="T33" s="194">
        <f ca="1">IF((INDEX([2]Invoice!$K:$K,Table4[[#This Row],[cek_ppn]]+28))=pajak[[#This Row],[Total Invoice]],1)</f>
        <v>1</v>
      </c>
      <c r="U33" s="194">
        <f>IF((INDEX([2]Invoice!$J:$J,Table4[[#This Row],[cek_ppn]]+30))=pajak[[#This Row],[pembuat nota]],1)</f>
        <v>1</v>
      </c>
    </row>
    <row r="34" spans="1:21" x14ac:dyDescent="0.25">
      <c r="A34" s="88">
        <v>149</v>
      </c>
      <c r="C34" s="86">
        <f t="shared" si="0"/>
        <v>149</v>
      </c>
      <c r="D34" s="86" t="str">
        <f>IF(pajak[[#This Row],[//]]="","",INDEX(Table1[No. Invoice :],pajak[//]-offset))</f>
        <v>AM 23050032</v>
      </c>
      <c r="E34" s="90">
        <f>IF(pajak[[#This Row],[//]]="","",INDEX(Table1[Tgl Invoice :],pajak[//]-offset))</f>
        <v>45065</v>
      </c>
      <c r="F34" s="86" t="str">
        <f>IF(pajak[[#This Row],[//]]="","",INDEX(Table1[Kode Sales :],pajak[//]-offset))</f>
        <v>KO 4253</v>
      </c>
      <c r="G34" s="86" t="str">
        <f>IF(pajak[[#This Row],[//]]="","",INDEX(Table1[Toko],pajak[//]-offset))</f>
        <v>SOEYANTO LOPULUSI ( LANCAR ) MALANG</v>
      </c>
      <c r="H34" s="89">
        <f ca="1">IF(pajak[[#This Row],[//]]="","",SUMIF(Table1[h_id],pajak[[#This Row],[//]],Table1[h_hargasebelumdiskon]))</f>
        <v>5601600</v>
      </c>
      <c r="I34" s="89">
        <f ca="1">IF(pajak[[#This Row],[//]]="","",SUMIF(Table1[h_id],pajak[[#This Row],[//]],Table1[h_diskon]))</f>
        <v>700200</v>
      </c>
      <c r="J34" s="89">
        <f ca="1">IF(pajak[[#This Row],[//]]="","",SUMIF(Table1[h_id],pajak[[#This Row],[//]],Table1[h_hargasetelahdiskon]))</f>
        <v>4901400</v>
      </c>
      <c r="K34" s="89">
        <f ca="1">IF(pajak[//]="","",pajak[[#This Row],[Sub Total]]/1.11*11%)</f>
        <v>485724.32432432426</v>
      </c>
      <c r="L34" s="89">
        <f ca="1">pajak[[#This Row],[Sub Total]]</f>
        <v>4901400</v>
      </c>
      <c r="M34" s="86" t="str">
        <f>IF(pajak[[#This Row],[//]]="","",INDEX(Table1[pembuat nota :],pajak[//]-offset))</f>
        <v>NOVI / CONDRO</v>
      </c>
      <c r="N34" s="86" t="str">
        <f>IF(pajak[[#This Row],[//]]="","",IF(INDEX(Table1[edited :],pajak[//]-offset)="","",INDEX(Table1[edited :],pajak[//]-offset)))</f>
        <v/>
      </c>
      <c r="P34" s="86">
        <f>IF(pajak[[#This Row],[Kode Sales :]]="","",MATCH(pajak[[#This Row],[Kode Sales :]],[2]Invoice!$D:$D,0))</f>
        <v>3540</v>
      </c>
      <c r="Q34" s="194">
        <f>IF((INDEX([2]Invoice!$D:$D,Table4[[#This Row],[cek_ppn]]-4)&amp;" "&amp;INDEX([2]Invoice!$E:$E,Table4[[#This Row],[cek_ppn]]-4))=pajak[[#This Row],[No. Invoice :]],1)</f>
        <v>1</v>
      </c>
      <c r="R34" s="194">
        <f>IF((INDEX([2]Invoice!$D:$D,Table4[[#This Row],[cek_ppn]]-2))=pajak[[#This Row],[Tgl Invoice :]],1)</f>
        <v>1</v>
      </c>
      <c r="S34" s="194">
        <f>IF((INDEX([2]Invoice!$D:$D,Table4[[#This Row],[cek_ppn]]))=pajak[[#This Row],[Kode Sales :]],1)</f>
        <v>1</v>
      </c>
      <c r="T34" s="194">
        <f ca="1">IF((INDEX([2]Invoice!$K:$K,Table4[[#This Row],[cek_ppn]]+28))=pajak[[#This Row],[Total Invoice]],1)</f>
        <v>1</v>
      </c>
      <c r="U34" s="194">
        <f>IF((INDEX([2]Invoice!$J:$J,Table4[[#This Row],[cek_ppn]]+30))=pajak[[#This Row],[pembuat nota]],1)</f>
        <v>1</v>
      </c>
    </row>
    <row r="35" spans="1:21" x14ac:dyDescent="0.25">
      <c r="A35" s="88">
        <v>152</v>
      </c>
      <c r="C35" s="86">
        <f t="shared" ref="C35:C55" si="1">IF(ROW()-2&lt;=jNota,A35,"")</f>
        <v>152</v>
      </c>
      <c r="D35" s="86" t="str">
        <f>IF(pajak[[#This Row],[//]]="","",INDEX(Table1[No. Invoice :],pajak[//]-offset))</f>
        <v>AM 23050033</v>
      </c>
      <c r="E35" s="90">
        <f>IF(pajak[[#This Row],[//]]="","",INDEX(Table1[Tgl Invoice :],pajak[//]-offset))</f>
        <v>45066</v>
      </c>
      <c r="F35" s="86" t="str">
        <f>IF(pajak[[#This Row],[//]]="","",INDEX(Table1[Kode Sales :],pajak[//]-offset))</f>
        <v>KO 4258</v>
      </c>
      <c r="G35" s="86" t="str">
        <f>IF(pajak[[#This Row],[//]]="","",INDEX(Table1[Toko],pajak[//]-offset))</f>
        <v>SOEYANTO LOPULUSI ( LANCAR ) MALANG</v>
      </c>
      <c r="H35" s="89">
        <f ca="1">IF(pajak[[#This Row],[//]]="","",SUMIF(Table1[h_id],pajak[[#This Row],[//]],Table1[h_hargasebelumdiskon]))</f>
        <v>13824000</v>
      </c>
      <c r="I35" s="89">
        <f ca="1">IF(pajak[[#This Row],[//]]="","",SUMIF(Table1[h_id],pajak[[#This Row],[//]],Table1[h_diskon]))</f>
        <v>1728000</v>
      </c>
      <c r="J35" s="89">
        <f ca="1">IF(pajak[[#This Row],[//]]="","",SUMIF(Table1[h_id],pajak[[#This Row],[//]],Table1[h_hargasetelahdiskon]))</f>
        <v>12096000</v>
      </c>
      <c r="K35" s="89">
        <f ca="1">IF(pajak[//]="","",pajak[[#This Row],[Sub Total]]/1.11*11%)</f>
        <v>1198702.7027027027</v>
      </c>
      <c r="L35" s="89">
        <f ca="1">pajak[[#This Row],[Sub Total]]</f>
        <v>12096000</v>
      </c>
      <c r="M35" s="86" t="str">
        <f>IF(pajak[[#This Row],[//]]="","",INDEX(Table1[pembuat nota :],pajak[//]-offset))</f>
        <v>NOVI / CONDRO</v>
      </c>
      <c r="N35" s="86" t="str">
        <f>IF(pajak[[#This Row],[//]]="","",IF(INDEX(Table1[edited :],pajak[//]-offset)="","",INDEX(Table1[edited :],pajak[//]-offset)))</f>
        <v/>
      </c>
      <c r="P35" s="86">
        <f>IF(pajak[[#This Row],[Kode Sales :]]="","",MATCH(pajak[[#This Row],[Kode Sales :]],[2]Invoice!$D:$D,0))</f>
        <v>3654</v>
      </c>
      <c r="Q35" s="194">
        <f>IF((INDEX([2]Invoice!$D:$D,Table4[[#This Row],[cek_ppn]]-4)&amp;" "&amp;INDEX([2]Invoice!$E:$E,Table4[[#This Row],[cek_ppn]]-4))=pajak[[#This Row],[No. Invoice :]],1)</f>
        <v>1</v>
      </c>
      <c r="R35" s="194">
        <f>IF((INDEX([2]Invoice!$D:$D,Table4[[#This Row],[cek_ppn]]-2))=pajak[[#This Row],[Tgl Invoice :]],1)</f>
        <v>1</v>
      </c>
      <c r="S35" s="194">
        <f>IF((INDEX([2]Invoice!$D:$D,Table4[[#This Row],[cek_ppn]]))=pajak[[#This Row],[Kode Sales :]],1)</f>
        <v>1</v>
      </c>
      <c r="T35" s="194">
        <f ca="1">IF((INDEX([2]Invoice!$K:$K,Table4[[#This Row],[cek_ppn]]+28))=pajak[[#This Row],[Total Invoice]],1)</f>
        <v>1</v>
      </c>
      <c r="U35" s="194">
        <f>IF((INDEX([2]Invoice!$J:$J,Table4[[#This Row],[cek_ppn]]+30))=pajak[[#This Row],[pembuat nota]],1)</f>
        <v>1</v>
      </c>
    </row>
    <row r="36" spans="1:21" x14ac:dyDescent="0.25">
      <c r="A36" s="88">
        <v>154</v>
      </c>
      <c r="C36" s="86">
        <f t="shared" si="1"/>
        <v>154</v>
      </c>
      <c r="D36" s="86" t="str">
        <f>IF(pajak[[#This Row],[//]]="","",INDEX(Table1[No. Invoice :],pajak[//]-offset))</f>
        <v>AM 23050034</v>
      </c>
      <c r="E36" s="90">
        <f>IF(pajak[[#This Row],[//]]="","",INDEX(Table1[Tgl Invoice :],pajak[//]-offset))</f>
        <v>45068</v>
      </c>
      <c r="F36" s="86" t="str">
        <f>IF(pajak[[#This Row],[//]]="","",INDEX(Table1[Kode Sales :],pajak[//]-offset))</f>
        <v>G 4036</v>
      </c>
      <c r="G36" s="86" t="str">
        <f>IF(pajak[[#This Row],[//]]="","",INDEX(Table1[Toko],pajak[//]-offset))</f>
        <v>CV UTAMA PUTRA TULUNG AGUNG</v>
      </c>
      <c r="H36" s="89">
        <f ca="1">IF(pajak[[#This Row],[//]]="","",SUMIF(Table1[h_id],pajak[[#This Row],[//]],Table1[h_hargasebelumdiskon]))</f>
        <v>6220800</v>
      </c>
      <c r="I36" s="89">
        <f ca="1">IF(pajak[[#This Row],[//]]="","",SUMIF(Table1[h_id],pajak[[#This Row],[//]],Table1[h_diskon]))</f>
        <v>777600</v>
      </c>
      <c r="J36" s="89">
        <f ca="1">IF(pajak[[#This Row],[//]]="","",SUMIF(Table1[h_id],pajak[[#This Row],[//]],Table1[h_hargasetelahdiskon]))</f>
        <v>5443200</v>
      </c>
      <c r="K36" s="89">
        <f ca="1">IF(pajak[//]="","",pajak[[#This Row],[Sub Total]]/1.11*11%)</f>
        <v>539416.21621621621</v>
      </c>
      <c r="L36" s="89">
        <f ca="1">pajak[[#This Row],[Sub Total]]</f>
        <v>5443200</v>
      </c>
      <c r="M36" s="86" t="str">
        <f>IF(pajak[[#This Row],[//]]="","",INDEX(Table1[pembuat nota :],pajak[//]-offset))</f>
        <v>NOVI / CONDRO</v>
      </c>
      <c r="N36" s="86" t="str">
        <f>IF(pajak[[#This Row],[//]]="","",IF(INDEX(Table1[edited :],pajak[//]-offset)="","",INDEX(Table1[edited :],pajak[//]-offset)))</f>
        <v/>
      </c>
      <c r="P36" s="86">
        <f>IF(pajak[[#This Row],[Kode Sales :]]="","",MATCH(pajak[[#This Row],[Kode Sales :]],[2]Invoice!$D:$D,0))</f>
        <v>3768</v>
      </c>
      <c r="Q36" s="194">
        <f>IF((INDEX([2]Invoice!$D:$D,Table4[[#This Row],[cek_ppn]]-4)&amp;" "&amp;INDEX([2]Invoice!$E:$E,Table4[[#This Row],[cek_ppn]]-4))=pajak[[#This Row],[No. Invoice :]],1)</f>
        <v>1</v>
      </c>
      <c r="R36" s="194">
        <f>IF((INDEX([2]Invoice!$D:$D,Table4[[#This Row],[cek_ppn]]-2))=pajak[[#This Row],[Tgl Invoice :]],1)</f>
        <v>1</v>
      </c>
      <c r="S36" s="194">
        <f>IF((INDEX([2]Invoice!$D:$D,Table4[[#This Row],[cek_ppn]]))=pajak[[#This Row],[Kode Sales :]],1)</f>
        <v>1</v>
      </c>
      <c r="T36" s="194">
        <f ca="1">IF((INDEX([2]Invoice!$K:$K,Table4[[#This Row],[cek_ppn]]+28))=pajak[[#This Row],[Total Invoice]],1)</f>
        <v>1</v>
      </c>
      <c r="U36" s="194">
        <f>IF((INDEX([2]Invoice!$J:$J,Table4[[#This Row],[cek_ppn]]+30))=pajak[[#This Row],[pembuat nota]],1)</f>
        <v>1</v>
      </c>
    </row>
    <row r="37" spans="1:21" x14ac:dyDescent="0.25">
      <c r="A37" s="88">
        <v>156</v>
      </c>
      <c r="C37" s="86">
        <f t="shared" si="1"/>
        <v>156</v>
      </c>
      <c r="D37" s="86" t="str">
        <f>IF(pajak[[#This Row],[//]]="","",INDEX(Table1[No. Invoice :],pajak[//]-offset))</f>
        <v>AM 23050035</v>
      </c>
      <c r="E37" s="90">
        <f>IF(pajak[[#This Row],[//]]="","",INDEX(Table1[Tgl Invoice :],pajak[//]-offset))</f>
        <v>45069</v>
      </c>
      <c r="F37" s="86" t="str">
        <f>IF(pajak[[#This Row],[//]]="","",INDEX(Table1[Kode Sales :],pajak[//]-offset))</f>
        <v>KO 4263</v>
      </c>
      <c r="G37" s="86" t="str">
        <f>IF(pajak[[#This Row],[//]]="","",INDEX(Table1[Toko],pajak[//]-offset))</f>
        <v>SOEYANTO LOPULUSI ( LANCAR ) MALANG</v>
      </c>
      <c r="H37" s="89">
        <f ca="1">IF(pajak[[#This Row],[//]]="","",SUMIF(Table1[h_id],pajak[[#This Row],[//]],Table1[h_hargasebelumdiskon]))</f>
        <v>13028000</v>
      </c>
      <c r="I37" s="89">
        <f ca="1">IF(pajak[[#This Row],[//]]="","",SUMIF(Table1[h_id],pajak[[#This Row],[//]],Table1[h_diskon]))</f>
        <v>1628500</v>
      </c>
      <c r="J37" s="89">
        <f ca="1">IF(pajak[[#This Row],[//]]="","",SUMIF(Table1[h_id],pajak[[#This Row],[//]],Table1[h_hargasetelahdiskon]))</f>
        <v>11399500</v>
      </c>
      <c r="K37" s="89">
        <f ca="1">IF(pajak[//]="","",pajak[[#This Row],[Sub Total]]/1.11*11%)</f>
        <v>1129680.1801801801</v>
      </c>
      <c r="L37" s="89">
        <f ca="1">pajak[[#This Row],[Sub Total]]</f>
        <v>11399500</v>
      </c>
      <c r="M37" s="86" t="str">
        <f>IF(pajak[[#This Row],[//]]="","",INDEX(Table1[pembuat nota :],pajak[//]-offset))</f>
        <v>NOVI / CONDRO</v>
      </c>
      <c r="N37" s="86" t="str">
        <f>IF(pajak[[#This Row],[//]]="","",IF(INDEX(Table1[edited :],pajak[//]-offset)="","",INDEX(Table1[edited :],pajak[//]-offset)))</f>
        <v/>
      </c>
      <c r="P37" s="86">
        <f>IF(pajak[[#This Row],[Kode Sales :]]="","",MATCH(pajak[[#This Row],[Kode Sales :]],[2]Invoice!$D:$D,0))</f>
        <v>3882</v>
      </c>
      <c r="Q37" s="194">
        <f>IF((INDEX([2]Invoice!$D:$D,Table4[[#This Row],[cek_ppn]]-4)&amp;" "&amp;INDEX([2]Invoice!$E:$E,Table4[[#This Row],[cek_ppn]]-4))=pajak[[#This Row],[No. Invoice :]],1)</f>
        <v>1</v>
      </c>
      <c r="R37" s="194">
        <f>IF((INDEX([2]Invoice!$D:$D,Table4[[#This Row],[cek_ppn]]-2))=pajak[[#This Row],[Tgl Invoice :]],1)</f>
        <v>1</v>
      </c>
      <c r="S37" s="194">
        <f>IF((INDEX([2]Invoice!$D:$D,Table4[[#This Row],[cek_ppn]]))=pajak[[#This Row],[Kode Sales :]],1)</f>
        <v>1</v>
      </c>
      <c r="T37" s="194">
        <f ca="1">IF((INDEX([2]Invoice!$K:$K,Table4[[#This Row],[cek_ppn]]+28))=pajak[[#This Row],[Total Invoice]],1)</f>
        <v>1</v>
      </c>
      <c r="U37" s="194">
        <f>IF((INDEX([2]Invoice!$J:$J,Table4[[#This Row],[cek_ppn]]+30))=pajak[[#This Row],[pembuat nota]],1)</f>
        <v>1</v>
      </c>
    </row>
    <row r="38" spans="1:21" x14ac:dyDescent="0.25">
      <c r="A38" s="88">
        <v>161</v>
      </c>
      <c r="C38" s="86">
        <f t="shared" si="1"/>
        <v>161</v>
      </c>
      <c r="D38" s="86" t="str">
        <f>IF(pajak[[#This Row],[//]]="","",INDEX(Table1[No. Invoice :],pajak[//]-offset))</f>
        <v>AM 23050036</v>
      </c>
      <c r="E38" s="90">
        <f>IF(pajak[[#This Row],[//]]="","",INDEX(Table1[Tgl Invoice :],pajak[//]-offset))</f>
        <v>45069</v>
      </c>
      <c r="F38" s="86" t="str">
        <f>IF(pajak[[#This Row],[//]]="","",INDEX(Table1[Kode Sales :],pajak[//]-offset))</f>
        <v>KO 4401</v>
      </c>
      <c r="G38" s="86" t="str">
        <f>IF(pajak[[#This Row],[//]]="","",INDEX(Table1[Toko],pajak[//]-offset))</f>
        <v>CV PELITA JAYA (ANUGERAH SEJAHTERA) PURWOKERTO</v>
      </c>
      <c r="H38" s="89">
        <f ca="1">IF(pajak[[#This Row],[//]]="","",SUMIF(Table1[h_id],pajak[[#This Row],[//]],Table1[h_hargasebelumdiskon]))</f>
        <v>4291200</v>
      </c>
      <c r="I38" s="89">
        <f ca="1">IF(pajak[[#This Row],[//]]="","",SUMIF(Table1[h_id],pajak[[#This Row],[//]],Table1[h_diskon]))</f>
        <v>579312</v>
      </c>
      <c r="J38" s="89">
        <f ca="1">IF(pajak[[#This Row],[//]]="","",SUMIF(Table1[h_id],pajak[[#This Row],[//]],Table1[h_hargasetelahdiskon]))</f>
        <v>3711888</v>
      </c>
      <c r="K38" s="89">
        <f ca="1">IF(pajak[//]="","",pajak[[#This Row],[Sub Total]]/1.11*11%)</f>
        <v>367844.75675675675</v>
      </c>
      <c r="L38" s="89">
        <f ca="1">pajak[[#This Row],[Sub Total]]</f>
        <v>3711888</v>
      </c>
      <c r="M38" s="86" t="str">
        <f>IF(pajak[[#This Row],[//]]="","",INDEX(Table1[pembuat nota :],pajak[//]-offset))</f>
        <v>NOVI / CONDRO</v>
      </c>
      <c r="N38" s="86" t="str">
        <f>IF(pajak[[#This Row],[//]]="","",IF(INDEX(Table1[edited :],pajak[//]-offset)="","",INDEX(Table1[edited :],pajak[//]-offset)))</f>
        <v/>
      </c>
      <c r="P38" s="86">
        <f>IF(pajak[[#This Row],[Kode Sales :]]="","",MATCH(pajak[[#This Row],[Kode Sales :]],[2]Invoice!$D:$D,0))</f>
        <v>3996</v>
      </c>
      <c r="Q38" s="194">
        <f>IF((INDEX([2]Invoice!$D:$D,Table4[[#This Row],[cek_ppn]]-4)&amp;" "&amp;INDEX([2]Invoice!$E:$E,Table4[[#This Row],[cek_ppn]]-4))=pajak[[#This Row],[No. Invoice :]],1)</f>
        <v>1</v>
      </c>
      <c r="R38" s="194">
        <f>IF((INDEX([2]Invoice!$D:$D,Table4[[#This Row],[cek_ppn]]-2))=pajak[[#This Row],[Tgl Invoice :]],1)</f>
        <v>1</v>
      </c>
      <c r="S38" s="194">
        <f>IF((INDEX([2]Invoice!$D:$D,Table4[[#This Row],[cek_ppn]]))=pajak[[#This Row],[Kode Sales :]],1)</f>
        <v>1</v>
      </c>
      <c r="T38" s="194">
        <f ca="1">IF((INDEX([2]Invoice!$K:$K,Table4[[#This Row],[cek_ppn]]+28))=pajak[[#This Row],[Total Invoice]],1)</f>
        <v>1</v>
      </c>
      <c r="U38" s="194">
        <f>IF((INDEX([2]Invoice!$J:$J,Table4[[#This Row],[cek_ppn]]+30))=pajak[[#This Row],[pembuat nota]],1)</f>
        <v>1</v>
      </c>
    </row>
    <row r="39" spans="1:21" x14ac:dyDescent="0.25">
      <c r="A39" s="88">
        <v>163</v>
      </c>
      <c r="C39" s="86">
        <f t="shared" si="1"/>
        <v>163</v>
      </c>
      <c r="D39" s="86" t="str">
        <f>IF(pajak[[#This Row],[//]]="","",INDEX(Table1[No. Invoice :],pajak[//]-offset))</f>
        <v>AM 23050037</v>
      </c>
      <c r="E39" s="90">
        <f>IF(pajak[[#This Row],[//]]="","",INDEX(Table1[Tgl Invoice :],pajak[//]-offset))</f>
        <v>45069</v>
      </c>
      <c r="F39" s="86" t="str">
        <f>IF(pajak[[#This Row],[//]]="","",INDEX(Table1[Kode Sales :],pajak[//]-offset))</f>
        <v>KO 1273</v>
      </c>
      <c r="G39" s="86" t="str">
        <f>IF(pajak[[#This Row],[//]]="","",INDEX(Table1[Toko],pajak[//]-offset))</f>
        <v>SOEYANTO LOPULUSI ( LANCAR ) MALANG</v>
      </c>
      <c r="H39" s="89">
        <f ca="1">IF(pajak[[#This Row],[//]]="","",SUMIF(Table1[h_id],pajak[[#This Row],[//]],Table1[h_hargasebelumdiskon]))</f>
        <v>28512000</v>
      </c>
      <c r="I39" s="89">
        <f ca="1">IF(pajak[[#This Row],[//]]="","",SUMIF(Table1[h_id],pajak[[#This Row],[//]],Table1[h_diskon]))</f>
        <v>3564000</v>
      </c>
      <c r="J39" s="89">
        <f ca="1">IF(pajak[[#This Row],[//]]="","",SUMIF(Table1[h_id],pajak[[#This Row],[//]],Table1[h_hargasetelahdiskon]))</f>
        <v>24948000</v>
      </c>
      <c r="K39" s="89">
        <f ca="1">IF(pajak[//]="","",pajak[[#This Row],[Sub Total]]/1.11*11%)</f>
        <v>2472324.3243243243</v>
      </c>
      <c r="L39" s="89">
        <f ca="1">pajak[[#This Row],[Sub Total]]</f>
        <v>24948000</v>
      </c>
      <c r="M39" s="86" t="str">
        <f>IF(pajak[[#This Row],[//]]="","",INDEX(Table1[pembuat nota :],pajak[//]-offset))</f>
        <v>NOVI / CONDRO</v>
      </c>
      <c r="N39" s="86" t="str">
        <f>IF(pajak[[#This Row],[//]]="","",IF(INDEX(Table1[edited :],pajak[//]-offset)="","",INDEX(Table1[edited :],pajak[//]-offset)))</f>
        <v/>
      </c>
      <c r="P39" s="86">
        <f>IF(pajak[[#This Row],[Kode Sales :]]="","",MATCH(pajak[[#This Row],[Kode Sales :]],[2]Invoice!$D:$D,0))</f>
        <v>4110</v>
      </c>
      <c r="Q39" s="194">
        <f>IF((INDEX([2]Invoice!$D:$D,Table4[[#This Row],[cek_ppn]]-4)&amp;" "&amp;INDEX([2]Invoice!$E:$E,Table4[[#This Row],[cek_ppn]]-4))=pajak[[#This Row],[No. Invoice :]],1)</f>
        <v>1</v>
      </c>
      <c r="R39" s="194">
        <f>IF((INDEX([2]Invoice!$D:$D,Table4[[#This Row],[cek_ppn]]-2))=pajak[[#This Row],[Tgl Invoice :]],1)</f>
        <v>1</v>
      </c>
      <c r="S39" s="194">
        <f>IF((INDEX([2]Invoice!$D:$D,Table4[[#This Row],[cek_ppn]]))=pajak[[#This Row],[Kode Sales :]],1)</f>
        <v>1</v>
      </c>
      <c r="T39" s="194">
        <f ca="1">IF((INDEX([2]Invoice!$K:$K,Table4[[#This Row],[cek_ppn]]+28))=pajak[[#This Row],[Total Invoice]],1)</f>
        <v>1</v>
      </c>
      <c r="U39" s="194">
        <f>IF((INDEX([2]Invoice!$J:$J,Table4[[#This Row],[cek_ppn]]+30))=pajak[[#This Row],[pembuat nota]],1)</f>
        <v>1</v>
      </c>
    </row>
    <row r="40" spans="1:21" x14ac:dyDescent="0.25">
      <c r="A40" s="88">
        <v>166</v>
      </c>
      <c r="C40" s="86">
        <f t="shared" si="1"/>
        <v>166</v>
      </c>
      <c r="D40" s="86" t="str">
        <f>IF(pajak[[#This Row],[//]]="","",INDEX(Table1[No. Invoice :],pajak[//]-offset))</f>
        <v>AM 23050038</v>
      </c>
      <c r="E40" s="90">
        <f>IF(pajak[[#This Row],[//]]="","",INDEX(Table1[Tgl Invoice :],pajak[//]-offset))</f>
        <v>45069</v>
      </c>
      <c r="F40" s="86" t="str">
        <f>IF(pajak[[#This Row],[//]]="","",INDEX(Table1[Kode Sales :],pajak[//]-offset))</f>
        <v>KO 4403</v>
      </c>
      <c r="G40" s="86" t="str">
        <f>IF(pajak[[#This Row],[//]]="","",INDEX(Table1[Toko],pajak[//]-offset))</f>
        <v>CV PELITA JAYA (ANUGERAH SEJAHTERA) PURWOKERTO</v>
      </c>
      <c r="H40" s="89">
        <f ca="1">IF(pajak[[#This Row],[//]]="","",SUMIF(Table1[h_id],pajak[[#This Row],[//]],Table1[h_hargasebelumdiskon]))</f>
        <v>2570000</v>
      </c>
      <c r="I40" s="89">
        <f ca="1">IF(pajak[[#This Row],[//]]="","",SUMIF(Table1[h_id],pajak[[#This Row],[//]],Table1[h_diskon]))</f>
        <v>346950.00000000006</v>
      </c>
      <c r="J40" s="89">
        <f ca="1">IF(pajak[[#This Row],[//]]="","",SUMIF(Table1[h_id],pajak[[#This Row],[//]],Table1[h_hargasetelahdiskon]))</f>
        <v>2223050</v>
      </c>
      <c r="K40" s="89">
        <f ca="1">IF(pajak[//]="","",pajak[[#This Row],[Sub Total]]/1.11*11%)</f>
        <v>220302.25225225222</v>
      </c>
      <c r="L40" s="89">
        <f ca="1">pajak[[#This Row],[Sub Total]]</f>
        <v>2223050</v>
      </c>
      <c r="M40" s="86" t="str">
        <f>IF(pajak[[#This Row],[//]]="","",INDEX(Table1[pembuat nota :],pajak[//]-offset))</f>
        <v>NOVI / CONDRO</v>
      </c>
      <c r="N40" s="86" t="str">
        <f>IF(pajak[[#This Row],[//]]="","",IF(INDEX(Table1[edited :],pajak[//]-offset)="","",INDEX(Table1[edited :],pajak[//]-offset)))</f>
        <v/>
      </c>
      <c r="P40" s="86">
        <f>IF(pajak[[#This Row],[Kode Sales :]]="","",MATCH(pajak[[#This Row],[Kode Sales :]],[2]Invoice!$D:$D,0))</f>
        <v>4224</v>
      </c>
      <c r="Q40" s="194">
        <f>IF((INDEX([2]Invoice!$D:$D,Table4[[#This Row],[cek_ppn]]-4)&amp;" "&amp;INDEX([2]Invoice!$E:$E,Table4[[#This Row],[cek_ppn]]-4))=pajak[[#This Row],[No. Invoice :]],1)</f>
        <v>1</v>
      </c>
      <c r="R40" s="194">
        <f>IF((INDEX([2]Invoice!$D:$D,Table4[[#This Row],[cek_ppn]]-2))=pajak[[#This Row],[Tgl Invoice :]],1)</f>
        <v>1</v>
      </c>
      <c r="S40" s="194">
        <f>IF((INDEX([2]Invoice!$D:$D,Table4[[#This Row],[cek_ppn]]))=pajak[[#This Row],[Kode Sales :]],1)</f>
        <v>1</v>
      </c>
      <c r="T40" s="194">
        <f ca="1">IF((INDEX([2]Invoice!$K:$K,Table4[[#This Row],[cek_ppn]]+28))=pajak[[#This Row],[Total Invoice]],1)</f>
        <v>1</v>
      </c>
      <c r="U40" s="194">
        <f>IF((INDEX([2]Invoice!$J:$J,Table4[[#This Row],[cek_ppn]]+30))=pajak[[#This Row],[pembuat nota]],1)</f>
        <v>1</v>
      </c>
    </row>
    <row r="41" spans="1:21" x14ac:dyDescent="0.25">
      <c r="A41" s="88">
        <v>169</v>
      </c>
      <c r="C41" s="86">
        <f t="shared" si="1"/>
        <v>169</v>
      </c>
      <c r="D41" s="86" t="str">
        <f>IF(pajak[[#This Row],[//]]="","",INDEX(Table1[No. Invoice :],pajak[//]-offset))</f>
        <v>AM 23050039</v>
      </c>
      <c r="E41" s="90">
        <f>IF(pajak[[#This Row],[//]]="","",INDEX(Table1[Tgl Invoice :],pajak[//]-offset))</f>
        <v>45069</v>
      </c>
      <c r="F41" s="86" t="str">
        <f>IF(pajak[[#This Row],[//]]="","",INDEX(Table1[Kode Sales :],pajak[//]-offset))</f>
        <v>KO 4404</v>
      </c>
      <c r="G41" s="86" t="str">
        <f>IF(pajak[[#This Row],[//]]="","",INDEX(Table1[Toko],pajak[//]-offset))</f>
        <v>HARNOYO (BENDAN) PEKALONGAN</v>
      </c>
      <c r="H41" s="89">
        <f ca="1">IF(pajak[[#This Row],[//]]="","",SUMIF(Table1[h_id],pajak[[#This Row],[//]],Table1[h_hargasebelumdiskon]))</f>
        <v>1995000</v>
      </c>
      <c r="I41" s="89">
        <f ca="1">IF(pajak[[#This Row],[//]]="","",SUMIF(Table1[h_id],pajak[[#This Row],[//]],Table1[h_diskon]))</f>
        <v>279300</v>
      </c>
      <c r="J41" s="89">
        <f ca="1">IF(pajak[[#This Row],[//]]="","",SUMIF(Table1[h_id],pajak[[#This Row],[//]],Table1[h_hargasetelahdiskon]))</f>
        <v>1715700</v>
      </c>
      <c r="K41" s="89">
        <f ca="1">IF(pajak[//]="","",pajak[[#This Row],[Sub Total]]/1.11*11%)</f>
        <v>170024.32432432432</v>
      </c>
      <c r="L41" s="89">
        <f ca="1">pajak[[#This Row],[Sub Total]]</f>
        <v>1715700</v>
      </c>
      <c r="M41" s="86" t="str">
        <f>IF(pajak[[#This Row],[//]]="","",INDEX(Table1[pembuat nota :],pajak[//]-offset))</f>
        <v>NOVI / CONDRO</v>
      </c>
      <c r="N41" s="86" t="str">
        <f>IF(pajak[[#This Row],[//]]="","",IF(INDEX(Table1[edited :],pajak[//]-offset)="","",INDEX(Table1[edited :],pajak[//]-offset)))</f>
        <v/>
      </c>
      <c r="P41" s="86">
        <f>IF(pajak[[#This Row],[Kode Sales :]]="","",MATCH(pajak[[#This Row],[Kode Sales :]],[2]Invoice!$D:$D,0))</f>
        <v>4338</v>
      </c>
      <c r="Q41" s="194">
        <f>IF((INDEX([2]Invoice!$D:$D,Table4[[#This Row],[cek_ppn]]-4)&amp;" "&amp;INDEX([2]Invoice!$E:$E,Table4[[#This Row],[cek_ppn]]-4))=pajak[[#This Row],[No. Invoice :]],1)</f>
        <v>1</v>
      </c>
      <c r="R41" s="194">
        <f>IF((INDEX([2]Invoice!$D:$D,Table4[[#This Row],[cek_ppn]]-2))=pajak[[#This Row],[Tgl Invoice :]],1)</f>
        <v>1</v>
      </c>
      <c r="S41" s="194">
        <f>IF((INDEX([2]Invoice!$D:$D,Table4[[#This Row],[cek_ppn]]))=pajak[[#This Row],[Kode Sales :]],1)</f>
        <v>1</v>
      </c>
      <c r="T41" s="194">
        <f ca="1">IF((INDEX([2]Invoice!$K:$K,Table4[[#This Row],[cek_ppn]]+28))=pajak[[#This Row],[Total Invoice]],1)</f>
        <v>1</v>
      </c>
      <c r="U41" s="194">
        <f>IF((INDEX([2]Invoice!$J:$J,Table4[[#This Row],[cek_ppn]]+30))=pajak[[#This Row],[pembuat nota]],1)</f>
        <v>1</v>
      </c>
    </row>
    <row r="42" spans="1:21" x14ac:dyDescent="0.25">
      <c r="A42" s="88">
        <v>171</v>
      </c>
      <c r="C42" s="86">
        <f t="shared" si="1"/>
        <v>171</v>
      </c>
      <c r="D42" s="86" t="str">
        <f>IF(pajak[[#This Row],[//]]="","",INDEX(Table1[No. Invoice :],pajak[//]-offset))</f>
        <v>AM 23050040</v>
      </c>
      <c r="E42" s="90">
        <f>IF(pajak[[#This Row],[//]]="","",INDEX(Table1[Tgl Invoice :],pajak[//]-offset))</f>
        <v>45070</v>
      </c>
      <c r="F42" s="86" t="str">
        <f>IF(pajak[[#This Row],[//]]="","",INDEX(Table1[Kode Sales :],pajak[//]-offset))</f>
        <v>G 4332</v>
      </c>
      <c r="G42" s="86" t="str">
        <f>IF(pajak[[#This Row],[//]]="","",INDEX(Table1[Toko],pajak[//]-offset))</f>
        <v>LILY JULIAWATI (REJO AGUNG) JOMBANG</v>
      </c>
      <c r="H42" s="89">
        <f ca="1">IF(pajak[[#This Row],[//]]="","",SUMIF(Table1[h_id],pajak[[#This Row],[//]],Table1[h_hargasebelumdiskon]))</f>
        <v>5950000</v>
      </c>
      <c r="I42" s="89">
        <f ca="1">IF(pajak[[#This Row],[//]]="","",SUMIF(Table1[h_id],pajak[[#This Row],[//]],Table1[h_diskon]))</f>
        <v>743750</v>
      </c>
      <c r="J42" s="89">
        <f ca="1">IF(pajak[[#This Row],[//]]="","",SUMIF(Table1[h_id],pajak[[#This Row],[//]],Table1[h_hargasetelahdiskon]))</f>
        <v>5206250</v>
      </c>
      <c r="K42" s="89">
        <f ca="1">IF(pajak[//]="","",pajak[[#This Row],[Sub Total]]/1.11*11%)</f>
        <v>515934.68468468462</v>
      </c>
      <c r="L42" s="89">
        <f ca="1">pajak[[#This Row],[Sub Total]]</f>
        <v>5206250</v>
      </c>
      <c r="M42" s="86" t="str">
        <f>IF(pajak[[#This Row],[//]]="","",INDEX(Table1[pembuat nota :],pajak[//]-offset))</f>
        <v>NOVI / CONDRO</v>
      </c>
      <c r="N42" s="86" t="str">
        <f>IF(pajak[[#This Row],[//]]="","",IF(INDEX(Table1[edited :],pajak[//]-offset)="","",INDEX(Table1[edited :],pajak[//]-offset)))</f>
        <v/>
      </c>
      <c r="P42" s="86">
        <f>IF(pajak[[#This Row],[Kode Sales :]]="","",MATCH(pajak[[#This Row],[Kode Sales :]],[2]Invoice!$D:$D,0))</f>
        <v>4452</v>
      </c>
      <c r="Q42" s="194">
        <f>IF((INDEX([2]Invoice!$D:$D,Table4[[#This Row],[cek_ppn]]-4)&amp;" "&amp;INDEX([2]Invoice!$E:$E,Table4[[#This Row],[cek_ppn]]-4))=pajak[[#This Row],[No. Invoice :]],1)</f>
        <v>1</v>
      </c>
      <c r="R42" s="194">
        <f>IF((INDEX([2]Invoice!$D:$D,Table4[[#This Row],[cek_ppn]]-2))=pajak[[#This Row],[Tgl Invoice :]],1)</f>
        <v>1</v>
      </c>
      <c r="S42" s="194">
        <f>IF((INDEX([2]Invoice!$D:$D,Table4[[#This Row],[cek_ppn]]))=pajak[[#This Row],[Kode Sales :]],1)</f>
        <v>1</v>
      </c>
      <c r="T42" s="194">
        <f ca="1">IF((INDEX([2]Invoice!$K:$K,Table4[[#This Row],[cek_ppn]]+28))=pajak[[#This Row],[Total Invoice]],1)</f>
        <v>1</v>
      </c>
      <c r="U42" s="194">
        <f>IF((INDEX([2]Invoice!$J:$J,Table4[[#This Row],[cek_ppn]]+30))=pajak[[#This Row],[pembuat nota]],1)</f>
        <v>1</v>
      </c>
    </row>
    <row r="43" spans="1:21" x14ac:dyDescent="0.25">
      <c r="A43" s="88">
        <v>174</v>
      </c>
      <c r="C43" s="86">
        <f t="shared" si="1"/>
        <v>174</v>
      </c>
      <c r="D43" s="86" t="str">
        <f>IF(pajak[[#This Row],[//]]="","",INDEX(Table1[No. Invoice :],pajak[//]-offset))</f>
        <v>AM 23050041</v>
      </c>
      <c r="E43" s="90">
        <f>IF(pajak[[#This Row],[//]]="","",INDEX(Table1[Tgl Invoice :],pajak[//]-offset))</f>
        <v>45073</v>
      </c>
      <c r="F43" s="86" t="str">
        <f>IF(pajak[[#This Row],[//]]="","",INDEX(Table1[Kode Sales :],pajak[//]-offset))</f>
        <v>KO 4503</v>
      </c>
      <c r="G43" s="86" t="str">
        <f>IF(pajak[[#This Row],[//]]="","",INDEX(Table1[Toko],pajak[//]-offset))</f>
        <v>SETIAWAN BUDIONO ( PRIMA ) PEKALONGAN</v>
      </c>
      <c r="H43" s="89">
        <f ca="1">IF(pajak[[#This Row],[//]]="","",SUMIF(Table1[h_id],pajak[[#This Row],[//]],Table1[h_hargasebelumdiskon]))</f>
        <v>1850000</v>
      </c>
      <c r="I43" s="89">
        <f ca="1">IF(pajak[[#This Row],[//]]="","",SUMIF(Table1[h_id],pajak[[#This Row],[//]],Table1[h_diskon]))</f>
        <v>231250</v>
      </c>
      <c r="J43" s="89">
        <f ca="1">IF(pajak[[#This Row],[//]]="","",SUMIF(Table1[h_id],pajak[[#This Row],[//]],Table1[h_hargasetelahdiskon]))</f>
        <v>1618750</v>
      </c>
      <c r="K43" s="89">
        <f ca="1">IF(pajak[//]="","",pajak[[#This Row],[Sub Total]]/1.11*11%)</f>
        <v>160416.66666666666</v>
      </c>
      <c r="L43" s="89">
        <f ca="1">pajak[[#This Row],[Sub Total]]</f>
        <v>1618750</v>
      </c>
      <c r="M43" s="86" t="str">
        <f>IF(pajak[[#This Row],[//]]="","",INDEX(Table1[pembuat nota :],pajak[//]-offset))</f>
        <v>NOVI / YO</v>
      </c>
      <c r="N43" s="86" t="str">
        <f>IF(pajak[[#This Row],[//]]="","",IF(INDEX(Table1[edited :],pajak[//]-offset)="","",INDEX(Table1[edited :],pajak[//]-offset)))</f>
        <v/>
      </c>
      <c r="P43" s="86">
        <f>IF(pajak[[#This Row],[Kode Sales :]]="","",MATCH(pajak[[#This Row],[Kode Sales :]],[2]Invoice!$D:$D,0))</f>
        <v>4566</v>
      </c>
      <c r="Q43" s="194">
        <f>IF((INDEX([2]Invoice!$D:$D,Table4[[#This Row],[cek_ppn]]-4)&amp;" "&amp;INDEX([2]Invoice!$E:$E,Table4[[#This Row],[cek_ppn]]-4))=pajak[[#This Row],[No. Invoice :]],1)</f>
        <v>1</v>
      </c>
      <c r="R43" s="194">
        <f>IF((INDEX([2]Invoice!$D:$D,Table4[[#This Row],[cek_ppn]]-2))=pajak[[#This Row],[Tgl Invoice :]],1)</f>
        <v>1</v>
      </c>
      <c r="S43" s="194">
        <f>IF((INDEX([2]Invoice!$D:$D,Table4[[#This Row],[cek_ppn]]))=pajak[[#This Row],[Kode Sales :]],1)</f>
        <v>1</v>
      </c>
      <c r="T43" s="194">
        <f ca="1">IF((INDEX([2]Invoice!$K:$K,Table4[[#This Row],[cek_ppn]]+28))=pajak[[#This Row],[Total Invoice]],1)</f>
        <v>1</v>
      </c>
      <c r="U43" s="194">
        <f>IF((INDEX([2]Invoice!$J:$J,Table4[[#This Row],[cek_ppn]]+30))=pajak[[#This Row],[pembuat nota]],1)</f>
        <v>1</v>
      </c>
    </row>
    <row r="44" spans="1:21" x14ac:dyDescent="0.25">
      <c r="A44" s="88">
        <v>176</v>
      </c>
      <c r="C44" s="86">
        <f t="shared" si="1"/>
        <v>176</v>
      </c>
      <c r="D44" s="86" t="str">
        <f>IF(pajak[[#This Row],[//]]="","",INDEX(Table1[No. Invoice :],pajak[//]-offset))</f>
        <v>AM 23050042</v>
      </c>
      <c r="E44" s="90">
        <f>IF(pajak[[#This Row],[//]]="","",INDEX(Table1[Tgl Invoice :],pajak[//]-offset))</f>
        <v>45075</v>
      </c>
      <c r="F44" s="86" t="str">
        <f>IF(pajak[[#This Row],[//]]="","",INDEX(Table1[Kode Sales :],pajak[//]-offset))</f>
        <v>KO 4426</v>
      </c>
      <c r="G44" s="86" t="str">
        <f>IF(pajak[[#This Row],[//]]="","",INDEX(Table1[Toko],pajak[//]-offset))</f>
        <v>CV PELITA JAYA (ANUGERAH SEJAHTERA) PURWOKERTO</v>
      </c>
      <c r="H44" s="89">
        <f ca="1">IF(pajak[[#This Row],[//]]="","",SUMIF(Table1[h_id],pajak[[#This Row],[//]],Table1[h_hargasebelumdiskon]))</f>
        <v>4300000</v>
      </c>
      <c r="I44" s="89">
        <f ca="1">IF(pajak[[#This Row],[//]]="","",SUMIF(Table1[h_id],pajak[[#This Row],[//]],Table1[h_diskon]))</f>
        <v>580500</v>
      </c>
      <c r="J44" s="89">
        <f ca="1">IF(pajak[[#This Row],[//]]="","",SUMIF(Table1[h_id],pajak[[#This Row],[//]],Table1[h_hargasetelahdiskon]))</f>
        <v>3719500</v>
      </c>
      <c r="K44" s="89">
        <f ca="1">IF(pajak[//]="","",pajak[[#This Row],[Sub Total]]/1.11*11%)</f>
        <v>368599.09909909911</v>
      </c>
      <c r="L44" s="89">
        <f ca="1">pajak[[#This Row],[Sub Total]]</f>
        <v>3719500</v>
      </c>
      <c r="M44" s="86" t="str">
        <f>IF(pajak[[#This Row],[//]]="","",INDEX(Table1[pembuat nota :],pajak[//]-offset))</f>
        <v>NOVI / CONDRO</v>
      </c>
      <c r="N44" s="86" t="str">
        <f>IF(pajak[[#This Row],[//]]="","",IF(INDEX(Table1[edited :],pajak[//]-offset)="","",INDEX(Table1[edited :],pajak[//]-offset)))</f>
        <v/>
      </c>
      <c r="P44" s="86">
        <f>IF(pajak[[#This Row],[Kode Sales :]]="","",MATCH(pajak[[#This Row],[Kode Sales :]],[2]Invoice!$D:$D,0))</f>
        <v>4680</v>
      </c>
      <c r="Q44" s="194">
        <f>IF((INDEX([2]Invoice!$D:$D,Table4[[#This Row],[cek_ppn]]-4)&amp;" "&amp;INDEX([2]Invoice!$E:$E,Table4[[#This Row],[cek_ppn]]-4))=pajak[[#This Row],[No. Invoice :]],1)</f>
        <v>1</v>
      </c>
      <c r="R44" s="194">
        <f>IF((INDEX([2]Invoice!$D:$D,Table4[[#This Row],[cek_ppn]]-2))=pajak[[#This Row],[Tgl Invoice :]],1)</f>
        <v>1</v>
      </c>
      <c r="S44" s="194">
        <f>IF((INDEX([2]Invoice!$D:$D,Table4[[#This Row],[cek_ppn]]))=pajak[[#This Row],[Kode Sales :]],1)</f>
        <v>1</v>
      </c>
      <c r="T44" s="194">
        <f ca="1">IF((INDEX([2]Invoice!$K:$K,Table4[[#This Row],[cek_ppn]]+28))=pajak[[#This Row],[Total Invoice]],1)</f>
        <v>1</v>
      </c>
      <c r="U44" s="194">
        <f>IF((INDEX([2]Invoice!$J:$J,Table4[[#This Row],[cek_ppn]]+30))=pajak[[#This Row],[pembuat nota]],1)</f>
        <v>1</v>
      </c>
    </row>
    <row r="45" spans="1:21" x14ac:dyDescent="0.25">
      <c r="A45" s="88">
        <v>178</v>
      </c>
      <c r="C45" s="86">
        <f t="shared" si="1"/>
        <v>178</v>
      </c>
      <c r="D45" s="86" t="str">
        <f>IF(pajak[[#This Row],[//]]="","",INDEX(Table1[No. Invoice :],pajak[//]-offset))</f>
        <v>AM 23050043</v>
      </c>
      <c r="E45" s="90">
        <f>IF(pajak[[#This Row],[//]]="","",INDEX(Table1[Tgl Invoice :],pajak[//]-offset))</f>
        <v>45076</v>
      </c>
      <c r="F45" s="86" t="str">
        <f>IF(pajak[[#This Row],[//]]="","",INDEX(Table1[Kode Sales :],pajak[//]-offset))</f>
        <v>G 4429</v>
      </c>
      <c r="G45" s="86" t="str">
        <f>IF(pajak[[#This Row],[//]]="","",INDEX(Table1[Toko],pajak[//]-offset))</f>
        <v>LILY JULIAWATI (REJO AGUNG) JOMBANG</v>
      </c>
      <c r="H45" s="89">
        <f ca="1">IF(pajak[[#This Row],[//]]="","",SUMIF(Table1[h_id],pajak[[#This Row],[//]],Table1[h_hargasebelumdiskon]))</f>
        <v>4245000</v>
      </c>
      <c r="I45" s="89">
        <f ca="1">IF(pajak[[#This Row],[//]]="","",SUMIF(Table1[h_id],pajak[[#This Row],[//]],Table1[h_diskon]))</f>
        <v>530625</v>
      </c>
      <c r="J45" s="89">
        <f ca="1">IF(pajak[[#This Row],[//]]="","",SUMIF(Table1[h_id],pajak[[#This Row],[//]],Table1[h_hargasetelahdiskon]))</f>
        <v>3714375</v>
      </c>
      <c r="K45" s="89">
        <f ca="1">IF(pajak[//]="","",pajak[[#This Row],[Sub Total]]/1.11*11%)</f>
        <v>368091.21621621621</v>
      </c>
      <c r="L45" s="89">
        <f ca="1">pajak[[#This Row],[Sub Total]]</f>
        <v>3714375</v>
      </c>
      <c r="M45" s="86" t="str">
        <f>IF(pajak[[#This Row],[//]]="","",INDEX(Table1[pembuat nota :],pajak[//]-offset))</f>
        <v>NOVI / CONDRO</v>
      </c>
      <c r="N45" s="86" t="str">
        <f>IF(pajak[[#This Row],[//]]="","",IF(INDEX(Table1[edited :],pajak[//]-offset)="","",INDEX(Table1[edited :],pajak[//]-offset)))</f>
        <v/>
      </c>
      <c r="P45" s="86">
        <f>IF(pajak[[#This Row],[Kode Sales :]]="","",MATCH(pajak[[#This Row],[Kode Sales :]],[2]Invoice!$D:$D,0))</f>
        <v>4794</v>
      </c>
      <c r="Q45" s="194">
        <f>IF((INDEX([2]Invoice!$D:$D,Table4[[#This Row],[cek_ppn]]-4)&amp;" "&amp;INDEX([2]Invoice!$E:$E,Table4[[#This Row],[cek_ppn]]-4))=pajak[[#This Row],[No. Invoice :]],1)</f>
        <v>1</v>
      </c>
      <c r="R45" s="194">
        <f>IF((INDEX([2]Invoice!$D:$D,Table4[[#This Row],[cek_ppn]]-2))=pajak[[#This Row],[Tgl Invoice :]],1)</f>
        <v>1</v>
      </c>
      <c r="S45" s="194">
        <f>IF((INDEX([2]Invoice!$D:$D,Table4[[#This Row],[cek_ppn]]))=pajak[[#This Row],[Kode Sales :]],1)</f>
        <v>1</v>
      </c>
      <c r="T45" s="194">
        <f ca="1">IF((INDEX([2]Invoice!$K:$K,Table4[[#This Row],[cek_ppn]]+28))=pajak[[#This Row],[Total Invoice]],1)</f>
        <v>1</v>
      </c>
      <c r="U45" s="194">
        <f>IF((INDEX([2]Invoice!$J:$J,Table4[[#This Row],[cek_ppn]]+30))=pajak[[#This Row],[pembuat nota]],1)</f>
        <v>1</v>
      </c>
    </row>
    <row r="46" spans="1:21" x14ac:dyDescent="0.25">
      <c r="A46" s="88">
        <v>181</v>
      </c>
      <c r="C46" s="86">
        <f t="shared" si="1"/>
        <v>181</v>
      </c>
      <c r="D46" s="86" t="str">
        <f>IF(pajak[[#This Row],[//]]="","",INDEX(Table1[No. Invoice :],pajak[//]-offset))</f>
        <v>AM 23050044</v>
      </c>
      <c r="E46" s="90">
        <f>IF(pajak[[#This Row],[//]]="","",INDEX(Table1[Tgl Invoice :],pajak[//]-offset))</f>
        <v>0</v>
      </c>
      <c r="F46" s="86" t="str">
        <f>IF(pajak[[#This Row],[//]]="","",INDEX(Table1[Kode Sales :],pajak[//]-offset))</f>
        <v>0 0</v>
      </c>
      <c r="G46" s="86" t="e">
        <f>IF(pajak[[#This Row],[//]]="","",INDEX(Table1[Toko],pajak[//]-offset))</f>
        <v>#N/A</v>
      </c>
      <c r="H46" s="89">
        <f ca="1">IF(pajak[[#This Row],[//]]="","",SUMIF(Table1[h_id],pajak[[#This Row],[//]],Table1[h_hargasebelumdiskon]))</f>
        <v>0</v>
      </c>
      <c r="I46" s="89">
        <f ca="1">IF(pajak[[#This Row],[//]]="","",SUMIF(Table1[h_id],pajak[[#This Row],[//]],Table1[h_diskon]))</f>
        <v>0</v>
      </c>
      <c r="J46" s="89">
        <f ca="1">IF(pajak[[#This Row],[//]]="","",SUMIF(Table1[h_id],pajak[[#This Row],[//]],Table1[h_hargasetelahdiskon]))</f>
        <v>0</v>
      </c>
      <c r="K46" s="89">
        <f ca="1">IF(pajak[//]="","",pajak[[#This Row],[Sub Total]]/1.11*11%)</f>
        <v>0</v>
      </c>
      <c r="L46" s="89">
        <f ca="1">pajak[[#This Row],[Sub Total]]</f>
        <v>0</v>
      </c>
      <c r="M46" s="86">
        <f>IF(pajak[[#This Row],[//]]="","",INDEX(Table1[pembuat nota :],pajak[//]-offset))</f>
        <v>0</v>
      </c>
      <c r="N46" s="86" t="str">
        <f>IF(pajak[[#This Row],[//]]="","",IF(INDEX(Table1[edited :],pajak[//]-offset)="","",INDEX(Table1[edited :],pajak[//]-offset)))</f>
        <v/>
      </c>
      <c r="P46" s="86" t="e">
        <f>IF(pajak[[#This Row],[Kode Sales :]]="","",MATCH(pajak[[#This Row],[Kode Sales :]],[2]Invoice!$D:$D,0))</f>
        <v>#N/A</v>
      </c>
      <c r="Q46" s="194" t="e">
        <f>IF((INDEX([2]Invoice!$D:$D,Table4[[#This Row],[cek_ppn]]-4)&amp;" "&amp;INDEX([2]Invoice!$E:$E,Table4[[#This Row],[cek_ppn]]-4))=pajak[[#This Row],[No. Invoice :]],1)</f>
        <v>#N/A</v>
      </c>
      <c r="R46" s="194" t="e">
        <f>IF((INDEX([2]Invoice!$D:$D,Table4[[#This Row],[cek_ppn]]-2))=pajak[[#This Row],[Tgl Invoice :]],1)</f>
        <v>#N/A</v>
      </c>
      <c r="S46" s="194" t="e">
        <f>IF((INDEX([2]Invoice!$D:$D,Table4[[#This Row],[cek_ppn]]))=pajak[[#This Row],[Kode Sales :]],1)</f>
        <v>#N/A</v>
      </c>
      <c r="T46" s="194" t="e">
        <f ca="1">IF((INDEX([2]Invoice!$K:$K,Table4[[#This Row],[cek_ppn]]+28))=pajak[[#This Row],[Total Invoice]],1)</f>
        <v>#N/A</v>
      </c>
      <c r="U46" s="194" t="e">
        <f>IF((INDEX([2]Invoice!$J:$J,Table4[[#This Row],[cek_ppn]]+30))=pajak[[#This Row],[pembuat nota]],1)</f>
        <v>#N/A</v>
      </c>
    </row>
    <row r="47" spans="1:21" x14ac:dyDescent="0.25">
      <c r="A47" s="88">
        <v>183</v>
      </c>
      <c r="C47" s="86">
        <f t="shared" si="1"/>
        <v>183</v>
      </c>
      <c r="D47" s="86" t="str">
        <f>IF(pajak[[#This Row],[//]]="","",INDEX(Table1[No. Invoice :],pajak[//]-offset))</f>
        <v>AM 23050045</v>
      </c>
      <c r="E47" s="90">
        <f>IF(pajak[[#This Row],[//]]="","",INDEX(Table1[Tgl Invoice :],pajak[//]-offset))</f>
        <v>0</v>
      </c>
      <c r="F47" s="86" t="str">
        <f>IF(pajak[[#This Row],[//]]="","",INDEX(Table1[Kode Sales :],pajak[//]-offset))</f>
        <v>0 0</v>
      </c>
      <c r="G47" s="86" t="e">
        <f>IF(pajak[[#This Row],[//]]="","",INDEX(Table1[Toko],pajak[//]-offset))</f>
        <v>#N/A</v>
      </c>
      <c r="H47" s="89">
        <f ca="1">IF(pajak[[#This Row],[//]]="","",SUMIF(Table1[h_id],pajak[[#This Row],[//]],Table1[h_hargasebelumdiskon]))</f>
        <v>0</v>
      </c>
      <c r="I47" s="89">
        <f ca="1">IF(pajak[[#This Row],[//]]="","",SUMIF(Table1[h_id],pajak[[#This Row],[//]],Table1[h_diskon]))</f>
        <v>0</v>
      </c>
      <c r="J47" s="89">
        <f ca="1">IF(pajak[[#This Row],[//]]="","",SUMIF(Table1[h_id],pajak[[#This Row],[//]],Table1[h_hargasetelahdiskon]))</f>
        <v>0</v>
      </c>
      <c r="K47" s="89">
        <f ca="1">IF(pajak[//]="","",pajak[[#This Row],[Sub Total]]/1.11*11%)</f>
        <v>0</v>
      </c>
      <c r="L47" s="89">
        <f ca="1">pajak[[#This Row],[Sub Total]]</f>
        <v>0</v>
      </c>
      <c r="M47" s="86">
        <f>IF(pajak[[#This Row],[//]]="","",INDEX(Table1[pembuat nota :],pajak[//]-offset))</f>
        <v>0</v>
      </c>
      <c r="N47" s="86" t="str">
        <f>IF(pajak[[#This Row],[//]]="","",IF(INDEX(Table1[edited :],pajak[//]-offset)="","",INDEX(Table1[edited :],pajak[//]-offset)))</f>
        <v/>
      </c>
      <c r="P47" s="86" t="e">
        <f>IF(pajak[[#This Row],[Kode Sales :]]="","",MATCH(pajak[[#This Row],[Kode Sales :]],[2]Invoice!$D:$D,0))</f>
        <v>#N/A</v>
      </c>
      <c r="Q47" s="194" t="e">
        <f>IF((INDEX([2]Invoice!$D:$D,Table4[[#This Row],[cek_ppn]]-4)&amp;" "&amp;INDEX([2]Invoice!$E:$E,Table4[[#This Row],[cek_ppn]]-4))=pajak[[#This Row],[No. Invoice :]],1)</f>
        <v>#N/A</v>
      </c>
      <c r="R47" s="194" t="e">
        <f>IF((INDEX([2]Invoice!$D:$D,Table4[[#This Row],[cek_ppn]]-2))=pajak[[#This Row],[Tgl Invoice :]],1)</f>
        <v>#N/A</v>
      </c>
      <c r="S47" s="194" t="e">
        <f>IF((INDEX([2]Invoice!$D:$D,Table4[[#This Row],[cek_ppn]]))=pajak[[#This Row],[Kode Sales :]],1)</f>
        <v>#N/A</v>
      </c>
      <c r="T47" s="194" t="e">
        <f ca="1">IF((INDEX([2]Invoice!$K:$K,Table4[[#This Row],[cek_ppn]]+28))=pajak[[#This Row],[Total Invoice]],1)</f>
        <v>#N/A</v>
      </c>
      <c r="U47" s="194" t="e">
        <f>IF((INDEX([2]Invoice!$J:$J,Table4[[#This Row],[cek_ppn]]+30))=pajak[[#This Row],[pembuat nota]],1)</f>
        <v>#N/A</v>
      </c>
    </row>
    <row r="48" spans="1:21" x14ac:dyDescent="0.25">
      <c r="A48" s="88"/>
      <c r="C48" s="86" t="str">
        <f t="shared" si="1"/>
        <v/>
      </c>
      <c r="D48" s="86" t="str">
        <f>IF(pajak[[#This Row],[//]]="","",INDEX(Table1[No. Invoice :],pajak[//]-offset))</f>
        <v/>
      </c>
      <c r="E48" s="90" t="str">
        <f>IF(pajak[[#This Row],[//]]="","",INDEX(Table1[Tgl Invoice :],pajak[//]-offset))</f>
        <v/>
      </c>
      <c r="F48" s="86" t="str">
        <f>IF(pajak[[#This Row],[//]]="","",INDEX(Table1[Kode Sales :],pajak[//]-offset))</f>
        <v/>
      </c>
      <c r="G48" s="86" t="str">
        <f>IF(pajak[[#This Row],[//]]="","",INDEX(Table1[Toko],pajak[//]-offset))</f>
        <v/>
      </c>
      <c r="H48" s="89" t="str">
        <f>IF(pajak[[#This Row],[//]]="","",SUMIF(Table1[h_id],pajak[[#This Row],[//]],Table1[h_hargasebelumdiskon]))</f>
        <v/>
      </c>
      <c r="I48" s="89" t="str">
        <f>IF(pajak[[#This Row],[//]]="","",SUMIF(Table1[h_id],pajak[[#This Row],[//]],Table1[h_diskon]))</f>
        <v/>
      </c>
      <c r="J48" s="89" t="str">
        <f>IF(pajak[[#This Row],[//]]="","",SUMIF(Table1[h_id],pajak[[#This Row],[//]],Table1[h_hargasetelahdiskon]))</f>
        <v/>
      </c>
      <c r="K48" s="89" t="str">
        <f>IF(pajak[//]="","",pajak[[#This Row],[Sub Total]]/1.11*11%)</f>
        <v/>
      </c>
      <c r="L48" s="89" t="str">
        <f>pajak[[#This Row],[Sub Total]]</f>
        <v/>
      </c>
      <c r="M48" s="86" t="str">
        <f>IF(pajak[[#This Row],[//]]="","",INDEX(Table1[pembuat nota :],pajak[//]-offset))</f>
        <v/>
      </c>
      <c r="N48" s="86" t="str">
        <f>IF(pajak[[#This Row],[//]]="","",IF(INDEX(Table1[edited :],pajak[//]-offset)="","",INDEX(Table1[edited :],pajak[//]-offset)))</f>
        <v/>
      </c>
      <c r="P48" s="86" t="str">
        <f>IF(pajak[[#This Row],[Kode Sales :]]="","",MATCH(pajak[[#This Row],[Kode Sales :]],[2]Invoice!$D:$D,0))</f>
        <v/>
      </c>
      <c r="Q48" s="194" t="e">
        <f>IF((INDEX([2]Invoice!$D:$D,Table4[[#This Row],[cek_ppn]]-4)&amp;" "&amp;INDEX([2]Invoice!$E:$E,Table4[[#This Row],[cek_ppn]]-4))=pajak[[#This Row],[No. Invoice :]],1)</f>
        <v>#VALUE!</v>
      </c>
      <c r="R48" s="194" t="e">
        <f>IF((INDEX([2]Invoice!$D:$D,Table4[[#This Row],[cek_ppn]]-2))=pajak[[#This Row],[Tgl Invoice :]],1)</f>
        <v>#VALUE!</v>
      </c>
      <c r="S48" s="194" t="e">
        <f>IF((INDEX([2]Invoice!$D:$D,Table4[[#This Row],[cek_ppn]]))=pajak[[#This Row],[Kode Sales :]],1)</f>
        <v>#VALUE!</v>
      </c>
      <c r="T48" s="194" t="e">
        <f>IF((INDEX([2]Invoice!$K:$K,Table4[[#This Row],[cek_ppn]]+28))=pajak[[#This Row],[Total Invoice]],1)</f>
        <v>#VALUE!</v>
      </c>
      <c r="U48" s="194" t="e">
        <f>IF((INDEX([2]Invoice!$J:$J,Table4[[#This Row],[cek_ppn]]+30))=pajak[[#This Row],[pembuat nota]],1)</f>
        <v>#VALUE!</v>
      </c>
    </row>
    <row r="49" spans="1:21" x14ac:dyDescent="0.25">
      <c r="A49" s="88" t="s">
        <v>55</v>
      </c>
      <c r="C49" s="86" t="str">
        <f t="shared" si="1"/>
        <v/>
      </c>
      <c r="D49" s="86" t="str">
        <f>IF(pajak[[#This Row],[//]]="","",INDEX(Table1[No. Invoice :],pajak[//]-offset))</f>
        <v/>
      </c>
      <c r="E49" s="90" t="str">
        <f>IF(pajak[[#This Row],[//]]="","",INDEX(Table1[Tgl Invoice :],pajak[//]-offset))</f>
        <v/>
      </c>
      <c r="F49" s="86" t="str">
        <f>IF(pajak[[#This Row],[//]]="","",INDEX(Table1[Kode Sales :],pajak[//]-offset))</f>
        <v/>
      </c>
      <c r="G49" s="86" t="str">
        <f>IF(pajak[[#This Row],[//]]="","",INDEX(Table1[Toko],pajak[//]-offset))</f>
        <v/>
      </c>
      <c r="H49" s="89" t="str">
        <f>IF(pajak[[#This Row],[//]]="","",SUMIF(Table1[h_id],pajak[[#This Row],[//]],Table1[h_hargasebelumdiskon]))</f>
        <v/>
      </c>
      <c r="I49" s="89" t="str">
        <f>IF(pajak[[#This Row],[//]]="","",SUMIF(Table1[h_id],pajak[[#This Row],[//]],Table1[h_diskon]))</f>
        <v/>
      </c>
      <c r="J49" s="89" t="str">
        <f>IF(pajak[[#This Row],[//]]="","",SUMIF(Table1[h_id],pajak[[#This Row],[//]],Table1[h_hargasetelahdiskon]))</f>
        <v/>
      </c>
      <c r="K49" s="89" t="str">
        <f>IF(pajak[//]="","",pajak[[#This Row],[Sub Total]]/1.11*11%)</f>
        <v/>
      </c>
      <c r="L49" s="89" t="str">
        <f>pajak[[#This Row],[Sub Total]]</f>
        <v/>
      </c>
      <c r="M49" s="86" t="str">
        <f>IF(pajak[[#This Row],[//]]="","",INDEX(Table1[pembuat nota :],pajak[//]-offset))</f>
        <v/>
      </c>
      <c r="N49" s="86" t="str">
        <f>IF(pajak[[#This Row],[//]]="","",IF(INDEX(Table1[edited :],pajak[//]-offset)="","",INDEX(Table1[edited :],pajak[//]-offset)))</f>
        <v/>
      </c>
      <c r="P49" s="86" t="str">
        <f>IF(pajak[[#This Row],[Kode Sales :]]="","",MATCH(pajak[[#This Row],[Kode Sales :]],[2]Invoice!$D:$D,0))</f>
        <v/>
      </c>
      <c r="Q49" s="194" t="e">
        <f>IF((INDEX([2]Invoice!$D:$D,Table4[[#This Row],[cek_ppn]]-4)&amp;" "&amp;INDEX([2]Invoice!$E:$E,Table4[[#This Row],[cek_ppn]]-4))=pajak[[#This Row],[No. Invoice :]],1)</f>
        <v>#VALUE!</v>
      </c>
      <c r="R49" s="194" t="e">
        <f>IF((INDEX([2]Invoice!$D:$D,Table4[[#This Row],[cek_ppn]]-2))=pajak[[#This Row],[Tgl Invoice :]],1)</f>
        <v>#VALUE!</v>
      </c>
      <c r="S49" s="194" t="e">
        <f>IF((INDEX([2]Invoice!$D:$D,Table4[[#This Row],[cek_ppn]]))=pajak[[#This Row],[Kode Sales :]],1)</f>
        <v>#VALUE!</v>
      </c>
      <c r="T49" s="194" t="e">
        <f>IF((INDEX([2]Invoice!$K:$K,Table4[[#This Row],[cek_ppn]]+28))=pajak[[#This Row],[Total Invoice]],1)</f>
        <v>#VALUE!</v>
      </c>
      <c r="U49" s="194" t="e">
        <f>IF((INDEX([2]Invoice!$J:$J,Table4[[#This Row],[cek_ppn]]+30))=pajak[[#This Row],[pembuat nota]],1)</f>
        <v>#VALUE!</v>
      </c>
    </row>
    <row r="50" spans="1:21" x14ac:dyDescent="0.25">
      <c r="C50" s="86" t="str">
        <f t="shared" si="1"/>
        <v/>
      </c>
      <c r="D50" s="86" t="str">
        <f>IF(pajak[[#This Row],[//]]="","",INDEX(Table1[No. Invoice :],pajak[//]-offset))</f>
        <v/>
      </c>
      <c r="E50" s="90" t="str">
        <f>IF(pajak[[#This Row],[//]]="","",INDEX(Table1[Tgl Invoice :],pajak[//]-offset))</f>
        <v/>
      </c>
      <c r="F50" s="86" t="str">
        <f>IF(pajak[[#This Row],[//]]="","",INDEX(Table1[Kode Sales :],pajak[//]-offset))</f>
        <v/>
      </c>
      <c r="G50" s="86" t="str">
        <f>IF(pajak[[#This Row],[//]]="","",INDEX(Table1[Toko],pajak[//]-offset))</f>
        <v/>
      </c>
      <c r="H50" s="89" t="str">
        <f>IF(pajak[[#This Row],[//]]="","",SUMIF(Table1[h_id],pajak[[#This Row],[//]],Table1[h_hargasebelumdiskon]))</f>
        <v/>
      </c>
      <c r="I50" s="89" t="str">
        <f>IF(pajak[[#This Row],[//]]="","",SUMIF(Table1[h_id],pajak[[#This Row],[//]],Table1[h_diskon]))</f>
        <v/>
      </c>
      <c r="J50" s="89" t="str">
        <f>IF(pajak[[#This Row],[//]]="","",SUMIF(Table1[h_id],pajak[[#This Row],[//]],Table1[h_hargasetelahdiskon]))</f>
        <v/>
      </c>
      <c r="K50" s="89" t="str">
        <f>IF(pajak[//]="","",pajak[[#This Row],[Sub Total]]/1.11*11%)</f>
        <v/>
      </c>
      <c r="L50" s="89" t="str">
        <f>pajak[[#This Row],[Sub Total]]</f>
        <v/>
      </c>
      <c r="M50" s="86" t="str">
        <f>IF(pajak[[#This Row],[//]]="","",INDEX(Table1[pembuat nota :],pajak[//]-offset))</f>
        <v/>
      </c>
      <c r="N50" s="86" t="str">
        <f>IF(pajak[[#This Row],[//]]="","",IF(INDEX(Table1[edited :],pajak[//]-offset)="","",INDEX(Table1[edited :],pajak[//]-offset)))</f>
        <v/>
      </c>
      <c r="P50" s="86" t="str">
        <f>IF(pajak[[#This Row],[Kode Sales :]]="","",MATCH(pajak[[#This Row],[Kode Sales :]],[2]Invoice!$D:$D,0))</f>
        <v/>
      </c>
      <c r="Q50" s="194" t="e">
        <f>IF((INDEX([2]Invoice!$D:$D,Table4[[#This Row],[cek_ppn]]-4)&amp;" "&amp;INDEX([2]Invoice!$E:$E,Table4[[#This Row],[cek_ppn]]-4))=pajak[[#This Row],[No. Invoice :]],1)</f>
        <v>#VALUE!</v>
      </c>
      <c r="R50" s="194" t="e">
        <f>IF((INDEX([2]Invoice!$D:$D,Table4[[#This Row],[cek_ppn]]-2))=pajak[[#This Row],[Tgl Invoice :]],1)</f>
        <v>#VALUE!</v>
      </c>
      <c r="S50" s="194" t="e">
        <f>IF((INDEX([2]Invoice!$D:$D,Table4[[#This Row],[cek_ppn]]))=pajak[[#This Row],[Kode Sales :]],1)</f>
        <v>#VALUE!</v>
      </c>
      <c r="T50" s="194" t="e">
        <f>IF((INDEX([2]Invoice!$K:$K,Table4[[#This Row],[cek_ppn]]+28))=pajak[[#This Row],[Total Invoice]],1)</f>
        <v>#VALUE!</v>
      </c>
      <c r="U50" s="194" t="e">
        <f>IF((INDEX([2]Invoice!$J:$J,Table4[[#This Row],[cek_ppn]]+30))=pajak[[#This Row],[pembuat nota]],1)</f>
        <v>#VALUE!</v>
      </c>
    </row>
    <row r="51" spans="1:21" x14ac:dyDescent="0.25">
      <c r="C51" s="86" t="str">
        <f t="shared" si="1"/>
        <v/>
      </c>
      <c r="D51" s="86" t="str">
        <f>IF(pajak[[#This Row],[//]]="","",INDEX(Table1[No. Invoice :],pajak[//]-offset))</f>
        <v/>
      </c>
      <c r="E51" s="90" t="str">
        <f>IF(pajak[[#This Row],[//]]="","",INDEX(Table1[Tgl Invoice :],pajak[//]-offset))</f>
        <v/>
      </c>
      <c r="F51" s="86" t="str">
        <f>IF(pajak[[#This Row],[//]]="","",INDEX(Table1[Kode Sales :],pajak[//]-offset))</f>
        <v/>
      </c>
      <c r="G51" s="86" t="str">
        <f>IF(pajak[[#This Row],[//]]="","",INDEX(Table1[Toko],pajak[//]-offset))</f>
        <v/>
      </c>
      <c r="H51" s="89" t="str">
        <f>IF(pajak[[#This Row],[//]]="","",SUMIF(Table1[h_id],pajak[[#This Row],[//]],Table1[h_hargasebelumdiskon]))</f>
        <v/>
      </c>
      <c r="I51" s="89" t="str">
        <f>IF(pajak[[#This Row],[//]]="","",SUMIF(Table1[h_id],pajak[[#This Row],[//]],Table1[h_diskon]))</f>
        <v/>
      </c>
      <c r="J51" s="89" t="str">
        <f>IF(pajak[[#This Row],[//]]="","",SUMIF(Table1[h_id],pajak[[#This Row],[//]],Table1[h_hargasetelahdiskon]))</f>
        <v/>
      </c>
      <c r="K51" s="89" t="str">
        <f>IF(pajak[//]="","",pajak[[#This Row],[Sub Total]]/1.11*11%)</f>
        <v/>
      </c>
      <c r="L51" s="89" t="str">
        <f>pajak[[#This Row],[Sub Total]]</f>
        <v/>
      </c>
      <c r="M51" s="86" t="str">
        <f>IF(pajak[[#This Row],[//]]="","",INDEX(Table1[pembuat nota :],pajak[//]-offset))</f>
        <v/>
      </c>
      <c r="N51" s="86" t="str">
        <f>IF(pajak[[#This Row],[//]]="","",IF(INDEX(Table1[edited :],pajak[//]-offset)="","",INDEX(Table1[edited :],pajak[//]-offset)))</f>
        <v/>
      </c>
      <c r="P51" s="86" t="str">
        <f>IF(pajak[[#This Row],[Kode Sales :]]="","",MATCH(pajak[[#This Row],[Kode Sales :]],[2]Invoice!$D:$D,0))</f>
        <v/>
      </c>
      <c r="Q51" s="194" t="e">
        <f>IF((INDEX([2]Invoice!$D:$D,Table4[[#This Row],[cek_ppn]]-4)&amp;" "&amp;INDEX([2]Invoice!$E:$E,Table4[[#This Row],[cek_ppn]]-4))=pajak[[#This Row],[No. Invoice :]],1)</f>
        <v>#VALUE!</v>
      </c>
      <c r="R51" s="194" t="e">
        <f>IF((INDEX([2]Invoice!$D:$D,Table4[[#This Row],[cek_ppn]]-2))=pajak[[#This Row],[Tgl Invoice :]],1)</f>
        <v>#VALUE!</v>
      </c>
      <c r="S51" s="194" t="e">
        <f>IF((INDEX([2]Invoice!$D:$D,Table4[[#This Row],[cek_ppn]]))=pajak[[#This Row],[Kode Sales :]],1)</f>
        <v>#VALUE!</v>
      </c>
      <c r="T51" s="194" t="e">
        <f>IF((INDEX([2]Invoice!$K:$K,Table4[[#This Row],[cek_ppn]]+28))=pajak[[#This Row],[Total Invoice]],1)</f>
        <v>#VALUE!</v>
      </c>
      <c r="U51" s="194" t="e">
        <f>IF((INDEX([2]Invoice!$J:$J,Table4[[#This Row],[cek_ppn]]+30))=pajak[[#This Row],[pembuat nota]],1)</f>
        <v>#VALUE!</v>
      </c>
    </row>
    <row r="52" spans="1:21" x14ac:dyDescent="0.25">
      <c r="C52" s="86" t="str">
        <f t="shared" si="1"/>
        <v/>
      </c>
      <c r="D52" s="86" t="str">
        <f>IF(pajak[[#This Row],[//]]="","",INDEX(Table1[No. Invoice :],pajak[//]-offset))</f>
        <v/>
      </c>
      <c r="E52" s="90" t="str">
        <f>IF(pajak[[#This Row],[//]]="","",INDEX(Table1[Tgl Invoice :],pajak[//]-offset))</f>
        <v/>
      </c>
      <c r="F52" s="86" t="str">
        <f>IF(pajak[[#This Row],[//]]="","",INDEX(Table1[Kode Sales :],pajak[//]-offset))</f>
        <v/>
      </c>
      <c r="G52" s="86" t="str">
        <f>IF(pajak[[#This Row],[//]]="","",INDEX(Table1[Toko],pajak[//]-offset))</f>
        <v/>
      </c>
      <c r="H52" s="89" t="str">
        <f>IF(pajak[[#This Row],[//]]="","",SUMIF(Table1[h_id],pajak[[#This Row],[//]],Table1[h_hargasebelumdiskon]))</f>
        <v/>
      </c>
      <c r="I52" s="89" t="str">
        <f>IF(pajak[[#This Row],[//]]="","",SUMIF(Table1[h_id],pajak[[#This Row],[//]],Table1[h_diskon]))</f>
        <v/>
      </c>
      <c r="J52" s="89" t="str">
        <f>IF(pajak[[#This Row],[//]]="","",SUMIF(Table1[h_id],pajak[[#This Row],[//]],Table1[h_hargasetelahdiskon]))</f>
        <v/>
      </c>
      <c r="K52" s="89" t="str">
        <f>IF(pajak[//]="","",pajak[[#This Row],[Sub Total]]/1.11*11%)</f>
        <v/>
      </c>
      <c r="L52" s="89" t="str">
        <f>pajak[[#This Row],[Sub Total]]</f>
        <v/>
      </c>
      <c r="M52" s="86" t="str">
        <f>IF(pajak[[#This Row],[//]]="","",INDEX(Table1[pembuat nota :],pajak[//]-offset))</f>
        <v/>
      </c>
      <c r="N52" s="86" t="str">
        <f>IF(pajak[[#This Row],[//]]="","",IF(INDEX(Table1[edited :],pajak[//]-offset)="","",INDEX(Table1[edited :],pajak[//]-offset)))</f>
        <v/>
      </c>
      <c r="P52" s="86" t="str">
        <f>IF(pajak[[#This Row],[Kode Sales :]]="","",MATCH(pajak[[#This Row],[Kode Sales :]],[2]Invoice!$D:$D,0))</f>
        <v/>
      </c>
      <c r="Q52" s="194" t="e">
        <f>IF((INDEX([2]Invoice!$D:$D,Table4[[#This Row],[cek_ppn]]-4)&amp;" "&amp;INDEX([2]Invoice!$E:$E,Table4[[#This Row],[cek_ppn]]-4))=pajak[[#This Row],[No. Invoice :]],1)</f>
        <v>#VALUE!</v>
      </c>
      <c r="R52" s="194" t="e">
        <f>IF((INDEX([2]Invoice!$D:$D,Table4[[#This Row],[cek_ppn]]-2))=pajak[[#This Row],[Tgl Invoice :]],1)</f>
        <v>#VALUE!</v>
      </c>
      <c r="S52" s="194" t="e">
        <f>IF((INDEX([2]Invoice!$D:$D,Table4[[#This Row],[cek_ppn]]))=pajak[[#This Row],[Kode Sales :]],1)</f>
        <v>#VALUE!</v>
      </c>
      <c r="T52" s="194" t="e">
        <f>IF((INDEX([2]Invoice!$K:$K,Table4[[#This Row],[cek_ppn]]+28))=pajak[[#This Row],[Total Invoice]],1)</f>
        <v>#VALUE!</v>
      </c>
      <c r="U52" s="194" t="e">
        <f>IF((INDEX([2]Invoice!$J:$J,Table4[[#This Row],[cek_ppn]]+30))=pajak[[#This Row],[pembuat nota]],1)</f>
        <v>#VALUE!</v>
      </c>
    </row>
    <row r="53" spans="1:21" x14ac:dyDescent="0.25">
      <c r="C53" s="86" t="str">
        <f t="shared" si="1"/>
        <v/>
      </c>
      <c r="D53" s="86" t="str">
        <f>IF(pajak[[#This Row],[//]]="","",INDEX(Table1[No. Invoice :],pajak[//]-offset))</f>
        <v/>
      </c>
      <c r="E53" s="90" t="str">
        <f>IF(pajak[[#This Row],[//]]="","",INDEX(Table1[Tgl Invoice :],pajak[//]-offset))</f>
        <v/>
      </c>
      <c r="F53" s="86" t="str">
        <f>IF(pajak[[#This Row],[//]]="","",INDEX(Table1[Kode Sales :],pajak[//]-offset))</f>
        <v/>
      </c>
      <c r="G53" s="86" t="str">
        <f>IF(pajak[[#This Row],[//]]="","",INDEX(Table1[Toko],pajak[//]-offset))</f>
        <v/>
      </c>
      <c r="H53" s="89" t="str">
        <f>IF(pajak[[#This Row],[//]]="","",SUMIF(Table1[h_id],pajak[[#This Row],[//]],Table1[h_hargasebelumdiskon]))</f>
        <v/>
      </c>
      <c r="I53" s="89" t="str">
        <f>IF(pajak[[#This Row],[//]]="","",SUMIF(Table1[h_id],pajak[[#This Row],[//]],Table1[h_diskon]))</f>
        <v/>
      </c>
      <c r="J53" s="89" t="str">
        <f>IF(pajak[[#This Row],[//]]="","",SUMIF(Table1[h_id],pajak[[#This Row],[//]],Table1[h_hargasetelahdiskon]))</f>
        <v/>
      </c>
      <c r="K53" s="89" t="str">
        <f>IF(pajak[//]="","",pajak[[#This Row],[Sub Total]]/1.11*11%)</f>
        <v/>
      </c>
      <c r="L53" s="89" t="str">
        <f>pajak[[#This Row],[Sub Total]]</f>
        <v/>
      </c>
      <c r="M53" s="86" t="str">
        <f>IF(pajak[[#This Row],[//]]="","",INDEX(Table1[pembuat nota :],pajak[//]-offset))</f>
        <v/>
      </c>
      <c r="N53" s="86" t="str">
        <f>IF(pajak[[#This Row],[//]]="","",IF(INDEX(Table1[edited :],pajak[//]-offset)="","",INDEX(Table1[edited :],pajak[//]-offset)))</f>
        <v/>
      </c>
      <c r="P53" s="86" t="str">
        <f>IF(pajak[[#This Row],[Kode Sales :]]="","",MATCH(pajak[[#This Row],[Kode Sales :]],[2]Invoice!$D:$D,0))</f>
        <v/>
      </c>
      <c r="Q53" s="194" t="e">
        <f>IF((INDEX([2]Invoice!$D:$D,Table4[[#This Row],[cek_ppn]]-4)&amp;" "&amp;INDEX([2]Invoice!$E:$E,Table4[[#This Row],[cek_ppn]]-4))=pajak[[#This Row],[No. Invoice :]],1)</f>
        <v>#VALUE!</v>
      </c>
      <c r="R53" s="194" t="e">
        <f>IF((INDEX([2]Invoice!$D:$D,Table4[[#This Row],[cek_ppn]]-2))=pajak[[#This Row],[Tgl Invoice :]],1)</f>
        <v>#VALUE!</v>
      </c>
      <c r="S53" s="194" t="e">
        <f>IF((INDEX([2]Invoice!$D:$D,Table4[[#This Row],[cek_ppn]]))=pajak[[#This Row],[Kode Sales :]],1)</f>
        <v>#VALUE!</v>
      </c>
      <c r="T53" s="194" t="e">
        <f>IF((INDEX([2]Invoice!$K:$K,Table4[[#This Row],[cek_ppn]]+28))=pajak[[#This Row],[Total Invoice]],1)</f>
        <v>#VALUE!</v>
      </c>
      <c r="U53" s="194" t="e">
        <f>IF((INDEX([2]Invoice!$J:$J,Table4[[#This Row],[cek_ppn]]+30))=pajak[[#This Row],[pembuat nota]],1)</f>
        <v>#VALUE!</v>
      </c>
    </row>
    <row r="54" spans="1:21" x14ac:dyDescent="0.25">
      <c r="C54" s="86" t="str">
        <f t="shared" si="1"/>
        <v/>
      </c>
      <c r="D54" s="86" t="str">
        <f>IF(pajak[[#This Row],[//]]="","",INDEX(Table1[No. Invoice :],pajak[//]-offset))</f>
        <v/>
      </c>
      <c r="E54" s="90" t="str">
        <f>IF(pajak[[#This Row],[//]]="","",INDEX(Table1[Tgl Invoice :],pajak[//]-offset))</f>
        <v/>
      </c>
      <c r="F54" s="86" t="str">
        <f>IF(pajak[[#This Row],[//]]="","",INDEX(Table1[Kode Sales :],pajak[//]-offset))</f>
        <v/>
      </c>
      <c r="G54" s="86" t="str">
        <f>IF(pajak[[#This Row],[//]]="","",INDEX(Table1[Toko],pajak[//]-offset))</f>
        <v/>
      </c>
      <c r="H54" s="89" t="str">
        <f>IF(pajak[[#This Row],[//]]="","",SUMIF(Table1[h_id],pajak[[#This Row],[//]],Table1[h_hargasebelumdiskon]))</f>
        <v/>
      </c>
      <c r="I54" s="89" t="str">
        <f>IF(pajak[[#This Row],[//]]="","",SUMIF(Table1[h_id],pajak[[#This Row],[//]],Table1[h_diskon]))</f>
        <v/>
      </c>
      <c r="J54" s="89" t="str">
        <f>IF(pajak[[#This Row],[//]]="","",SUMIF(Table1[h_id],pajak[[#This Row],[//]],Table1[h_hargasetelahdiskon]))</f>
        <v/>
      </c>
      <c r="K54" s="89" t="str">
        <f>IF(pajak[//]="","",pajak[[#This Row],[Sub Total]]/1.11*11%)</f>
        <v/>
      </c>
      <c r="L54" s="89" t="str">
        <f>pajak[[#This Row],[Sub Total]]</f>
        <v/>
      </c>
      <c r="M54" s="86" t="str">
        <f>IF(pajak[[#This Row],[//]]="","",INDEX(Table1[pembuat nota :],pajak[//]-offset))</f>
        <v/>
      </c>
      <c r="N54" s="86" t="str">
        <f>IF(pajak[[#This Row],[//]]="","",IF(INDEX(Table1[edited :],pajak[//]-offset)="","",INDEX(Table1[edited :],pajak[//]-offset)))</f>
        <v/>
      </c>
      <c r="P54" s="86" t="str">
        <f>IF(pajak[[#This Row],[Kode Sales :]]="","",MATCH(pajak[[#This Row],[Kode Sales :]],[2]Invoice!$D:$D,0))</f>
        <v/>
      </c>
      <c r="Q54" s="194" t="e">
        <f>IF((INDEX([2]Invoice!$D:$D,Table4[[#This Row],[cek_ppn]]-4)&amp;" "&amp;INDEX([2]Invoice!$E:$E,Table4[[#This Row],[cek_ppn]]-4))=pajak[[#This Row],[No. Invoice :]],1)</f>
        <v>#VALUE!</v>
      </c>
      <c r="R54" s="194" t="e">
        <f>IF((INDEX([2]Invoice!$D:$D,Table4[[#This Row],[cek_ppn]]-2))=pajak[[#This Row],[Tgl Invoice :]],1)</f>
        <v>#VALUE!</v>
      </c>
      <c r="S54" s="194" t="e">
        <f>IF((INDEX([2]Invoice!$D:$D,Table4[[#This Row],[cek_ppn]]))=pajak[[#This Row],[Kode Sales :]],1)</f>
        <v>#VALUE!</v>
      </c>
      <c r="T54" s="194" t="e">
        <f>IF((INDEX([2]Invoice!$K:$K,Table4[[#This Row],[cek_ppn]]+28))=pajak[[#This Row],[Total Invoice]],1)</f>
        <v>#VALUE!</v>
      </c>
      <c r="U54" s="194" t="e">
        <f>IF((INDEX([2]Invoice!$J:$J,Table4[[#This Row],[cek_ppn]]+30))=pajak[[#This Row],[pembuat nota]],1)</f>
        <v>#VALUE!</v>
      </c>
    </row>
    <row r="55" spans="1:21" x14ac:dyDescent="0.25">
      <c r="C55" s="86" t="str">
        <f t="shared" si="1"/>
        <v/>
      </c>
      <c r="D55" s="86" t="str">
        <f>IF(pajak[[#This Row],[//]]="","",INDEX(Table1[No. Invoice :],pajak[//]-offset))</f>
        <v/>
      </c>
      <c r="E55" s="90" t="str">
        <f>IF(pajak[[#This Row],[//]]="","",INDEX(Table1[Tgl Invoice :],pajak[//]-offset))</f>
        <v/>
      </c>
      <c r="F55" s="86" t="str">
        <f>IF(pajak[[#This Row],[//]]="","",INDEX(Table1[Kode Sales :],pajak[//]-offset))</f>
        <v/>
      </c>
      <c r="G55" s="86" t="str">
        <f>IF(pajak[[#This Row],[//]]="","",INDEX(Table1[Toko],pajak[//]-offset))</f>
        <v/>
      </c>
      <c r="H55" s="89" t="str">
        <f>IF(pajak[[#This Row],[//]]="","",SUMIF(Table1[h_id],pajak[[#This Row],[//]],Table1[h_hargasebelumdiskon]))</f>
        <v/>
      </c>
      <c r="I55" s="89" t="str">
        <f>IF(pajak[[#This Row],[//]]="","",SUMIF(Table1[h_id],pajak[[#This Row],[//]],Table1[h_diskon]))</f>
        <v/>
      </c>
      <c r="J55" s="89" t="str">
        <f>IF(pajak[[#This Row],[//]]="","",SUMIF(Table1[h_id],pajak[[#This Row],[//]],Table1[h_hargasetelahdiskon]))</f>
        <v/>
      </c>
      <c r="K55" s="89" t="str">
        <f>IF(pajak[//]="","",pajak[[#This Row],[Sub Total]]/1.11*11%)</f>
        <v/>
      </c>
      <c r="L55" s="89" t="str">
        <f>pajak[[#This Row],[Sub Total]]</f>
        <v/>
      </c>
      <c r="M55" s="86" t="str">
        <f>IF(pajak[[#This Row],[//]]="","",INDEX(Table1[pembuat nota :],pajak[//]-offset))</f>
        <v/>
      </c>
      <c r="N55" s="86" t="str">
        <f>IF(pajak[[#This Row],[//]]="","",IF(INDEX(Table1[edited :],pajak[//]-offset)="","",INDEX(Table1[edited :],pajak[//]-offset)))</f>
        <v/>
      </c>
      <c r="P55" s="86" t="str">
        <f>IF(pajak[[#This Row],[Kode Sales :]]="","",MATCH(pajak[[#This Row],[Kode Sales :]],[2]Invoice!$D:$D,0))</f>
        <v/>
      </c>
      <c r="Q55" s="194" t="e">
        <f>IF((INDEX([2]Invoice!$D:$D,Table4[[#This Row],[cek_ppn]]-4)&amp;" "&amp;INDEX([2]Invoice!$E:$E,Table4[[#This Row],[cek_ppn]]-4))=pajak[[#This Row],[No. Invoice :]],1)</f>
        <v>#VALUE!</v>
      </c>
      <c r="R55" s="194" t="e">
        <f>IF((INDEX([2]Invoice!$D:$D,Table4[[#This Row],[cek_ppn]]-2))=pajak[[#This Row],[Tgl Invoice :]],1)</f>
        <v>#VALUE!</v>
      </c>
      <c r="S55" s="194" t="e">
        <f>IF((INDEX([2]Invoice!$D:$D,Table4[[#This Row],[cek_ppn]]))=pajak[[#This Row],[Kode Sales :]],1)</f>
        <v>#VALUE!</v>
      </c>
      <c r="T55" s="194" t="e">
        <f>IF((INDEX([2]Invoice!$K:$K,Table4[[#This Row],[cek_ppn]]+28))=pajak[[#This Row],[Total Invoice]],1)</f>
        <v>#VALUE!</v>
      </c>
      <c r="U55" s="194" t="e">
        <f>IF((INDEX([2]Invoice!$J:$J,Table4[[#This Row],[cek_ppn]]+30))=pajak[[#This Row],[pembuat nota]],1)</f>
        <v>#VALUE!</v>
      </c>
    </row>
    <row r="56" spans="1:21" x14ac:dyDescent="0.25">
      <c r="C56" t="s">
        <v>51</v>
      </c>
      <c r="E56"/>
      <c r="H56" s="89">
        <f ca="1">SUBTOTAL(109,pajak[Total])</f>
        <v>497202100</v>
      </c>
      <c r="I56" s="89">
        <f ca="1">SUBTOTAL(109,pajak[Diskon])</f>
        <v>62591666</v>
      </c>
      <c r="J56" s="89">
        <f ca="1">SUBTOTAL(109,pajak[Sub Total])</f>
        <v>434610434</v>
      </c>
      <c r="K56" s="89">
        <f ca="1">SUBTOTAL(109,pajak[PPN 11%])</f>
        <v>43069502.46846845</v>
      </c>
      <c r="L56" s="89">
        <f ca="1">SUBTOTAL(109,pajak[Total Invoice])</f>
        <v>434610434</v>
      </c>
      <c r="M56"/>
      <c r="N56"/>
    </row>
  </sheetData>
  <conditionalFormatting sqref="F57:F1048576 F1:F55">
    <cfRule type="duplicateValues" dxfId="74" priority="9"/>
  </conditionalFormatting>
  <conditionalFormatting sqref="Q1:U1048576">
    <cfRule type="containsText" dxfId="73" priority="1" operator="containsText" text="FALSE">
      <formula>NOT(ISERROR(SEARCH("FALSE",Q1)))</formula>
    </cfRule>
  </conditionalFormatting>
  <pageMargins left="0.7" right="0.7" top="0.75" bottom="0.75" header="0.3" footer="0.3"/>
  <pageSetup paperSize="14" orientation="portrait" horizontalDpi="0" verticalDpi="0" r:id="rId2"/>
  <tableParts count="2"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L115"/>
  <sheetViews>
    <sheetView view="pageLayout" topLeftCell="A2" zoomScaleNormal="85" workbookViewId="0">
      <selection activeCell="B3" sqref="B3"/>
    </sheetView>
  </sheetViews>
  <sheetFormatPr defaultRowHeight="15" outlineLevelRow="1" x14ac:dyDescent="0.25"/>
  <cols>
    <col min="1" max="1" width="2.140625" customWidth="1"/>
    <col min="2" max="3" width="5.7109375" customWidth="1"/>
    <col min="4" max="4" width="3.7109375" customWidth="1"/>
    <col min="5" max="5" width="15" customWidth="1"/>
    <col min="6" max="6" width="23.28515625" customWidth="1"/>
    <col min="7" max="7" width="11.7109375" customWidth="1"/>
    <col min="8" max="8" width="11.140625" bestFit="1" customWidth="1"/>
    <col min="9" max="10" width="5.7109375" customWidth="1"/>
    <col min="11" max="11" width="14.7109375" customWidth="1"/>
    <col min="12" max="12" width="1.28515625" customWidth="1"/>
  </cols>
  <sheetData>
    <row r="1" spans="1:12" hidden="1" outlineLevel="1" x14ac:dyDescent="0.25">
      <c r="A1">
        <f>IF(K1="",MAX(Table1[//]),INDEX(Table1[//],MATCH(K1,Table1[//],0)))</f>
        <v>183</v>
      </c>
      <c r="B1" t="s">
        <v>43</v>
      </c>
      <c r="C1">
        <f>COUNTA(NOTA!B1:B2)</f>
        <v>2</v>
      </c>
      <c r="D1" t="s">
        <v>44</v>
      </c>
      <c r="E1">
        <f>INDEX(Table1[h_toko],newestIdRow-offset)</f>
        <v>0</v>
      </c>
      <c r="F1" t="s">
        <v>46</v>
      </c>
      <c r="G1" t="str">
        <f ca="1">INDEX(Table1[h_jumlahbarang],newestIdRow-offset)</f>
        <v/>
      </c>
      <c r="I1" s="317" t="s">
        <v>77</v>
      </c>
      <c r="J1" s="317"/>
    </row>
    <row r="2" spans="1:12" s="4" customFormat="1" ht="7.5" customHeight="1" collapsed="1" x14ac:dyDescent="0.25">
      <c r="A2" s="3"/>
      <c r="D2" s="5"/>
      <c r="I2" s="6"/>
      <c r="J2" s="6" t="s">
        <v>115</v>
      </c>
      <c r="K2" t="s">
        <v>125</v>
      </c>
    </row>
    <row r="3" spans="1:12" s="10" customFormat="1" ht="16.5" customHeight="1" x14ac:dyDescent="0.3">
      <c r="A3" s="7"/>
      <c r="B3" s="1" t="s">
        <v>1</v>
      </c>
      <c r="C3" s="8"/>
      <c r="D3" s="91" t="s">
        <v>15</v>
      </c>
      <c r="E3" s="9">
        <f>INDEX(Table1[h_No. Invoice :],newestIdRow-offset)</f>
        <v>23050045</v>
      </c>
      <c r="G3" s="11" t="s">
        <v>16</v>
      </c>
      <c r="H3" s="324" t="e">
        <f>INDEX(Table2[b],MATCH(kToko,Table2[a],0))</f>
        <v>#N/A</v>
      </c>
      <c r="I3" s="324"/>
      <c r="J3" s="324"/>
      <c r="K3" s="325"/>
      <c r="L3" s="12"/>
    </row>
    <row r="4" spans="1:12" s="10" customFormat="1" ht="7.5" customHeight="1" x14ac:dyDescent="0.3">
      <c r="A4" s="7"/>
      <c r="B4" s="13"/>
      <c r="C4" s="14"/>
      <c r="D4" s="15"/>
      <c r="E4" s="16"/>
      <c r="F4" s="328" t="s">
        <v>18</v>
      </c>
      <c r="G4" s="17"/>
      <c r="H4" s="326"/>
      <c r="I4" s="326"/>
      <c r="J4" s="326"/>
      <c r="K4" s="327"/>
      <c r="L4" s="12"/>
    </row>
    <row r="5" spans="1:12" s="10" customFormat="1" ht="16.5" customHeight="1" x14ac:dyDescent="0.3">
      <c r="A5" s="7"/>
      <c r="B5" s="1" t="s">
        <v>2</v>
      </c>
      <c r="C5" s="8"/>
      <c r="D5" s="329">
        <f>INDEX(Table1[Tgl Invoice :],newestIdRow-offset)</f>
        <v>0</v>
      </c>
      <c r="E5" s="330"/>
      <c r="F5" s="328"/>
      <c r="G5" s="18"/>
      <c r="H5" s="331" t="e">
        <f>IF(INDEX(Table2[c],MATCH(kToko,Table2[a],0))="","",INDEX(Table2[c],MATCH(kToko,Table2[a],0)))</f>
        <v>#N/A</v>
      </c>
      <c r="I5" s="331"/>
      <c r="J5" s="331"/>
      <c r="K5" s="332"/>
      <c r="L5" s="18"/>
    </row>
    <row r="6" spans="1:12" s="10" customFormat="1" ht="7.5" customHeight="1" x14ac:dyDescent="0.3">
      <c r="A6" s="7"/>
      <c r="B6" s="13"/>
      <c r="C6" s="14"/>
      <c r="D6" s="15"/>
      <c r="E6" s="16"/>
      <c r="F6" s="328"/>
      <c r="G6" s="18"/>
      <c r="H6" s="333" t="e">
        <f>INDEX(Table2[d],MATCH(kToko,Table2[a],0))</f>
        <v>#N/A</v>
      </c>
      <c r="I6" s="333"/>
      <c r="J6" s="333"/>
      <c r="K6" s="334"/>
      <c r="L6" s="19"/>
    </row>
    <row r="7" spans="1:12" s="10" customFormat="1" ht="16.5" customHeight="1" x14ac:dyDescent="0.4">
      <c r="A7" s="7"/>
      <c r="B7" s="1" t="s">
        <v>3</v>
      </c>
      <c r="C7" s="8"/>
      <c r="D7" s="20" t="str">
        <f>INDEX(Table1[Kode Sales :],newestIdRow-offset)</f>
        <v>0 0</v>
      </c>
      <c r="E7" s="9"/>
      <c r="F7" s="21"/>
      <c r="G7" s="22"/>
      <c r="H7" s="335"/>
      <c r="I7" s="335"/>
      <c r="J7" s="335"/>
      <c r="K7" s="336"/>
      <c r="L7" s="19"/>
    </row>
    <row r="8" spans="1:12" s="10" customFormat="1" ht="7.5" customHeight="1" x14ac:dyDescent="0.45">
      <c r="A8" s="7"/>
      <c r="B8" s="23"/>
      <c r="C8" s="24"/>
      <c r="D8" s="25"/>
      <c r="F8" s="26"/>
      <c r="I8" s="27"/>
      <c r="J8" s="27"/>
      <c r="K8" s="28"/>
    </row>
    <row r="9" spans="1:12" s="10" customFormat="1" ht="14.25" thickBot="1" x14ac:dyDescent="0.3">
      <c r="A9" s="7"/>
      <c r="B9" s="29" t="s">
        <v>5</v>
      </c>
      <c r="C9" s="29" t="s">
        <v>6</v>
      </c>
      <c r="D9" s="30" t="s">
        <v>7</v>
      </c>
      <c r="E9" s="31"/>
      <c r="F9" s="32" t="s">
        <v>8</v>
      </c>
      <c r="G9" s="33"/>
      <c r="H9" s="29" t="s">
        <v>9</v>
      </c>
      <c r="I9" s="34" t="s">
        <v>10</v>
      </c>
      <c r="J9" s="34" t="s">
        <v>11</v>
      </c>
      <c r="K9" s="35" t="s">
        <v>20</v>
      </c>
      <c r="L9" s="36"/>
    </row>
    <row r="10" spans="1:12" s="10" customFormat="1" ht="9.9499999999999993" customHeight="1" thickTop="1" x14ac:dyDescent="0.25">
      <c r="A10" s="7"/>
      <c r="B10" s="37"/>
      <c r="C10" s="38"/>
      <c r="D10" s="39"/>
      <c r="E10" s="40"/>
      <c r="F10" s="41"/>
      <c r="G10" s="42"/>
      <c r="H10" s="37"/>
      <c r="I10" s="43"/>
      <c r="J10" s="43"/>
      <c r="K10" s="44"/>
      <c r="L10" s="36"/>
    </row>
    <row r="11" spans="1:12" s="10" customFormat="1" ht="14.1" customHeight="1" x14ac:dyDescent="0.25">
      <c r="A11" s="45">
        <v>1</v>
      </c>
      <c r="B11" s="46">
        <f ca="1">IF(A11&gt;jumlahBarang,"",INDEX(Table1[Qty],newestIdRow-offset+A11-1))</f>
        <v>0</v>
      </c>
      <c r="C11" s="46">
        <f ca="1">IF(A11&gt;jumlahBarang,"",INDEX(Table1[Unit],newestIdRow-offset+A11-1))</f>
        <v>0</v>
      </c>
      <c r="D11" s="47" t="str">
        <f ca="1">IF(A11&gt;jumlahBarang,"",IF(INDEX(Table1[C],newestIdRow-offset+A11-1)="","",INDEX(Table1[C],newestIdRow-offset+A11-1)))</f>
        <v/>
      </c>
      <c r="E11" s="48">
        <f ca="1">IF(A11&gt;jumlahBarang,"",INDEX(Table1[Item Description],newestIdRow-offset+A11-1))</f>
        <v>0</v>
      </c>
      <c r="F11" s="49"/>
      <c r="G11" s="50"/>
      <c r="H11" s="51">
        <f ca="1">IF(A11&gt;jumlahBarang,"",INDEX(Table1[Unit Price],newestIdRow-offset+A11-1))</f>
        <v>0</v>
      </c>
      <c r="I11" s="52" t="str">
        <f ca="1">IF(A11&gt;jumlahBarang,"",IF(INDEX(Table1[Disc 1],newestIdRow-offset+A11-1)="","",INDEX(Table1[Disc 1],newestIdRow-offset+A11-1)))</f>
        <v/>
      </c>
      <c r="J11" s="52" t="str">
        <f ca="1">IF(A11&gt;jumlahBarang,"",IF(INDEX(Table1[Disc 2],newestIdRow-offset+A11-1)="","",INDEX(Table1[Disc 2],newestIdRow-offset+A11-1)))</f>
        <v/>
      </c>
      <c r="K11" s="53" t="str">
        <f ca="1">IF(A11&gt;jumlahBarang,"",INDEX(Table1[Amount],newestIdRow-offset+A11-1))</f>
        <v/>
      </c>
      <c r="L11" s="36"/>
    </row>
    <row r="12" spans="1:12" s="10" customFormat="1" ht="14.1" customHeight="1" x14ac:dyDescent="0.25">
      <c r="A12" s="45">
        <v>2</v>
      </c>
      <c r="B12" s="46">
        <f ca="1">IF(A12&gt;jumlahBarang,"",INDEX(Table1[Qty],newestIdRow-offset+A12-1))</f>
        <v>0</v>
      </c>
      <c r="C12" s="46">
        <f ca="1">IF(A12&gt;jumlahBarang,"",INDEX(Table1[Unit],newestIdRow-offset+A12-1))</f>
        <v>0</v>
      </c>
      <c r="D12" s="47" t="str">
        <f ca="1">IF(A12&gt;jumlahBarang,"",IF(INDEX(Table1[C],newestIdRow-offset+A12-1)="","",INDEX(Table1[C],newestIdRow-offset+A12-1)))</f>
        <v/>
      </c>
      <c r="E12" s="48">
        <f ca="1">IF(A12&gt;jumlahBarang,"",INDEX(Table1[Item Description],newestIdRow-offset+A12-1))</f>
        <v>0</v>
      </c>
      <c r="F12" s="49"/>
      <c r="G12" s="50"/>
      <c r="H12" s="51">
        <f ca="1">IF(A12&gt;jumlahBarang,"",INDEX(Table1[Unit Price],newestIdRow-offset+A12-1))</f>
        <v>0</v>
      </c>
      <c r="I12" s="52" t="str">
        <f ca="1">IF(A12&gt;jumlahBarang,"",IF(INDEX(Table1[Disc 1],newestIdRow-offset+A12-1)="","",INDEX(Table1[Disc 1],newestIdRow-offset+A12-1)))</f>
        <v/>
      </c>
      <c r="J12" s="52" t="str">
        <f ca="1">IF(A12&gt;jumlahBarang,"",IF(INDEX(Table1[Disc 2],newestIdRow-offset+A12-1)="","",INDEX(Table1[Disc 2],newestIdRow-offset+A12-1)))</f>
        <v/>
      </c>
      <c r="K12" s="53" t="str">
        <f ca="1">IF(A12&gt;jumlahBarang,"",INDEX(Table1[Amount],newestIdRow-offset+A12-1))</f>
        <v/>
      </c>
      <c r="L12" s="36"/>
    </row>
    <row r="13" spans="1:12" s="10" customFormat="1" ht="14.1" customHeight="1" x14ac:dyDescent="0.25">
      <c r="A13" s="45">
        <v>3</v>
      </c>
      <c r="B13" s="46">
        <f ca="1">IF(A13&gt;jumlahBarang,"",INDEX(Table1[Qty],newestIdRow-offset+A13-1))</f>
        <v>0</v>
      </c>
      <c r="C13" s="46">
        <f ca="1">IF(A13&gt;jumlahBarang,"",INDEX(Table1[Unit],newestIdRow-offset+A13-1))</f>
        <v>0</v>
      </c>
      <c r="D13" s="47" t="str">
        <f ca="1">IF(A13&gt;jumlahBarang,"",IF(INDEX(Table1[C],newestIdRow-offset+A13-1)="","",INDEX(Table1[C],newestIdRow-offset+A13-1)))</f>
        <v/>
      </c>
      <c r="E13" s="48">
        <f ca="1">IF(A13&gt;jumlahBarang,"",INDEX(Table1[Item Description],newestIdRow-offset+A13-1))</f>
        <v>0</v>
      </c>
      <c r="F13" s="49"/>
      <c r="G13" s="50"/>
      <c r="H13" s="51">
        <f ca="1">IF(A13&gt;jumlahBarang,"",INDEX(Table1[Unit Price],newestIdRow-offset+A13-1))</f>
        <v>0</v>
      </c>
      <c r="I13" s="52" t="str">
        <f ca="1">IF(A13&gt;jumlahBarang,"",IF(INDEX(Table1[Disc 1],newestIdRow-offset+A13-1)="","",INDEX(Table1[Disc 1],newestIdRow-offset+A13-1)))</f>
        <v/>
      </c>
      <c r="J13" s="52" t="str">
        <f ca="1">IF(A13&gt;jumlahBarang,"",IF(INDEX(Table1[Disc 2],newestIdRow-offset+A13-1)="","",INDEX(Table1[Disc 2],newestIdRow-offset+A13-1)))</f>
        <v/>
      </c>
      <c r="K13" s="53" t="str">
        <f ca="1">IF(A13&gt;jumlahBarang,"",INDEX(Table1[Amount],newestIdRow-offset+A13-1))</f>
        <v/>
      </c>
      <c r="L13" s="36"/>
    </row>
    <row r="14" spans="1:12" s="10" customFormat="1" ht="14.1" customHeight="1" x14ac:dyDescent="0.25">
      <c r="A14" s="45">
        <v>4</v>
      </c>
      <c r="B14" s="46">
        <f ca="1">IF(A14&gt;jumlahBarang,"",INDEX(Table1[Qty],newestIdRow-offset+A14-1))</f>
        <v>0</v>
      </c>
      <c r="C14" s="46">
        <f ca="1">IF(A14&gt;jumlahBarang,"",INDEX(Table1[Unit],newestIdRow-offset+A14-1))</f>
        <v>0</v>
      </c>
      <c r="D14" s="47" t="str">
        <f ca="1">IF(A14&gt;jumlahBarang,"",IF(INDEX(Table1[C],newestIdRow-offset+A14-1)="","",INDEX(Table1[C],newestIdRow-offset+A14-1)))</f>
        <v/>
      </c>
      <c r="E14" s="48">
        <f ca="1">IF(A14&gt;jumlahBarang,"",INDEX(Table1[Item Description],newestIdRow-offset+A14-1))</f>
        <v>0</v>
      </c>
      <c r="F14" s="49"/>
      <c r="G14" s="50"/>
      <c r="H14" s="51">
        <f ca="1">IF(A14&gt;jumlahBarang,"",INDEX(Table1[Unit Price],newestIdRow-offset+A14-1))</f>
        <v>0</v>
      </c>
      <c r="I14" s="52" t="str">
        <f ca="1">IF(A14&gt;jumlahBarang,"",IF(INDEX(Table1[Disc 1],newestIdRow-offset+A14-1)="","",INDEX(Table1[Disc 1],newestIdRow-offset+A14-1)))</f>
        <v/>
      </c>
      <c r="J14" s="52" t="str">
        <f ca="1">IF(A14&gt;jumlahBarang,"",IF(INDEX(Table1[Disc 2],newestIdRow-offset+A14-1)="","",INDEX(Table1[Disc 2],newestIdRow-offset+A14-1)))</f>
        <v/>
      </c>
      <c r="K14" s="53" t="str">
        <f ca="1">IF(A14&gt;jumlahBarang,"",INDEX(Table1[Amount],newestIdRow-offset+A14-1))</f>
        <v/>
      </c>
      <c r="L14" s="36"/>
    </row>
    <row r="15" spans="1:12" s="10" customFormat="1" ht="14.1" customHeight="1" x14ac:dyDescent="0.25">
      <c r="A15" s="45">
        <v>5</v>
      </c>
      <c r="B15" s="46">
        <f ca="1">IF(A15&gt;jumlahBarang,"",INDEX(Table1[Qty],newestIdRow-offset+A15-1))</f>
        <v>0</v>
      </c>
      <c r="C15" s="46">
        <f ca="1">IF(A15&gt;jumlahBarang,"",INDEX(Table1[Unit],newestIdRow-offset+A15-1))</f>
        <v>0</v>
      </c>
      <c r="D15" s="47" t="str">
        <f ca="1">IF(A15&gt;jumlahBarang,"",IF(INDEX(Table1[C],newestIdRow-offset+A15-1)="","",INDEX(Table1[C],newestIdRow-offset+A15-1)))</f>
        <v/>
      </c>
      <c r="E15" s="48">
        <f ca="1">IF(A15&gt;jumlahBarang,"",INDEX(Table1[Item Description],newestIdRow-offset+A15-1))</f>
        <v>0</v>
      </c>
      <c r="F15" s="49"/>
      <c r="G15" s="50"/>
      <c r="H15" s="51">
        <f ca="1">IF(A15&gt;jumlahBarang,"",INDEX(Table1[Unit Price],newestIdRow-offset+A15-1))</f>
        <v>0</v>
      </c>
      <c r="I15" s="52" t="str">
        <f ca="1">IF(A15&gt;jumlahBarang,"",IF(INDEX(Table1[Disc 1],newestIdRow-offset+A15-1)="","",INDEX(Table1[Disc 1],newestIdRow-offset+A15-1)))</f>
        <v/>
      </c>
      <c r="J15" s="52" t="str">
        <f ca="1">IF(A15&gt;jumlahBarang,"",IF(INDEX(Table1[Disc 2],newestIdRow-offset+A15-1)="","",INDEX(Table1[Disc 2],newestIdRow-offset+A15-1)))</f>
        <v/>
      </c>
      <c r="K15" s="53" t="str">
        <f ca="1">IF(A15&gt;jumlahBarang,"",INDEX(Table1[Amount],newestIdRow-offset+A15-1))</f>
        <v/>
      </c>
      <c r="L15" s="36"/>
    </row>
    <row r="16" spans="1:12" s="10" customFormat="1" ht="14.1" customHeight="1" x14ac:dyDescent="0.25">
      <c r="A16" s="45">
        <v>6</v>
      </c>
      <c r="B16" s="46">
        <f ca="1">IF(A16&gt;jumlahBarang,"",INDEX(Table1[Qty],newestIdRow-offset+A16-1))</f>
        <v>0</v>
      </c>
      <c r="C16" s="46">
        <f ca="1">IF(A16&gt;jumlahBarang,"",INDEX(Table1[Unit],newestIdRow-offset+A16-1))</f>
        <v>0</v>
      </c>
      <c r="D16" s="47" t="str">
        <f ca="1">IF(A16&gt;jumlahBarang,"",IF(INDEX(Table1[C],newestIdRow-offset+A16-1)="","",INDEX(Table1[C],newestIdRow-offset+A16-1)))</f>
        <v/>
      </c>
      <c r="E16" s="48">
        <f ca="1">IF(A16&gt;jumlahBarang,"",INDEX(Table1[Item Description],newestIdRow-offset+A16-1))</f>
        <v>0</v>
      </c>
      <c r="F16" s="49"/>
      <c r="G16" s="50"/>
      <c r="H16" s="51">
        <f ca="1">IF(A16&gt;jumlahBarang,"",INDEX(Table1[Unit Price],newestIdRow-offset+A16-1))</f>
        <v>0</v>
      </c>
      <c r="I16" s="52" t="str">
        <f ca="1">IF(A16&gt;jumlahBarang,"",IF(INDEX(Table1[Disc 1],newestIdRow-offset+A16-1)="","",INDEX(Table1[Disc 1],newestIdRow-offset+A16-1)))</f>
        <v/>
      </c>
      <c r="J16" s="52" t="str">
        <f ca="1">IF(A16&gt;jumlahBarang,"",IF(INDEX(Table1[Disc 2],newestIdRow-offset+A16-1)="","",INDEX(Table1[Disc 2],newestIdRow-offset+A16-1)))</f>
        <v/>
      </c>
      <c r="K16" s="53" t="str">
        <f ca="1">IF(A16&gt;jumlahBarang,"",INDEX(Table1[Amount],newestIdRow-offset+A16-1))</f>
        <v/>
      </c>
      <c r="L16" s="36"/>
    </row>
    <row r="17" spans="1:12" s="10" customFormat="1" ht="14.1" customHeight="1" x14ac:dyDescent="0.25">
      <c r="A17" s="45">
        <v>7</v>
      </c>
      <c r="B17" s="46">
        <f ca="1">IF(A17&gt;jumlahBarang,"",INDEX(Table1[Qty],newestIdRow-offset+A17-1))</f>
        <v>0</v>
      </c>
      <c r="C17" s="46">
        <f ca="1">IF(A17&gt;jumlahBarang,"",INDEX(Table1[Unit],newestIdRow-offset+A17-1))</f>
        <v>0</v>
      </c>
      <c r="D17" s="47" t="str">
        <f ca="1">IF(A17&gt;jumlahBarang,"",IF(INDEX(Table1[C],newestIdRow-offset+A17-1)="","",INDEX(Table1[C],newestIdRow-offset+A17-1)))</f>
        <v/>
      </c>
      <c r="E17" s="48">
        <f ca="1">IF(A17&gt;jumlahBarang,"",INDEX(Table1[Item Description],newestIdRow-offset+A17-1))</f>
        <v>0</v>
      </c>
      <c r="F17" s="49"/>
      <c r="G17" s="50"/>
      <c r="H17" s="51">
        <f ca="1">IF(A17&gt;jumlahBarang,"",INDEX(Table1[Unit Price],newestIdRow-offset+A17-1))</f>
        <v>0</v>
      </c>
      <c r="I17" s="52" t="str">
        <f ca="1">IF(A17&gt;jumlahBarang,"",IF(INDEX(Table1[Disc 1],newestIdRow-offset+A17-1)="","",INDEX(Table1[Disc 1],newestIdRow-offset+A17-1)))</f>
        <v/>
      </c>
      <c r="J17" s="52" t="str">
        <f ca="1">IF(A17&gt;jumlahBarang,"",IF(INDEX(Table1[Disc 2],newestIdRow-offset+A17-1)="","",INDEX(Table1[Disc 2],newestIdRow-offset+A17-1)))</f>
        <v/>
      </c>
      <c r="K17" s="53" t="str">
        <f ca="1">IF(A17&gt;jumlahBarang,"",INDEX(Table1[Amount],newestIdRow-offset+A17-1))</f>
        <v/>
      </c>
      <c r="L17" s="36"/>
    </row>
    <row r="18" spans="1:12" s="10" customFormat="1" ht="14.1" customHeight="1" x14ac:dyDescent="0.25">
      <c r="A18" s="45">
        <v>8</v>
      </c>
      <c r="B18" s="46">
        <f ca="1">IF(A18&gt;jumlahBarang,"",INDEX(Table1[Qty],newestIdRow-offset+A18-1))</f>
        <v>0</v>
      </c>
      <c r="C18" s="46">
        <f ca="1">IF(A18&gt;jumlahBarang,"",INDEX(Table1[Unit],newestIdRow-offset+A18-1))</f>
        <v>0</v>
      </c>
      <c r="D18" s="47" t="str">
        <f ca="1">IF(A18&gt;jumlahBarang,"",IF(INDEX(Table1[C],newestIdRow-offset+A18-1)="","",INDEX(Table1[C],newestIdRow-offset+A18-1)))</f>
        <v/>
      </c>
      <c r="E18" s="48">
        <f ca="1">IF(A18&gt;jumlahBarang,"",INDEX(Table1[Item Description],newestIdRow-offset+A18-1))</f>
        <v>0</v>
      </c>
      <c r="F18" s="49"/>
      <c r="G18" s="50"/>
      <c r="H18" s="51">
        <f ca="1">IF(A18&gt;jumlahBarang,"",INDEX(Table1[Unit Price],newestIdRow-offset+A18-1))</f>
        <v>0</v>
      </c>
      <c r="I18" s="52" t="str">
        <f ca="1">IF(A18&gt;jumlahBarang,"",IF(INDEX(Table1[Disc 1],newestIdRow-offset+A18-1)="","",INDEX(Table1[Disc 1],newestIdRow-offset+A18-1)))</f>
        <v/>
      </c>
      <c r="J18" s="52" t="str">
        <f ca="1">IF(A18&gt;jumlahBarang,"",IF(INDEX(Table1[Disc 2],newestIdRow-offset+A18-1)="","",INDEX(Table1[Disc 2],newestIdRow-offset+A18-1)))</f>
        <v/>
      </c>
      <c r="K18" s="53" t="str">
        <f ca="1">IF(A18&gt;jumlahBarang,"",INDEX(Table1[Amount],newestIdRow-offset+A18-1))</f>
        <v/>
      </c>
      <c r="L18" s="36"/>
    </row>
    <row r="19" spans="1:12" s="10" customFormat="1" ht="14.1" customHeight="1" x14ac:dyDescent="0.25">
      <c r="A19" s="45">
        <v>9</v>
      </c>
      <c r="B19" s="46">
        <f ca="1">IF(A19&gt;jumlahBarang,"",INDEX(Table1[Qty],newestIdRow-offset+A19-1))</f>
        <v>0</v>
      </c>
      <c r="C19" s="46">
        <f ca="1">IF(A19&gt;jumlahBarang,"",INDEX(Table1[Unit],newestIdRow-offset+A19-1))</f>
        <v>0</v>
      </c>
      <c r="D19" s="47" t="str">
        <f ca="1">IF(A19&gt;jumlahBarang,"",IF(INDEX(Table1[C],newestIdRow-offset+A19-1)="","",INDEX(Table1[C],newestIdRow-offset+A19-1)))</f>
        <v/>
      </c>
      <c r="E19" s="48">
        <f ca="1">IF(A19&gt;jumlahBarang,"",INDEX(Table1[Item Description],newestIdRow-offset+A19-1))</f>
        <v>0</v>
      </c>
      <c r="F19" s="49"/>
      <c r="G19" s="50"/>
      <c r="H19" s="51">
        <f ca="1">IF(A19&gt;jumlahBarang,"",INDEX(Table1[Unit Price],newestIdRow-offset+A19-1))</f>
        <v>0</v>
      </c>
      <c r="I19" s="52" t="str">
        <f ca="1">IF(A19&gt;jumlahBarang,"",IF(INDEX(Table1[Disc 1],newestIdRow-offset+A19-1)="","",INDEX(Table1[Disc 1],newestIdRow-offset+A19-1)))</f>
        <v/>
      </c>
      <c r="J19" s="52" t="str">
        <f ca="1">IF(A19&gt;jumlahBarang,"",IF(INDEX(Table1[Disc 2],newestIdRow-offset+A19-1)="","",INDEX(Table1[Disc 2],newestIdRow-offset+A19-1)))</f>
        <v/>
      </c>
      <c r="K19" s="53" t="str">
        <f ca="1">IF(A19&gt;jumlahBarang,"",INDEX(Table1[Amount],newestIdRow-offset+A19-1))</f>
        <v/>
      </c>
      <c r="L19" s="36"/>
    </row>
    <row r="20" spans="1:12" s="10" customFormat="1" ht="14.1" customHeight="1" x14ac:dyDescent="0.25">
      <c r="A20" s="45">
        <v>10</v>
      </c>
      <c r="B20" s="46">
        <f ca="1">IF(A20&gt;jumlahBarang,"",INDEX(Table1[Qty],newestIdRow-offset+A20-1))</f>
        <v>0</v>
      </c>
      <c r="C20" s="46">
        <f ca="1">IF(A20&gt;jumlahBarang,"",INDEX(Table1[Unit],newestIdRow-offset+A20-1))</f>
        <v>0</v>
      </c>
      <c r="D20" s="47" t="str">
        <f ca="1">IF(A20&gt;jumlahBarang,"",IF(INDEX(Table1[C],newestIdRow-offset+A20-1)="","",INDEX(Table1[C],newestIdRow-offset+A20-1)))</f>
        <v/>
      </c>
      <c r="E20" s="48">
        <f ca="1">IF(A20&gt;jumlahBarang,"",INDEX(Table1[Item Description],newestIdRow-offset+A20-1))</f>
        <v>0</v>
      </c>
      <c r="F20" s="49"/>
      <c r="G20" s="50"/>
      <c r="H20" s="51">
        <f ca="1">IF(A20&gt;jumlahBarang,"",INDEX(Table1[Unit Price],newestIdRow-offset+A20-1))</f>
        <v>0</v>
      </c>
      <c r="I20" s="52" t="str">
        <f ca="1">IF(A20&gt;jumlahBarang,"",IF(INDEX(Table1[Disc 1],newestIdRow-offset+A20-1)="","",INDEX(Table1[Disc 1],newestIdRow-offset+A20-1)))</f>
        <v/>
      </c>
      <c r="J20" s="52" t="str">
        <f ca="1">IF(A20&gt;jumlahBarang,"",IF(INDEX(Table1[Disc 2],newestIdRow-offset+A20-1)="","",INDEX(Table1[Disc 2],newestIdRow-offset+A20-1)))</f>
        <v/>
      </c>
      <c r="K20" s="53" t="str">
        <f ca="1">IF(A20&gt;jumlahBarang,"",INDEX(Table1[Amount],newestIdRow-offset+A20-1))</f>
        <v/>
      </c>
      <c r="L20" s="36"/>
    </row>
    <row r="21" spans="1:12" s="10" customFormat="1" ht="14.1" customHeight="1" x14ac:dyDescent="0.25">
      <c r="A21" s="45">
        <v>11</v>
      </c>
      <c r="B21" s="46">
        <f ca="1">IF(A21&gt;jumlahBarang,"",INDEX(Table1[Qty],newestIdRow-offset+A21-1))</f>
        <v>0</v>
      </c>
      <c r="C21" s="46">
        <f ca="1">IF(A21&gt;jumlahBarang,"",INDEX(Table1[Unit],newestIdRow-offset+A21-1))</f>
        <v>0</v>
      </c>
      <c r="D21" s="47" t="str">
        <f ca="1">IF(A21&gt;jumlahBarang,"",IF(INDEX(Table1[C],newestIdRow-offset+A21-1)="","",INDEX(Table1[C],newestIdRow-offset+A21-1)))</f>
        <v/>
      </c>
      <c r="E21" s="48">
        <f ca="1">IF(A21&gt;jumlahBarang,"",INDEX(Table1[Item Description],newestIdRow-offset+A21-1))</f>
        <v>0</v>
      </c>
      <c r="F21" s="49"/>
      <c r="G21" s="50"/>
      <c r="H21" s="51">
        <f ca="1">IF(A21&gt;jumlahBarang,"",INDEX(Table1[Unit Price],newestIdRow-offset+A21-1))</f>
        <v>0</v>
      </c>
      <c r="I21" s="52" t="str">
        <f ca="1">IF(A21&gt;jumlahBarang,"",IF(INDEX(Table1[Disc 1],newestIdRow-offset+A21-1)="","",INDEX(Table1[Disc 1],newestIdRow-offset+A21-1)))</f>
        <v/>
      </c>
      <c r="J21" s="52" t="str">
        <f ca="1">IF(A21&gt;jumlahBarang,"",IF(INDEX(Table1[Disc 2],newestIdRow-offset+A21-1)="","",INDEX(Table1[Disc 2],newestIdRow-offset+A21-1)))</f>
        <v/>
      </c>
      <c r="K21" s="53" t="str">
        <f ca="1">IF(A21&gt;jumlahBarang,"",INDEX(Table1[Amount],newestIdRow-offset+A21-1))</f>
        <v/>
      </c>
      <c r="L21" s="36"/>
    </row>
    <row r="22" spans="1:12" s="10" customFormat="1" ht="14.1" customHeight="1" x14ac:dyDescent="0.25">
      <c r="A22" s="45">
        <v>12</v>
      </c>
      <c r="B22" s="46">
        <f ca="1">IF(A22&gt;jumlahBarang,"",INDEX(Table1[Qty],newestIdRow-offset+A22-1))</f>
        <v>0</v>
      </c>
      <c r="C22" s="46">
        <f ca="1">IF(A22&gt;jumlahBarang,"",INDEX(Table1[Unit],newestIdRow-offset+A22-1))</f>
        <v>0</v>
      </c>
      <c r="D22" s="47" t="str">
        <f ca="1">IF(A22&gt;jumlahBarang,"",IF(INDEX(Table1[C],newestIdRow-offset+A22-1)="","",INDEX(Table1[C],newestIdRow-offset+A22-1)))</f>
        <v/>
      </c>
      <c r="E22" s="48">
        <f ca="1">IF(A22&gt;jumlahBarang,"",INDEX(Table1[Item Description],newestIdRow-offset+A22-1))</f>
        <v>0</v>
      </c>
      <c r="F22" s="49"/>
      <c r="G22" s="50"/>
      <c r="H22" s="51">
        <f ca="1">IF(A22&gt;jumlahBarang,"",INDEX(Table1[Unit Price],newestIdRow-offset+A22-1))</f>
        <v>0</v>
      </c>
      <c r="I22" s="52" t="str">
        <f ca="1">IF(A22&gt;jumlahBarang,"",IF(INDEX(Table1[Disc 1],newestIdRow-offset+A22-1)="","",INDEX(Table1[Disc 1],newestIdRow-offset+A22-1)))</f>
        <v/>
      </c>
      <c r="J22" s="52" t="str">
        <f ca="1">IF(A22&gt;jumlahBarang,"",IF(INDEX(Table1[Disc 2],newestIdRow-offset+A22-1)="","",INDEX(Table1[Disc 2],newestIdRow-offset+A22-1)))</f>
        <v/>
      </c>
      <c r="K22" s="53" t="str">
        <f ca="1">IF(A22&gt;jumlahBarang,"",INDEX(Table1[Amount],newestIdRow-offset+A22-1))</f>
        <v/>
      </c>
      <c r="L22" s="36"/>
    </row>
    <row r="23" spans="1:12" s="10" customFormat="1" ht="14.1" customHeight="1" x14ac:dyDescent="0.25">
      <c r="A23" s="45">
        <v>13</v>
      </c>
      <c r="B23" s="46">
        <f ca="1">IF(A23&gt;jumlahBarang,"",INDEX(Table1[Qty],newestIdRow-offset+A23-1))</f>
        <v>0</v>
      </c>
      <c r="C23" s="46">
        <f ca="1">IF(A23&gt;jumlahBarang,"",INDEX(Table1[Unit],newestIdRow-offset+A23-1))</f>
        <v>0</v>
      </c>
      <c r="D23" s="47" t="str">
        <f ca="1">IF(A23&gt;jumlahBarang,"",IF(INDEX(Table1[C],newestIdRow-offset+A23-1)="","",INDEX(Table1[C],newestIdRow-offset+A23-1)))</f>
        <v/>
      </c>
      <c r="E23" s="48">
        <f ca="1">IF(A23&gt;jumlahBarang,"",INDEX(Table1[Item Description],newestIdRow-offset+A23-1))</f>
        <v>0</v>
      </c>
      <c r="F23" s="49"/>
      <c r="G23" s="50"/>
      <c r="H23" s="51">
        <f ca="1">IF(A23&gt;jumlahBarang,"",INDEX(Table1[Unit Price],newestIdRow-offset+A23-1))</f>
        <v>0</v>
      </c>
      <c r="I23" s="52" t="str">
        <f ca="1">IF(A23&gt;jumlahBarang,"",IF(INDEX(Table1[Disc 1],newestIdRow-offset+A23-1)="","",INDEX(Table1[Disc 1],newestIdRow-offset+A23-1)))</f>
        <v/>
      </c>
      <c r="J23" s="52" t="str">
        <f ca="1">IF(A23&gt;jumlahBarang,"",IF(INDEX(Table1[Disc 2],newestIdRow-offset+A23-1)="","",INDEX(Table1[Disc 2],newestIdRow-offset+A23-1)))</f>
        <v/>
      </c>
      <c r="K23" s="53" t="str">
        <f ca="1">IF(A23&gt;jumlahBarang,"",INDEX(Table1[Amount],newestIdRow-offset+A23-1))</f>
        <v/>
      </c>
      <c r="L23" s="36"/>
    </row>
    <row r="24" spans="1:12" s="10" customFormat="1" ht="14.1" customHeight="1" x14ac:dyDescent="0.25">
      <c r="A24" s="45">
        <v>14</v>
      </c>
      <c r="B24" s="46">
        <f ca="1">IF(A24&gt;jumlahBarang,"",INDEX(Table1[Qty],newestIdRow-offset+A24-1))</f>
        <v>0</v>
      </c>
      <c r="C24" s="46">
        <f ca="1">IF(A24&gt;jumlahBarang,"",INDEX(Table1[Unit],newestIdRow-offset+A24-1))</f>
        <v>0</v>
      </c>
      <c r="D24" s="47" t="str">
        <f ca="1">IF(A24&gt;jumlahBarang,"",IF(INDEX(Table1[C],newestIdRow-offset+A24-1)="","",INDEX(Table1[C],newestIdRow-offset+A24-1)))</f>
        <v/>
      </c>
      <c r="E24" s="48">
        <f ca="1">IF(A24&gt;jumlahBarang,"",INDEX(Table1[Item Description],newestIdRow-offset+A24-1))</f>
        <v>0</v>
      </c>
      <c r="F24" s="49"/>
      <c r="G24" s="50"/>
      <c r="H24" s="51">
        <f ca="1">IF(A24&gt;jumlahBarang,"",INDEX(Table1[Unit Price],newestIdRow-offset+A24-1))</f>
        <v>0</v>
      </c>
      <c r="I24" s="52" t="str">
        <f ca="1">IF(A24&gt;jumlahBarang,"",IF(INDEX(Table1[Disc 1],newestIdRow-offset+A24-1)="","",INDEX(Table1[Disc 1],newestIdRow-offset+A24-1)))</f>
        <v/>
      </c>
      <c r="J24" s="52" t="str">
        <f ca="1">IF(A24&gt;jumlahBarang,"",IF(INDEX(Table1[Disc 2],newestIdRow-offset+A24-1)="","",INDEX(Table1[Disc 2],newestIdRow-offset+A24-1)))</f>
        <v/>
      </c>
      <c r="K24" s="53" t="str">
        <f ca="1">IF(A24&gt;jumlahBarang,"",INDEX(Table1[Amount],newestIdRow-offset+A24-1))</f>
        <v/>
      </c>
      <c r="L24" s="36"/>
    </row>
    <row r="25" spans="1:12" s="10" customFormat="1" ht="14.1" customHeight="1" x14ac:dyDescent="0.25">
      <c r="A25" s="45">
        <v>15</v>
      </c>
      <c r="B25" s="46">
        <f ca="1">IF(A25&gt;jumlahBarang,"",INDEX(Table1[Qty],newestIdRow-offset+A25-1))</f>
        <v>0</v>
      </c>
      <c r="C25" s="46">
        <f ca="1">IF(A25&gt;jumlahBarang,"",INDEX(Table1[Unit],newestIdRow-offset+A25-1))</f>
        <v>0</v>
      </c>
      <c r="D25" s="47" t="str">
        <f ca="1">IF(A25&gt;jumlahBarang,"",IF(INDEX(Table1[C],newestIdRow-offset+A25-1)="","",INDEX(Table1[C],newestIdRow-offset+A25-1)))</f>
        <v/>
      </c>
      <c r="E25" s="48">
        <f ca="1">IF(A25&gt;jumlahBarang,"",INDEX(Table1[Item Description],newestIdRow-offset+A25-1))</f>
        <v>0</v>
      </c>
      <c r="F25" s="49"/>
      <c r="G25" s="50"/>
      <c r="H25" s="51">
        <f ca="1">IF(A25&gt;jumlahBarang,"",INDEX(Table1[Unit Price],newestIdRow-offset+A25-1))</f>
        <v>0</v>
      </c>
      <c r="I25" s="52" t="str">
        <f ca="1">IF(A25&gt;jumlahBarang,"",IF(INDEX(Table1[Disc 1],newestIdRow-offset+A25-1)="","",INDEX(Table1[Disc 1],newestIdRow-offset+A25-1)))</f>
        <v/>
      </c>
      <c r="J25" s="52" t="str">
        <f ca="1">IF(A25&gt;jumlahBarang,"",IF(INDEX(Table1[Disc 2],newestIdRow-offset+A25-1)="","",INDEX(Table1[Disc 2],newestIdRow-offset+A25-1)))</f>
        <v/>
      </c>
      <c r="K25" s="53" t="str">
        <f ca="1">IF(A25&gt;jumlahBarang,"",INDEX(Table1[Amount],newestIdRow-offset+A25-1))</f>
        <v/>
      </c>
      <c r="L25" s="36"/>
    </row>
    <row r="26" spans="1:12" s="10" customFormat="1" ht="14.1" customHeight="1" x14ac:dyDescent="0.25">
      <c r="A26" s="45">
        <v>16</v>
      </c>
      <c r="B26" s="46">
        <f ca="1">IF(A26&gt;jumlahBarang,"",INDEX(Table1[Qty],newestIdRow-offset+A26-1))</f>
        <v>0</v>
      </c>
      <c r="C26" s="46">
        <f ca="1">IF(A26&gt;jumlahBarang,"",INDEX(Table1[Unit],newestIdRow-offset+A26-1))</f>
        <v>0</v>
      </c>
      <c r="D26" s="47" t="str">
        <f ca="1">IF(A26&gt;jumlahBarang,"",IF(INDEX(Table1[C],newestIdRow-offset+A26-1)="","",INDEX(Table1[C],newestIdRow-offset+A26-1)))</f>
        <v/>
      </c>
      <c r="E26" s="48">
        <f ca="1">IF(A26&gt;jumlahBarang,"",INDEX(Table1[Item Description],newestIdRow-offset+A26-1))</f>
        <v>0</v>
      </c>
      <c r="F26" s="49"/>
      <c r="G26" s="50"/>
      <c r="H26" s="51">
        <f ca="1">IF(A26&gt;jumlahBarang,"",INDEX(Table1[Unit Price],newestIdRow-offset+A26-1))</f>
        <v>0</v>
      </c>
      <c r="I26" s="52" t="str">
        <f ca="1">IF(A26&gt;jumlahBarang,"",IF(INDEX(Table1[Disc 1],newestIdRow-offset+A26-1)="","",INDEX(Table1[Disc 1],newestIdRow-offset+A26-1)))</f>
        <v/>
      </c>
      <c r="J26" s="52" t="str">
        <f ca="1">IF(A26&gt;jumlahBarang,"",IF(INDEX(Table1[Disc 2],newestIdRow-offset+A26-1)="","",INDEX(Table1[Disc 2],newestIdRow-offset+A26-1)))</f>
        <v/>
      </c>
      <c r="K26" s="53" t="str">
        <f ca="1">IF(A26&gt;jumlahBarang,"",INDEX(Table1[Amount],newestIdRow-offset+A26-1))</f>
        <v/>
      </c>
      <c r="L26" s="36"/>
    </row>
    <row r="27" spans="1:12" s="10" customFormat="1" ht="9.9499999999999993" customHeight="1" x14ac:dyDescent="0.25">
      <c r="A27" s="7"/>
      <c r="B27" s="54"/>
      <c r="C27" s="54"/>
      <c r="D27" s="55"/>
      <c r="E27" s="56"/>
      <c r="F27" s="57"/>
      <c r="G27" s="58"/>
      <c r="H27" s="59"/>
      <c r="I27" s="60"/>
      <c r="J27" s="60"/>
      <c r="K27" s="61"/>
      <c r="L27" s="36"/>
    </row>
    <row r="28" spans="1:12" s="10" customFormat="1" ht="5.0999999999999996" customHeight="1" x14ac:dyDescent="0.25">
      <c r="A28" s="7"/>
      <c r="B28" s="62"/>
      <c r="C28" s="62"/>
      <c r="D28" s="63"/>
      <c r="E28" s="64"/>
      <c r="F28" s="64"/>
      <c r="G28" s="64"/>
      <c r="H28" s="64"/>
      <c r="I28" s="65"/>
      <c r="J28" s="323"/>
      <c r="K28" s="323"/>
    </row>
    <row r="29" spans="1:12" s="10" customFormat="1" ht="16.5" customHeight="1" x14ac:dyDescent="0.3">
      <c r="A29" s="7"/>
      <c r="B29" s="66"/>
      <c r="C29" s="66"/>
      <c r="D29" s="25"/>
      <c r="I29" s="67" t="s">
        <v>21</v>
      </c>
      <c r="J29" s="320">
        <f ca="1">INDEX(pajak[Sub Total],MATCH(newestIdRow,pajak[//],0))</f>
        <v>0</v>
      </c>
      <c r="K29" s="321"/>
      <c r="L29" s="36"/>
    </row>
    <row r="30" spans="1:12" s="10" customFormat="1" ht="5.0999999999999996" customHeight="1" x14ac:dyDescent="0.3">
      <c r="A30" s="7"/>
      <c r="B30" s="66"/>
      <c r="C30" s="66"/>
      <c r="D30" s="25"/>
      <c r="I30" s="68"/>
      <c r="J30" s="322"/>
      <c r="K30" s="322"/>
    </row>
    <row r="31" spans="1:12" s="10" customFormat="1" ht="16.5" customHeight="1" x14ac:dyDescent="0.3">
      <c r="A31" s="7"/>
      <c r="B31" s="66"/>
      <c r="C31" s="66"/>
      <c r="D31" s="25"/>
      <c r="I31" s="67" t="s">
        <v>22</v>
      </c>
      <c r="J31" s="69"/>
      <c r="K31" s="70">
        <f ca="1">J29*J31</f>
        <v>0</v>
      </c>
      <c r="L31" s="71"/>
    </row>
    <row r="32" spans="1:12" s="10" customFormat="1" ht="5.0999999999999996" customHeight="1" x14ac:dyDescent="0.3">
      <c r="A32" s="7"/>
      <c r="B32" s="66"/>
      <c r="C32" s="66"/>
      <c r="D32" s="25"/>
      <c r="I32" s="68"/>
      <c r="J32" s="323"/>
      <c r="K32" s="323"/>
    </row>
    <row r="33" spans="1:12" s="10" customFormat="1" ht="16.5" customHeight="1" x14ac:dyDescent="0.3">
      <c r="A33" s="7"/>
      <c r="B33" s="72" t="s">
        <v>23</v>
      </c>
      <c r="C33" s="72"/>
      <c r="D33" s="25"/>
      <c r="E33" s="25" t="s">
        <v>24</v>
      </c>
      <c r="I33" s="67" t="s">
        <v>25</v>
      </c>
      <c r="J33" s="320">
        <f ca="1">INDEX(pajak[PPN 11%],MATCH(newestIdRow,pajak[//],0))</f>
        <v>0</v>
      </c>
      <c r="K33" s="321"/>
      <c r="L33" s="73"/>
    </row>
    <row r="34" spans="1:12" s="10" customFormat="1" ht="5.0999999999999996" customHeight="1" x14ac:dyDescent="0.3">
      <c r="A34" s="7"/>
      <c r="B34" s="66"/>
      <c r="C34" s="66"/>
      <c r="D34" s="25"/>
      <c r="I34" s="68"/>
      <c r="J34" s="323"/>
      <c r="K34" s="323"/>
    </row>
    <row r="35" spans="1:12" s="10" customFormat="1" ht="16.5" customHeight="1" x14ac:dyDescent="0.3">
      <c r="A35" s="7"/>
      <c r="B35" s="74"/>
      <c r="C35" s="75"/>
      <c r="D35" s="25"/>
      <c r="E35" s="25"/>
      <c r="I35" s="67" t="s">
        <v>26</v>
      </c>
      <c r="J35" s="76"/>
      <c r="K35" s="77">
        <f ca="1">INDEX(pajak[Total Invoice],MATCH(newestIdRow,pajak[//],0))</f>
        <v>0</v>
      </c>
      <c r="L35" s="73"/>
    </row>
    <row r="36" spans="1:12" s="10" customFormat="1" ht="7.5" customHeight="1" x14ac:dyDescent="0.25">
      <c r="A36" s="78"/>
      <c r="B36" s="64"/>
      <c r="C36" s="64"/>
      <c r="D36" s="63"/>
      <c r="E36" s="79"/>
      <c r="F36" s="62"/>
      <c r="I36" s="80"/>
      <c r="J36" s="79"/>
      <c r="K36" s="62"/>
      <c r="L36" s="64"/>
    </row>
    <row r="37" spans="1:12" s="10" customFormat="1" ht="13.5" customHeight="1" x14ac:dyDescent="0.25">
      <c r="A37" s="7"/>
      <c r="B37" s="81" t="s">
        <v>27</v>
      </c>
      <c r="C37" s="64"/>
      <c r="D37" s="63"/>
      <c r="H37" s="188"/>
      <c r="I37" s="189" t="s">
        <v>12</v>
      </c>
      <c r="J37" s="318">
        <f>INDEX(pajak[pembuat nota],MATCH(newestIdRow,pajak[//],0))</f>
        <v>0</v>
      </c>
      <c r="K37" s="319"/>
    </row>
    <row r="38" spans="1:12" s="10" customFormat="1" ht="13.5" customHeight="1" x14ac:dyDescent="0.25">
      <c r="A38" s="78"/>
      <c r="B38" s="83"/>
      <c r="D38" s="49"/>
      <c r="H38" s="188"/>
      <c r="I38" s="190" t="s">
        <v>13</v>
      </c>
      <c r="J38" s="318" t="str">
        <f>INDEX(pajak[edited],MATCH(newestIdRow,pajak[//],0))</f>
        <v/>
      </c>
      <c r="K38" s="319"/>
      <c r="L38" s="64"/>
    </row>
    <row r="39" spans="1:12" s="10" customFormat="1" ht="7.5" customHeight="1" x14ac:dyDescent="0.25">
      <c r="A39" s="78"/>
      <c r="B39" s="83"/>
      <c r="D39" s="49"/>
      <c r="H39" s="82"/>
      <c r="I39" s="84"/>
      <c r="J39" s="85"/>
      <c r="K39" s="85"/>
      <c r="L39" s="64"/>
    </row>
    <row r="40" spans="1:12" s="4" customFormat="1" ht="7.5" customHeight="1" x14ac:dyDescent="0.25">
      <c r="A40" s="200"/>
      <c r="B40" s="201"/>
      <c r="C40" s="201"/>
      <c r="D40" s="202"/>
      <c r="E40" s="201"/>
      <c r="F40" s="201"/>
      <c r="G40" s="201"/>
      <c r="H40" s="201"/>
      <c r="I40" s="203"/>
      <c r="J40" s="203"/>
      <c r="K40" s="201"/>
      <c r="L40" s="204"/>
    </row>
    <row r="41" spans="1:12" s="10" customFormat="1" ht="16.5" customHeight="1" x14ac:dyDescent="0.3">
      <c r="A41" s="205"/>
      <c r="B41" s="206" t="s">
        <v>1</v>
      </c>
      <c r="C41" s="207"/>
      <c r="D41" s="208" t="str">
        <f>D3</f>
        <v>AM</v>
      </c>
      <c r="E41" s="209">
        <f>E3</f>
        <v>23050045</v>
      </c>
      <c r="F41" s="210"/>
      <c r="G41" s="211" t="s">
        <v>16</v>
      </c>
      <c r="H41" s="337" t="e">
        <f>H3</f>
        <v>#N/A</v>
      </c>
      <c r="I41" s="337"/>
      <c r="J41" s="337"/>
      <c r="K41" s="338"/>
      <c r="L41" s="212"/>
    </row>
    <row r="42" spans="1:12" s="10" customFormat="1" ht="7.5" customHeight="1" x14ac:dyDescent="0.3">
      <c r="A42" s="205"/>
      <c r="B42" s="213"/>
      <c r="C42" s="214"/>
      <c r="D42" s="215"/>
      <c r="E42" s="216"/>
      <c r="F42" s="341" t="s">
        <v>18</v>
      </c>
      <c r="G42" s="217"/>
      <c r="H42" s="339"/>
      <c r="I42" s="339"/>
      <c r="J42" s="339"/>
      <c r="K42" s="340"/>
      <c r="L42" s="212"/>
    </row>
    <row r="43" spans="1:12" s="10" customFormat="1" ht="16.5" customHeight="1" x14ac:dyDescent="0.3">
      <c r="A43" s="205"/>
      <c r="B43" s="206" t="s">
        <v>2</v>
      </c>
      <c r="C43" s="207"/>
      <c r="D43" s="342">
        <f>D5</f>
        <v>0</v>
      </c>
      <c r="E43" s="343"/>
      <c r="F43" s="341"/>
      <c r="G43" s="218"/>
      <c r="H43" s="344" t="e">
        <f>H5</f>
        <v>#N/A</v>
      </c>
      <c r="I43" s="344"/>
      <c r="J43" s="344"/>
      <c r="K43" s="345"/>
      <c r="L43" s="219"/>
    </row>
    <row r="44" spans="1:12" s="10" customFormat="1" ht="7.5" customHeight="1" x14ac:dyDescent="0.3">
      <c r="A44" s="205"/>
      <c r="B44" s="213"/>
      <c r="C44" s="214"/>
      <c r="D44" s="215"/>
      <c r="E44" s="216"/>
      <c r="F44" s="341"/>
      <c r="G44" s="218"/>
      <c r="H44" s="346" t="e">
        <f>H6</f>
        <v>#N/A</v>
      </c>
      <c r="I44" s="346"/>
      <c r="J44" s="346"/>
      <c r="K44" s="347"/>
      <c r="L44" s="220"/>
    </row>
    <row r="45" spans="1:12" s="10" customFormat="1" ht="16.5" customHeight="1" x14ac:dyDescent="0.4">
      <c r="A45" s="205"/>
      <c r="B45" s="206" t="s">
        <v>3</v>
      </c>
      <c r="C45" s="207"/>
      <c r="D45" s="221" t="str">
        <f>D7</f>
        <v>0 0</v>
      </c>
      <c r="E45" s="209"/>
      <c r="F45" s="222"/>
      <c r="G45" s="223"/>
      <c r="H45" s="348"/>
      <c r="I45" s="348"/>
      <c r="J45" s="348"/>
      <c r="K45" s="349"/>
      <c r="L45" s="220"/>
    </row>
    <row r="46" spans="1:12" s="10" customFormat="1" ht="7.5" customHeight="1" x14ac:dyDescent="0.45">
      <c r="A46" s="205"/>
      <c r="B46" s="224"/>
      <c r="C46" s="225"/>
      <c r="D46" s="226"/>
      <c r="E46" s="227"/>
      <c r="F46" s="228"/>
      <c r="G46" s="227"/>
      <c r="H46" s="227"/>
      <c r="I46" s="229"/>
      <c r="J46" s="229"/>
      <c r="K46" s="227"/>
      <c r="L46" s="230"/>
    </row>
    <row r="47" spans="1:12" s="10" customFormat="1" ht="14.25" thickBot="1" x14ac:dyDescent="0.3">
      <c r="A47" s="205"/>
      <c r="B47" s="231" t="s">
        <v>5</v>
      </c>
      <c r="C47" s="231" t="s">
        <v>6</v>
      </c>
      <c r="D47" s="232" t="s">
        <v>7</v>
      </c>
      <c r="E47" s="233"/>
      <c r="F47" s="234" t="s">
        <v>8</v>
      </c>
      <c r="G47" s="235"/>
      <c r="H47" s="231" t="s">
        <v>9</v>
      </c>
      <c r="I47" s="236" t="s">
        <v>10</v>
      </c>
      <c r="J47" s="236" t="s">
        <v>11</v>
      </c>
      <c r="K47" s="237" t="s">
        <v>20</v>
      </c>
      <c r="L47" s="238"/>
    </row>
    <row r="48" spans="1:12" s="10" customFormat="1" ht="9.9499999999999993" customHeight="1" thickTop="1" x14ac:dyDescent="0.25">
      <c r="A48" s="205"/>
      <c r="B48" s="239"/>
      <c r="C48" s="240"/>
      <c r="D48" s="241"/>
      <c r="E48" s="242"/>
      <c r="F48" s="243"/>
      <c r="G48" s="244"/>
      <c r="H48" s="239"/>
      <c r="I48" s="245"/>
      <c r="J48" s="245"/>
      <c r="K48" s="246"/>
      <c r="L48" s="238"/>
    </row>
    <row r="49" spans="1:12" s="10" customFormat="1" ht="14.1" customHeight="1" x14ac:dyDescent="0.25">
      <c r="A49" s="247">
        <v>1</v>
      </c>
      <c r="B49" s="248">
        <f t="shared" ref="B49:E64" ca="1" si="0">B11</f>
        <v>0</v>
      </c>
      <c r="C49" s="249">
        <f t="shared" ca="1" si="0"/>
        <v>0</v>
      </c>
      <c r="D49" s="250" t="str">
        <f t="shared" ca="1" si="0"/>
        <v/>
      </c>
      <c r="E49" s="251">
        <f t="shared" ca="1" si="0"/>
        <v>0</v>
      </c>
      <c r="F49" s="252"/>
      <c r="G49" s="253"/>
      <c r="H49" s="254">
        <f t="shared" ref="H49:K64" ca="1" si="1">H11</f>
        <v>0</v>
      </c>
      <c r="I49" s="255" t="str">
        <f t="shared" ca="1" si="1"/>
        <v/>
      </c>
      <c r="J49" s="255" t="str">
        <f t="shared" ca="1" si="1"/>
        <v/>
      </c>
      <c r="K49" s="256" t="str">
        <f t="shared" ca="1" si="1"/>
        <v/>
      </c>
      <c r="L49" s="238"/>
    </row>
    <row r="50" spans="1:12" s="10" customFormat="1" ht="14.1" customHeight="1" x14ac:dyDescent="0.25">
      <c r="A50" s="247">
        <v>2</v>
      </c>
      <c r="B50" s="248">
        <f t="shared" ca="1" si="0"/>
        <v>0</v>
      </c>
      <c r="C50" s="249">
        <f t="shared" ca="1" si="0"/>
        <v>0</v>
      </c>
      <c r="D50" s="250" t="str">
        <f t="shared" ca="1" si="0"/>
        <v/>
      </c>
      <c r="E50" s="251">
        <f t="shared" ca="1" si="0"/>
        <v>0</v>
      </c>
      <c r="F50" s="252"/>
      <c r="G50" s="253"/>
      <c r="H50" s="254">
        <f t="shared" ca="1" si="1"/>
        <v>0</v>
      </c>
      <c r="I50" s="255" t="str">
        <f t="shared" ca="1" si="1"/>
        <v/>
      </c>
      <c r="J50" s="255" t="str">
        <f t="shared" ca="1" si="1"/>
        <v/>
      </c>
      <c r="K50" s="256" t="str">
        <f t="shared" ca="1" si="1"/>
        <v/>
      </c>
      <c r="L50" s="238"/>
    </row>
    <row r="51" spans="1:12" s="10" customFormat="1" ht="14.1" customHeight="1" x14ac:dyDescent="0.25">
      <c r="A51" s="247">
        <v>3</v>
      </c>
      <c r="B51" s="248">
        <f t="shared" ca="1" si="0"/>
        <v>0</v>
      </c>
      <c r="C51" s="249">
        <f t="shared" ca="1" si="0"/>
        <v>0</v>
      </c>
      <c r="D51" s="250" t="str">
        <f t="shared" ca="1" si="0"/>
        <v/>
      </c>
      <c r="E51" s="251">
        <f t="shared" ca="1" si="0"/>
        <v>0</v>
      </c>
      <c r="F51" s="252"/>
      <c r="G51" s="253"/>
      <c r="H51" s="254">
        <f t="shared" ca="1" si="1"/>
        <v>0</v>
      </c>
      <c r="I51" s="255" t="str">
        <f t="shared" ca="1" si="1"/>
        <v/>
      </c>
      <c r="J51" s="255" t="str">
        <f t="shared" ca="1" si="1"/>
        <v/>
      </c>
      <c r="K51" s="256" t="str">
        <f t="shared" ca="1" si="1"/>
        <v/>
      </c>
      <c r="L51" s="238"/>
    </row>
    <row r="52" spans="1:12" s="10" customFormat="1" ht="14.1" customHeight="1" x14ac:dyDescent="0.25">
      <c r="A52" s="247">
        <v>4</v>
      </c>
      <c r="B52" s="248">
        <f t="shared" ca="1" si="0"/>
        <v>0</v>
      </c>
      <c r="C52" s="249">
        <f t="shared" ca="1" si="0"/>
        <v>0</v>
      </c>
      <c r="D52" s="250" t="str">
        <f t="shared" ca="1" si="0"/>
        <v/>
      </c>
      <c r="E52" s="251">
        <f t="shared" ca="1" si="0"/>
        <v>0</v>
      </c>
      <c r="F52" s="252"/>
      <c r="G52" s="253"/>
      <c r="H52" s="254">
        <f t="shared" ca="1" si="1"/>
        <v>0</v>
      </c>
      <c r="I52" s="255" t="str">
        <f t="shared" ca="1" si="1"/>
        <v/>
      </c>
      <c r="J52" s="255" t="str">
        <f t="shared" ca="1" si="1"/>
        <v/>
      </c>
      <c r="K52" s="256" t="str">
        <f t="shared" ca="1" si="1"/>
        <v/>
      </c>
      <c r="L52" s="238"/>
    </row>
    <row r="53" spans="1:12" s="10" customFormat="1" ht="14.1" customHeight="1" x14ac:dyDescent="0.25">
      <c r="A53" s="247">
        <v>5</v>
      </c>
      <c r="B53" s="248">
        <f t="shared" ca="1" si="0"/>
        <v>0</v>
      </c>
      <c r="C53" s="249">
        <f t="shared" ca="1" si="0"/>
        <v>0</v>
      </c>
      <c r="D53" s="250" t="str">
        <f t="shared" ca="1" si="0"/>
        <v/>
      </c>
      <c r="E53" s="251">
        <f t="shared" ca="1" si="0"/>
        <v>0</v>
      </c>
      <c r="F53" s="252"/>
      <c r="G53" s="253"/>
      <c r="H53" s="254">
        <f t="shared" ca="1" si="1"/>
        <v>0</v>
      </c>
      <c r="I53" s="255" t="str">
        <f t="shared" ca="1" si="1"/>
        <v/>
      </c>
      <c r="J53" s="255" t="str">
        <f t="shared" ca="1" si="1"/>
        <v/>
      </c>
      <c r="K53" s="256" t="str">
        <f t="shared" ca="1" si="1"/>
        <v/>
      </c>
      <c r="L53" s="238"/>
    </row>
    <row r="54" spans="1:12" s="10" customFormat="1" ht="14.1" customHeight="1" x14ac:dyDescent="0.25">
      <c r="A54" s="247">
        <v>6</v>
      </c>
      <c r="B54" s="248">
        <f t="shared" ca="1" si="0"/>
        <v>0</v>
      </c>
      <c r="C54" s="249">
        <f t="shared" ca="1" si="0"/>
        <v>0</v>
      </c>
      <c r="D54" s="250" t="str">
        <f t="shared" ca="1" si="0"/>
        <v/>
      </c>
      <c r="E54" s="251">
        <f t="shared" ca="1" si="0"/>
        <v>0</v>
      </c>
      <c r="F54" s="252"/>
      <c r="G54" s="253"/>
      <c r="H54" s="254">
        <f t="shared" ca="1" si="1"/>
        <v>0</v>
      </c>
      <c r="I54" s="255" t="str">
        <f t="shared" ca="1" si="1"/>
        <v/>
      </c>
      <c r="J54" s="255" t="str">
        <f t="shared" ca="1" si="1"/>
        <v/>
      </c>
      <c r="K54" s="256" t="str">
        <f t="shared" ca="1" si="1"/>
        <v/>
      </c>
      <c r="L54" s="238"/>
    </row>
    <row r="55" spans="1:12" s="10" customFormat="1" ht="14.1" customHeight="1" x14ac:dyDescent="0.25">
      <c r="A55" s="247">
        <v>7</v>
      </c>
      <c r="B55" s="248">
        <f t="shared" ca="1" si="0"/>
        <v>0</v>
      </c>
      <c r="C55" s="249">
        <f t="shared" ca="1" si="0"/>
        <v>0</v>
      </c>
      <c r="D55" s="250" t="str">
        <f t="shared" ca="1" si="0"/>
        <v/>
      </c>
      <c r="E55" s="251">
        <f t="shared" ca="1" si="0"/>
        <v>0</v>
      </c>
      <c r="F55" s="252"/>
      <c r="G55" s="253"/>
      <c r="H55" s="254">
        <f t="shared" ca="1" si="1"/>
        <v>0</v>
      </c>
      <c r="I55" s="255" t="str">
        <f t="shared" ca="1" si="1"/>
        <v/>
      </c>
      <c r="J55" s="255" t="str">
        <f t="shared" ca="1" si="1"/>
        <v/>
      </c>
      <c r="K55" s="256" t="str">
        <f t="shared" ca="1" si="1"/>
        <v/>
      </c>
      <c r="L55" s="238"/>
    </row>
    <row r="56" spans="1:12" s="10" customFormat="1" ht="14.1" customHeight="1" x14ac:dyDescent="0.25">
      <c r="A56" s="247">
        <v>8</v>
      </c>
      <c r="B56" s="248">
        <f t="shared" ca="1" si="0"/>
        <v>0</v>
      </c>
      <c r="C56" s="249">
        <f t="shared" ca="1" si="0"/>
        <v>0</v>
      </c>
      <c r="D56" s="250" t="str">
        <f t="shared" ca="1" si="0"/>
        <v/>
      </c>
      <c r="E56" s="251">
        <f t="shared" ca="1" si="0"/>
        <v>0</v>
      </c>
      <c r="F56" s="252"/>
      <c r="G56" s="253"/>
      <c r="H56" s="254">
        <f t="shared" ca="1" si="1"/>
        <v>0</v>
      </c>
      <c r="I56" s="255" t="str">
        <f t="shared" ca="1" si="1"/>
        <v/>
      </c>
      <c r="J56" s="255" t="str">
        <f t="shared" ca="1" si="1"/>
        <v/>
      </c>
      <c r="K56" s="256" t="str">
        <f t="shared" ca="1" si="1"/>
        <v/>
      </c>
      <c r="L56" s="238"/>
    </row>
    <row r="57" spans="1:12" s="10" customFormat="1" ht="14.1" customHeight="1" x14ac:dyDescent="0.25">
      <c r="A57" s="247">
        <v>9</v>
      </c>
      <c r="B57" s="248">
        <f t="shared" ca="1" si="0"/>
        <v>0</v>
      </c>
      <c r="C57" s="249">
        <f t="shared" ca="1" si="0"/>
        <v>0</v>
      </c>
      <c r="D57" s="250" t="str">
        <f t="shared" ca="1" si="0"/>
        <v/>
      </c>
      <c r="E57" s="251">
        <f t="shared" ca="1" si="0"/>
        <v>0</v>
      </c>
      <c r="F57" s="252"/>
      <c r="G57" s="253"/>
      <c r="H57" s="254">
        <f t="shared" ca="1" si="1"/>
        <v>0</v>
      </c>
      <c r="I57" s="255" t="str">
        <f t="shared" ca="1" si="1"/>
        <v/>
      </c>
      <c r="J57" s="255" t="str">
        <f t="shared" ca="1" si="1"/>
        <v/>
      </c>
      <c r="K57" s="256" t="str">
        <f t="shared" ca="1" si="1"/>
        <v/>
      </c>
      <c r="L57" s="238"/>
    </row>
    <row r="58" spans="1:12" s="10" customFormat="1" ht="14.1" customHeight="1" x14ac:dyDescent="0.25">
      <c r="A58" s="247">
        <v>10</v>
      </c>
      <c r="B58" s="248">
        <f t="shared" ca="1" si="0"/>
        <v>0</v>
      </c>
      <c r="C58" s="249">
        <f t="shared" ca="1" si="0"/>
        <v>0</v>
      </c>
      <c r="D58" s="250" t="str">
        <f t="shared" ca="1" si="0"/>
        <v/>
      </c>
      <c r="E58" s="251">
        <f t="shared" ca="1" si="0"/>
        <v>0</v>
      </c>
      <c r="F58" s="252"/>
      <c r="G58" s="253"/>
      <c r="H58" s="254">
        <f t="shared" ca="1" si="1"/>
        <v>0</v>
      </c>
      <c r="I58" s="255" t="str">
        <f t="shared" ca="1" si="1"/>
        <v/>
      </c>
      <c r="J58" s="255" t="str">
        <f t="shared" ca="1" si="1"/>
        <v/>
      </c>
      <c r="K58" s="256" t="str">
        <f t="shared" ca="1" si="1"/>
        <v/>
      </c>
      <c r="L58" s="238"/>
    </row>
    <row r="59" spans="1:12" s="10" customFormat="1" ht="14.1" customHeight="1" x14ac:dyDescent="0.25">
      <c r="A59" s="247">
        <v>11</v>
      </c>
      <c r="B59" s="248">
        <f t="shared" ca="1" si="0"/>
        <v>0</v>
      </c>
      <c r="C59" s="249">
        <f t="shared" ca="1" si="0"/>
        <v>0</v>
      </c>
      <c r="D59" s="250" t="str">
        <f t="shared" ca="1" si="0"/>
        <v/>
      </c>
      <c r="E59" s="251">
        <f t="shared" ca="1" si="0"/>
        <v>0</v>
      </c>
      <c r="F59" s="252"/>
      <c r="G59" s="253"/>
      <c r="H59" s="254">
        <f t="shared" ca="1" si="1"/>
        <v>0</v>
      </c>
      <c r="I59" s="255" t="str">
        <f t="shared" ca="1" si="1"/>
        <v/>
      </c>
      <c r="J59" s="255" t="str">
        <f t="shared" ca="1" si="1"/>
        <v/>
      </c>
      <c r="K59" s="256" t="str">
        <f t="shared" ca="1" si="1"/>
        <v/>
      </c>
      <c r="L59" s="238"/>
    </row>
    <row r="60" spans="1:12" s="10" customFormat="1" ht="14.1" customHeight="1" x14ac:dyDescent="0.25">
      <c r="A60" s="247">
        <v>12</v>
      </c>
      <c r="B60" s="248">
        <f t="shared" ca="1" si="0"/>
        <v>0</v>
      </c>
      <c r="C60" s="249">
        <f t="shared" ca="1" si="0"/>
        <v>0</v>
      </c>
      <c r="D60" s="250" t="str">
        <f t="shared" ca="1" si="0"/>
        <v/>
      </c>
      <c r="E60" s="251">
        <f t="shared" ca="1" si="0"/>
        <v>0</v>
      </c>
      <c r="F60" s="252"/>
      <c r="G60" s="253"/>
      <c r="H60" s="254">
        <f t="shared" ca="1" si="1"/>
        <v>0</v>
      </c>
      <c r="I60" s="255" t="str">
        <f t="shared" ca="1" si="1"/>
        <v/>
      </c>
      <c r="J60" s="255" t="str">
        <f t="shared" ca="1" si="1"/>
        <v/>
      </c>
      <c r="K60" s="256" t="str">
        <f t="shared" ca="1" si="1"/>
        <v/>
      </c>
      <c r="L60" s="238"/>
    </row>
    <row r="61" spans="1:12" s="10" customFormat="1" ht="14.1" customHeight="1" x14ac:dyDescent="0.25">
      <c r="A61" s="247">
        <v>13</v>
      </c>
      <c r="B61" s="248">
        <f t="shared" ca="1" si="0"/>
        <v>0</v>
      </c>
      <c r="C61" s="249">
        <f t="shared" ca="1" si="0"/>
        <v>0</v>
      </c>
      <c r="D61" s="250" t="str">
        <f t="shared" ca="1" si="0"/>
        <v/>
      </c>
      <c r="E61" s="251">
        <f t="shared" ca="1" si="0"/>
        <v>0</v>
      </c>
      <c r="F61" s="252"/>
      <c r="G61" s="253"/>
      <c r="H61" s="254">
        <f t="shared" ca="1" si="1"/>
        <v>0</v>
      </c>
      <c r="I61" s="255" t="str">
        <f t="shared" ca="1" si="1"/>
        <v/>
      </c>
      <c r="J61" s="255" t="str">
        <f t="shared" ca="1" si="1"/>
        <v/>
      </c>
      <c r="K61" s="256" t="str">
        <f t="shared" ca="1" si="1"/>
        <v/>
      </c>
      <c r="L61" s="238"/>
    </row>
    <row r="62" spans="1:12" s="10" customFormat="1" ht="14.1" customHeight="1" x14ac:dyDescent="0.25">
      <c r="A62" s="247">
        <v>14</v>
      </c>
      <c r="B62" s="248">
        <f t="shared" ca="1" si="0"/>
        <v>0</v>
      </c>
      <c r="C62" s="249">
        <f t="shared" ca="1" si="0"/>
        <v>0</v>
      </c>
      <c r="D62" s="250" t="str">
        <f t="shared" ca="1" si="0"/>
        <v/>
      </c>
      <c r="E62" s="251">
        <f t="shared" ca="1" si="0"/>
        <v>0</v>
      </c>
      <c r="F62" s="252"/>
      <c r="G62" s="253"/>
      <c r="H62" s="254">
        <f t="shared" ca="1" si="1"/>
        <v>0</v>
      </c>
      <c r="I62" s="255" t="str">
        <f t="shared" ca="1" si="1"/>
        <v/>
      </c>
      <c r="J62" s="255" t="str">
        <f t="shared" ca="1" si="1"/>
        <v/>
      </c>
      <c r="K62" s="256" t="str">
        <f t="shared" ca="1" si="1"/>
        <v/>
      </c>
      <c r="L62" s="238"/>
    </row>
    <row r="63" spans="1:12" s="10" customFormat="1" ht="14.1" customHeight="1" x14ac:dyDescent="0.25">
      <c r="A63" s="247">
        <v>15</v>
      </c>
      <c r="B63" s="248">
        <f t="shared" ca="1" si="0"/>
        <v>0</v>
      </c>
      <c r="C63" s="249">
        <f t="shared" ca="1" si="0"/>
        <v>0</v>
      </c>
      <c r="D63" s="250" t="str">
        <f t="shared" ca="1" si="0"/>
        <v/>
      </c>
      <c r="E63" s="251">
        <f t="shared" ca="1" si="0"/>
        <v>0</v>
      </c>
      <c r="F63" s="252"/>
      <c r="G63" s="253"/>
      <c r="H63" s="254">
        <f t="shared" ca="1" si="1"/>
        <v>0</v>
      </c>
      <c r="I63" s="255" t="str">
        <f t="shared" ca="1" si="1"/>
        <v/>
      </c>
      <c r="J63" s="255" t="str">
        <f t="shared" ca="1" si="1"/>
        <v/>
      </c>
      <c r="K63" s="256" t="str">
        <f t="shared" ca="1" si="1"/>
        <v/>
      </c>
      <c r="L63" s="238"/>
    </row>
    <row r="64" spans="1:12" s="10" customFormat="1" ht="14.1" customHeight="1" x14ac:dyDescent="0.25">
      <c r="A64" s="247">
        <v>16</v>
      </c>
      <c r="B64" s="248">
        <f t="shared" ca="1" si="0"/>
        <v>0</v>
      </c>
      <c r="C64" s="249">
        <f t="shared" ca="1" si="0"/>
        <v>0</v>
      </c>
      <c r="D64" s="250" t="str">
        <f t="shared" ca="1" si="0"/>
        <v/>
      </c>
      <c r="E64" s="251">
        <f t="shared" ca="1" si="0"/>
        <v>0</v>
      </c>
      <c r="F64" s="252"/>
      <c r="G64" s="253"/>
      <c r="H64" s="254">
        <f t="shared" ca="1" si="1"/>
        <v>0</v>
      </c>
      <c r="I64" s="255" t="str">
        <f t="shared" ca="1" si="1"/>
        <v/>
      </c>
      <c r="J64" s="255" t="str">
        <f t="shared" ca="1" si="1"/>
        <v/>
      </c>
      <c r="K64" s="256" t="str">
        <f t="shared" ca="1" si="1"/>
        <v/>
      </c>
      <c r="L64" s="238"/>
    </row>
    <row r="65" spans="1:12" s="10" customFormat="1" ht="9.9499999999999993" customHeight="1" x14ac:dyDescent="0.25">
      <c r="A65" s="205"/>
      <c r="B65" s="257"/>
      <c r="C65" s="257"/>
      <c r="D65" s="258"/>
      <c r="E65" s="259"/>
      <c r="F65" s="260"/>
      <c r="G65" s="261"/>
      <c r="H65" s="262"/>
      <c r="I65" s="263"/>
      <c r="J65" s="263"/>
      <c r="K65" s="264"/>
      <c r="L65" s="238"/>
    </row>
    <row r="66" spans="1:12" s="10" customFormat="1" ht="5.0999999999999996" customHeight="1" x14ac:dyDescent="0.25">
      <c r="A66" s="205"/>
      <c r="B66" s="265"/>
      <c r="C66" s="265"/>
      <c r="D66" s="266"/>
      <c r="E66" s="267"/>
      <c r="F66" s="267"/>
      <c r="G66" s="267"/>
      <c r="H66" s="267"/>
      <c r="I66" s="268"/>
      <c r="J66" s="350"/>
      <c r="K66" s="350"/>
      <c r="L66" s="230"/>
    </row>
    <row r="67" spans="1:12" s="10" customFormat="1" ht="16.5" customHeight="1" x14ac:dyDescent="0.3">
      <c r="A67" s="205"/>
      <c r="B67" s="269"/>
      <c r="C67" s="269"/>
      <c r="D67" s="226"/>
      <c r="E67" s="227"/>
      <c r="F67" s="227"/>
      <c r="G67" s="227"/>
      <c r="H67" s="227"/>
      <c r="I67" s="270" t="s">
        <v>21</v>
      </c>
      <c r="J67" s="351">
        <f ca="1">J29</f>
        <v>0</v>
      </c>
      <c r="K67" s="352"/>
      <c r="L67" s="238"/>
    </row>
    <row r="68" spans="1:12" s="10" customFormat="1" ht="5.0999999999999996" customHeight="1" x14ac:dyDescent="0.3">
      <c r="A68" s="205"/>
      <c r="B68" s="269"/>
      <c r="C68" s="269"/>
      <c r="D68" s="226"/>
      <c r="E68" s="227"/>
      <c r="F68" s="227"/>
      <c r="G68" s="227"/>
      <c r="H68" s="227"/>
      <c r="I68" s="271"/>
      <c r="J68" s="353"/>
      <c r="K68" s="353"/>
      <c r="L68" s="230"/>
    </row>
    <row r="69" spans="1:12" s="10" customFormat="1" ht="16.5" customHeight="1" x14ac:dyDescent="0.3">
      <c r="A69" s="205"/>
      <c r="B69" s="269"/>
      <c r="C69" s="269"/>
      <c r="D69" s="226"/>
      <c r="E69" s="227"/>
      <c r="F69" s="227"/>
      <c r="G69" s="227"/>
      <c r="H69" s="227"/>
      <c r="I69" s="270" t="s">
        <v>22</v>
      </c>
      <c r="J69" s="272">
        <f>J31</f>
        <v>0</v>
      </c>
      <c r="K69" s="273">
        <f ca="1">K31</f>
        <v>0</v>
      </c>
      <c r="L69" s="274"/>
    </row>
    <row r="70" spans="1:12" s="10" customFormat="1" ht="5.0999999999999996" customHeight="1" x14ac:dyDescent="0.3">
      <c r="A70" s="205"/>
      <c r="B70" s="269"/>
      <c r="C70" s="269"/>
      <c r="D70" s="226"/>
      <c r="E70" s="227"/>
      <c r="F70" s="227"/>
      <c r="G70" s="227"/>
      <c r="H70" s="227"/>
      <c r="I70" s="271"/>
      <c r="J70" s="350"/>
      <c r="K70" s="350"/>
      <c r="L70" s="230"/>
    </row>
    <row r="71" spans="1:12" s="10" customFormat="1" ht="16.5" customHeight="1" x14ac:dyDescent="0.3">
      <c r="A71" s="205"/>
      <c r="B71" s="275" t="s">
        <v>23</v>
      </c>
      <c r="C71" s="275"/>
      <c r="D71" s="226"/>
      <c r="E71" s="226" t="s">
        <v>24</v>
      </c>
      <c r="F71" s="227"/>
      <c r="G71" s="227"/>
      <c r="H71" s="227"/>
      <c r="I71" s="270" t="s">
        <v>25</v>
      </c>
      <c r="J71" s="351">
        <f ca="1">J33</f>
        <v>0</v>
      </c>
      <c r="K71" s="352"/>
      <c r="L71" s="276"/>
    </row>
    <row r="72" spans="1:12" s="10" customFormat="1" ht="5.0999999999999996" customHeight="1" x14ac:dyDescent="0.3">
      <c r="A72" s="205"/>
      <c r="B72" s="269"/>
      <c r="C72" s="269"/>
      <c r="D72" s="226"/>
      <c r="E72" s="227"/>
      <c r="F72" s="227"/>
      <c r="G72" s="227"/>
      <c r="H72" s="227"/>
      <c r="I72" s="271"/>
      <c r="J72" s="350"/>
      <c r="K72" s="350"/>
      <c r="L72" s="230"/>
    </row>
    <row r="73" spans="1:12" s="10" customFormat="1" ht="16.5" customHeight="1" x14ac:dyDescent="0.3">
      <c r="A73" s="205"/>
      <c r="B73" s="277"/>
      <c r="C73" s="278"/>
      <c r="D73" s="226"/>
      <c r="E73" s="226"/>
      <c r="F73" s="227"/>
      <c r="G73" s="227"/>
      <c r="H73" s="227"/>
      <c r="I73" s="270" t="s">
        <v>26</v>
      </c>
      <c r="J73" s="279"/>
      <c r="K73" s="280">
        <f ca="1">K35</f>
        <v>0</v>
      </c>
      <c r="L73" s="276"/>
    </row>
    <row r="74" spans="1:12" s="10" customFormat="1" ht="7.5" customHeight="1" x14ac:dyDescent="0.25">
      <c r="A74" s="281"/>
      <c r="B74" s="267"/>
      <c r="C74" s="267"/>
      <c r="D74" s="266"/>
      <c r="E74" s="282"/>
      <c r="F74" s="265"/>
      <c r="G74" s="227"/>
      <c r="H74" s="227"/>
      <c r="I74" s="283"/>
      <c r="J74" s="282"/>
      <c r="K74" s="265"/>
      <c r="L74" s="284"/>
    </row>
    <row r="75" spans="1:12" s="10" customFormat="1" ht="13.5" customHeight="1" x14ac:dyDescent="0.25">
      <c r="A75" s="205"/>
      <c r="B75" s="285" t="s">
        <v>27</v>
      </c>
      <c r="C75" s="267"/>
      <c r="D75" s="266"/>
      <c r="E75" s="227"/>
      <c r="F75" s="227"/>
      <c r="G75" s="227"/>
      <c r="H75" s="210"/>
      <c r="I75" s="286" t="s">
        <v>12</v>
      </c>
      <c r="J75" s="354">
        <f>J37</f>
        <v>0</v>
      </c>
      <c r="K75" s="355"/>
      <c r="L75" s="230"/>
    </row>
    <row r="76" spans="1:12" s="10" customFormat="1" ht="13.5" customHeight="1" x14ac:dyDescent="0.25">
      <c r="A76" s="281"/>
      <c r="B76" s="287"/>
      <c r="C76" s="227"/>
      <c r="D76" s="252"/>
      <c r="E76" s="227"/>
      <c r="F76" s="227"/>
      <c r="G76" s="227"/>
      <c r="H76" s="210"/>
      <c r="I76" s="288" t="s">
        <v>13</v>
      </c>
      <c r="J76" s="354">
        <v>0</v>
      </c>
      <c r="K76" s="355"/>
      <c r="L76" s="284"/>
    </row>
    <row r="77" spans="1:12" s="10" customFormat="1" ht="7.5" customHeight="1" x14ac:dyDescent="0.25">
      <c r="A77" s="281"/>
      <c r="B77" s="287"/>
      <c r="C77" s="227"/>
      <c r="D77" s="252"/>
      <c r="E77" s="227"/>
      <c r="F77" s="227"/>
      <c r="G77" s="227"/>
      <c r="H77" s="227"/>
      <c r="I77" s="283"/>
      <c r="J77" s="289"/>
      <c r="K77" s="289"/>
      <c r="L77" s="284"/>
    </row>
    <row r="78" spans="1:12" s="4" customFormat="1" ht="7.5" customHeight="1" x14ac:dyDescent="0.25">
      <c r="A78" s="100"/>
      <c r="B78" s="101"/>
      <c r="C78" s="101"/>
      <c r="D78" s="102"/>
      <c r="E78" s="101"/>
      <c r="F78" s="101"/>
      <c r="G78" s="101"/>
      <c r="H78" s="101"/>
      <c r="I78" s="103"/>
      <c r="J78" s="103"/>
      <c r="K78" s="101"/>
      <c r="L78" s="104"/>
    </row>
    <row r="79" spans="1:12" s="10" customFormat="1" ht="16.5" customHeight="1" x14ac:dyDescent="0.3">
      <c r="A79" s="105"/>
      <c r="B79" s="106" t="s">
        <v>1</v>
      </c>
      <c r="C79" s="107"/>
      <c r="D79" s="108" t="str">
        <f>D41</f>
        <v>AM</v>
      </c>
      <c r="E79" s="109">
        <f>E41</f>
        <v>23050045</v>
      </c>
      <c r="F79" s="110"/>
      <c r="G79" s="111" t="s">
        <v>16</v>
      </c>
      <c r="H79" s="356" t="e">
        <f>H41</f>
        <v>#N/A</v>
      </c>
      <c r="I79" s="356"/>
      <c r="J79" s="356"/>
      <c r="K79" s="357"/>
      <c r="L79" s="112"/>
    </row>
    <row r="80" spans="1:12" s="10" customFormat="1" ht="7.5" customHeight="1" x14ac:dyDescent="0.3">
      <c r="A80" s="105"/>
      <c r="B80" s="113"/>
      <c r="C80" s="114"/>
      <c r="D80" s="115"/>
      <c r="E80" s="116"/>
      <c r="F80" s="360" t="s">
        <v>18</v>
      </c>
      <c r="G80" s="117"/>
      <c r="H80" s="358"/>
      <c r="I80" s="358"/>
      <c r="J80" s="358"/>
      <c r="K80" s="359"/>
      <c r="L80" s="112"/>
    </row>
    <row r="81" spans="1:12" s="10" customFormat="1" ht="16.5" customHeight="1" x14ac:dyDescent="0.3">
      <c r="A81" s="105"/>
      <c r="B81" s="106" t="s">
        <v>2</v>
      </c>
      <c r="C81" s="107"/>
      <c r="D81" s="361">
        <f>D43</f>
        <v>0</v>
      </c>
      <c r="E81" s="362"/>
      <c r="F81" s="360"/>
      <c r="G81" s="118"/>
      <c r="H81" s="363" t="e">
        <f>H43</f>
        <v>#N/A</v>
      </c>
      <c r="I81" s="363"/>
      <c r="J81" s="363"/>
      <c r="K81" s="364"/>
      <c r="L81" s="119"/>
    </row>
    <row r="82" spans="1:12" s="10" customFormat="1" ht="7.5" customHeight="1" x14ac:dyDescent="0.3">
      <c r="A82" s="105"/>
      <c r="B82" s="113"/>
      <c r="C82" s="114"/>
      <c r="D82" s="115"/>
      <c r="E82" s="116"/>
      <c r="F82" s="360"/>
      <c r="G82" s="118"/>
      <c r="H82" s="365" t="e">
        <f>H44</f>
        <v>#N/A</v>
      </c>
      <c r="I82" s="365"/>
      <c r="J82" s="365"/>
      <c r="K82" s="366"/>
      <c r="L82" s="120"/>
    </row>
    <row r="83" spans="1:12" s="10" customFormat="1" ht="16.5" customHeight="1" x14ac:dyDescent="0.4">
      <c r="A83" s="105"/>
      <c r="B83" s="106" t="s">
        <v>3</v>
      </c>
      <c r="C83" s="107"/>
      <c r="D83" s="121" t="str">
        <f>D45</f>
        <v>0 0</v>
      </c>
      <c r="E83" s="109"/>
      <c r="F83" s="122"/>
      <c r="G83" s="123"/>
      <c r="H83" s="367"/>
      <c r="I83" s="367"/>
      <c r="J83" s="367"/>
      <c r="K83" s="368"/>
      <c r="L83" s="120"/>
    </row>
    <row r="84" spans="1:12" s="10" customFormat="1" ht="7.5" customHeight="1" x14ac:dyDescent="0.45">
      <c r="A84" s="105"/>
      <c r="B84" s="124"/>
      <c r="C84" s="125"/>
      <c r="D84" s="126"/>
      <c r="E84" s="127"/>
      <c r="F84" s="128"/>
      <c r="G84" s="127"/>
      <c r="H84" s="127"/>
      <c r="I84" s="129"/>
      <c r="J84" s="129"/>
      <c r="K84" s="127"/>
      <c r="L84" s="130"/>
    </row>
    <row r="85" spans="1:12" s="10" customFormat="1" ht="14.25" thickBot="1" x14ac:dyDescent="0.3">
      <c r="A85" s="105"/>
      <c r="B85" s="131" t="s">
        <v>5</v>
      </c>
      <c r="C85" s="131" t="s">
        <v>6</v>
      </c>
      <c r="D85" s="132" t="s">
        <v>7</v>
      </c>
      <c r="E85" s="133"/>
      <c r="F85" s="134" t="s">
        <v>8</v>
      </c>
      <c r="G85" s="135"/>
      <c r="H85" s="131" t="s">
        <v>9</v>
      </c>
      <c r="I85" s="136" t="s">
        <v>10</v>
      </c>
      <c r="J85" s="136" t="s">
        <v>11</v>
      </c>
      <c r="K85" s="137" t="s">
        <v>20</v>
      </c>
      <c r="L85" s="138"/>
    </row>
    <row r="86" spans="1:12" s="10" customFormat="1" ht="9.9499999999999993" customHeight="1" thickTop="1" x14ac:dyDescent="0.25">
      <c r="A86" s="105"/>
      <c r="B86" s="139"/>
      <c r="C86" s="140"/>
      <c r="D86" s="141"/>
      <c r="E86" s="142"/>
      <c r="F86" s="143"/>
      <c r="G86" s="144"/>
      <c r="H86" s="139"/>
      <c r="I86" s="145"/>
      <c r="J86" s="145"/>
      <c r="K86" s="146"/>
      <c r="L86" s="138"/>
    </row>
    <row r="87" spans="1:12" s="10" customFormat="1" ht="14.1" customHeight="1" x14ac:dyDescent="0.25">
      <c r="A87" s="147">
        <v>1</v>
      </c>
      <c r="B87" s="148">
        <f t="shared" ref="B87:E102" ca="1" si="2">B49</f>
        <v>0</v>
      </c>
      <c r="C87" s="149">
        <f t="shared" ca="1" si="2"/>
        <v>0</v>
      </c>
      <c r="D87" s="150" t="str">
        <f t="shared" ca="1" si="2"/>
        <v/>
      </c>
      <c r="E87" s="151">
        <f t="shared" ca="1" si="2"/>
        <v>0</v>
      </c>
      <c r="F87" s="152"/>
      <c r="G87" s="153"/>
      <c r="H87" s="154">
        <f t="shared" ref="H87:K102" ca="1" si="3">H49</f>
        <v>0</v>
      </c>
      <c r="I87" s="155" t="str">
        <f t="shared" ca="1" si="3"/>
        <v/>
      </c>
      <c r="J87" s="155" t="str">
        <f t="shared" ca="1" si="3"/>
        <v/>
      </c>
      <c r="K87" s="156" t="str">
        <f t="shared" ca="1" si="3"/>
        <v/>
      </c>
      <c r="L87" s="138"/>
    </row>
    <row r="88" spans="1:12" s="10" customFormat="1" ht="14.1" customHeight="1" x14ac:dyDescent="0.25">
      <c r="A88" s="147">
        <v>2</v>
      </c>
      <c r="B88" s="148">
        <f t="shared" ca="1" si="2"/>
        <v>0</v>
      </c>
      <c r="C88" s="149">
        <f t="shared" ca="1" si="2"/>
        <v>0</v>
      </c>
      <c r="D88" s="150" t="str">
        <f t="shared" ca="1" si="2"/>
        <v/>
      </c>
      <c r="E88" s="151">
        <f t="shared" ca="1" si="2"/>
        <v>0</v>
      </c>
      <c r="F88" s="152"/>
      <c r="G88" s="153"/>
      <c r="H88" s="154">
        <f t="shared" ca="1" si="3"/>
        <v>0</v>
      </c>
      <c r="I88" s="155" t="str">
        <f t="shared" ca="1" si="3"/>
        <v/>
      </c>
      <c r="J88" s="155" t="str">
        <f t="shared" ca="1" si="3"/>
        <v/>
      </c>
      <c r="K88" s="156" t="str">
        <f t="shared" ca="1" si="3"/>
        <v/>
      </c>
      <c r="L88" s="138"/>
    </row>
    <row r="89" spans="1:12" s="10" customFormat="1" ht="14.1" customHeight="1" x14ac:dyDescent="0.25">
      <c r="A89" s="147">
        <v>3</v>
      </c>
      <c r="B89" s="148">
        <f t="shared" ca="1" si="2"/>
        <v>0</v>
      </c>
      <c r="C89" s="149">
        <f t="shared" ca="1" si="2"/>
        <v>0</v>
      </c>
      <c r="D89" s="150" t="str">
        <f t="shared" ca="1" si="2"/>
        <v/>
      </c>
      <c r="E89" s="151">
        <f t="shared" ca="1" si="2"/>
        <v>0</v>
      </c>
      <c r="F89" s="152"/>
      <c r="G89" s="153"/>
      <c r="H89" s="154">
        <f t="shared" ca="1" si="3"/>
        <v>0</v>
      </c>
      <c r="I89" s="155" t="str">
        <f t="shared" ca="1" si="3"/>
        <v/>
      </c>
      <c r="J89" s="155" t="str">
        <f t="shared" ca="1" si="3"/>
        <v/>
      </c>
      <c r="K89" s="156" t="str">
        <f t="shared" ca="1" si="3"/>
        <v/>
      </c>
      <c r="L89" s="138"/>
    </row>
    <row r="90" spans="1:12" s="10" customFormat="1" ht="14.1" customHeight="1" x14ac:dyDescent="0.25">
      <c r="A90" s="147">
        <v>4</v>
      </c>
      <c r="B90" s="148">
        <f t="shared" ca="1" si="2"/>
        <v>0</v>
      </c>
      <c r="C90" s="149">
        <f t="shared" ca="1" si="2"/>
        <v>0</v>
      </c>
      <c r="D90" s="150" t="str">
        <f t="shared" ca="1" si="2"/>
        <v/>
      </c>
      <c r="E90" s="151">
        <f t="shared" ca="1" si="2"/>
        <v>0</v>
      </c>
      <c r="F90" s="152"/>
      <c r="G90" s="153"/>
      <c r="H90" s="154">
        <f t="shared" ca="1" si="3"/>
        <v>0</v>
      </c>
      <c r="I90" s="155" t="str">
        <f t="shared" ca="1" si="3"/>
        <v/>
      </c>
      <c r="J90" s="155" t="str">
        <f t="shared" ca="1" si="3"/>
        <v/>
      </c>
      <c r="K90" s="156" t="str">
        <f t="shared" ca="1" si="3"/>
        <v/>
      </c>
      <c r="L90" s="138"/>
    </row>
    <row r="91" spans="1:12" s="10" customFormat="1" ht="14.1" customHeight="1" x14ac:dyDescent="0.25">
      <c r="A91" s="147">
        <v>5</v>
      </c>
      <c r="B91" s="148">
        <f t="shared" ca="1" si="2"/>
        <v>0</v>
      </c>
      <c r="C91" s="149">
        <f t="shared" ca="1" si="2"/>
        <v>0</v>
      </c>
      <c r="D91" s="150" t="str">
        <f t="shared" ca="1" si="2"/>
        <v/>
      </c>
      <c r="E91" s="151">
        <f t="shared" ca="1" si="2"/>
        <v>0</v>
      </c>
      <c r="F91" s="152"/>
      <c r="G91" s="153"/>
      <c r="H91" s="154">
        <f t="shared" ca="1" si="3"/>
        <v>0</v>
      </c>
      <c r="I91" s="155" t="str">
        <f t="shared" ca="1" si="3"/>
        <v/>
      </c>
      <c r="J91" s="155" t="str">
        <f t="shared" ca="1" si="3"/>
        <v/>
      </c>
      <c r="K91" s="156" t="str">
        <f t="shared" ca="1" si="3"/>
        <v/>
      </c>
      <c r="L91" s="138"/>
    </row>
    <row r="92" spans="1:12" s="10" customFormat="1" ht="14.1" customHeight="1" x14ac:dyDescent="0.25">
      <c r="A92" s="147">
        <v>6</v>
      </c>
      <c r="B92" s="148">
        <f t="shared" ca="1" si="2"/>
        <v>0</v>
      </c>
      <c r="C92" s="149">
        <f t="shared" ca="1" si="2"/>
        <v>0</v>
      </c>
      <c r="D92" s="150" t="str">
        <f t="shared" ca="1" si="2"/>
        <v/>
      </c>
      <c r="E92" s="151">
        <f t="shared" ca="1" si="2"/>
        <v>0</v>
      </c>
      <c r="F92" s="152"/>
      <c r="G92" s="153"/>
      <c r="H92" s="154">
        <f t="shared" ca="1" si="3"/>
        <v>0</v>
      </c>
      <c r="I92" s="155" t="str">
        <f t="shared" ca="1" si="3"/>
        <v/>
      </c>
      <c r="J92" s="155" t="str">
        <f t="shared" ca="1" si="3"/>
        <v/>
      </c>
      <c r="K92" s="156" t="str">
        <f t="shared" ca="1" si="3"/>
        <v/>
      </c>
      <c r="L92" s="138"/>
    </row>
    <row r="93" spans="1:12" s="10" customFormat="1" ht="14.1" customHeight="1" x14ac:dyDescent="0.25">
      <c r="A93" s="147">
        <v>7</v>
      </c>
      <c r="B93" s="148">
        <f t="shared" ca="1" si="2"/>
        <v>0</v>
      </c>
      <c r="C93" s="149">
        <f t="shared" ca="1" si="2"/>
        <v>0</v>
      </c>
      <c r="D93" s="150" t="str">
        <f t="shared" ca="1" si="2"/>
        <v/>
      </c>
      <c r="E93" s="151">
        <f t="shared" ca="1" si="2"/>
        <v>0</v>
      </c>
      <c r="F93" s="152"/>
      <c r="G93" s="153"/>
      <c r="H93" s="154">
        <f t="shared" ca="1" si="3"/>
        <v>0</v>
      </c>
      <c r="I93" s="155" t="str">
        <f t="shared" ca="1" si="3"/>
        <v/>
      </c>
      <c r="J93" s="155" t="str">
        <f t="shared" ca="1" si="3"/>
        <v/>
      </c>
      <c r="K93" s="156" t="str">
        <f t="shared" ca="1" si="3"/>
        <v/>
      </c>
      <c r="L93" s="138"/>
    </row>
    <row r="94" spans="1:12" s="10" customFormat="1" ht="14.1" customHeight="1" x14ac:dyDescent="0.25">
      <c r="A94" s="147">
        <v>8</v>
      </c>
      <c r="B94" s="148">
        <f t="shared" ca="1" si="2"/>
        <v>0</v>
      </c>
      <c r="C94" s="149">
        <f t="shared" ca="1" si="2"/>
        <v>0</v>
      </c>
      <c r="D94" s="150" t="str">
        <f t="shared" ca="1" si="2"/>
        <v/>
      </c>
      <c r="E94" s="151">
        <f t="shared" ca="1" si="2"/>
        <v>0</v>
      </c>
      <c r="F94" s="152"/>
      <c r="G94" s="153"/>
      <c r="H94" s="154">
        <f t="shared" ca="1" si="3"/>
        <v>0</v>
      </c>
      <c r="I94" s="155" t="str">
        <f t="shared" ca="1" si="3"/>
        <v/>
      </c>
      <c r="J94" s="155" t="str">
        <f t="shared" ca="1" si="3"/>
        <v/>
      </c>
      <c r="K94" s="156" t="str">
        <f t="shared" ca="1" si="3"/>
        <v/>
      </c>
      <c r="L94" s="138"/>
    </row>
    <row r="95" spans="1:12" s="10" customFormat="1" ht="14.1" customHeight="1" x14ac:dyDescent="0.25">
      <c r="A95" s="147">
        <v>9</v>
      </c>
      <c r="B95" s="148">
        <f t="shared" ca="1" si="2"/>
        <v>0</v>
      </c>
      <c r="C95" s="149">
        <f t="shared" ca="1" si="2"/>
        <v>0</v>
      </c>
      <c r="D95" s="150" t="str">
        <f t="shared" ca="1" si="2"/>
        <v/>
      </c>
      <c r="E95" s="151">
        <f t="shared" ca="1" si="2"/>
        <v>0</v>
      </c>
      <c r="F95" s="152"/>
      <c r="G95" s="153"/>
      <c r="H95" s="154">
        <f t="shared" ca="1" si="3"/>
        <v>0</v>
      </c>
      <c r="I95" s="155" t="str">
        <f t="shared" ca="1" si="3"/>
        <v/>
      </c>
      <c r="J95" s="155" t="str">
        <f t="shared" ca="1" si="3"/>
        <v/>
      </c>
      <c r="K95" s="156" t="str">
        <f t="shared" ca="1" si="3"/>
        <v/>
      </c>
      <c r="L95" s="138"/>
    </row>
    <row r="96" spans="1:12" s="10" customFormat="1" ht="14.1" customHeight="1" x14ac:dyDescent="0.25">
      <c r="A96" s="147">
        <v>10</v>
      </c>
      <c r="B96" s="148">
        <f t="shared" ca="1" si="2"/>
        <v>0</v>
      </c>
      <c r="C96" s="149">
        <f t="shared" ca="1" si="2"/>
        <v>0</v>
      </c>
      <c r="D96" s="150" t="str">
        <f t="shared" ca="1" si="2"/>
        <v/>
      </c>
      <c r="E96" s="151">
        <f t="shared" ca="1" si="2"/>
        <v>0</v>
      </c>
      <c r="F96" s="152"/>
      <c r="G96" s="153"/>
      <c r="H96" s="154">
        <f t="shared" ca="1" si="3"/>
        <v>0</v>
      </c>
      <c r="I96" s="155" t="str">
        <f t="shared" ca="1" si="3"/>
        <v/>
      </c>
      <c r="J96" s="155" t="str">
        <f t="shared" ca="1" si="3"/>
        <v/>
      </c>
      <c r="K96" s="156" t="str">
        <f t="shared" ca="1" si="3"/>
        <v/>
      </c>
      <c r="L96" s="138"/>
    </row>
    <row r="97" spans="1:12" s="10" customFormat="1" ht="14.1" customHeight="1" x14ac:dyDescent="0.25">
      <c r="A97" s="147">
        <v>11</v>
      </c>
      <c r="B97" s="148">
        <f t="shared" ca="1" si="2"/>
        <v>0</v>
      </c>
      <c r="C97" s="149">
        <f t="shared" ca="1" si="2"/>
        <v>0</v>
      </c>
      <c r="D97" s="150" t="str">
        <f t="shared" ca="1" si="2"/>
        <v/>
      </c>
      <c r="E97" s="151">
        <f t="shared" ca="1" si="2"/>
        <v>0</v>
      </c>
      <c r="F97" s="152"/>
      <c r="G97" s="153"/>
      <c r="H97" s="154">
        <f t="shared" ca="1" si="3"/>
        <v>0</v>
      </c>
      <c r="I97" s="155" t="str">
        <f t="shared" ca="1" si="3"/>
        <v/>
      </c>
      <c r="J97" s="155" t="str">
        <f t="shared" ca="1" si="3"/>
        <v/>
      </c>
      <c r="K97" s="156" t="str">
        <f t="shared" ca="1" si="3"/>
        <v/>
      </c>
      <c r="L97" s="138"/>
    </row>
    <row r="98" spans="1:12" s="10" customFormat="1" ht="14.1" customHeight="1" x14ac:dyDescent="0.25">
      <c r="A98" s="147">
        <v>12</v>
      </c>
      <c r="B98" s="148">
        <f t="shared" ca="1" si="2"/>
        <v>0</v>
      </c>
      <c r="C98" s="149">
        <f t="shared" ca="1" si="2"/>
        <v>0</v>
      </c>
      <c r="D98" s="150" t="str">
        <f t="shared" ca="1" si="2"/>
        <v/>
      </c>
      <c r="E98" s="151">
        <f t="shared" ca="1" si="2"/>
        <v>0</v>
      </c>
      <c r="F98" s="152"/>
      <c r="G98" s="153"/>
      <c r="H98" s="154">
        <f t="shared" ca="1" si="3"/>
        <v>0</v>
      </c>
      <c r="I98" s="155" t="str">
        <f t="shared" ca="1" si="3"/>
        <v/>
      </c>
      <c r="J98" s="155" t="str">
        <f t="shared" ca="1" si="3"/>
        <v/>
      </c>
      <c r="K98" s="156" t="str">
        <f t="shared" ca="1" si="3"/>
        <v/>
      </c>
      <c r="L98" s="138"/>
    </row>
    <row r="99" spans="1:12" s="10" customFormat="1" ht="14.1" customHeight="1" x14ac:dyDescent="0.25">
      <c r="A99" s="147">
        <v>13</v>
      </c>
      <c r="B99" s="148">
        <f t="shared" ca="1" si="2"/>
        <v>0</v>
      </c>
      <c r="C99" s="149">
        <f t="shared" ca="1" si="2"/>
        <v>0</v>
      </c>
      <c r="D99" s="150" t="str">
        <f t="shared" ca="1" si="2"/>
        <v/>
      </c>
      <c r="E99" s="151">
        <f t="shared" ca="1" si="2"/>
        <v>0</v>
      </c>
      <c r="F99" s="152"/>
      <c r="G99" s="153"/>
      <c r="H99" s="154">
        <f t="shared" ca="1" si="3"/>
        <v>0</v>
      </c>
      <c r="I99" s="155" t="str">
        <f t="shared" ca="1" si="3"/>
        <v/>
      </c>
      <c r="J99" s="155" t="str">
        <f t="shared" ca="1" si="3"/>
        <v/>
      </c>
      <c r="K99" s="156" t="str">
        <f t="shared" ca="1" si="3"/>
        <v/>
      </c>
      <c r="L99" s="138"/>
    </row>
    <row r="100" spans="1:12" s="10" customFormat="1" ht="14.1" customHeight="1" x14ac:dyDescent="0.25">
      <c r="A100" s="147">
        <v>14</v>
      </c>
      <c r="B100" s="148">
        <f t="shared" ca="1" si="2"/>
        <v>0</v>
      </c>
      <c r="C100" s="149">
        <f t="shared" ca="1" si="2"/>
        <v>0</v>
      </c>
      <c r="D100" s="150" t="str">
        <f t="shared" ca="1" si="2"/>
        <v/>
      </c>
      <c r="E100" s="151">
        <f t="shared" ca="1" si="2"/>
        <v>0</v>
      </c>
      <c r="F100" s="152"/>
      <c r="G100" s="153"/>
      <c r="H100" s="154">
        <f t="shared" ca="1" si="3"/>
        <v>0</v>
      </c>
      <c r="I100" s="155" t="str">
        <f t="shared" ca="1" si="3"/>
        <v/>
      </c>
      <c r="J100" s="155" t="str">
        <f t="shared" ca="1" si="3"/>
        <v/>
      </c>
      <c r="K100" s="156" t="str">
        <f t="shared" ca="1" si="3"/>
        <v/>
      </c>
      <c r="L100" s="138"/>
    </row>
    <row r="101" spans="1:12" s="10" customFormat="1" ht="14.1" customHeight="1" x14ac:dyDescent="0.25">
      <c r="A101" s="147">
        <v>15</v>
      </c>
      <c r="B101" s="148">
        <f t="shared" ca="1" si="2"/>
        <v>0</v>
      </c>
      <c r="C101" s="149">
        <f t="shared" ca="1" si="2"/>
        <v>0</v>
      </c>
      <c r="D101" s="150" t="str">
        <f t="shared" ca="1" si="2"/>
        <v/>
      </c>
      <c r="E101" s="151">
        <f t="shared" ca="1" si="2"/>
        <v>0</v>
      </c>
      <c r="F101" s="152"/>
      <c r="G101" s="153"/>
      <c r="H101" s="154">
        <f t="shared" ca="1" si="3"/>
        <v>0</v>
      </c>
      <c r="I101" s="155" t="str">
        <f t="shared" ca="1" si="3"/>
        <v/>
      </c>
      <c r="J101" s="155" t="str">
        <f t="shared" ca="1" si="3"/>
        <v/>
      </c>
      <c r="K101" s="156" t="str">
        <f t="shared" ca="1" si="3"/>
        <v/>
      </c>
      <c r="L101" s="138"/>
    </row>
    <row r="102" spans="1:12" s="10" customFormat="1" ht="14.1" customHeight="1" x14ac:dyDescent="0.25">
      <c r="A102" s="147">
        <v>16</v>
      </c>
      <c r="B102" s="148">
        <f t="shared" ca="1" si="2"/>
        <v>0</v>
      </c>
      <c r="C102" s="149">
        <f t="shared" ca="1" si="2"/>
        <v>0</v>
      </c>
      <c r="D102" s="150" t="str">
        <f t="shared" ca="1" si="2"/>
        <v/>
      </c>
      <c r="E102" s="151">
        <f t="shared" ca="1" si="2"/>
        <v>0</v>
      </c>
      <c r="F102" s="152"/>
      <c r="G102" s="153"/>
      <c r="H102" s="154">
        <f t="shared" ca="1" si="3"/>
        <v>0</v>
      </c>
      <c r="I102" s="155" t="str">
        <f t="shared" ca="1" si="3"/>
        <v/>
      </c>
      <c r="J102" s="155" t="str">
        <f t="shared" ca="1" si="3"/>
        <v/>
      </c>
      <c r="K102" s="156" t="str">
        <f t="shared" ca="1" si="3"/>
        <v/>
      </c>
      <c r="L102" s="138"/>
    </row>
    <row r="103" spans="1:12" s="10" customFormat="1" ht="9.9499999999999993" customHeight="1" x14ac:dyDescent="0.25">
      <c r="A103" s="105"/>
      <c r="B103" s="157"/>
      <c r="C103" s="157"/>
      <c r="D103" s="158"/>
      <c r="E103" s="159"/>
      <c r="F103" s="160"/>
      <c r="G103" s="161"/>
      <c r="H103" s="162"/>
      <c r="I103" s="163"/>
      <c r="J103" s="163"/>
      <c r="K103" s="164"/>
      <c r="L103" s="138"/>
    </row>
    <row r="104" spans="1:12" s="10" customFormat="1" ht="5.0999999999999996" customHeight="1" x14ac:dyDescent="0.25">
      <c r="A104" s="105"/>
      <c r="B104" s="165"/>
      <c r="C104" s="165"/>
      <c r="D104" s="166"/>
      <c r="E104" s="167"/>
      <c r="F104" s="167"/>
      <c r="G104" s="167"/>
      <c r="H104" s="167"/>
      <c r="I104" s="168"/>
      <c r="J104" s="369"/>
      <c r="K104" s="369"/>
      <c r="L104" s="130"/>
    </row>
    <row r="105" spans="1:12" s="10" customFormat="1" ht="16.5" customHeight="1" x14ac:dyDescent="0.3">
      <c r="A105" s="105"/>
      <c r="B105" s="169"/>
      <c r="C105" s="169"/>
      <c r="D105" s="126"/>
      <c r="E105" s="127"/>
      <c r="F105" s="127"/>
      <c r="G105" s="127"/>
      <c r="H105" s="127"/>
      <c r="I105" s="170" t="s">
        <v>21</v>
      </c>
      <c r="J105" s="370">
        <f ca="1">J67</f>
        <v>0</v>
      </c>
      <c r="K105" s="371"/>
      <c r="L105" s="138"/>
    </row>
    <row r="106" spans="1:12" s="10" customFormat="1" ht="5.0999999999999996" customHeight="1" x14ac:dyDescent="0.3">
      <c r="A106" s="105"/>
      <c r="B106" s="169"/>
      <c r="C106" s="169"/>
      <c r="D106" s="126"/>
      <c r="E106" s="127"/>
      <c r="F106" s="127"/>
      <c r="G106" s="127"/>
      <c r="H106" s="127"/>
      <c r="I106" s="171"/>
      <c r="J106" s="374"/>
      <c r="K106" s="374"/>
      <c r="L106" s="130"/>
    </row>
    <row r="107" spans="1:12" s="10" customFormat="1" ht="16.5" customHeight="1" x14ac:dyDescent="0.3">
      <c r="A107" s="105"/>
      <c r="B107" s="169"/>
      <c r="C107" s="169"/>
      <c r="D107" s="126"/>
      <c r="E107" s="127"/>
      <c r="F107" s="127"/>
      <c r="G107" s="127"/>
      <c r="H107" s="127"/>
      <c r="I107" s="170" t="s">
        <v>22</v>
      </c>
      <c r="J107" s="172">
        <f>J69</f>
        <v>0</v>
      </c>
      <c r="K107" s="173">
        <f ca="1">K69</f>
        <v>0</v>
      </c>
      <c r="L107" s="174"/>
    </row>
    <row r="108" spans="1:12" s="10" customFormat="1" ht="5.0999999999999996" customHeight="1" x14ac:dyDescent="0.3">
      <c r="A108" s="105"/>
      <c r="B108" s="169"/>
      <c r="C108" s="169"/>
      <c r="D108" s="126"/>
      <c r="E108" s="127"/>
      <c r="F108" s="127"/>
      <c r="G108" s="127"/>
      <c r="H108" s="127"/>
      <c r="I108" s="171"/>
      <c r="J108" s="369"/>
      <c r="K108" s="369"/>
      <c r="L108" s="130"/>
    </row>
    <row r="109" spans="1:12" s="10" customFormat="1" ht="16.5" customHeight="1" x14ac:dyDescent="0.3">
      <c r="A109" s="105"/>
      <c r="B109" s="175" t="s">
        <v>23</v>
      </c>
      <c r="C109" s="175"/>
      <c r="D109" s="126"/>
      <c r="E109" s="126" t="s">
        <v>24</v>
      </c>
      <c r="F109" s="127"/>
      <c r="G109" s="127"/>
      <c r="H109" s="127"/>
      <c r="I109" s="170" t="s">
        <v>25</v>
      </c>
      <c r="J109" s="370">
        <f ca="1">J71</f>
        <v>0</v>
      </c>
      <c r="K109" s="371"/>
      <c r="L109" s="176"/>
    </row>
    <row r="110" spans="1:12" s="10" customFormat="1" ht="5.0999999999999996" customHeight="1" x14ac:dyDescent="0.3">
      <c r="A110" s="105"/>
      <c r="B110" s="169"/>
      <c r="C110" s="169"/>
      <c r="D110" s="126"/>
      <c r="E110" s="127"/>
      <c r="F110" s="127"/>
      <c r="G110" s="127"/>
      <c r="H110" s="127"/>
      <c r="I110" s="171"/>
      <c r="J110" s="369"/>
      <c r="K110" s="369"/>
      <c r="L110" s="130"/>
    </row>
    <row r="111" spans="1:12" s="10" customFormat="1" ht="16.5" customHeight="1" x14ac:dyDescent="0.3">
      <c r="A111" s="105"/>
      <c r="B111" s="177"/>
      <c r="C111" s="178"/>
      <c r="D111" s="126"/>
      <c r="E111" s="126"/>
      <c r="F111" s="127"/>
      <c r="G111" s="127"/>
      <c r="H111" s="127"/>
      <c r="I111" s="170" t="s">
        <v>26</v>
      </c>
      <c r="J111" s="179"/>
      <c r="K111" s="180">
        <f ca="1">K73</f>
        <v>0</v>
      </c>
      <c r="L111" s="176"/>
    </row>
    <row r="112" spans="1:12" s="10" customFormat="1" ht="7.5" customHeight="1" x14ac:dyDescent="0.25">
      <c r="A112" s="181"/>
      <c r="B112" s="167"/>
      <c r="C112" s="167"/>
      <c r="D112" s="166"/>
      <c r="E112" s="182"/>
      <c r="F112" s="165"/>
      <c r="G112" s="127"/>
      <c r="H112" s="127"/>
      <c r="I112" s="183"/>
      <c r="J112" s="182"/>
      <c r="K112" s="165"/>
      <c r="L112" s="184"/>
    </row>
    <row r="113" spans="1:12" s="10" customFormat="1" ht="13.5" customHeight="1" x14ac:dyDescent="0.25">
      <c r="A113" s="105"/>
      <c r="B113" s="185" t="s">
        <v>27</v>
      </c>
      <c r="C113" s="167"/>
      <c r="D113" s="166"/>
      <c r="E113" s="127"/>
      <c r="F113" s="127"/>
      <c r="G113" s="127"/>
      <c r="H113" s="110"/>
      <c r="I113" s="191" t="s">
        <v>12</v>
      </c>
      <c r="J113" s="372">
        <f>J75</f>
        <v>0</v>
      </c>
      <c r="K113" s="373"/>
      <c r="L113" s="130"/>
    </row>
    <row r="114" spans="1:12" s="10" customFormat="1" ht="13.5" customHeight="1" x14ac:dyDescent="0.25">
      <c r="A114" s="181"/>
      <c r="B114" s="186"/>
      <c r="C114" s="127"/>
      <c r="D114" s="152"/>
      <c r="E114" s="127"/>
      <c r="F114" s="127"/>
      <c r="G114" s="127"/>
      <c r="H114" s="110"/>
      <c r="I114" s="192" t="s">
        <v>13</v>
      </c>
      <c r="J114" s="372">
        <v>0</v>
      </c>
      <c r="K114" s="373"/>
      <c r="L114" s="184"/>
    </row>
    <row r="115" spans="1:12" s="10" customFormat="1" ht="7.5" customHeight="1" x14ac:dyDescent="0.25">
      <c r="A115" s="181"/>
      <c r="B115" s="186"/>
      <c r="C115" s="127"/>
      <c r="D115" s="152"/>
      <c r="E115" s="127"/>
      <c r="F115" s="127"/>
      <c r="G115" s="127"/>
      <c r="H115" s="127"/>
      <c r="I115" s="183"/>
      <c r="J115" s="187"/>
      <c r="K115" s="187"/>
      <c r="L115" s="184"/>
    </row>
  </sheetData>
  <mergeCells count="40">
    <mergeCell ref="J114:K114"/>
    <mergeCell ref="J106:K106"/>
    <mergeCell ref="J108:K108"/>
    <mergeCell ref="J109:K109"/>
    <mergeCell ref="J110:K110"/>
    <mergeCell ref="J113:K113"/>
    <mergeCell ref="D81:E81"/>
    <mergeCell ref="H81:K81"/>
    <mergeCell ref="H82:K83"/>
    <mergeCell ref="J104:K104"/>
    <mergeCell ref="J105:K105"/>
    <mergeCell ref="J72:K72"/>
    <mergeCell ref="J75:K75"/>
    <mergeCell ref="J76:K76"/>
    <mergeCell ref="H79:K80"/>
    <mergeCell ref="F80:F82"/>
    <mergeCell ref="J66:K66"/>
    <mergeCell ref="J67:K67"/>
    <mergeCell ref="J68:K68"/>
    <mergeCell ref="J70:K70"/>
    <mergeCell ref="J71:K71"/>
    <mergeCell ref="F4:F6"/>
    <mergeCell ref="D5:E5"/>
    <mergeCell ref="H5:K5"/>
    <mergeCell ref="H6:K7"/>
    <mergeCell ref="H41:K42"/>
    <mergeCell ref="F42:F44"/>
    <mergeCell ref="D43:E43"/>
    <mergeCell ref="H43:K43"/>
    <mergeCell ref="H44:K45"/>
    <mergeCell ref="I1:J1"/>
    <mergeCell ref="J38:K38"/>
    <mergeCell ref="J29:K29"/>
    <mergeCell ref="J30:K30"/>
    <mergeCell ref="J32:K32"/>
    <mergeCell ref="J33:K33"/>
    <mergeCell ref="J34:K34"/>
    <mergeCell ref="J37:K37"/>
    <mergeCell ref="J28:K28"/>
    <mergeCell ref="H3:K4"/>
  </mergeCells>
  <pageMargins left="0" right="0" top="0" bottom="6.59375" header="0" footer="0"/>
  <pageSetup paperSize="14"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O139"/>
  <sheetViews>
    <sheetView topLeftCell="A88" workbookViewId="0">
      <selection activeCell="O14" sqref="O14"/>
    </sheetView>
  </sheetViews>
  <sheetFormatPr defaultRowHeight="15" x14ac:dyDescent="0.25"/>
  <cols>
    <col min="1" max="1" width="66.7109375" customWidth="1"/>
    <col min="2" max="2" width="9" customWidth="1"/>
    <col min="3" max="4" width="5.5703125" customWidth="1"/>
    <col min="5" max="5" width="57.5703125" bestFit="1" customWidth="1"/>
    <col min="6" max="6" width="5" customWidth="1"/>
    <col min="7" max="7" width="5.5703125" customWidth="1"/>
    <col min="8" max="8" width="4.42578125" customWidth="1"/>
    <col min="9" max="9" width="9" style="195" customWidth="1"/>
    <col min="10" max="10" width="6" bestFit="1" customWidth="1"/>
    <col min="11" max="13" width="5.5703125" customWidth="1"/>
  </cols>
  <sheetData>
    <row r="1" spans="1:15" x14ac:dyDescent="0.25">
      <c r="A1" s="87" t="s">
        <v>54</v>
      </c>
      <c r="B1" s="87"/>
      <c r="C1" t="s">
        <v>104</v>
      </c>
      <c r="D1" t="s">
        <v>109</v>
      </c>
      <c r="E1" t="s">
        <v>105</v>
      </c>
      <c r="F1" t="s">
        <v>107</v>
      </c>
      <c r="G1" t="s">
        <v>108</v>
      </c>
      <c r="H1" t="s">
        <v>7</v>
      </c>
      <c r="I1" s="195" t="s">
        <v>9</v>
      </c>
      <c r="J1" t="s">
        <v>110</v>
      </c>
      <c r="K1" t="s">
        <v>111</v>
      </c>
      <c r="L1" t="s">
        <v>112</v>
      </c>
      <c r="M1" t="s">
        <v>113</v>
      </c>
      <c r="N1" t="s">
        <v>114</v>
      </c>
      <c r="O1" t="s">
        <v>126</v>
      </c>
    </row>
    <row r="2" spans="1:15" x14ac:dyDescent="0.25">
      <c r="A2" s="88"/>
      <c r="B2" s="88"/>
      <c r="C2" s="193" t="e">
        <f>MATCH(A2,Table1[H_A1],0)</f>
        <v>#N/A</v>
      </c>
      <c r="D2" s="193" t="e">
        <f>MATCH(Table5[[#This Row],[NAMA]],[1]!db[NB PAJAK],0)</f>
        <v>#N/A</v>
      </c>
      <c r="E2" t="e">
        <f>INDEX(Table1[Item Description],Table5[[#This Row],[//NOTA]])</f>
        <v>#N/A</v>
      </c>
      <c r="F2">
        <f>SUMIF(Table1[H_A1],Sheet5!A2,Table1[Qty])</f>
        <v>0</v>
      </c>
      <c r="G2" t="e">
        <f>INDEX(Table1[Unit],Table5[[#This Row],[//NOTA]])</f>
        <v>#N/A</v>
      </c>
      <c r="H2" s="195">
        <f>SUMIF(Table1[H_A1],Sheet5!A2,Table1[C])</f>
        <v>0</v>
      </c>
      <c r="I2" s="195" t="e">
        <f>INDEX(Table1[Unit Price],Table5[[#This Row],[//NOTA]])</f>
        <v>#N/A</v>
      </c>
      <c r="J2" s="86" t="e">
        <f>IF(Table5[[#This Row],[a2]]="","",Table5[[#This Row],[QTY]]*12)</f>
        <v>#N/A</v>
      </c>
      <c r="K2" s="86" t="e">
        <f>IF(Table5[[#This Row],[UNIT]]="grs","LSN",IF(Table5[[#This Row],[UNIT]]="LSN","PCS",""))</f>
        <v>#N/A</v>
      </c>
      <c r="L2" s="86" t="e">
        <f>IF(Table5[[#This Row],[a2]]="LSN",Table5[[#This Row],[a1]]*12,"")</f>
        <v>#N/A</v>
      </c>
      <c r="M2" s="86" t="e">
        <f>IF(Table5[[#This Row],[b1]]="","","PCS")</f>
        <v>#N/A</v>
      </c>
      <c r="N2" s="86"/>
      <c r="O2" s="86"/>
    </row>
    <row r="3" spans="1:15" x14ac:dyDescent="0.25">
      <c r="A3" s="88" t="s">
        <v>212</v>
      </c>
      <c r="B3" s="88"/>
      <c r="C3" s="193">
        <f>MATCH(A3,Table1[H_A1],0)</f>
        <v>36</v>
      </c>
      <c r="D3" s="193">
        <f>MATCH(Table5[[#This Row],[NAMA]],[1]!db[NB PAJAK],0)</f>
        <v>2136</v>
      </c>
      <c r="E3" t="str">
        <f>INDEX(Table1[Item Description],Table5[[#This Row],[//NOTA]])</f>
        <v>ASAHAN JOYKO B-23 (isi 12 pc) TONG 1 LOBANG</v>
      </c>
      <c r="F3">
        <f>SUMIF(Table1[H_A1],Sheet5!A3,Table1[Qty])</f>
        <v>2</v>
      </c>
      <c r="G3" t="str">
        <f>INDEX(Table1[Unit],Table5[[#This Row],[//NOTA]])</f>
        <v>PAK</v>
      </c>
      <c r="H3" s="195">
        <f>SUMIF(Table1[H_A1],Sheet5!A3,Table1[C])</f>
        <v>0</v>
      </c>
      <c r="I3" s="195">
        <f>INDEX(Table1[Unit Price],Table5[[#This Row],[//NOTA]])</f>
        <v>22200</v>
      </c>
      <c r="J3" s="86" t="str">
        <f>IF(Table5[[#This Row],[a2]]="","",Table5[[#This Row],[QTY]]*12)</f>
        <v/>
      </c>
      <c r="K3" s="86" t="str">
        <f>IF(Table5[[#This Row],[UNIT]]="grs","LSN",IF(Table5[[#This Row],[UNIT]]="LSN","PCS",""))</f>
        <v/>
      </c>
      <c r="L3" s="86" t="str">
        <f>IF(Table5[[#This Row],[a2]]="LSN",Table5[[#This Row],[a1]]*12,"")</f>
        <v/>
      </c>
      <c r="M3" s="86" t="str">
        <f>IF(Table5[[#This Row],[b1]]="","","PCS")</f>
        <v/>
      </c>
      <c r="N3" s="86"/>
      <c r="O3" s="86"/>
    </row>
    <row r="4" spans="1:15" x14ac:dyDescent="0.25">
      <c r="A4" s="88" t="s">
        <v>369</v>
      </c>
      <c r="B4" s="88"/>
      <c r="C4" s="194">
        <f>MATCH(A4,Table1[H_A1],0)</f>
        <v>7</v>
      </c>
      <c r="D4" s="194">
        <f>MATCH(Table5[[#This Row],[NAMA]],[1]!db[NB PAJAK],0)</f>
        <v>221</v>
      </c>
      <c r="E4" t="str">
        <f>INDEX(Table1[Item Description],Table5[[#This Row],[//NOTA]])</f>
        <v>BINDER CLIP JOYKO 105</v>
      </c>
      <c r="F4">
        <f>SUMIF(Table1[H_A1],Sheet5!A4,Table1[Qty])</f>
        <v>60</v>
      </c>
      <c r="G4" t="str">
        <f>INDEX(Table1[Unit],Table5[[#This Row],[//NOTA]])</f>
        <v>GRS</v>
      </c>
      <c r="H4" s="195">
        <f>SUMIF(Table1[H_A1],Sheet5!A4,Table1[C])</f>
        <v>1</v>
      </c>
      <c r="I4" s="195">
        <f>INDEX(Table1[Unit Price],Table5[[#This Row],[//NOTA]])</f>
        <v>27600</v>
      </c>
      <c r="J4" s="86">
        <f>IF(Table5[[#This Row],[a2]]="","",Table5[[#This Row],[QTY]]*12)</f>
        <v>720</v>
      </c>
      <c r="K4" s="86" t="str">
        <f>IF(Table5[[#This Row],[UNIT]]="grs","LSN",IF(Table5[[#This Row],[UNIT]]="LSN","PCS",""))</f>
        <v>LSN</v>
      </c>
      <c r="L4" s="86">
        <f>IF(Table5[[#This Row],[a2]]="LSN",Table5[[#This Row],[a1]]*12,"")</f>
        <v>8640</v>
      </c>
      <c r="M4" s="86" t="str">
        <f>IF(Table5[[#This Row],[b1]]="","","PCS")</f>
        <v>PCS</v>
      </c>
      <c r="N4" s="86"/>
      <c r="O4" s="86"/>
    </row>
    <row r="5" spans="1:15" x14ac:dyDescent="0.25">
      <c r="A5" s="88" t="s">
        <v>235</v>
      </c>
      <c r="B5" s="88"/>
      <c r="C5" s="194">
        <f>MATCH(A5,Table1[H_A1],0)</f>
        <v>8</v>
      </c>
      <c r="D5" s="194">
        <f>MATCH(Table5[[#This Row],[NAMA]],[1]!db[NB PAJAK],0)</f>
        <v>223</v>
      </c>
      <c r="E5" t="str">
        <f>INDEX(Table1[Item Description],Table5[[#This Row],[//NOTA]])</f>
        <v>BINDER CLIP JOYKO 107</v>
      </c>
      <c r="F5">
        <f>SUMIF(Table1[H_A1],Sheet5!A5,Table1[Qty])</f>
        <v>60</v>
      </c>
      <c r="G5" t="str">
        <f>INDEX(Table1[Unit],Table5[[#This Row],[//NOTA]])</f>
        <v>GRS</v>
      </c>
      <c r="H5" s="195">
        <f>SUMIF(Table1[H_A1],Sheet5!A5,Table1[C])</f>
        <v>1</v>
      </c>
      <c r="I5" s="195">
        <f>INDEX(Table1[Unit Price],Table5[[#This Row],[//NOTA]])</f>
        <v>31200</v>
      </c>
      <c r="J5" s="86">
        <f>IF(Table5[[#This Row],[a2]]="","",Table5[[#This Row],[QTY]]*12)</f>
        <v>720</v>
      </c>
      <c r="K5" s="86" t="str">
        <f>IF(Table5[[#This Row],[UNIT]]="grs","LSN",IF(Table5[[#This Row],[UNIT]]="LSN","PCS",""))</f>
        <v>LSN</v>
      </c>
      <c r="L5" s="86">
        <f>IF(Table5[[#This Row],[a2]]="LSN",Table5[[#This Row],[a1]]*12,"")</f>
        <v>8640</v>
      </c>
      <c r="M5" s="86" t="str">
        <f>IF(Table5[[#This Row],[b1]]="","","PCS")</f>
        <v>PCS</v>
      </c>
      <c r="N5" s="86"/>
      <c r="O5" s="86"/>
    </row>
    <row r="6" spans="1:15" x14ac:dyDescent="0.25">
      <c r="A6" s="88" t="s">
        <v>370</v>
      </c>
      <c r="B6" s="88"/>
      <c r="C6" s="194">
        <f>MATCH(A6,Table1[H_A1],0)</f>
        <v>9</v>
      </c>
      <c r="D6" s="194">
        <f>MATCH(Table5[[#This Row],[NAMA]],[1]!db[NB PAJAK],0)</f>
        <v>226</v>
      </c>
      <c r="E6" t="str">
        <f>INDEX(Table1[Item Description],Table5[[#This Row],[//NOTA]])</f>
        <v>BINDER CLIP JOYKO 155</v>
      </c>
      <c r="F6">
        <f>SUMIF(Table1[H_A1],Sheet5!A6,Table1[Qty])</f>
        <v>20</v>
      </c>
      <c r="G6" t="str">
        <f>INDEX(Table1[Unit],Table5[[#This Row],[//NOTA]])</f>
        <v>GRS</v>
      </c>
      <c r="H6" s="195">
        <f>SUMIF(Table1[H_A1],Sheet5!A6,Table1[C])</f>
        <v>1</v>
      </c>
      <c r="I6" s="195">
        <f>INDEX(Table1[Unit Price],Table5[[#This Row],[//NOTA]])</f>
        <v>67800</v>
      </c>
      <c r="J6" s="86">
        <f>IF(Table5[[#This Row],[a2]]="","",Table5[[#This Row],[QTY]]*12)</f>
        <v>240</v>
      </c>
      <c r="K6" s="86" t="str">
        <f>IF(Table5[[#This Row],[UNIT]]="grs","LSN",IF(Table5[[#This Row],[UNIT]]="LSN","PCS",""))</f>
        <v>LSN</v>
      </c>
      <c r="L6" s="86">
        <f>IF(Table5[[#This Row],[a2]]="LSN",Table5[[#This Row],[a1]]*12,"")</f>
        <v>2880</v>
      </c>
      <c r="M6" s="86" t="str">
        <f>IF(Table5[[#This Row],[b1]]="","","PCS")</f>
        <v>PCS</v>
      </c>
      <c r="N6" s="86"/>
      <c r="O6" s="86"/>
    </row>
    <row r="7" spans="1:15" x14ac:dyDescent="0.25">
      <c r="A7" s="88" t="s">
        <v>236</v>
      </c>
      <c r="B7" s="88"/>
      <c r="C7" s="194">
        <f>MATCH(A7,Table1[H_A1],0)</f>
        <v>46</v>
      </c>
      <c r="D7" s="194">
        <f>MATCH(Table5[[#This Row],[NAMA]],[1]!db[NB PAJAK],0)</f>
        <v>230</v>
      </c>
      <c r="E7" t="str">
        <f>INDEX(Table1[Item Description],Table5[[#This Row],[//NOTA]])</f>
        <v>BINDER CLIP JOYKO 260</v>
      </c>
      <c r="F7">
        <f>SUMIF(Table1[H_A1],Sheet5!A7,Table1[Qty])</f>
        <v>2</v>
      </c>
      <c r="G7" t="str">
        <f>INDEX(Table1[Unit],Table5[[#This Row],[//NOTA]])</f>
        <v>GRS</v>
      </c>
      <c r="H7" s="195">
        <f>SUMIF(Table1[H_A1],Sheet5!A7,Table1[C])</f>
        <v>0</v>
      </c>
      <c r="I7" s="195">
        <f>INDEX(Table1[Unit Price],Table5[[#This Row],[//NOTA]])</f>
        <v>177000</v>
      </c>
      <c r="J7" s="86">
        <f>IF(Table5[[#This Row],[a2]]="","",Table5[[#This Row],[QTY]]*12)</f>
        <v>24</v>
      </c>
      <c r="K7" s="86" t="str">
        <f>IF(Table5[[#This Row],[UNIT]]="grs","LSN",IF(Table5[[#This Row],[UNIT]]="LSN","PCS",""))</f>
        <v>LSN</v>
      </c>
      <c r="L7" s="86">
        <f>IF(Table5[[#This Row],[a2]]="LSN",Table5[[#This Row],[a1]]*12,"")</f>
        <v>288</v>
      </c>
      <c r="M7" s="86" t="str">
        <f>IF(Table5[[#This Row],[b1]]="","","PCS")</f>
        <v>PCS</v>
      </c>
      <c r="N7" s="86"/>
      <c r="O7" s="86"/>
    </row>
    <row r="8" spans="1:15" x14ac:dyDescent="0.25">
      <c r="A8" s="88" t="s">
        <v>327</v>
      </c>
      <c r="B8" s="88"/>
      <c r="C8" s="194">
        <f>MATCH(A8,Table1[H_A1],0)</f>
        <v>86</v>
      </c>
      <c r="D8" s="194" t="e">
        <f>MATCH(Table5[[#This Row],[NAMA]],[1]!db[NB PAJAK],0)</f>
        <v>#N/A</v>
      </c>
      <c r="E8" t="str">
        <f>INDEX(Table1[Item Description],Table5[[#This Row],[//NOTA]])</f>
        <v>BINDER NOTE JOYKO A5 (CAMPUS)</v>
      </c>
      <c r="F8">
        <f>SUMIF(Table1[H_A1],Sheet5!A8,Table1[Qty])</f>
        <v>360</v>
      </c>
      <c r="G8" t="str">
        <f>INDEX(Table1[Unit],Table5[[#This Row],[//NOTA]])</f>
        <v>PCS</v>
      </c>
      <c r="H8" s="195">
        <f>SUMIF(Table1[H_A1],Sheet5!A8,Table1[C])</f>
        <v>5</v>
      </c>
      <c r="I8" s="195">
        <f>INDEX(Table1[Unit Price],Table5[[#This Row],[//NOTA]])</f>
        <v>15800</v>
      </c>
      <c r="J8" s="86" t="str">
        <f>IF(Table5[[#This Row],[a2]]="","",Table5[[#This Row],[QTY]]*12)</f>
        <v/>
      </c>
      <c r="K8" s="86" t="str">
        <f>IF(Table5[[#This Row],[UNIT]]="grs","LSN",IF(Table5[[#This Row],[UNIT]]="LSN","PCS",""))</f>
        <v/>
      </c>
      <c r="L8" s="86" t="str">
        <f>IF(Table5[[#This Row],[a2]]="LSN",Table5[[#This Row],[a1]]*12,"")</f>
        <v/>
      </c>
      <c r="M8" s="86" t="str">
        <f>IF(Table5[[#This Row],[b1]]="","","PCS")</f>
        <v/>
      </c>
      <c r="N8" s="86"/>
      <c r="O8" s="86"/>
    </row>
    <row r="9" spans="1:15" x14ac:dyDescent="0.25">
      <c r="A9" s="88" t="s">
        <v>339</v>
      </c>
      <c r="B9" s="88"/>
      <c r="C9" s="194">
        <f>MATCH(A9,Table1[H_A1],0)</f>
        <v>87</v>
      </c>
      <c r="D9" s="194" t="e">
        <f>MATCH(Table5[[#This Row],[NAMA]],[1]!db[NB PAJAK],0)</f>
        <v>#N/A</v>
      </c>
      <c r="E9" t="str">
        <f>INDEX(Table1[Item Description],Table5[[#This Row],[//NOTA]])</f>
        <v>BINDER NOTE JOYKO A5 (FANCY)</v>
      </c>
      <c r="F9">
        <f>SUMIF(Table1[H_A1],Sheet5!A9,Table1[Qty])</f>
        <v>144</v>
      </c>
      <c r="G9" t="str">
        <f>INDEX(Table1[Unit],Table5[[#This Row],[//NOTA]])</f>
        <v>PCS</v>
      </c>
      <c r="H9" s="195">
        <f>SUMIF(Table1[H_A1],Sheet5!A9,Table1[C])</f>
        <v>2</v>
      </c>
      <c r="I9" s="195">
        <f>INDEX(Table1[Unit Price],Table5[[#This Row],[//NOTA]])</f>
        <v>15800</v>
      </c>
      <c r="J9" s="86" t="str">
        <f>IF(Table5[[#This Row],[a2]]="","",Table5[[#This Row],[QTY]]*12)</f>
        <v/>
      </c>
      <c r="K9" s="86" t="str">
        <f>IF(Table5[[#This Row],[UNIT]]="grs","LSN",IF(Table5[[#This Row],[UNIT]]="LSN","PCS",""))</f>
        <v/>
      </c>
      <c r="L9" s="86" t="str">
        <f>IF(Table5[[#This Row],[a2]]="LSN",Table5[[#This Row],[a1]]*12,"")</f>
        <v/>
      </c>
      <c r="M9" s="86" t="str">
        <f>IF(Table5[[#This Row],[b1]]="","","PCS")</f>
        <v/>
      </c>
      <c r="N9" s="86"/>
      <c r="O9" s="86"/>
    </row>
    <row r="10" spans="1:15" x14ac:dyDescent="0.25">
      <c r="A10" s="88" t="s">
        <v>340</v>
      </c>
      <c r="B10" s="88"/>
      <c r="C10" s="194">
        <f>MATCH(A10,Table1[H_A1],0)</f>
        <v>88</v>
      </c>
      <c r="D10" s="194" t="e">
        <f>MATCH(Table5[[#This Row],[NAMA]],[1]!db[NB PAJAK],0)</f>
        <v>#N/A</v>
      </c>
      <c r="E10" t="str">
        <f>INDEX(Table1[Item Description],Table5[[#This Row],[//NOTA]])</f>
        <v>BINDER NOTE JOYKO B5 (CAMPUS)</v>
      </c>
      <c r="F10">
        <f>SUMIF(Table1[H_A1],Sheet5!A10,Table1[Qty])</f>
        <v>360</v>
      </c>
      <c r="G10" t="str">
        <f>INDEX(Table1[Unit],Table5[[#This Row],[//NOTA]])</f>
        <v>PCS</v>
      </c>
      <c r="H10" s="195">
        <f>SUMIF(Table1[H_A1],Sheet5!A10,Table1[C])</f>
        <v>5</v>
      </c>
      <c r="I10" s="195">
        <f>INDEX(Table1[Unit Price],Table5[[#This Row],[//NOTA]])</f>
        <v>20700</v>
      </c>
      <c r="J10" s="86" t="str">
        <f>IF(Table5[[#This Row],[a2]]="","",Table5[[#This Row],[QTY]]*12)</f>
        <v/>
      </c>
      <c r="K10" s="86" t="str">
        <f>IF(Table5[[#This Row],[UNIT]]="grs","LSN",IF(Table5[[#This Row],[UNIT]]="LSN","PCS",""))</f>
        <v/>
      </c>
      <c r="L10" s="86" t="str">
        <f>IF(Table5[[#This Row],[a2]]="LSN",Table5[[#This Row],[a1]]*12,"")</f>
        <v/>
      </c>
      <c r="M10" s="86" t="str">
        <f>IF(Table5[[#This Row],[b1]]="","","PCS")</f>
        <v/>
      </c>
      <c r="N10" s="86"/>
      <c r="O10" s="86"/>
    </row>
    <row r="11" spans="1:15" x14ac:dyDescent="0.25">
      <c r="A11" s="88" t="s">
        <v>213</v>
      </c>
      <c r="B11" s="88"/>
      <c r="C11" s="194">
        <f>MATCH(A11,Table1[H_A1],0)</f>
        <v>34</v>
      </c>
      <c r="D11" s="194">
        <f>MATCH(Table5[[#This Row],[NAMA]],[1]!db[NB PAJAK],0)</f>
        <v>1113</v>
      </c>
      <c r="E11" t="str">
        <f>INDEX(Table1[Item Description],Table5[[#This Row],[//NOTA]])</f>
        <v>BUKU KAS (FOLIO)</v>
      </c>
      <c r="F11">
        <f>SUMIF(Table1[H_A1],Sheet5!A11,Table1[Qty])</f>
        <v>5</v>
      </c>
      <c r="G11" t="str">
        <f>INDEX(Table1[Unit],Table5[[#This Row],[//NOTA]])</f>
        <v>PCS</v>
      </c>
      <c r="H11" s="195">
        <f>SUMIF(Table1[H_A1],Sheet5!A11,Table1[C])</f>
        <v>0</v>
      </c>
      <c r="I11" s="195">
        <f>INDEX(Table1[Unit Price],Table5[[#This Row],[//NOTA]])</f>
        <v>18500</v>
      </c>
      <c r="J11" s="86" t="str">
        <f>IF(Table5[[#This Row],[a2]]="","",Table5[[#This Row],[QTY]]*12)</f>
        <v/>
      </c>
      <c r="K11" s="86" t="str">
        <f>IF(Table5[[#This Row],[UNIT]]="grs","LSN",IF(Table5[[#This Row],[UNIT]]="LSN","PCS",""))</f>
        <v/>
      </c>
      <c r="L11" s="86" t="str">
        <f>IF(Table5[[#This Row],[a2]]="LSN",Table5[[#This Row],[a1]]*12,"")</f>
        <v/>
      </c>
      <c r="M11" s="86" t="str">
        <f>IF(Table5[[#This Row],[b1]]="","","PCS")</f>
        <v/>
      </c>
      <c r="N11" s="86"/>
      <c r="O11" s="86"/>
    </row>
    <row r="12" spans="1:15" x14ac:dyDescent="0.25">
      <c r="A12" s="88" t="s">
        <v>214</v>
      </c>
      <c r="B12" s="88"/>
      <c r="C12" s="194">
        <f>MATCH(A12,Table1[H_A1],0)</f>
        <v>33</v>
      </c>
      <c r="D12" s="194">
        <f>MATCH(Table5[[#This Row],[NAMA]],[1]!db[NB PAJAK],0)</f>
        <v>291</v>
      </c>
      <c r="E12" t="str">
        <f>INDEX(Table1[Item Description],Table5[[#This Row],[//NOTA]])</f>
        <v>BUKU KAS KWARTO</v>
      </c>
      <c r="F12">
        <f>SUMIF(Table1[H_A1],Sheet5!A12,Table1[Qty])</f>
        <v>10</v>
      </c>
      <c r="G12" t="str">
        <f>INDEX(Table1[Unit],Table5[[#This Row],[//NOTA]])</f>
        <v>PCS</v>
      </c>
      <c r="H12" s="195">
        <f>SUMIF(Table1[H_A1],Sheet5!A12,Table1[C])</f>
        <v>0</v>
      </c>
      <c r="I12" s="195">
        <f>INDEX(Table1[Unit Price],Table5[[#This Row],[//NOTA]])</f>
        <v>9500</v>
      </c>
      <c r="J12" s="86" t="str">
        <f>IF(Table5[[#This Row],[a2]]="","",Table5[[#This Row],[QTY]]*12)</f>
        <v/>
      </c>
      <c r="K12" s="86" t="str">
        <f>IF(Table5[[#This Row],[UNIT]]="grs","LSN",IF(Table5[[#This Row],[UNIT]]="LSN","PCS",""))</f>
        <v/>
      </c>
      <c r="L12" s="86" t="str">
        <f>IF(Table5[[#This Row],[a2]]="LSN",Table5[[#This Row],[a1]]*12,"")</f>
        <v/>
      </c>
      <c r="M12" s="86" t="str">
        <f>IF(Table5[[#This Row],[b1]]="","","PCS")</f>
        <v/>
      </c>
      <c r="N12" s="86"/>
      <c r="O12" s="86"/>
    </row>
    <row r="13" spans="1:15" x14ac:dyDescent="0.25">
      <c r="A13" s="88" t="s">
        <v>328</v>
      </c>
      <c r="B13" s="88"/>
      <c r="C13" s="194">
        <f>MATCH(A13,Table1[H_A1],0)</f>
        <v>90</v>
      </c>
      <c r="D13" s="194">
        <f>MATCH(Table5[[#This Row],[NAMA]],[1]!db[NB PAJAK],0)</f>
        <v>445</v>
      </c>
      <c r="E13" t="str">
        <f>INDEX(Table1[Item Description],Table5[[#This Row],[//NOTA]])</f>
        <v>CALCULATOR JOYKO CC-38</v>
      </c>
      <c r="F13">
        <f>SUMIF(Table1[H_A1],Sheet5!A13,Table1[Qty])</f>
        <v>160</v>
      </c>
      <c r="G13" t="str">
        <f>INDEX(Table1[Unit],Table5[[#This Row],[//NOTA]])</f>
        <v>PCS</v>
      </c>
      <c r="H13" s="195">
        <f>SUMIF(Table1[H_A1],Sheet5!A13,Table1[C])</f>
        <v>1</v>
      </c>
      <c r="I13" s="195">
        <f>INDEX(Table1[Unit Price],Table5[[#This Row],[//NOTA]])</f>
        <v>27500</v>
      </c>
      <c r="J13" s="86" t="str">
        <f>IF(Table5[[#This Row],[a2]]="","",Table5[[#This Row],[QTY]]*12)</f>
        <v/>
      </c>
      <c r="K13" s="86" t="str">
        <f>IF(Table5[[#This Row],[UNIT]]="grs","LSN",IF(Table5[[#This Row],[UNIT]]="LSN","PCS",""))</f>
        <v/>
      </c>
      <c r="L13" s="86" t="str">
        <f>IF(Table5[[#This Row],[a2]]="LSN",Table5[[#This Row],[a1]]*12,"")</f>
        <v/>
      </c>
      <c r="M13" s="86" t="str">
        <f>IF(Table5[[#This Row],[b1]]="","","PCS")</f>
        <v/>
      </c>
      <c r="N13" s="86"/>
      <c r="O13" s="86"/>
    </row>
    <row r="14" spans="1:15" x14ac:dyDescent="0.25">
      <c r="A14" s="88" t="s">
        <v>329</v>
      </c>
      <c r="B14" s="88"/>
      <c r="C14" s="194">
        <f>MATCH(A14,Table1[H_A1],0)</f>
        <v>92</v>
      </c>
      <c r="D14" s="194">
        <f>MATCH(Table5[[#This Row],[NAMA]],[1]!db[NB PAJAK],0)</f>
        <v>447</v>
      </c>
      <c r="E14" t="str">
        <f>INDEX(Table1[Item Description],Table5[[#This Row],[//NOTA]])</f>
        <v>CALCULATOR JOYKO CC-41</v>
      </c>
      <c r="F14">
        <f>SUMIF(Table1[H_A1],Sheet5!A14,Table1[Qty])</f>
        <v>60</v>
      </c>
      <c r="G14" t="str">
        <f>INDEX(Table1[Unit],Table5[[#This Row],[//NOTA]])</f>
        <v>PCS</v>
      </c>
      <c r="H14" s="195">
        <f>SUMIF(Table1[H_A1],Sheet5!A14,Table1[C])</f>
        <v>1</v>
      </c>
      <c r="I14" s="195">
        <f>INDEX(Table1[Unit Price],Table5[[#This Row],[//NOTA]])</f>
        <v>74000</v>
      </c>
      <c r="J14" s="86" t="str">
        <f>IF(Table5[[#This Row],[a2]]="","",Table5[[#This Row],[QTY]]*12)</f>
        <v/>
      </c>
      <c r="K14" s="86" t="str">
        <f>IF(Table5[[#This Row],[UNIT]]="grs","LSN",IF(Table5[[#This Row],[UNIT]]="LSN","PCS",""))</f>
        <v/>
      </c>
      <c r="L14" s="86" t="str">
        <f>IF(Table5[[#This Row],[a2]]="LSN",Table5[[#This Row],[a1]]*12,"")</f>
        <v/>
      </c>
      <c r="M14" s="86" t="str">
        <f>IF(Table5[[#This Row],[b1]]="","","PCS")</f>
        <v/>
      </c>
      <c r="N14" s="86"/>
      <c r="O14" s="86"/>
    </row>
    <row r="15" spans="1:15" x14ac:dyDescent="0.25">
      <c r="A15" s="88" t="s">
        <v>330</v>
      </c>
      <c r="B15" s="88"/>
      <c r="C15" s="194">
        <f>MATCH(A15,Table1[H_A1],0)</f>
        <v>91</v>
      </c>
      <c r="D15" s="194">
        <f>MATCH(Table5[[#This Row],[NAMA]],[1]!db[NB PAJAK],0)</f>
        <v>467</v>
      </c>
      <c r="E15" t="str">
        <f>INDEX(Table1[Item Description],Table5[[#This Row],[//NOTA]])</f>
        <v>CALCULATOR JOYKO DTC-1313CH</v>
      </c>
      <c r="F15">
        <f>SUMIF(Table1[H_A1],Sheet5!A15,Table1[Qty])</f>
        <v>120</v>
      </c>
      <c r="G15" t="str">
        <f>INDEX(Table1[Unit],Table5[[#This Row],[//NOTA]])</f>
        <v>PCS</v>
      </c>
      <c r="H15" s="195">
        <f>SUMIF(Table1[H_A1],Sheet5!A15,Table1[C])</f>
        <v>1</v>
      </c>
      <c r="I15" s="195">
        <f>INDEX(Table1[Unit Price],Table5[[#This Row],[//NOTA]])</f>
        <v>40000</v>
      </c>
      <c r="J15" s="86" t="str">
        <f>IF(Table5[[#This Row],[a2]]="","",Table5[[#This Row],[QTY]]*12)</f>
        <v/>
      </c>
      <c r="K15" s="86" t="str">
        <f>IF(Table5[[#This Row],[UNIT]]="grs","LSN",IF(Table5[[#This Row],[UNIT]]="LSN","PCS",""))</f>
        <v/>
      </c>
      <c r="L15" s="86" t="str">
        <f>IF(Table5[[#This Row],[a2]]="LSN",Table5[[#This Row],[a1]]*12,"")</f>
        <v/>
      </c>
      <c r="M15" s="86" t="str">
        <f>IF(Table5[[#This Row],[b1]]="","","PCS")</f>
        <v/>
      </c>
      <c r="N15" s="86"/>
      <c r="O15" s="86"/>
    </row>
    <row r="16" spans="1:15" x14ac:dyDescent="0.25">
      <c r="A16" s="88" t="s">
        <v>382</v>
      </c>
      <c r="B16" s="88"/>
      <c r="C16" s="194">
        <f>MATCH(A16,Table1[H_A1],0)</f>
        <v>112</v>
      </c>
      <c r="D16" s="194">
        <f>MATCH(Table5[[#This Row],[NAMA]],[1]!db[NB PAJAK],0)</f>
        <v>552</v>
      </c>
      <c r="E16" t="str">
        <f>INDEX(Table1[Item Description],Table5[[#This Row],[//NOTA]])</f>
        <v>CORRECTION FLUID JOYKO CF-S225</v>
      </c>
      <c r="F16">
        <f>SUMIF(Table1[H_A1],Sheet5!A16,Table1[Qty])</f>
        <v>72</v>
      </c>
      <c r="G16" t="str">
        <f>INDEX(Table1[Unit],Table5[[#This Row],[//NOTA]])</f>
        <v>LSN</v>
      </c>
      <c r="H16" s="195">
        <f>SUMIF(Table1[H_A1],Sheet5!A16,Table1[C])</f>
        <v>2</v>
      </c>
      <c r="I16" s="195">
        <f>INDEX(Table1[Unit Price],Table5[[#This Row],[//NOTA]])</f>
        <v>34200</v>
      </c>
      <c r="J16" s="86">
        <f>IF(Table5[[#This Row],[a2]]="","",Table5[[#This Row],[QTY]]*12)</f>
        <v>864</v>
      </c>
      <c r="K16" s="86" t="str">
        <f>IF(Table5[[#This Row],[UNIT]]="grs","LSN",IF(Table5[[#This Row],[UNIT]]="LSN","PCS",""))</f>
        <v>PCS</v>
      </c>
      <c r="L16" s="86" t="str">
        <f>IF(Table5[[#This Row],[a2]]="LSN",Table5[[#This Row],[a1]]*12,"")</f>
        <v/>
      </c>
      <c r="M16" s="86" t="str">
        <f>IF(Table5[[#This Row],[b1]]="","","PCS")</f>
        <v/>
      </c>
      <c r="N16" s="86"/>
      <c r="O16" s="86"/>
    </row>
    <row r="17" spans="1:15" x14ac:dyDescent="0.25">
      <c r="A17" s="88" t="s">
        <v>164</v>
      </c>
      <c r="B17" s="88"/>
      <c r="C17" s="194">
        <f>MATCH(A17,Table1[H_A1],0)</f>
        <v>19</v>
      </c>
      <c r="D17" s="194">
        <f>MATCH(Table5[[#This Row],[NAMA]],[1]!db[NB PAJAK],0)</f>
        <v>1191</v>
      </c>
      <c r="E17" t="str">
        <f>INDEX(Table1[Item Description],Table5[[#This Row],[//NOTA]])</f>
        <v>CORRECTION FLUID KENKO KE-01</v>
      </c>
      <c r="F17">
        <f>SUMIF(Table1[H_A1],Sheet5!A17,Table1[Qty])</f>
        <v>144</v>
      </c>
      <c r="G17" t="str">
        <f>INDEX(Table1[Unit],Table5[[#This Row],[//NOTA]])</f>
        <v>LS</v>
      </c>
      <c r="H17" s="195">
        <f>SUMIF(Table1[H_A1],Sheet5!A17,Table1[C])</f>
        <v>2</v>
      </c>
      <c r="I17" s="195">
        <f>INDEX(Table1[Unit Price],Table5[[#This Row],[//NOTA]])</f>
        <v>54300</v>
      </c>
      <c r="J17" s="86" t="str">
        <f>IF(Table5[[#This Row],[a2]]="","",Table5[[#This Row],[QTY]]*12)</f>
        <v/>
      </c>
      <c r="K17" s="86" t="str">
        <f>IF(Table5[[#This Row],[UNIT]]="grs","LSN",IF(Table5[[#This Row],[UNIT]]="LSN","PCS",""))</f>
        <v/>
      </c>
      <c r="L17" s="86" t="str">
        <f>IF(Table5[[#This Row],[a2]]="LSN",Table5[[#This Row],[a1]]*12,"")</f>
        <v/>
      </c>
      <c r="M17" s="86" t="str">
        <f>IF(Table5[[#This Row],[b1]]="","","PCS")</f>
        <v/>
      </c>
      <c r="N17" s="86"/>
      <c r="O17" s="86"/>
    </row>
    <row r="18" spans="1:15" x14ac:dyDescent="0.25">
      <c r="A18" s="88" t="s">
        <v>306</v>
      </c>
      <c r="B18" s="88"/>
      <c r="C18" s="194">
        <f>MATCH(A18,Table1[H_A1],0)</f>
        <v>78</v>
      </c>
      <c r="D18" s="194">
        <f>MATCH(Table5[[#This Row],[NAMA]],[1]!db[NB PAJAK],0)</f>
        <v>1191</v>
      </c>
      <c r="E18" t="str">
        <f>INDEX(Table1[Item Description],Table5[[#This Row],[//NOTA]])</f>
        <v>CORRECTION FLUID KENKO KE-01</v>
      </c>
      <c r="F18">
        <f>SUMIF(Table1[H_A1],Sheet5!A18,Table1[Qty])</f>
        <v>360</v>
      </c>
      <c r="G18" t="str">
        <f>INDEX(Table1[Unit],Table5[[#This Row],[//NOTA]])</f>
        <v>LSN</v>
      </c>
      <c r="H18" s="195">
        <f>SUMIF(Table1[H_A1],Sheet5!A18,Table1[C])</f>
        <v>5</v>
      </c>
      <c r="I18" s="195">
        <f>INDEX(Table1[Unit Price],Table5[[#This Row],[//NOTA]])</f>
        <v>54300</v>
      </c>
      <c r="J18" s="86">
        <f>IF(Table5[[#This Row],[a2]]="","",Table5[[#This Row],[QTY]]*12)</f>
        <v>4320</v>
      </c>
      <c r="K18" s="86" t="str">
        <f>IF(Table5[[#This Row],[UNIT]]="grs","LSN",IF(Table5[[#This Row],[UNIT]]="LSN","PCS",""))</f>
        <v>PCS</v>
      </c>
      <c r="L18" s="86" t="str">
        <f>IF(Table5[[#This Row],[a2]]="LSN",Table5[[#This Row],[a1]]*12,"")</f>
        <v/>
      </c>
      <c r="M18" s="86" t="str">
        <f>IF(Table5[[#This Row],[b1]]="","","PCS")</f>
        <v/>
      </c>
      <c r="N18" s="86"/>
      <c r="O18" s="86"/>
    </row>
    <row r="19" spans="1:15" x14ac:dyDescent="0.25">
      <c r="A19" s="88" t="s">
        <v>440</v>
      </c>
      <c r="B19" s="88"/>
      <c r="C19" s="194">
        <f>MATCH(A19,Table1[H_A1],0)</f>
        <v>141</v>
      </c>
      <c r="D19" s="194">
        <f>MATCH(Table5[[#This Row],[NAMA]],[1]!db[NB PAJAK],0)</f>
        <v>1192</v>
      </c>
      <c r="E19" t="str">
        <f>INDEX(Table1[Item Description],Table5[[#This Row],[//NOTA]])</f>
        <v>CORRECTION FLUID KENKO KE-107M</v>
      </c>
      <c r="F19">
        <f>SUMIF(Table1[H_A1],Sheet5!A19,Table1[Qty])</f>
        <v>36</v>
      </c>
      <c r="G19" t="str">
        <f>INDEX(Table1[Unit],Table5[[#This Row],[//NOTA]])</f>
        <v>LSN</v>
      </c>
      <c r="H19" s="195">
        <f>SUMIF(Table1[H_A1],Sheet5!A19,Table1[C])</f>
        <v>0</v>
      </c>
      <c r="I19" s="195">
        <f>INDEX(Table1[Unit Price],Table5[[#This Row],[//NOTA]])</f>
        <v>55800</v>
      </c>
      <c r="J19" s="86">
        <f>IF(Table5[[#This Row],[a2]]="","",Table5[[#This Row],[QTY]]*12)</f>
        <v>432</v>
      </c>
      <c r="K19" s="86" t="str">
        <f>IF(Table5[[#This Row],[UNIT]]="grs","LSN",IF(Table5[[#This Row],[UNIT]]="LSN","PCS",""))</f>
        <v>PCS</v>
      </c>
      <c r="L19" s="86" t="str">
        <f>IF(Table5[[#This Row],[a2]]="LSN",Table5[[#This Row],[a1]]*12,"")</f>
        <v/>
      </c>
      <c r="M19" s="86" t="str">
        <f>IF(Table5[[#This Row],[b1]]="","","PCS")</f>
        <v/>
      </c>
      <c r="N19" s="86"/>
      <c r="O19" s="86"/>
    </row>
    <row r="20" spans="1:15" x14ac:dyDescent="0.25">
      <c r="A20" s="88" t="s">
        <v>298</v>
      </c>
      <c r="B20" s="88"/>
      <c r="C20" s="194">
        <f>MATCH(A20,Table1[H_A1],0)</f>
        <v>60</v>
      </c>
      <c r="D20" s="194">
        <f>MATCH(Table5[[#This Row],[NAMA]],[1]!db[NB PAJAK],0)</f>
        <v>1193</v>
      </c>
      <c r="E20" t="str">
        <f>INDEX(Table1[Item Description],Table5[[#This Row],[//NOTA]])</f>
        <v>CORRECTION FLUID KENKO KE-108</v>
      </c>
      <c r="F20">
        <f>SUMIF(Table1[H_A1],Sheet5!A20,Table1[Qty])</f>
        <v>144</v>
      </c>
      <c r="G20" t="str">
        <f>INDEX(Table1[Unit],Table5[[#This Row],[//NOTA]])</f>
        <v>LSN</v>
      </c>
      <c r="H20" s="195">
        <f>SUMIF(Table1[H_A1],Sheet5!A20,Table1[C])</f>
        <v>2</v>
      </c>
      <c r="I20" s="195">
        <f>INDEX(Table1[Unit Price],Table5[[#This Row],[//NOTA]])</f>
        <v>47100</v>
      </c>
      <c r="J20" s="86">
        <f>IF(Table5[[#This Row],[a2]]="","",Table5[[#This Row],[QTY]]*12)</f>
        <v>1728</v>
      </c>
      <c r="K20" s="86" t="str">
        <f>IF(Table5[[#This Row],[UNIT]]="grs","LSN",IF(Table5[[#This Row],[UNIT]]="LSN","PCS",""))</f>
        <v>PCS</v>
      </c>
      <c r="L20" s="86" t="str">
        <f>IF(Table5[[#This Row],[a2]]="LSN",Table5[[#This Row],[a1]]*12,"")</f>
        <v/>
      </c>
      <c r="M20" s="86" t="str">
        <f>IF(Table5[[#This Row],[b1]]="","","PCS")</f>
        <v/>
      </c>
      <c r="N20" s="86"/>
      <c r="O20" s="86"/>
    </row>
    <row r="21" spans="1:15" x14ac:dyDescent="0.25">
      <c r="A21" s="88" t="s">
        <v>215</v>
      </c>
      <c r="B21" s="88"/>
      <c r="C21" s="194">
        <f>MATCH(A21,Table1[H_A1],0)</f>
        <v>30</v>
      </c>
      <c r="D21" s="194">
        <f>MATCH(Table5[[#This Row],[NAMA]],[1]!db[NB PAJAK],0)</f>
        <v>1195</v>
      </c>
      <c r="E21" t="str">
        <f>INDEX(Table1[Item Description],Table5[[#This Row],[//NOTA]])</f>
        <v>CORRECTION FLUID KENKO KE-823M</v>
      </c>
      <c r="F21">
        <f>SUMIF(Table1[H_A1],Sheet5!A21,Table1[Qty])</f>
        <v>6</v>
      </c>
      <c r="G21" t="str">
        <f>INDEX(Table1[Unit],Table5[[#This Row],[//NOTA]])</f>
        <v>LSN</v>
      </c>
      <c r="H21" s="195">
        <f>SUMIF(Table1[H_A1],Sheet5!A21,Table1[C])</f>
        <v>0</v>
      </c>
      <c r="I21" s="195">
        <f>INDEX(Table1[Unit Price],Table5[[#This Row],[//NOTA]])</f>
        <v>57000</v>
      </c>
      <c r="J21" s="86">
        <f>IF(Table5[[#This Row],[a2]]="","",Table5[[#This Row],[QTY]]*12)</f>
        <v>72</v>
      </c>
      <c r="K21" s="86" t="str">
        <f>IF(Table5[[#This Row],[UNIT]]="grs","LSN",IF(Table5[[#This Row],[UNIT]]="LSN","PCS",""))</f>
        <v>PCS</v>
      </c>
      <c r="L21" s="86" t="str">
        <f>IF(Table5[[#This Row],[a2]]="LSN",Table5[[#This Row],[a1]]*12,"")</f>
        <v/>
      </c>
      <c r="M21" s="86" t="str">
        <f>IF(Table5[[#This Row],[b1]]="","","PCS")</f>
        <v/>
      </c>
      <c r="N21" s="86"/>
      <c r="O21" s="86"/>
    </row>
    <row r="22" spans="1:15" x14ac:dyDescent="0.25">
      <c r="A22" s="88" t="s">
        <v>216</v>
      </c>
      <c r="B22" s="88"/>
      <c r="C22" s="194">
        <f>MATCH(A22,Table1[H_A1],0)</f>
        <v>32</v>
      </c>
      <c r="D22" s="194">
        <f>MATCH(Table5[[#This Row],[NAMA]],[1]!db[NB PAJAK],0)</f>
        <v>1196</v>
      </c>
      <c r="E22" t="str">
        <f>INDEX(Table1[Item Description],Table5[[#This Row],[//NOTA]])</f>
        <v>CORRECTION FLUID KENKO KE-826M</v>
      </c>
      <c r="F22">
        <f>SUMIF(Table1[H_A1],Sheet5!A22,Table1[Qty])</f>
        <v>6</v>
      </c>
      <c r="G22" t="str">
        <f>INDEX(Table1[Unit],Table5[[#This Row],[//NOTA]])</f>
        <v>LSN</v>
      </c>
      <c r="H22" s="195">
        <f>SUMIF(Table1[H_A1],Sheet5!A22,Table1[C])</f>
        <v>0</v>
      </c>
      <c r="I22" s="195">
        <f>INDEX(Table1[Unit Price],Table5[[#This Row],[//NOTA]])</f>
        <v>60300</v>
      </c>
      <c r="J22" s="86">
        <f>IF(Table5[[#This Row],[a2]]="","",Table5[[#This Row],[QTY]]*12)</f>
        <v>72</v>
      </c>
      <c r="K22" s="86" t="str">
        <f>IF(Table5[[#This Row],[UNIT]]="grs","LSN",IF(Table5[[#This Row],[UNIT]]="LSN","PCS",""))</f>
        <v>PCS</v>
      </c>
      <c r="L22" s="86" t="str">
        <f>IF(Table5[[#This Row],[a2]]="LSN",Table5[[#This Row],[a1]]*12,"")</f>
        <v/>
      </c>
      <c r="M22" s="86" t="str">
        <f>IF(Table5[[#This Row],[b1]]="","","PCS")</f>
        <v/>
      </c>
      <c r="N22" s="86"/>
      <c r="O22" s="86"/>
    </row>
    <row r="23" spans="1:15" x14ac:dyDescent="0.25">
      <c r="A23" s="88" t="s">
        <v>138</v>
      </c>
      <c r="B23" s="88"/>
      <c r="C23" s="194">
        <f>MATCH(A23,Table1[H_A1],0)</f>
        <v>2</v>
      </c>
      <c r="D23" s="194">
        <f>MATCH(Table5[[#This Row],[NAMA]],[1]!db[NB PAJAK],0)</f>
        <v>557</v>
      </c>
      <c r="E23" t="str">
        <f>INDEX(Table1[Item Description],Table5[[#This Row],[//NOTA]])</f>
        <v>CORRECTION TAPE JOYKO CT-507</v>
      </c>
      <c r="F23">
        <f>SUMIF(Table1[H_A1],Sheet5!A23,Table1[Qty])</f>
        <v>60</v>
      </c>
      <c r="G23" t="str">
        <f>INDEX(Table1[Unit],Table5[[#This Row],[//NOTA]])</f>
        <v>LSN</v>
      </c>
      <c r="H23" s="195">
        <f>SUMIF(Table1[H_A1],Sheet5!A23,Table1[C])</f>
        <v>1</v>
      </c>
      <c r="I23" s="195">
        <f>INDEX(Table1[Unit Price],Table5[[#This Row],[//NOTA]])</f>
        <v>55200</v>
      </c>
      <c r="J23" s="86">
        <f>IF(Table5[[#This Row],[a2]]="","",Table5[[#This Row],[QTY]]*12)</f>
        <v>720</v>
      </c>
      <c r="K23" s="86" t="str">
        <f>IF(Table5[[#This Row],[UNIT]]="grs","LSN",IF(Table5[[#This Row],[UNIT]]="LSN","PCS",""))</f>
        <v>PCS</v>
      </c>
      <c r="L23" s="86" t="str">
        <f>IF(Table5[[#This Row],[a2]]="LSN",Table5[[#This Row],[a1]]*12,"")</f>
        <v/>
      </c>
      <c r="M23" s="86" t="str">
        <f>IF(Table5[[#This Row],[b1]]="","","PCS")</f>
        <v/>
      </c>
      <c r="N23" s="86"/>
      <c r="O23" s="86"/>
    </row>
    <row r="24" spans="1:15" x14ac:dyDescent="0.25">
      <c r="A24" s="88" t="s">
        <v>376</v>
      </c>
      <c r="B24" s="88"/>
      <c r="C24" s="194">
        <f>MATCH(A24,Table1[H_A1],0)</f>
        <v>108</v>
      </c>
      <c r="D24" s="194">
        <f>MATCH(Table5[[#This Row],[NAMA]],[1]!db[NB PAJAK],0)</f>
        <v>563</v>
      </c>
      <c r="E24" t="str">
        <f>INDEX(Table1[Item Description],Table5[[#This Row],[//NOTA]])</f>
        <v>CORRECTION TAPE JOYKO CT-522 PTL</v>
      </c>
      <c r="F24">
        <f>SUMIF(Table1[H_A1],Sheet5!A24,Table1[Qty])</f>
        <v>540</v>
      </c>
      <c r="G24" t="str">
        <f>INDEX(Table1[Unit],Table5[[#This Row],[//NOTA]])</f>
        <v>LSN</v>
      </c>
      <c r="H24" s="195">
        <f>SUMIF(Table1[H_A1],Sheet5!A24,Table1[C])</f>
        <v>9</v>
      </c>
      <c r="I24" s="195">
        <f>INDEX(Table1[Unit Price],Table5[[#This Row],[//NOTA]])</f>
        <v>57600</v>
      </c>
      <c r="J24" s="86">
        <f>IF(Table5[[#This Row],[a2]]="","",Table5[[#This Row],[QTY]]*12)</f>
        <v>6480</v>
      </c>
      <c r="K24" s="86" t="str">
        <f>IF(Table5[[#This Row],[UNIT]]="grs","LSN",IF(Table5[[#This Row],[UNIT]]="LSN","PCS",""))</f>
        <v>PCS</v>
      </c>
      <c r="L24" s="86" t="str">
        <f>IF(Table5[[#This Row],[a2]]="LSN",Table5[[#This Row],[a1]]*12,"")</f>
        <v/>
      </c>
      <c r="M24" s="86" t="str">
        <f>IF(Table5[[#This Row],[b1]]="","","PCS")</f>
        <v/>
      </c>
      <c r="N24" s="86"/>
      <c r="O24" s="86"/>
    </row>
    <row r="25" spans="1:15" x14ac:dyDescent="0.25">
      <c r="A25" s="88" t="s">
        <v>347</v>
      </c>
      <c r="B25" s="88"/>
      <c r="C25" s="194">
        <f>MATCH(A25,Table1[H_A1],0)</f>
        <v>100</v>
      </c>
      <c r="D25" s="194">
        <f>MATCH(Table5[[#This Row],[NAMA]],[1]!db[NB PAJAK],0)</f>
        <v>562</v>
      </c>
      <c r="E25" t="str">
        <f>INDEX(Table1[Item Description],Table5[[#This Row],[//NOTA]])</f>
        <v>CORRECTION TAPE JOYKO CT-522</v>
      </c>
      <c r="F25">
        <f>SUMIF(Table1[H_A1],Sheet5!A25,Table1[Qty])</f>
        <v>900</v>
      </c>
      <c r="G25" t="str">
        <f>INDEX(Table1[Unit],Table5[[#This Row],[//NOTA]])</f>
        <v>LSN</v>
      </c>
      <c r="H25" s="195">
        <f>SUMIF(Table1[H_A1],Sheet5!A25,Table1[C])</f>
        <v>15</v>
      </c>
      <c r="I25" s="195">
        <f>INDEX(Table1[Unit Price],Table5[[#This Row],[//NOTA]])</f>
        <v>57600</v>
      </c>
      <c r="J25" s="86">
        <f>IF(Table5[[#This Row],[a2]]="","",Table5[[#This Row],[QTY]]*12)</f>
        <v>10800</v>
      </c>
      <c r="K25" s="86" t="str">
        <f>IF(Table5[[#This Row],[UNIT]]="grs","LSN",IF(Table5[[#This Row],[UNIT]]="LSN","PCS",""))</f>
        <v>PCS</v>
      </c>
      <c r="L25" s="86" t="str">
        <f>IF(Table5[[#This Row],[a2]]="LSN",Table5[[#This Row],[a1]]*12,"")</f>
        <v/>
      </c>
      <c r="M25" s="86" t="str">
        <f>IF(Table5[[#This Row],[b1]]="","","PCS")</f>
        <v/>
      </c>
      <c r="N25" s="86"/>
      <c r="O25" s="86"/>
    </row>
    <row r="26" spans="1:15" x14ac:dyDescent="0.25">
      <c r="A26" s="88" t="s">
        <v>241</v>
      </c>
      <c r="B26" s="88"/>
      <c r="C26" s="194">
        <f>MATCH(A26,Table1[H_A1],0)</f>
        <v>53</v>
      </c>
      <c r="D26" s="194">
        <f>MATCH(Table5[[#This Row],[NAMA]],[1]!db[NB PAJAK],0)</f>
        <v>1209</v>
      </c>
      <c r="E26" t="str">
        <f>INDEX(Table1[Item Description],Table5[[#This Row],[//NOTA]])</f>
        <v>CORRECTION TAPE KENKO CT-634 (8M x 5MM)</v>
      </c>
      <c r="F26">
        <f>SUMIF(Table1[H_A1],Sheet5!A26,Table1[Qty])</f>
        <v>12</v>
      </c>
      <c r="G26" t="str">
        <f>INDEX(Table1[Unit],Table5[[#This Row],[//NOTA]])</f>
        <v>LSN</v>
      </c>
      <c r="H26" s="195">
        <f>SUMIF(Table1[H_A1],Sheet5!A26,Table1[C])</f>
        <v>0</v>
      </c>
      <c r="I26" s="195">
        <f>INDEX(Table1[Unit Price],Table5[[#This Row],[//NOTA]])</f>
        <v>54000</v>
      </c>
      <c r="J26" s="86">
        <f>IF(Table5[[#This Row],[a2]]="","",Table5[[#This Row],[QTY]]*12)</f>
        <v>144</v>
      </c>
      <c r="K26" s="86" t="str">
        <f>IF(Table5[[#This Row],[UNIT]]="grs","LSN",IF(Table5[[#This Row],[UNIT]]="LSN","PCS",""))</f>
        <v>PCS</v>
      </c>
      <c r="L26" s="86" t="str">
        <f>IF(Table5[[#This Row],[a2]]="LSN",Table5[[#This Row],[a1]]*12,"")</f>
        <v/>
      </c>
      <c r="M26" s="86" t="str">
        <f>IF(Table5[[#This Row],[b1]]="","","PCS")</f>
        <v/>
      </c>
      <c r="N26" s="86"/>
      <c r="O26" s="86"/>
    </row>
    <row r="27" spans="1:15" x14ac:dyDescent="0.25">
      <c r="A27" s="88" t="s">
        <v>151</v>
      </c>
      <c r="B27" s="88"/>
      <c r="C27" s="194">
        <f>MATCH(A27,Table1[H_A1],0)</f>
        <v>47</v>
      </c>
      <c r="D27" s="194">
        <f>MATCH(Table5[[#This Row],[NAMA]],[1]!db[NB PAJAK],0)</f>
        <v>1223</v>
      </c>
      <c r="E27" t="str">
        <f>INDEX(Table1[Item Description],Table5[[#This Row],[//NOTA]])</f>
        <v>CORRECTION TAPE KENKO CT-905 (12M x 5MM)</v>
      </c>
      <c r="F27">
        <f>SUMIF(Table1[H_A1],Sheet5!A27,Table1[Qty])</f>
        <v>51</v>
      </c>
      <c r="G27" t="str">
        <f>INDEX(Table1[Unit],Table5[[#This Row],[//NOTA]])</f>
        <v>LSN</v>
      </c>
      <c r="H27" s="195">
        <f>SUMIF(Table1[H_A1],Sheet5!A27,Table1[C])</f>
        <v>0</v>
      </c>
      <c r="I27" s="195">
        <f>INDEX(Table1[Unit Price],Table5[[#This Row],[//NOTA]])</f>
        <v>62400</v>
      </c>
      <c r="J27" s="86">
        <f>IF(Table5[[#This Row],[a2]]="","",Table5[[#This Row],[QTY]]*12)</f>
        <v>612</v>
      </c>
      <c r="K27" s="86" t="str">
        <f>IF(Table5[[#This Row],[UNIT]]="grs","LSN",IF(Table5[[#This Row],[UNIT]]="LSN","PCS",""))</f>
        <v>PCS</v>
      </c>
      <c r="L27" s="86" t="str">
        <f>IF(Table5[[#This Row],[a2]]="LSN",Table5[[#This Row],[a1]]*12,"")</f>
        <v/>
      </c>
      <c r="M27" s="86" t="str">
        <f>IF(Table5[[#This Row],[b1]]="","","PCS")</f>
        <v/>
      </c>
      <c r="N27" s="86"/>
      <c r="O27" s="86"/>
    </row>
    <row r="28" spans="1:15" x14ac:dyDescent="0.25">
      <c r="A28" s="88" t="s">
        <v>165</v>
      </c>
      <c r="B28" s="88"/>
      <c r="C28" s="194">
        <f>MATCH(A28,Table1[H_A1],0)</f>
        <v>16</v>
      </c>
      <c r="D28" s="194">
        <f>MATCH(Table5[[#This Row],[NAMA]],[1]!db[NB PAJAK],0)</f>
        <v>1694</v>
      </c>
      <c r="E28" t="str">
        <f>INDEX(Table1[Item Description],Table5[[#This Row],[//NOTA]])</f>
        <v>CRAYON / OIL PASTEL JOYKO OP-12S PP CASE SEA WORLD</v>
      </c>
      <c r="F28">
        <f>SUMIF(Table1[H_A1],Sheet5!A28,Table1[Qty])</f>
        <v>144</v>
      </c>
      <c r="G28" t="str">
        <f>INDEX(Table1[Unit],Table5[[#This Row],[//NOTA]])</f>
        <v>PC</v>
      </c>
      <c r="H28" s="195">
        <f>SUMIF(Table1[H_A1],Sheet5!A28,Table1[C])</f>
        <v>1</v>
      </c>
      <c r="I28" s="195">
        <f>INDEX(Table1[Unit Price],Table5[[#This Row],[//NOTA]])</f>
        <v>11900</v>
      </c>
      <c r="J28" s="86" t="str">
        <f>IF(Table5[[#This Row],[a2]]="","",Table5[[#This Row],[QTY]]*12)</f>
        <v/>
      </c>
      <c r="K28" s="86" t="str">
        <f>IF(Table5[[#This Row],[UNIT]]="grs","LSN",IF(Table5[[#This Row],[UNIT]]="LSN","PCS",""))</f>
        <v/>
      </c>
      <c r="L28" s="86" t="str">
        <f>IF(Table5[[#This Row],[a2]]="LSN",Table5[[#This Row],[a1]]*12,"")</f>
        <v/>
      </c>
      <c r="M28" s="86" t="str">
        <f>IF(Table5[[#This Row],[b1]]="","","PCS")</f>
        <v/>
      </c>
      <c r="N28" s="86"/>
      <c r="O28" s="86"/>
    </row>
    <row r="29" spans="1:15" x14ac:dyDescent="0.25">
      <c r="A29" s="88" t="s">
        <v>166</v>
      </c>
      <c r="B29" s="88"/>
      <c r="C29" s="194">
        <f>MATCH(A29,Table1[H_A1],0)</f>
        <v>17</v>
      </c>
      <c r="D29" s="194">
        <f>MATCH(Table5[[#This Row],[NAMA]],[1]!db[NB PAJAK],0)</f>
        <v>1695</v>
      </c>
      <c r="E29" t="str">
        <f>INDEX(Table1[Item Description],Table5[[#This Row],[//NOTA]])</f>
        <v>CRAYON / OIL PASTEL JOYKO OP-18S PP CASE SEA WORLD</v>
      </c>
      <c r="F29">
        <f>SUMIF(Table1[H_A1],Sheet5!A29,Table1[Qty])</f>
        <v>72</v>
      </c>
      <c r="G29" t="str">
        <f>INDEX(Table1[Unit],Table5[[#This Row],[//NOTA]])</f>
        <v>PC</v>
      </c>
      <c r="H29" s="195">
        <f>SUMIF(Table1[H_A1],Sheet5!A29,Table1[C])</f>
        <v>1</v>
      </c>
      <c r="I29" s="195">
        <f>INDEX(Table1[Unit Price],Table5[[#This Row],[//NOTA]])</f>
        <v>23000</v>
      </c>
      <c r="J29" s="86" t="str">
        <f>IF(Table5[[#This Row],[a2]]="","",Table5[[#This Row],[QTY]]*12)</f>
        <v/>
      </c>
      <c r="K29" s="86" t="str">
        <f>IF(Table5[[#This Row],[UNIT]]="grs","LSN",IF(Table5[[#This Row],[UNIT]]="LSN","PCS",""))</f>
        <v/>
      </c>
      <c r="L29" s="86" t="str">
        <f>IF(Table5[[#This Row],[a2]]="LSN",Table5[[#This Row],[a1]]*12,"")</f>
        <v/>
      </c>
      <c r="M29" s="86" t="str">
        <f>IF(Table5[[#This Row],[b1]]="","","PCS")</f>
        <v/>
      </c>
      <c r="N29" s="86"/>
      <c r="O29" s="86"/>
    </row>
    <row r="30" spans="1:15" x14ac:dyDescent="0.25">
      <c r="A30" s="88" t="s">
        <v>167</v>
      </c>
      <c r="B30" s="88"/>
      <c r="C30" s="194">
        <f>MATCH(A30,Table1[H_A1],0)</f>
        <v>18</v>
      </c>
      <c r="D30" s="194">
        <f>MATCH(Table5[[#This Row],[NAMA]],[1]!db[NB PAJAK],0)</f>
        <v>1696</v>
      </c>
      <c r="E30" t="str">
        <f>INDEX(Table1[Item Description],Table5[[#This Row],[//NOTA]])</f>
        <v>CRAYON / OIL PASTEL JOYKO OP-24S PP CASE SEA WORLD</v>
      </c>
      <c r="F30">
        <f>SUMIF(Table1[H_A1],Sheet5!A30,Table1[Qty])</f>
        <v>48</v>
      </c>
      <c r="G30" t="str">
        <f>INDEX(Table1[Unit],Table5[[#This Row],[//NOTA]])</f>
        <v>PC</v>
      </c>
      <c r="H30" s="195">
        <f>SUMIF(Table1[H_A1],Sheet5!A30,Table1[C])</f>
        <v>1</v>
      </c>
      <c r="I30" s="195">
        <f>INDEX(Table1[Unit Price],Table5[[#This Row],[//NOTA]])</f>
        <v>29600</v>
      </c>
      <c r="J30" s="86" t="str">
        <f>IF(Table5[[#This Row],[a2]]="","",Table5[[#This Row],[QTY]]*12)</f>
        <v/>
      </c>
      <c r="K30" s="86" t="str">
        <f>IF(Table5[[#This Row],[UNIT]]="grs","LSN",IF(Table5[[#This Row],[UNIT]]="LSN","PCS",""))</f>
        <v/>
      </c>
      <c r="L30" s="86" t="str">
        <f>IF(Table5[[#This Row],[a2]]="LSN",Table5[[#This Row],[a1]]*12,"")</f>
        <v/>
      </c>
      <c r="M30" s="86" t="str">
        <f>IF(Table5[[#This Row],[b1]]="","","PCS")</f>
        <v/>
      </c>
      <c r="N30" s="86"/>
      <c r="O30" s="86"/>
    </row>
    <row r="31" spans="1:15" x14ac:dyDescent="0.25">
      <c r="A31" s="88" t="s">
        <v>391</v>
      </c>
      <c r="B31" s="88"/>
      <c r="C31" s="194">
        <f>MATCH(A31,Table1[H_A1],0)</f>
        <v>117</v>
      </c>
      <c r="D31" s="194">
        <f>MATCH(Table5[[#This Row],[NAMA]],[1]!db[NB PAJAK],0)</f>
        <v>1697</v>
      </c>
      <c r="E31" t="str">
        <f>INDEX(Table1[Item Description],Table5[[#This Row],[//NOTA]])</f>
        <v>CRAYON / OIL PASTEL JOYKO OP-36S PP CASE SEA WORLD</v>
      </c>
      <c r="F31">
        <f>SUMIF(Table1[H_A1],Sheet5!A31,Table1[Qty])</f>
        <v>36</v>
      </c>
      <c r="G31" t="str">
        <f>INDEX(Table1[Unit],Table5[[#This Row],[//NOTA]])</f>
        <v>PCS</v>
      </c>
      <c r="H31" s="195">
        <f>SUMIF(Table1[H_A1],Sheet5!A31,Table1[C])</f>
        <v>1</v>
      </c>
      <c r="I31" s="195">
        <f>INDEX(Table1[Unit Price],Table5[[#This Row],[//NOTA]])</f>
        <v>41500</v>
      </c>
      <c r="J31" s="86" t="str">
        <f>IF(Table5[[#This Row],[a2]]="","",Table5[[#This Row],[QTY]]*12)</f>
        <v/>
      </c>
      <c r="K31" s="86" t="str">
        <f>IF(Table5[[#This Row],[UNIT]]="grs","LSN",IF(Table5[[#This Row],[UNIT]]="LSN","PCS",""))</f>
        <v/>
      </c>
      <c r="L31" s="86" t="str">
        <f>IF(Table5[[#This Row],[a2]]="LSN",Table5[[#This Row],[a1]]*12,"")</f>
        <v/>
      </c>
      <c r="M31" s="86" t="str">
        <f>IF(Table5[[#This Row],[b1]]="","","PCS")</f>
        <v/>
      </c>
      <c r="N31" s="86"/>
      <c r="O31" s="86"/>
    </row>
    <row r="32" spans="1:15" x14ac:dyDescent="0.25">
      <c r="A32" s="88" t="s">
        <v>139</v>
      </c>
      <c r="B32" s="88"/>
      <c r="C32" s="194">
        <f>MATCH(A32,Table1[H_A1],0)</f>
        <v>3</v>
      </c>
      <c r="D32" s="194">
        <f>MATCH(Table5[[#This Row],[NAMA]],[1]!db[NB PAJAK],0)</f>
        <v>1232</v>
      </c>
      <c r="E32" t="str">
        <f>INDEX(Table1[Item Description],Table5[[#This Row],[//NOTA]])</f>
        <v>CUTTER 18 MM KENKO L-500 (BESAR)</v>
      </c>
      <c r="F32">
        <f>SUMIF(Table1[H_A1],Sheet5!A32,Table1[Qty])</f>
        <v>40</v>
      </c>
      <c r="G32" t="str">
        <f>INDEX(Table1[Unit],Table5[[#This Row],[//NOTA]])</f>
        <v>LSN</v>
      </c>
      <c r="H32" s="195">
        <f>SUMIF(Table1[H_A1],Sheet5!A32,Table1[C])</f>
        <v>2</v>
      </c>
      <c r="I32" s="195">
        <f>INDEX(Table1[Unit Price],Table5[[#This Row],[//NOTA]])</f>
        <v>147600</v>
      </c>
      <c r="J32" s="86">
        <f>IF(Table5[[#This Row],[a2]]="","",Table5[[#This Row],[QTY]]*12)</f>
        <v>480</v>
      </c>
      <c r="K32" s="86" t="str">
        <f>IF(Table5[[#This Row],[UNIT]]="grs","LSN",IF(Table5[[#This Row],[UNIT]]="LSN","PCS",""))</f>
        <v>PCS</v>
      </c>
      <c r="L32" s="86" t="str">
        <f>IF(Table5[[#This Row],[a2]]="LSN",Table5[[#This Row],[a1]]*12,"")</f>
        <v/>
      </c>
      <c r="M32" s="86" t="str">
        <f>IF(Table5[[#This Row],[b1]]="","","PCS")</f>
        <v/>
      </c>
      <c r="N32" s="86"/>
      <c r="O32" s="86"/>
    </row>
    <row r="33" spans="1:15" x14ac:dyDescent="0.25">
      <c r="A33" s="88" t="s">
        <v>299</v>
      </c>
      <c r="B33" s="88"/>
      <c r="C33" s="194">
        <f>MATCH(A33,Table1[H_A1],0)</f>
        <v>59</v>
      </c>
      <c r="D33" s="194">
        <f>MATCH(Table5[[#This Row],[NAMA]],[1]!db[NB PAJAK],0)</f>
        <v>1227</v>
      </c>
      <c r="E33" t="str">
        <f>INDEX(Table1[Item Description],Table5[[#This Row],[//NOTA]])</f>
        <v>CUTTER 9 MM KENKO A-300 (KECIL)</v>
      </c>
      <c r="F33">
        <f>SUMIF(Table1[H_A1],Sheet5!A33,Table1[Qty])</f>
        <v>90</v>
      </c>
      <c r="G33" t="str">
        <f>INDEX(Table1[Unit],Table5[[#This Row],[//NOTA]])</f>
        <v>LSN</v>
      </c>
      <c r="H33" s="195">
        <f>SUMIF(Table1[H_A1],Sheet5!A33,Table1[C])</f>
        <v>3</v>
      </c>
      <c r="I33" s="195">
        <f>INDEX(Table1[Unit Price],Table5[[#This Row],[//NOTA]])</f>
        <v>57000</v>
      </c>
      <c r="J33" s="86">
        <f>IF(Table5[[#This Row],[a2]]="","",Table5[[#This Row],[QTY]]*12)</f>
        <v>1080</v>
      </c>
      <c r="K33" s="86" t="str">
        <f>IF(Table5[[#This Row],[UNIT]]="grs","LSN",IF(Table5[[#This Row],[UNIT]]="LSN","PCS",""))</f>
        <v>PCS</v>
      </c>
      <c r="L33" s="86" t="str">
        <f>IF(Table5[[#This Row],[a2]]="LSN",Table5[[#This Row],[a1]]*12,"")</f>
        <v/>
      </c>
      <c r="M33" s="86" t="str">
        <f>IF(Table5[[#This Row],[b1]]="","","PCS")</f>
        <v/>
      </c>
      <c r="N33" s="86"/>
      <c r="O33" s="86"/>
    </row>
    <row r="34" spans="1:15" x14ac:dyDescent="0.25">
      <c r="A34" s="88" t="s">
        <v>217</v>
      </c>
      <c r="B34" s="88"/>
      <c r="C34" s="194">
        <f>MATCH(A34,Table1[H_A1],0)</f>
        <v>35</v>
      </c>
      <c r="D34" s="194">
        <f>MATCH(Table5[[#This Row],[NAMA]],[1]!db[NB PAJAK],0)</f>
        <v>616</v>
      </c>
      <c r="E34" t="str">
        <f>INDEX(Table1[Item Description],Table5[[#This Row],[//NOTA]])</f>
        <v>CUTTER VANCO V-750 (BESAR)</v>
      </c>
      <c r="F34">
        <f>SUMIF(Table1[H_A1],Sheet5!A34,Table1[Qty])</f>
        <v>1</v>
      </c>
      <c r="G34" t="str">
        <f>INDEX(Table1[Unit],Table5[[#This Row],[//NOTA]])</f>
        <v>LSN</v>
      </c>
      <c r="H34" s="195">
        <f>SUMIF(Table1[H_A1],Sheet5!A34,Table1[C])</f>
        <v>0</v>
      </c>
      <c r="I34" s="195">
        <f>INDEX(Table1[Unit Price],Table5[[#This Row],[//NOTA]])</f>
        <v>90000</v>
      </c>
      <c r="J34" s="86">
        <f>IF(Table5[[#This Row],[a2]]="","",Table5[[#This Row],[QTY]]*12)</f>
        <v>12</v>
      </c>
      <c r="K34" s="86" t="str">
        <f>IF(Table5[[#This Row],[UNIT]]="grs","LSN",IF(Table5[[#This Row],[UNIT]]="LSN","PCS",""))</f>
        <v>PCS</v>
      </c>
      <c r="L34" s="86" t="str">
        <f>IF(Table5[[#This Row],[a2]]="LSN",Table5[[#This Row],[a1]]*12,"")</f>
        <v/>
      </c>
      <c r="M34" s="86" t="str">
        <f>IF(Table5[[#This Row],[b1]]="","","PCS")</f>
        <v/>
      </c>
      <c r="N34" s="86"/>
      <c r="O34" s="86"/>
    </row>
    <row r="35" spans="1:15" x14ac:dyDescent="0.25">
      <c r="A35" s="88" t="s">
        <v>284</v>
      </c>
      <c r="B35" s="88"/>
      <c r="C35" s="194">
        <f>MATCH(A35,Table1[H_A1],0)</f>
        <v>74</v>
      </c>
      <c r="D35" s="194">
        <f>MATCH(Table5[[#This Row],[NAMA]],[1]!db[NB PAJAK],0)</f>
        <v>1233</v>
      </c>
      <c r="E35" t="str">
        <f>INDEX(Table1[Item Description],Table5[[#This Row],[//NOTA]])</f>
        <v>DATE STAMP KENKO D-3 (Cap Tanggal 5 Mm)</v>
      </c>
      <c r="F35">
        <f>SUMIF(Table1[H_A1],Sheet5!A35,Table1[Qty])</f>
        <v>48</v>
      </c>
      <c r="G35" t="str">
        <f>INDEX(Table1[Unit],Table5[[#This Row],[//NOTA]])</f>
        <v>PCS</v>
      </c>
      <c r="H35" s="195">
        <f>SUMIF(Table1[H_A1],Sheet5!A35,Table1[C])</f>
        <v>0</v>
      </c>
      <c r="I35" s="195">
        <f>INDEX(Table1[Unit Price],Table5[[#This Row],[//NOTA]])</f>
        <v>6450</v>
      </c>
      <c r="J35" s="86" t="str">
        <f>IF(Table5[[#This Row],[a2]]="","",Table5[[#This Row],[QTY]]*12)</f>
        <v/>
      </c>
      <c r="K35" s="86" t="str">
        <f>IF(Table5[[#This Row],[UNIT]]="grs","LSN",IF(Table5[[#This Row],[UNIT]]="LSN","PCS",""))</f>
        <v/>
      </c>
      <c r="L35" s="86" t="str">
        <f>IF(Table5[[#This Row],[a2]]="LSN",Table5[[#This Row],[a1]]*12,"")</f>
        <v/>
      </c>
      <c r="M35" s="86" t="str">
        <f>IF(Table5[[#This Row],[b1]]="","","PCS")</f>
        <v/>
      </c>
      <c r="N35" s="86"/>
      <c r="O35" s="86"/>
    </row>
    <row r="36" spans="1:15" x14ac:dyDescent="0.25">
      <c r="A36" s="88" t="s">
        <v>285</v>
      </c>
      <c r="B36" s="88"/>
      <c r="C36" s="194">
        <f>MATCH(A36,Table1[H_A1],0)</f>
        <v>72</v>
      </c>
      <c r="D36" s="194">
        <f>MATCH(Table5[[#This Row],[NAMA]],[1]!db[NB PAJAK],0)</f>
        <v>1234</v>
      </c>
      <c r="E36" t="str">
        <f>INDEX(Table1[Item Description],Table5[[#This Row],[//NOTA]])</f>
        <v>DATE STAMP KENKO D-4 (Cap Tanggal 4 Mm)</v>
      </c>
      <c r="F36">
        <f>SUMIF(Table1[H_A1],Sheet5!A36,Table1[Qty])</f>
        <v>48</v>
      </c>
      <c r="G36" t="str">
        <f>INDEX(Table1[Unit],Table5[[#This Row],[//NOTA]])</f>
        <v>PCS</v>
      </c>
      <c r="H36" s="195">
        <f>SUMIF(Table1[H_A1],Sheet5!A36,Table1[C])</f>
        <v>0</v>
      </c>
      <c r="I36" s="195">
        <f>INDEX(Table1[Unit Price],Table5[[#This Row],[//NOTA]])</f>
        <v>6200</v>
      </c>
      <c r="J36" s="86" t="str">
        <f>IF(Table5[[#This Row],[a2]]="","",Table5[[#This Row],[QTY]]*12)</f>
        <v/>
      </c>
      <c r="K36" s="86" t="str">
        <f>IF(Table5[[#This Row],[UNIT]]="grs","LSN",IF(Table5[[#This Row],[UNIT]]="LSN","PCS",""))</f>
        <v/>
      </c>
      <c r="L36" s="86" t="str">
        <f>IF(Table5[[#This Row],[a2]]="LSN",Table5[[#This Row],[a1]]*12,"")</f>
        <v/>
      </c>
      <c r="M36" s="86" t="str">
        <f>IF(Table5[[#This Row],[b1]]="","","PCS")</f>
        <v/>
      </c>
      <c r="N36" s="86"/>
      <c r="O36" s="86"/>
    </row>
    <row r="37" spans="1:15" x14ac:dyDescent="0.25">
      <c r="A37" s="88" t="s">
        <v>286</v>
      </c>
      <c r="B37" s="88"/>
      <c r="C37" s="194">
        <f>MATCH(A37,Table1[H_A1],0)</f>
        <v>69</v>
      </c>
      <c r="D37" s="194">
        <f>MATCH(Table5[[#This Row],[NAMA]],[1]!db[NB PAJAK],0)</f>
        <v>1235</v>
      </c>
      <c r="E37" t="str">
        <f>INDEX(Table1[Item Description],Table5[[#This Row],[//NOTA]])</f>
        <v>DESK SET KENKO K-8312 ORGANIZER</v>
      </c>
      <c r="F37">
        <f>SUMIF(Table1[H_A1],Sheet5!A37,Table1[Qty])</f>
        <v>12</v>
      </c>
      <c r="G37" t="str">
        <f>INDEX(Table1[Unit],Table5[[#This Row],[//NOTA]])</f>
        <v>PCS</v>
      </c>
      <c r="H37" s="195">
        <f>SUMIF(Table1[H_A1],Sheet5!A37,Table1[C])</f>
        <v>0</v>
      </c>
      <c r="I37" s="195">
        <f>INDEX(Table1[Unit Price],Table5[[#This Row],[//NOTA]])</f>
        <v>29000</v>
      </c>
      <c r="J37" s="86" t="str">
        <f>IF(Table5[[#This Row],[a2]]="","",Table5[[#This Row],[QTY]]*12)</f>
        <v/>
      </c>
      <c r="K37" s="86" t="str">
        <f>IF(Table5[[#This Row],[UNIT]]="grs","LSN",IF(Table5[[#This Row],[UNIT]]="LSN","PCS",""))</f>
        <v/>
      </c>
      <c r="L37" s="86" t="str">
        <f>IF(Table5[[#This Row],[a2]]="LSN",Table5[[#This Row],[a1]]*12,"")</f>
        <v/>
      </c>
      <c r="M37" s="86" t="str">
        <f>IF(Table5[[#This Row],[b1]]="","","PCS")</f>
        <v/>
      </c>
      <c r="N37" s="86"/>
      <c r="O37" s="86"/>
    </row>
    <row r="38" spans="1:15" x14ac:dyDescent="0.25">
      <c r="A38" s="88" t="s">
        <v>465</v>
      </c>
      <c r="B38" s="88"/>
      <c r="C38" s="194">
        <f>MATCH(A38,Table1[H_A1],0)</f>
        <v>27</v>
      </c>
      <c r="D38" s="194">
        <f>MATCH(Table5[[#This Row],[NAMA]],[1]!db[NB PAJAK],0)</f>
        <v>790</v>
      </c>
      <c r="E38" t="str">
        <f>INDEX(Table1[Item Description],Table5[[#This Row],[//NOTA]])</f>
        <v>GEL INK TIANJIAO TZ-501</v>
      </c>
      <c r="F38">
        <f>SUMIF(Table1[H_A1],Sheet5!A38,Table1[Qty])</f>
        <v>3</v>
      </c>
      <c r="G38" t="str">
        <f>INDEX(Table1[Unit],Table5[[#This Row],[//NOTA]])</f>
        <v>LSN</v>
      </c>
      <c r="H38" s="195">
        <f>SUMIF(Table1[H_A1],Sheet5!A38,Table1[C])</f>
        <v>0</v>
      </c>
      <c r="I38" s="195">
        <f>INDEX(Table1[Unit Price],Table5[[#This Row],[//NOTA]])</f>
        <v>28500</v>
      </c>
      <c r="J38" s="86">
        <f>IF(Table5[[#This Row],[a2]]="","",Table5[[#This Row],[QTY]]*12)</f>
        <v>36</v>
      </c>
      <c r="K38" s="86" t="str">
        <f>IF(Table5[[#This Row],[UNIT]]="grs","LSN",IF(Table5[[#This Row],[UNIT]]="LSN","PCS",""))</f>
        <v>PCS</v>
      </c>
      <c r="L38" s="86" t="str">
        <f>IF(Table5[[#This Row],[a2]]="LSN",Table5[[#This Row],[a1]]*12,"")</f>
        <v/>
      </c>
      <c r="M38" s="86" t="str">
        <f>IF(Table5[[#This Row],[b1]]="","","PCS")</f>
        <v/>
      </c>
      <c r="N38" s="86"/>
      <c r="O38" s="86"/>
    </row>
    <row r="39" spans="1:15" x14ac:dyDescent="0.25">
      <c r="A39" s="88" t="s">
        <v>331</v>
      </c>
      <c r="B39" s="88"/>
      <c r="C39" s="194">
        <f>MATCH(A39,Table1[H_A1],0)</f>
        <v>84</v>
      </c>
      <c r="D39" s="194">
        <f>MATCH(Table5[[#This Row],[NAMA]],[1]!db[NB PAJAK],0)</f>
        <v>795</v>
      </c>
      <c r="E39" t="str">
        <f>INDEX(Table1[Item Description],Table5[[#This Row],[//NOTA]])</f>
        <v>GEL PEN JOYKO GP-237 X-TECH</v>
      </c>
      <c r="F39">
        <f>SUMIF(Table1[H_A1],Sheet5!A39,Table1[Qty])</f>
        <v>288</v>
      </c>
      <c r="G39" t="str">
        <f>INDEX(Table1[Unit],Table5[[#This Row],[//NOTA]])</f>
        <v>LSN</v>
      </c>
      <c r="H39" s="195">
        <f>SUMIF(Table1[H_A1],Sheet5!A39,Table1[C])</f>
        <v>2</v>
      </c>
      <c r="I39" s="195">
        <f>INDEX(Table1[Unit Price],Table5[[#This Row],[//NOTA]])</f>
        <v>43200</v>
      </c>
      <c r="J39" s="86">
        <f>IF(Table5[[#This Row],[a2]]="","",Table5[[#This Row],[QTY]]*12)</f>
        <v>3456</v>
      </c>
      <c r="K39" s="86" t="str">
        <f>IF(Table5[[#This Row],[UNIT]]="grs","LSN",IF(Table5[[#This Row],[UNIT]]="LSN","PCS",""))</f>
        <v>PCS</v>
      </c>
      <c r="L39" s="86" t="str">
        <f>IF(Table5[[#This Row],[a2]]="LSN",Table5[[#This Row],[a1]]*12,"")</f>
        <v/>
      </c>
      <c r="M39" s="86" t="str">
        <f>IF(Table5[[#This Row],[b1]]="","","PCS")</f>
        <v/>
      </c>
      <c r="N39" s="86"/>
      <c r="O39" s="86"/>
    </row>
    <row r="40" spans="1:15" x14ac:dyDescent="0.25">
      <c r="A40" s="88" t="s">
        <v>218</v>
      </c>
      <c r="B40" s="88"/>
      <c r="C40" s="194">
        <f>MATCH(A40,Table1[H_A1],0)</f>
        <v>29</v>
      </c>
      <c r="D40" s="194">
        <f>MATCH(Table5[[#This Row],[NAMA]],[1]!db[NB PAJAK],0)</f>
        <v>1438</v>
      </c>
      <c r="E40" t="str">
        <f>INDEX(Table1[Item Description],Table5[[#This Row],[//NOTA]])</f>
        <v>GEL PEN JOYKO JK-100 KING JELLER</v>
      </c>
      <c r="F40">
        <f>SUMIF(Table1[H_A1],Sheet5!A40,Table1[Qty])</f>
        <v>3</v>
      </c>
      <c r="G40" t="str">
        <f>INDEX(Table1[Unit],Table5[[#This Row],[//NOTA]])</f>
        <v>LSN</v>
      </c>
      <c r="H40" s="195">
        <f>SUMIF(Table1[H_A1],Sheet5!A40,Table1[C])</f>
        <v>0</v>
      </c>
      <c r="I40" s="195">
        <f>INDEX(Table1[Unit Price],Table5[[#This Row],[//NOTA]])</f>
        <v>20400</v>
      </c>
      <c r="J40" s="86">
        <f>IF(Table5[[#This Row],[a2]]="","",Table5[[#This Row],[QTY]]*12)</f>
        <v>36</v>
      </c>
      <c r="K40" s="86" t="str">
        <f>IF(Table5[[#This Row],[UNIT]]="grs","LSN",IF(Table5[[#This Row],[UNIT]]="LSN","PCS",""))</f>
        <v>PCS</v>
      </c>
      <c r="L40" s="86" t="str">
        <f>IF(Table5[[#This Row],[a2]]="LSN",Table5[[#This Row],[a1]]*12,"")</f>
        <v/>
      </c>
      <c r="M40" s="86" t="str">
        <f>IF(Table5[[#This Row],[b1]]="","","PCS")</f>
        <v/>
      </c>
      <c r="N40" s="86"/>
      <c r="O40" s="86"/>
    </row>
    <row r="41" spans="1:15" x14ac:dyDescent="0.25">
      <c r="A41" s="88" t="s">
        <v>237</v>
      </c>
      <c r="B41" s="88"/>
      <c r="C41" s="194">
        <f>MATCH(A41,Table1[H_A1],0)</f>
        <v>43</v>
      </c>
      <c r="D41" s="194">
        <f>MATCH(Table5[[#This Row],[NAMA]],[1]!db[NB PAJAK],0)</f>
        <v>1246</v>
      </c>
      <c r="E41" t="str">
        <f>INDEX(Table1[Item Description],Table5[[#This Row],[//NOTA]])</f>
        <v>GEL PEN KENKO EASY GEL HITAM</v>
      </c>
      <c r="F41">
        <f>SUMIF(Table1[H_A1],Sheet5!A41,Table1[Qty])</f>
        <v>60</v>
      </c>
      <c r="G41" t="str">
        <f>INDEX(Table1[Unit],Table5[[#This Row],[//NOTA]])</f>
        <v>LSN</v>
      </c>
      <c r="H41" s="195">
        <f>SUMIF(Table1[H_A1],Sheet5!A41,Table1[C])</f>
        <v>0</v>
      </c>
      <c r="I41" s="195">
        <f>INDEX(Table1[Unit Price],Table5[[#This Row],[//NOTA]])</f>
        <v>26100</v>
      </c>
      <c r="J41" s="86">
        <f>IF(Table5[[#This Row],[a2]]="","",Table5[[#This Row],[QTY]]*12)</f>
        <v>720</v>
      </c>
      <c r="K41" s="86" t="str">
        <f>IF(Table5[[#This Row],[UNIT]]="grs","LSN",IF(Table5[[#This Row],[UNIT]]="LSN","PCS",""))</f>
        <v>PCS</v>
      </c>
      <c r="L41" s="86" t="str">
        <f>IF(Table5[[#This Row],[a2]]="LSN",Table5[[#This Row],[a1]]*12,"")</f>
        <v/>
      </c>
      <c r="M41" s="86" t="str">
        <f>IF(Table5[[#This Row],[b1]]="","","PCS")</f>
        <v/>
      </c>
      <c r="N41" s="86"/>
      <c r="O41" s="86"/>
    </row>
    <row r="42" spans="1:15" x14ac:dyDescent="0.25">
      <c r="A42" s="88" t="s">
        <v>307</v>
      </c>
      <c r="B42" s="88"/>
      <c r="C42" s="194">
        <f>MATCH(A42,Table1[H_A1],0)</f>
        <v>79</v>
      </c>
      <c r="D42" s="194">
        <f>MATCH(Table5[[#This Row],[NAMA]],[1]!db[NB PAJAK],0)</f>
        <v>2347</v>
      </c>
      <c r="E42" t="str">
        <f>INDEX(Table1[Item Description],Table5[[#This Row],[//NOTA]])</f>
        <v>GEL PEN KENKO EASY GEL</v>
      </c>
      <c r="F42">
        <f>SUMIF(Table1[H_A1],Sheet5!A42,Table1[Qty])</f>
        <v>720</v>
      </c>
      <c r="G42" t="str">
        <f>INDEX(Table1[Unit],Table5[[#This Row],[//NOTA]])</f>
        <v>LSN</v>
      </c>
      <c r="H42" s="195">
        <f>SUMIF(Table1[H_A1],Sheet5!A42,Table1[C])</f>
        <v>5</v>
      </c>
      <c r="I42" s="195">
        <f>INDEX(Table1[Unit Price],Table5[[#This Row],[//NOTA]])</f>
        <v>26100</v>
      </c>
      <c r="J42" s="86">
        <f>IF(Table5[[#This Row],[a2]]="","",Table5[[#This Row],[QTY]]*12)</f>
        <v>8640</v>
      </c>
      <c r="K42" s="86" t="str">
        <f>IF(Table5[[#This Row],[UNIT]]="grs","LSN",IF(Table5[[#This Row],[UNIT]]="LSN","PCS",""))</f>
        <v>PCS</v>
      </c>
      <c r="L42" s="86" t="str">
        <f>IF(Table5[[#This Row],[a2]]="LSN",Table5[[#This Row],[a1]]*12,"")</f>
        <v/>
      </c>
      <c r="M42" s="86" t="str">
        <f>IF(Table5[[#This Row],[b1]]="","","PCS")</f>
        <v/>
      </c>
      <c r="N42" s="86"/>
      <c r="O42" s="86"/>
    </row>
    <row r="43" spans="1:15" x14ac:dyDescent="0.25">
      <c r="A43" s="88" t="s">
        <v>168</v>
      </c>
      <c r="B43" s="88"/>
      <c r="C43" s="194">
        <f>MATCH(A43,Table1[H_A1],0)</f>
        <v>14</v>
      </c>
      <c r="D43" s="194">
        <f>MATCH(Table5[[#This Row],[NAMA]],[1]!db[NB PAJAK],0)</f>
        <v>1252</v>
      </c>
      <c r="E43" t="str">
        <f>INDEX(Table1[Item Description],Table5[[#This Row],[//NOTA]])</f>
        <v>GEL PEN KENKO HI-TECH-H 0.28 MM BIRU</v>
      </c>
      <c r="F43">
        <f>SUMIF(Table1[H_A1],Sheet5!A43,Table1[Qty])</f>
        <v>144</v>
      </c>
      <c r="G43" t="str">
        <f>INDEX(Table1[Unit],Table5[[#This Row],[//NOTA]])</f>
        <v>LS</v>
      </c>
      <c r="H43" s="195">
        <f>SUMIF(Table1[H_A1],Sheet5!A43,Table1[C])</f>
        <v>1</v>
      </c>
      <c r="I43" s="195">
        <f>INDEX(Table1[Unit Price],Table5[[#This Row],[//NOTA]])</f>
        <v>39000</v>
      </c>
      <c r="J43" s="86" t="str">
        <f>IF(Table5[[#This Row],[a2]]="","",Table5[[#This Row],[QTY]]*12)</f>
        <v/>
      </c>
      <c r="K43" s="86" t="str">
        <f>IF(Table5[[#This Row],[UNIT]]="grs","LSN",IF(Table5[[#This Row],[UNIT]]="LSN","PCS",""))</f>
        <v/>
      </c>
      <c r="L43" s="86" t="str">
        <f>IF(Table5[[#This Row],[a2]]="LSN",Table5[[#This Row],[a1]]*12,"")</f>
        <v/>
      </c>
      <c r="M43" s="86" t="str">
        <f>IF(Table5[[#This Row],[b1]]="","","PCS")</f>
        <v/>
      </c>
      <c r="N43" s="86"/>
      <c r="O43" s="86"/>
    </row>
    <row r="44" spans="1:15" x14ac:dyDescent="0.25">
      <c r="A44" s="88" t="s">
        <v>219</v>
      </c>
      <c r="B44" s="88"/>
      <c r="C44" s="194">
        <f>MATCH(A44,Table1[H_A1],0)</f>
        <v>25</v>
      </c>
      <c r="D44" s="194">
        <f>MATCH(Table5[[#This Row],[NAMA]],[1]!db[NB PAJAK],0)</f>
        <v>1259</v>
      </c>
      <c r="E44" t="str">
        <f>INDEX(Table1[Item Description],Table5[[#This Row],[//NOTA]])</f>
        <v>GEL PEN KENKO HI-TECH-H 0.28 MM FUN COLOR</v>
      </c>
      <c r="F44">
        <f>SUMIF(Table1[H_A1],Sheet5!A44,Table1[Qty])</f>
        <v>294</v>
      </c>
      <c r="G44" t="str">
        <f>INDEX(Table1[Unit],Table5[[#This Row],[//NOTA]])</f>
        <v>LSN</v>
      </c>
      <c r="H44" s="195">
        <f>SUMIF(Table1[H_A1],Sheet5!A44,Table1[C])</f>
        <v>2</v>
      </c>
      <c r="I44" s="195">
        <f>INDEX(Table1[Unit Price],Table5[[#This Row],[//NOTA]])</f>
        <v>39000</v>
      </c>
      <c r="J44" s="86">
        <f>IF(Table5[[#This Row],[a2]]="","",Table5[[#This Row],[QTY]]*12)</f>
        <v>3528</v>
      </c>
      <c r="K44" s="86" t="str">
        <f>IF(Table5[[#This Row],[UNIT]]="grs","LSN",IF(Table5[[#This Row],[UNIT]]="LSN","PCS",""))</f>
        <v>PCS</v>
      </c>
      <c r="L44" s="86" t="str">
        <f>IF(Table5[[#This Row],[a2]]="LSN",Table5[[#This Row],[a1]]*12,"")</f>
        <v/>
      </c>
      <c r="M44" s="86" t="str">
        <f>IF(Table5[[#This Row],[b1]]="","","PCS")</f>
        <v/>
      </c>
      <c r="N44" s="86"/>
      <c r="O44" s="86"/>
    </row>
    <row r="45" spans="1:15" x14ac:dyDescent="0.25">
      <c r="A45" s="88" t="s">
        <v>169</v>
      </c>
      <c r="B45" s="88"/>
      <c r="C45" s="194">
        <f>MATCH(A45,Table1[H_A1],0)</f>
        <v>13</v>
      </c>
      <c r="D45" s="194">
        <f>MATCH(Table5[[#This Row],[NAMA]],[1]!db[NB PAJAK],0)</f>
        <v>1251</v>
      </c>
      <c r="E45" t="str">
        <f>INDEX(Table1[Item Description],Table5[[#This Row],[//NOTA]])</f>
        <v>GEL PEN KENKO HI-TECH-H 0.28 MM HITAM</v>
      </c>
      <c r="F45">
        <f>SUMIF(Table1[H_A1],Sheet5!A45,Table1[Qty])</f>
        <v>576</v>
      </c>
      <c r="G45" t="str">
        <f>INDEX(Table1[Unit],Table5[[#This Row],[//NOTA]])</f>
        <v>LS</v>
      </c>
      <c r="H45" s="195">
        <f>SUMIF(Table1[H_A1],Sheet5!A45,Table1[C])</f>
        <v>4</v>
      </c>
      <c r="I45" s="195">
        <f>INDEX(Table1[Unit Price],Table5[[#This Row],[//NOTA]])</f>
        <v>39000</v>
      </c>
      <c r="J45" s="86" t="str">
        <f>IF(Table5[[#This Row],[a2]]="","",Table5[[#This Row],[QTY]]*12)</f>
        <v/>
      </c>
      <c r="K45" s="86" t="str">
        <f>IF(Table5[[#This Row],[UNIT]]="grs","LSN",IF(Table5[[#This Row],[UNIT]]="LSN","PCS",""))</f>
        <v/>
      </c>
      <c r="L45" s="86" t="str">
        <f>IF(Table5[[#This Row],[a2]]="LSN",Table5[[#This Row],[a1]]*12,"")</f>
        <v/>
      </c>
      <c r="M45" s="86" t="str">
        <f>IF(Table5[[#This Row],[b1]]="","","PCS")</f>
        <v/>
      </c>
      <c r="N45" s="86"/>
      <c r="O45" s="86"/>
    </row>
    <row r="46" spans="1:15" x14ac:dyDescent="0.25">
      <c r="A46" s="88" t="s">
        <v>469</v>
      </c>
      <c r="B46" s="88"/>
      <c r="C46" s="194">
        <f>MATCH(A46,Table1[H_A1],0)</f>
        <v>161</v>
      </c>
      <c r="D46" s="194">
        <f>MATCH(Table5[[#This Row],[NAMA]],[1]!db[NB PAJAK],0)</f>
        <v>1251</v>
      </c>
      <c r="E46" t="str">
        <f>INDEX(Table1[Item Description],Table5[[#This Row],[//NOTA]])</f>
        <v>GEL PEN KENKO HI-TECH-H 0.28 MM HITAM</v>
      </c>
      <c r="F46">
        <f>SUMIF(Table1[H_A1],Sheet5!A46,Table1[Qty])</f>
        <v>288</v>
      </c>
      <c r="G46" t="str">
        <f>INDEX(Table1[Unit],Table5[[#This Row],[//NOTA]])</f>
        <v>LSN</v>
      </c>
      <c r="H46" s="195">
        <f>SUMIF(Table1[H_A1],Sheet5!A46,Table1[C])</f>
        <v>2</v>
      </c>
      <c r="I46" s="195">
        <f>INDEX(Table1[Unit Price],Table5[[#This Row],[//NOTA]])</f>
        <v>39000</v>
      </c>
      <c r="J46" s="86">
        <f>IF(Table5[[#This Row],[a2]]="","",Table5[[#This Row],[QTY]]*12)</f>
        <v>3456</v>
      </c>
      <c r="K46" s="86" t="str">
        <f>IF(Table5[[#This Row],[UNIT]]="grs","LSN",IF(Table5[[#This Row],[UNIT]]="LSN","PCS",""))</f>
        <v>PCS</v>
      </c>
      <c r="L46" s="86" t="str">
        <f>IF(Table5[[#This Row],[a2]]="LSN",Table5[[#This Row],[a1]]*12,"")</f>
        <v/>
      </c>
      <c r="M46" s="86" t="str">
        <f>IF(Table5[[#This Row],[b1]]="","","PCS")</f>
        <v/>
      </c>
      <c r="N46" s="86"/>
      <c r="O46" s="86"/>
    </row>
    <row r="47" spans="1:15" x14ac:dyDescent="0.25">
      <c r="A47" s="88" t="s">
        <v>178</v>
      </c>
      <c r="B47" s="88"/>
      <c r="C47" s="194">
        <f>MATCH(A47,Table1[H_A1],0)</f>
        <v>21</v>
      </c>
      <c r="D47" s="194">
        <f>MATCH(Table5[[#This Row],[NAMA]],[1]!db[NB PAJAK],0)</f>
        <v>1265</v>
      </c>
      <c r="E47" t="str">
        <f>INDEX(Table1[Item Description],Table5[[#This Row],[//NOTA]])</f>
        <v>GEL PEN KENKO K-1 HITAM</v>
      </c>
      <c r="F47">
        <f>SUMIF(Table1[H_A1],Sheet5!A47,Table1[Qty])</f>
        <v>71</v>
      </c>
      <c r="G47" t="str">
        <f>INDEX(Table1[Unit],Table5[[#This Row],[//NOTA]])</f>
        <v>LSN</v>
      </c>
      <c r="H47" s="195">
        <f>SUMIF(Table1[H_A1],Sheet5!A47,Table1[C])</f>
        <v>0</v>
      </c>
      <c r="I47" s="195">
        <f>INDEX(Table1[Unit Price],Table5[[#This Row],[//NOTA]])</f>
        <v>39600</v>
      </c>
      <c r="J47" s="86">
        <f>IF(Table5[[#This Row],[a2]]="","",Table5[[#This Row],[QTY]]*12)</f>
        <v>852</v>
      </c>
      <c r="K47" s="86" t="str">
        <f>IF(Table5[[#This Row],[UNIT]]="grs","LSN",IF(Table5[[#This Row],[UNIT]]="LSN","PCS",""))</f>
        <v>PCS</v>
      </c>
      <c r="L47" s="86" t="str">
        <f>IF(Table5[[#This Row],[a2]]="LSN",Table5[[#This Row],[a1]]*12,"")</f>
        <v/>
      </c>
      <c r="M47" s="86" t="str">
        <f>IF(Table5[[#This Row],[b1]]="","","PCS")</f>
        <v/>
      </c>
      <c r="N47" s="86"/>
      <c r="O47" s="86"/>
    </row>
    <row r="48" spans="1:15" x14ac:dyDescent="0.25">
      <c r="A48" s="88" t="s">
        <v>455</v>
      </c>
      <c r="B48" s="88"/>
      <c r="C48" s="194">
        <f>MATCH(A48,Table1[H_A1],0)</f>
        <v>152</v>
      </c>
      <c r="D48" s="194">
        <f>MATCH(Table5[[#This Row],[NAMA]],[1]!db[NB PAJAK],0)</f>
        <v>1272</v>
      </c>
      <c r="E48" t="str">
        <f>INDEX(Table1[Item Description],Table5[[#This Row],[//NOTA]])</f>
        <v>GEL PEN KENKO KE-303 T-GEL TRIANGULAR</v>
      </c>
      <c r="F48">
        <f>SUMIF(Table1[H_A1],Sheet5!A48,Table1[Qty])</f>
        <v>288</v>
      </c>
      <c r="G48" t="str">
        <f>INDEX(Table1[Unit],Table5[[#This Row],[//NOTA]])</f>
        <v>LSN</v>
      </c>
      <c r="H48" s="195">
        <f>SUMIF(Table1[H_A1],Sheet5!A48,Table1[C])</f>
        <v>2</v>
      </c>
      <c r="I48" s="195">
        <f>INDEX(Table1[Unit Price],Table5[[#This Row],[//NOTA]])</f>
        <v>21600</v>
      </c>
      <c r="J48" s="86">
        <f>IF(Table5[[#This Row],[a2]]="","",Table5[[#This Row],[QTY]]*12)</f>
        <v>3456</v>
      </c>
      <c r="K48" s="86" t="str">
        <f>IF(Table5[[#This Row],[UNIT]]="grs","LSN",IF(Table5[[#This Row],[UNIT]]="LSN","PCS",""))</f>
        <v>PCS</v>
      </c>
      <c r="L48" s="86" t="str">
        <f>IF(Table5[[#This Row],[a2]]="LSN",Table5[[#This Row],[a1]]*12,"")</f>
        <v/>
      </c>
      <c r="M48" s="86" t="str">
        <f>IF(Table5[[#This Row],[b1]]="","","PCS")</f>
        <v/>
      </c>
      <c r="N48" s="86"/>
      <c r="O48" s="86"/>
    </row>
    <row r="49" spans="1:15" x14ac:dyDescent="0.25">
      <c r="A49" s="88" t="s">
        <v>356</v>
      </c>
      <c r="B49" s="88"/>
      <c r="C49" s="194">
        <f>MATCH(A49,Table1[H_A1],0)</f>
        <v>102</v>
      </c>
      <c r="D49" s="194">
        <f>MATCH(Table5[[#This Row],[NAMA]],[1]!db[NB PAJAK],0)</f>
        <v>2091</v>
      </c>
      <c r="E49" t="str">
        <f>INDEX(Table1[Item Description],Table5[[#This Row],[//NOTA]])</f>
        <v>GUNTING JOYKO SC-828</v>
      </c>
      <c r="F49">
        <f>SUMIF(Table1[H_A1],Sheet5!A49,Table1[Qty])</f>
        <v>1440</v>
      </c>
      <c r="G49" t="str">
        <f>INDEX(Table1[Unit],Table5[[#This Row],[//NOTA]])</f>
        <v>PCS</v>
      </c>
      <c r="H49" s="195">
        <f>SUMIF(Table1[H_A1],Sheet5!A49,Table1[C])</f>
        <v>5</v>
      </c>
      <c r="I49" s="195">
        <f>INDEX(Table1[Unit Price],Table5[[#This Row],[//NOTA]])</f>
        <v>4350</v>
      </c>
      <c r="J49" s="86" t="str">
        <f>IF(Table5[[#This Row],[a2]]="","",Table5[[#This Row],[QTY]]*12)</f>
        <v/>
      </c>
      <c r="K49" s="86" t="str">
        <f>IF(Table5[[#This Row],[UNIT]]="grs","LSN",IF(Table5[[#This Row],[UNIT]]="LSN","PCS",""))</f>
        <v/>
      </c>
      <c r="L49" s="86" t="str">
        <f>IF(Table5[[#This Row],[a2]]="LSN",Table5[[#This Row],[a1]]*12,"")</f>
        <v/>
      </c>
      <c r="M49" s="86" t="str">
        <f>IF(Table5[[#This Row],[b1]]="","","PCS")</f>
        <v/>
      </c>
      <c r="N49" s="86"/>
      <c r="O49" s="86"/>
    </row>
    <row r="50" spans="1:15" x14ac:dyDescent="0.25">
      <c r="A50" s="88" t="s">
        <v>357</v>
      </c>
      <c r="B50" s="88"/>
      <c r="C50" s="194">
        <f>MATCH(A50,Table1[H_A1],0)</f>
        <v>103</v>
      </c>
      <c r="D50" s="194">
        <f>MATCH(Table5[[#This Row],[NAMA]],[1]!db[NB PAJAK],0)</f>
        <v>2093</v>
      </c>
      <c r="E50" t="str">
        <f>INDEX(Table1[Item Description],Table5[[#This Row],[//NOTA]])</f>
        <v>GUNTING JOYKO SC-838</v>
      </c>
      <c r="F50">
        <f>SUMIF(Table1[H_A1],Sheet5!A50,Table1[Qty])</f>
        <v>1440</v>
      </c>
      <c r="G50" t="str">
        <f>INDEX(Table1[Unit],Table5[[#This Row],[//NOTA]])</f>
        <v>PCS</v>
      </c>
      <c r="H50" s="195">
        <f>SUMIF(Table1[H_A1],Sheet5!A50,Table1[C])</f>
        <v>5</v>
      </c>
      <c r="I50" s="195">
        <f>INDEX(Table1[Unit Price],Table5[[#This Row],[//NOTA]])</f>
        <v>6500</v>
      </c>
      <c r="J50" s="86" t="str">
        <f>IF(Table5[[#This Row],[a2]]="","",Table5[[#This Row],[QTY]]*12)</f>
        <v/>
      </c>
      <c r="K50" s="86" t="str">
        <f>IF(Table5[[#This Row],[UNIT]]="grs","LSN",IF(Table5[[#This Row],[UNIT]]="LSN","PCS",""))</f>
        <v/>
      </c>
      <c r="L50" s="86" t="str">
        <f>IF(Table5[[#This Row],[a2]]="LSN",Table5[[#This Row],[a1]]*12,"")</f>
        <v/>
      </c>
      <c r="M50" s="86" t="str">
        <f>IF(Table5[[#This Row],[b1]]="","","PCS")</f>
        <v/>
      </c>
      <c r="N50" s="86"/>
      <c r="O50" s="86"/>
    </row>
    <row r="51" spans="1:15" x14ac:dyDescent="0.25">
      <c r="A51" s="88" t="s">
        <v>358</v>
      </c>
      <c r="B51" s="88"/>
      <c r="C51" s="194">
        <f>MATCH(A51,Table1[H_A1],0)</f>
        <v>104</v>
      </c>
      <c r="D51" s="194">
        <f>MATCH(Table5[[#This Row],[NAMA]],[1]!db[NB PAJAK],0)</f>
        <v>2095</v>
      </c>
      <c r="E51" t="str">
        <f>INDEX(Table1[Item Description],Table5[[#This Row],[//NOTA]])</f>
        <v>GUNTING JOYKO SC-848</v>
      </c>
      <c r="F51">
        <f>SUMIF(Table1[H_A1],Sheet5!A51,Table1[Qty])</f>
        <v>864</v>
      </c>
      <c r="G51" t="str">
        <f>INDEX(Table1[Unit],Table5[[#This Row],[//NOTA]])</f>
        <v>PCS</v>
      </c>
      <c r="H51" s="195">
        <f>SUMIF(Table1[H_A1],Sheet5!A51,Table1[C])</f>
        <v>6</v>
      </c>
      <c r="I51" s="195">
        <f>INDEX(Table1[Unit Price],Table5[[#This Row],[//NOTA]])</f>
        <v>9750</v>
      </c>
      <c r="J51" s="86" t="str">
        <f>IF(Table5[[#This Row],[a2]]="","",Table5[[#This Row],[QTY]]*12)</f>
        <v/>
      </c>
      <c r="K51" s="86" t="str">
        <f>IF(Table5[[#This Row],[UNIT]]="grs","LSN",IF(Table5[[#This Row],[UNIT]]="LSN","PCS",""))</f>
        <v/>
      </c>
      <c r="L51" s="86" t="str">
        <f>IF(Table5[[#This Row],[a2]]="LSN",Table5[[#This Row],[a1]]*12,"")</f>
        <v/>
      </c>
      <c r="M51" s="86" t="str">
        <f>IF(Table5[[#This Row],[b1]]="","","PCS")</f>
        <v/>
      </c>
      <c r="N51" s="86"/>
      <c r="O51" s="86"/>
    </row>
    <row r="52" spans="1:15" x14ac:dyDescent="0.25">
      <c r="A52" s="88" t="s">
        <v>220</v>
      </c>
      <c r="B52" s="88"/>
      <c r="C52" s="194">
        <f>MATCH(A52,Table1[H_A1],0)</f>
        <v>31</v>
      </c>
      <c r="D52" s="194">
        <f>MATCH(Table5[[#This Row],[NAMA]],[1]!db[NB PAJAK],0)</f>
        <v>1374</v>
      </c>
      <c r="E52" t="str">
        <f>INDEX(Table1[Item Description],Table5[[#This Row],[//NOTA]])</f>
        <v>GUNTING KENKO SC-838N</v>
      </c>
      <c r="F52">
        <f>SUMIF(Table1[H_A1],Sheet5!A52,Table1[Qty])</f>
        <v>26</v>
      </c>
      <c r="G52" t="str">
        <f>INDEX(Table1[Unit],Table5[[#This Row],[//NOTA]])</f>
        <v>LSN</v>
      </c>
      <c r="H52" s="195">
        <f>SUMIF(Table1[H_A1],Sheet5!A52,Table1[C])</f>
        <v>1</v>
      </c>
      <c r="I52" s="195">
        <f>INDEX(Table1[Unit Price],Table5[[#This Row],[//NOTA]])</f>
        <v>79800</v>
      </c>
      <c r="J52" s="86">
        <f>IF(Table5[[#This Row],[a2]]="","",Table5[[#This Row],[QTY]]*12)</f>
        <v>312</v>
      </c>
      <c r="K52" s="86" t="str">
        <f>IF(Table5[[#This Row],[UNIT]]="grs","LSN",IF(Table5[[#This Row],[UNIT]]="LSN","PCS",""))</f>
        <v>PCS</v>
      </c>
      <c r="L52" s="86" t="str">
        <f>IF(Table5[[#This Row],[a2]]="LSN",Table5[[#This Row],[a1]]*12,"")</f>
        <v/>
      </c>
      <c r="M52" s="86" t="str">
        <f>IF(Table5[[#This Row],[b1]]="","","PCS")</f>
        <v/>
      </c>
      <c r="N52" s="86"/>
      <c r="O52" s="86"/>
    </row>
    <row r="53" spans="1:15" x14ac:dyDescent="0.25">
      <c r="A53" s="88" t="s">
        <v>481</v>
      </c>
      <c r="B53" s="88"/>
      <c r="C53" s="194">
        <f>MATCH(A53,Table1[H_A1],0)</f>
        <v>172</v>
      </c>
      <c r="D53" s="194" t="e">
        <f>MATCH(Table5[[#This Row],[NAMA]],[1]!db[NB PAJAK],0)</f>
        <v>#N/A</v>
      </c>
      <c r="E53" t="str">
        <f>INDEX(Table1[Item Description],Table5[[#This Row],[//NOTA]])</f>
        <v>HIGHLIGHTER / STABILLO JOYKO HL-1/2/3/4/5 (Kn/Hj/Br/Pink/Or)</v>
      </c>
      <c r="F53">
        <f>SUMIF(Table1[H_A1],Sheet5!A53,Table1[Qty])</f>
        <v>500</v>
      </c>
      <c r="G53" t="str">
        <f>INDEX(Table1[Unit],Table5[[#This Row],[//NOTA]])</f>
        <v>PCS</v>
      </c>
      <c r="H53" s="195">
        <f>SUMIF(Table1[H_A1],Sheet5!A53,Table1[C])</f>
        <v>0</v>
      </c>
      <c r="I53" s="195">
        <f>INDEX(Table1[Unit Price],Table5[[#This Row],[//NOTA]])</f>
        <v>3700</v>
      </c>
      <c r="J53" s="86" t="str">
        <f>IF(Table5[[#This Row],[a2]]="","",Table5[[#This Row],[QTY]]*12)</f>
        <v/>
      </c>
      <c r="K53" s="86" t="str">
        <f>IF(Table5[[#This Row],[UNIT]]="grs","LSN",IF(Table5[[#This Row],[UNIT]]="LSN","PCS",""))</f>
        <v/>
      </c>
      <c r="L53" s="86" t="str">
        <f>IF(Table5[[#This Row],[a2]]="LSN",Table5[[#This Row],[a1]]*12,"")</f>
        <v/>
      </c>
      <c r="M53" s="86" t="str">
        <f>IF(Table5[[#This Row],[b1]]="","","PCS")</f>
        <v/>
      </c>
      <c r="N53" s="86"/>
      <c r="O53" s="86"/>
    </row>
    <row r="54" spans="1:15" x14ac:dyDescent="0.25">
      <c r="A54" s="88" t="s">
        <v>221</v>
      </c>
      <c r="B54" s="88"/>
      <c r="C54" s="194">
        <f>MATCH(A54,Table1[H_A1],0)</f>
        <v>37</v>
      </c>
      <c r="D54" s="194">
        <f>MATCH(Table5[[#This Row],[NAMA]],[1]!db[NB PAJAK],0)</f>
        <v>2155</v>
      </c>
      <c r="E54" t="str">
        <f>INDEX(Table1[Item Description],Table5[[#This Row],[//NOTA]])</f>
        <v>HIGHLIGHTER / STABILLO TIZO TF-610 (isi 54 pc)</v>
      </c>
      <c r="F54">
        <f>SUMIF(Table1[H_A1],Sheet5!A54,Table1[Qty])</f>
        <v>1</v>
      </c>
      <c r="G54" t="str">
        <f>INDEX(Table1[Unit],Table5[[#This Row],[//NOTA]])</f>
        <v>PAK</v>
      </c>
      <c r="H54" s="195">
        <f>SUMIF(Table1[H_A1],Sheet5!A54,Table1[C])</f>
        <v>0</v>
      </c>
      <c r="I54" s="195">
        <f>INDEX(Table1[Unit Price],Table5[[#This Row],[//NOTA]])</f>
        <v>121500</v>
      </c>
      <c r="J54" s="86" t="str">
        <f>IF(Table5[[#This Row],[a2]]="","",Table5[[#This Row],[QTY]]*12)</f>
        <v/>
      </c>
      <c r="K54" s="86" t="str">
        <f>IF(Table5[[#This Row],[UNIT]]="grs","LSN",IF(Table5[[#This Row],[UNIT]]="LSN","PCS",""))</f>
        <v/>
      </c>
      <c r="L54" s="86" t="str">
        <f>IF(Table5[[#This Row],[a2]]="LSN",Table5[[#This Row],[a1]]*12,"")</f>
        <v/>
      </c>
      <c r="M54" s="86" t="str">
        <f>IF(Table5[[#This Row],[b1]]="","","PCS")</f>
        <v/>
      </c>
      <c r="N54" s="86"/>
      <c r="O54" s="86"/>
    </row>
    <row r="55" spans="1:15" x14ac:dyDescent="0.25">
      <c r="A55" s="88" t="s">
        <v>222</v>
      </c>
      <c r="B55" s="88"/>
      <c r="C55" s="194">
        <f>MATCH(A55,Table1[H_A1],0)</f>
        <v>26</v>
      </c>
      <c r="D55" s="194">
        <f>MATCH(Table5[[#This Row],[NAMA]],[1]!db[NB PAJAK],0)</f>
        <v>2154</v>
      </c>
      <c r="E55" t="str">
        <f>INDEX(Table1[Item Description],Table5[[#This Row],[//NOTA]])</f>
        <v>HIGHLIGHTER / STABILLO VANCO HL-520</v>
      </c>
      <c r="F55">
        <f>SUMIF(Table1[H_A1],Sheet5!A55,Table1[Qty])</f>
        <v>2</v>
      </c>
      <c r="G55" t="str">
        <f>INDEX(Table1[Unit],Table5[[#This Row],[//NOTA]])</f>
        <v>LSN</v>
      </c>
      <c r="H55" s="195">
        <f>SUMIF(Table1[H_A1],Sheet5!A55,Table1[C])</f>
        <v>0</v>
      </c>
      <c r="I55" s="195">
        <f>INDEX(Table1[Unit Price],Table5[[#This Row],[//NOTA]])</f>
        <v>25000</v>
      </c>
      <c r="J55" s="86">
        <f>IF(Table5[[#This Row],[a2]]="","",Table5[[#This Row],[QTY]]*12)</f>
        <v>24</v>
      </c>
      <c r="K55" s="86" t="str">
        <f>IF(Table5[[#This Row],[UNIT]]="grs","LSN",IF(Table5[[#This Row],[UNIT]]="LSN","PCS",""))</f>
        <v>PCS</v>
      </c>
      <c r="L55" s="86" t="str">
        <f>IF(Table5[[#This Row],[a2]]="LSN",Table5[[#This Row],[a1]]*12,"")</f>
        <v/>
      </c>
      <c r="M55" s="86" t="str">
        <f>IF(Table5[[#This Row],[b1]]="","","PCS")</f>
        <v/>
      </c>
      <c r="N55" s="86"/>
      <c r="O55" s="86"/>
    </row>
    <row r="56" spans="1:15" x14ac:dyDescent="0.25">
      <c r="A56" s="88" t="s">
        <v>147</v>
      </c>
      <c r="B56" s="88"/>
      <c r="C56" s="194">
        <f>MATCH(A56,Table1[H_A1],0)</f>
        <v>5</v>
      </c>
      <c r="D56" s="194">
        <f>MATCH(Table5[[#This Row],[NAMA]],[1]!db[NB PAJAK],0)</f>
        <v>1306</v>
      </c>
      <c r="E56" t="str">
        <f>INDEX(Table1[Item Description],Table5[[#This Row],[//NOTA]])</f>
        <v>HIGHLIGHTER / STABILO KENKO HL-100 KUNING</v>
      </c>
      <c r="F56">
        <f>SUMIF(Table1[H_A1],Sheet5!A56,Table1[Qty])</f>
        <v>480</v>
      </c>
      <c r="G56" t="str">
        <f>INDEX(Table1[Unit],Table5[[#This Row],[//NOTA]])</f>
        <v>PCS</v>
      </c>
      <c r="H56" s="195">
        <f>SUMIF(Table1[H_A1],Sheet5!A56,Table1[C])</f>
        <v>1</v>
      </c>
      <c r="I56" s="195">
        <f>INDEX(Table1[Unit Price],Table5[[#This Row],[//NOTA]])</f>
        <v>3050</v>
      </c>
      <c r="J56" s="86" t="str">
        <f>IF(Table5[[#This Row],[a2]]="","",Table5[[#This Row],[QTY]]*12)</f>
        <v/>
      </c>
      <c r="K56" s="86" t="str">
        <f>IF(Table5[[#This Row],[UNIT]]="grs","LSN",IF(Table5[[#This Row],[UNIT]]="LSN","PCS",""))</f>
        <v/>
      </c>
      <c r="L56" s="86" t="str">
        <f>IF(Table5[[#This Row],[a2]]="LSN",Table5[[#This Row],[a1]]*12,"")</f>
        <v/>
      </c>
      <c r="M56" s="86" t="str">
        <f>IF(Table5[[#This Row],[b1]]="","","PCS")</f>
        <v/>
      </c>
      <c r="N56" s="86"/>
      <c r="O56" s="86"/>
    </row>
    <row r="57" spans="1:15" x14ac:dyDescent="0.25">
      <c r="A57" s="88" t="s">
        <v>179</v>
      </c>
      <c r="B57" s="88"/>
      <c r="C57" s="194">
        <f>MATCH(A57,Table1[H_A1],0)</f>
        <v>22</v>
      </c>
      <c r="D57" s="194">
        <f>MATCH(Table5[[#This Row],[NAMA]],[1]!db[NB PAJAK],0)</f>
        <v>1229</v>
      </c>
      <c r="E57" t="str">
        <f>INDEX(Table1[Item Description],Table5[[#This Row],[//NOTA]])</f>
        <v>ISI CUTTER 18 MM KENKO L-150 (BESAR)</v>
      </c>
      <c r="F57">
        <f>SUMIF(Table1[H_A1],Sheet5!A57,Table1[Qty])</f>
        <v>216</v>
      </c>
      <c r="G57" t="str">
        <f>INDEX(Table1[Unit],Table5[[#This Row],[//NOTA]])</f>
        <v>LSN</v>
      </c>
      <c r="H57" s="195">
        <f>SUMIF(Table1[H_A1],Sheet5!A57,Table1[C])</f>
        <v>3</v>
      </c>
      <c r="I57" s="195">
        <f>INDEX(Table1[Unit Price],Table5[[#This Row],[//NOTA]])</f>
        <v>64800</v>
      </c>
      <c r="J57" s="86">
        <f>IF(Table5[[#This Row],[a2]]="","",Table5[[#This Row],[QTY]]*12)</f>
        <v>2592</v>
      </c>
      <c r="K57" s="86" t="str">
        <f>IF(Table5[[#This Row],[UNIT]]="grs","LSN",IF(Table5[[#This Row],[UNIT]]="LSN","PCS",""))</f>
        <v>PCS</v>
      </c>
      <c r="L57" s="86" t="str">
        <f>IF(Table5[[#This Row],[a2]]="LSN",Table5[[#This Row],[a1]]*12,"")</f>
        <v/>
      </c>
      <c r="M57" s="86" t="str">
        <f>IF(Table5[[#This Row],[b1]]="","","PCS")</f>
        <v/>
      </c>
      <c r="N57" s="86"/>
      <c r="O57" s="86"/>
    </row>
    <row r="58" spans="1:15" x14ac:dyDescent="0.25">
      <c r="A58" s="88" t="s">
        <v>466</v>
      </c>
      <c r="B58" s="88"/>
      <c r="C58" s="194">
        <f>MATCH(A58,Table1[H_A1],0)</f>
        <v>157</v>
      </c>
      <c r="D58" s="194">
        <f>MATCH(Table5[[#This Row],[NAMA]],[1]!db[NB PAJAK],0)</f>
        <v>1914</v>
      </c>
      <c r="E58" t="str">
        <f>INDEX(Table1[Item Description],Table5[[#This Row],[//NOTA]])</f>
        <v>ISI PENSIL 2B 2.0 MM JOYKO PL-11</v>
      </c>
      <c r="F58">
        <f>SUMIF(Table1[H_A1],Sheet5!A58,Table1[Qty])</f>
        <v>72</v>
      </c>
      <c r="G58" t="str">
        <f>INDEX(Table1[Unit],Table5[[#This Row],[//NOTA]])</f>
        <v>LSN</v>
      </c>
      <c r="H58" s="195">
        <f>SUMIF(Table1[H_A1],Sheet5!A58,Table1[C])</f>
        <v>1</v>
      </c>
      <c r="I58" s="195">
        <f>INDEX(Table1[Unit Price],Table5[[#This Row],[//NOTA]])</f>
        <v>37200</v>
      </c>
      <c r="J58" s="86">
        <f>IF(Table5[[#This Row],[a2]]="","",Table5[[#This Row],[QTY]]*12)</f>
        <v>864</v>
      </c>
      <c r="K58" s="86" t="str">
        <f>IF(Table5[[#This Row],[UNIT]]="grs","LSN",IF(Table5[[#This Row],[UNIT]]="LSN","PCS",""))</f>
        <v>PCS</v>
      </c>
      <c r="L58" s="86" t="str">
        <f>IF(Table5[[#This Row],[a2]]="LSN",Table5[[#This Row],[a1]]*12,"")</f>
        <v/>
      </c>
      <c r="M58" s="86" t="str">
        <f>IF(Table5[[#This Row],[b1]]="","","PCS")</f>
        <v/>
      </c>
      <c r="N58" s="86"/>
      <c r="O58" s="86"/>
    </row>
    <row r="59" spans="1:15" x14ac:dyDescent="0.25">
      <c r="A59" s="88" t="s">
        <v>287</v>
      </c>
      <c r="B59" s="88"/>
      <c r="C59" s="194">
        <f>MATCH(A59,Table1[H_A1],0)</f>
        <v>67</v>
      </c>
      <c r="D59" s="194">
        <f>MATCH(Table5[[#This Row],[NAMA]],[1]!db[NB PAJAK],0)</f>
        <v>1184</v>
      </c>
      <c r="E59" t="str">
        <f>INDEX(Table1[Item Description],Table5[[#This Row],[//NOTA]])</f>
        <v>JANGKA (COMPASS SET) KENKO C-2011</v>
      </c>
      <c r="F59">
        <f>SUMIF(Table1[H_A1],Sheet5!A59,Table1[Qty])</f>
        <v>48</v>
      </c>
      <c r="G59" t="str">
        <f>INDEX(Table1[Unit],Table5[[#This Row],[//NOTA]])</f>
        <v>SET</v>
      </c>
      <c r="H59" s="195">
        <f>SUMIF(Table1[H_A1],Sheet5!A59,Table1[C])</f>
        <v>0</v>
      </c>
      <c r="I59" s="195">
        <f>INDEX(Table1[Unit Price],Table5[[#This Row],[//NOTA]])</f>
        <v>21000</v>
      </c>
      <c r="J59" s="86" t="str">
        <f>IF(Table5[[#This Row],[a2]]="","",Table5[[#This Row],[QTY]]*12)</f>
        <v/>
      </c>
      <c r="K59" s="86" t="str">
        <f>IF(Table5[[#This Row],[UNIT]]="grs","LSN",IF(Table5[[#This Row],[UNIT]]="LSN","PCS",""))</f>
        <v/>
      </c>
      <c r="L59" s="86" t="str">
        <f>IF(Table5[[#This Row],[a2]]="LSN",Table5[[#This Row],[a1]]*12,"")</f>
        <v/>
      </c>
      <c r="M59" s="86" t="str">
        <f>IF(Table5[[#This Row],[b1]]="","","PCS")</f>
        <v/>
      </c>
      <c r="N59" s="86"/>
      <c r="O59" s="86"/>
    </row>
    <row r="60" spans="1:15" x14ac:dyDescent="0.25">
      <c r="A60" s="88" t="s">
        <v>427</v>
      </c>
      <c r="B60" s="88"/>
      <c r="C60" s="194">
        <f>MATCH(A60,Table1[H_A1],0)</f>
        <v>138</v>
      </c>
      <c r="D60" s="194">
        <f>MATCH(Table5[[#This Row],[NAMA]],[1]!db[NB PAJAK],0)</f>
        <v>1608</v>
      </c>
      <c r="E60" t="str">
        <f>INDEX(Table1[Item Description],Table5[[#This Row],[//NOTA]])</f>
        <v>JANGKA (MATH SET) JOYKO MS-25</v>
      </c>
      <c r="F60">
        <f>SUMIF(Table1[H_A1],Sheet5!A60,Table1[Qty])</f>
        <v>48</v>
      </c>
      <c r="G60" t="str">
        <f>INDEX(Table1[Unit],Table5[[#This Row],[//NOTA]])</f>
        <v>LSN</v>
      </c>
      <c r="H60" s="195">
        <f>SUMIF(Table1[H_A1],Sheet5!A60,Table1[C])</f>
        <v>2</v>
      </c>
      <c r="I60" s="195">
        <f>INDEX(Table1[Unit Price],Table5[[#This Row],[//NOTA]])</f>
        <v>89400</v>
      </c>
      <c r="J60" s="86">
        <f>IF(Table5[[#This Row],[a2]]="","",Table5[[#This Row],[QTY]]*12)</f>
        <v>576</v>
      </c>
      <c r="K60" s="86" t="str">
        <f>IF(Table5[[#This Row],[UNIT]]="grs","LSN",IF(Table5[[#This Row],[UNIT]]="LSN","PCS",""))</f>
        <v>PCS</v>
      </c>
      <c r="L60" s="86" t="str">
        <f>IF(Table5[[#This Row],[a2]]="LSN",Table5[[#This Row],[a1]]*12,"")</f>
        <v/>
      </c>
      <c r="M60" s="86" t="str">
        <f>IF(Table5[[#This Row],[b1]]="","","PCS")</f>
        <v/>
      </c>
      <c r="N60" s="86"/>
      <c r="O60" s="86"/>
    </row>
    <row r="61" spans="1:15" x14ac:dyDescent="0.25">
      <c r="A61" s="88" t="s">
        <v>428</v>
      </c>
      <c r="B61" s="88"/>
      <c r="C61" s="194">
        <f>MATCH(A61,Table1[H_A1],0)</f>
        <v>139</v>
      </c>
      <c r="D61" s="194">
        <f>MATCH(Table5[[#This Row],[NAMA]],[1]!db[NB PAJAK],0)</f>
        <v>1612</v>
      </c>
      <c r="E61" t="str">
        <f>INDEX(Table1[Item Description],Table5[[#This Row],[//NOTA]])</f>
        <v>JANGKA (MATH SET) JOYKO MS-55</v>
      </c>
      <c r="F61">
        <f>SUMIF(Table1[H_A1],Sheet5!A61,Table1[Qty])</f>
        <v>144</v>
      </c>
      <c r="G61" t="str">
        <f>INDEX(Table1[Unit],Table5[[#This Row],[//NOTA]])</f>
        <v>LSN</v>
      </c>
      <c r="H61" s="195">
        <f>SUMIF(Table1[H_A1],Sheet5!A61,Table1[C])</f>
        <v>6</v>
      </c>
      <c r="I61" s="195">
        <f>INDEX(Table1[Unit Price],Table5[[#This Row],[//NOTA]])</f>
        <v>89400</v>
      </c>
      <c r="J61" s="86">
        <f>IF(Table5[[#This Row],[a2]]="","",Table5[[#This Row],[QTY]]*12)</f>
        <v>1728</v>
      </c>
      <c r="K61" s="86" t="str">
        <f>IF(Table5[[#This Row],[UNIT]]="grs","LSN",IF(Table5[[#This Row],[UNIT]]="LSN","PCS",""))</f>
        <v>PCS</v>
      </c>
      <c r="L61" s="86" t="str">
        <f>IF(Table5[[#This Row],[a2]]="LSN",Table5[[#This Row],[a1]]*12,"")</f>
        <v/>
      </c>
      <c r="M61" s="86" t="str">
        <f>IF(Table5[[#This Row],[b1]]="","","PCS")</f>
        <v/>
      </c>
      <c r="N61" s="86"/>
      <c r="O61" s="86"/>
    </row>
    <row r="62" spans="1:15" x14ac:dyDescent="0.25">
      <c r="A62" s="88" t="s">
        <v>254</v>
      </c>
      <c r="B62" s="88"/>
      <c r="C62" s="194">
        <f>MATCH(A62,Table1[H_A1],0)</f>
        <v>64</v>
      </c>
      <c r="D62" s="194">
        <f>MATCH(Table5[[#This Row],[NAMA]],[1]!db[NB PAJAK],0)</f>
        <v>1093</v>
      </c>
      <c r="E62" t="str">
        <f>INDEX(Table1[Item Description],Table5[[#This Row],[//NOTA]])</f>
        <v>KARTU STOCK FOLIO PUTIH</v>
      </c>
      <c r="F62">
        <f>SUMIF(Table1[H_A1],Sheet5!A62,Table1[Qty])</f>
        <v>5</v>
      </c>
      <c r="G62" t="str">
        <f>INDEX(Table1[Unit],Table5[[#This Row],[//NOTA]])</f>
        <v>PAK</v>
      </c>
      <c r="H62" s="195">
        <f>SUMIF(Table1[H_A1],Sheet5!A62,Table1[C])</f>
        <v>0</v>
      </c>
      <c r="I62" s="195">
        <f>INDEX(Table1[Unit Price],Table5[[#This Row],[//NOTA]])</f>
        <v>37500</v>
      </c>
      <c r="J62" s="86" t="str">
        <f>IF(Table5[[#This Row],[a2]]="","",Table5[[#This Row],[QTY]]*12)</f>
        <v/>
      </c>
      <c r="K62" s="86" t="str">
        <f>IF(Table5[[#This Row],[UNIT]]="grs","LSN",IF(Table5[[#This Row],[UNIT]]="LSN","PCS",""))</f>
        <v/>
      </c>
      <c r="L62" s="86" t="str">
        <f>IF(Table5[[#This Row],[a2]]="LSN",Table5[[#This Row],[a1]]*12,"")</f>
        <v/>
      </c>
      <c r="M62" s="86" t="str">
        <f>IF(Table5[[#This Row],[b1]]="","","PCS")</f>
        <v/>
      </c>
      <c r="N62" s="86"/>
      <c r="O62" s="86"/>
    </row>
    <row r="63" spans="1:15" x14ac:dyDescent="0.25">
      <c r="A63" s="88" t="s">
        <v>255</v>
      </c>
      <c r="B63" s="88"/>
      <c r="C63" s="194">
        <f>MATCH(A63,Table1[H_A1],0)</f>
        <v>63</v>
      </c>
      <c r="D63" s="194">
        <f>MATCH(Table5[[#This Row],[NAMA]],[1]!db[NB PAJAK],0)</f>
        <v>1094</v>
      </c>
      <c r="E63" t="str">
        <f>INDEX(Table1[Item Description],Table5[[#This Row],[//NOTA]])</f>
        <v>KARTU STOCK KWARTO PUTIH</v>
      </c>
      <c r="F63">
        <f>SUMIF(Table1[H_A1],Sheet5!A63,Table1[Qty])</f>
        <v>5</v>
      </c>
      <c r="G63" t="str">
        <f>INDEX(Table1[Unit],Table5[[#This Row],[//NOTA]])</f>
        <v>PAK</v>
      </c>
      <c r="H63" s="195">
        <f>SUMIF(Table1[H_A1],Sheet5!A63,Table1[C])</f>
        <v>0</v>
      </c>
      <c r="I63" s="195">
        <f>INDEX(Table1[Unit Price],Table5[[#This Row],[//NOTA]])</f>
        <v>19000</v>
      </c>
      <c r="J63" s="86" t="str">
        <f>IF(Table5[[#This Row],[a2]]="","",Table5[[#This Row],[QTY]]*12)</f>
        <v/>
      </c>
      <c r="K63" s="86" t="str">
        <f>IF(Table5[[#This Row],[UNIT]]="grs","LSN",IF(Table5[[#This Row],[UNIT]]="LSN","PCS",""))</f>
        <v/>
      </c>
      <c r="L63" s="86" t="str">
        <f>IF(Table5[[#This Row],[a2]]="LSN",Table5[[#This Row],[a1]]*12,"")</f>
        <v/>
      </c>
      <c r="M63" s="86" t="str">
        <f>IF(Table5[[#This Row],[b1]]="","","PCS")</f>
        <v/>
      </c>
      <c r="N63" s="86"/>
      <c r="O63" s="86"/>
    </row>
    <row r="64" spans="1:15" x14ac:dyDescent="0.25">
      <c r="A64" s="88" t="s">
        <v>461</v>
      </c>
      <c r="B64" s="88"/>
      <c r="C64" s="194">
        <f>MATCH(A64,Table1[H_A1],0)</f>
        <v>156</v>
      </c>
      <c r="D64" s="194">
        <f>MATCH(Table5[[#This Row],[NAMA]],[1]!db[NB PAJAK],0)</f>
        <v>1457</v>
      </c>
      <c r="E64" t="str">
        <f>INDEX(Table1[Item Description],Table5[[#This Row],[//NOTA]])</f>
        <v>LABEL HARGA JOYKO LB-2RL (1 LINE PUTIH)</v>
      </c>
      <c r="F64">
        <f>SUMIF(Table1[H_A1],Sheet5!A64,Table1[Qty])</f>
        <v>2000</v>
      </c>
      <c r="G64" t="str">
        <f>INDEX(Table1[Unit],Table5[[#This Row],[//NOTA]])</f>
        <v>PCS</v>
      </c>
      <c r="H64" s="195">
        <f>SUMIF(Table1[H_A1],Sheet5!A64,Table1[C])</f>
        <v>2</v>
      </c>
      <c r="I64" s="195">
        <f>INDEX(Table1[Unit Price],Table5[[#This Row],[//NOTA]])</f>
        <v>2050</v>
      </c>
      <c r="J64" s="86" t="str">
        <f>IF(Table5[[#This Row],[a2]]="","",Table5[[#This Row],[QTY]]*12)</f>
        <v/>
      </c>
      <c r="K64" s="86" t="str">
        <f>IF(Table5[[#This Row],[UNIT]]="grs","LSN",IF(Table5[[#This Row],[UNIT]]="LSN","PCS",""))</f>
        <v/>
      </c>
      <c r="L64" s="86" t="str">
        <f>IF(Table5[[#This Row],[a2]]="LSN",Table5[[#This Row],[a1]]*12,"")</f>
        <v/>
      </c>
      <c r="M64" s="86" t="str">
        <f>IF(Table5[[#This Row],[b1]]="","","PCS")</f>
        <v/>
      </c>
      <c r="N64" s="86"/>
      <c r="O64" s="86"/>
    </row>
    <row r="65" spans="1:15" x14ac:dyDescent="0.25">
      <c r="A65" s="88" t="s">
        <v>485</v>
      </c>
      <c r="B65" s="88"/>
      <c r="C65" s="194">
        <f>MATCH(A65,Table1[H_A1],0)</f>
        <v>174</v>
      </c>
      <c r="D65" s="194">
        <f>MATCH(Table5[[#This Row],[NAMA]],[1]!db[NB PAJAK],0)</f>
        <v>1458</v>
      </c>
      <c r="E65" t="str">
        <f>INDEX(Table1[Item Description],Table5[[#This Row],[//NOTA]])</f>
        <v>LABEL HARGA JOYKO LB-3 (2 LINE KUNING FLUOR)</v>
      </c>
      <c r="F65">
        <f>SUMIF(Table1[H_A1],Sheet5!A65,Table1[Qty])</f>
        <v>1000</v>
      </c>
      <c r="G65" t="str">
        <f>INDEX(Table1[Unit],Table5[[#This Row],[//NOTA]])</f>
        <v>PCS</v>
      </c>
      <c r="H65" s="195">
        <f>SUMIF(Table1[H_A1],Sheet5!A65,Table1[C])</f>
        <v>2</v>
      </c>
      <c r="I65" s="195">
        <f>INDEX(Table1[Unit Price],Table5[[#This Row],[//NOTA]])</f>
        <v>4300</v>
      </c>
      <c r="J65" s="86" t="str">
        <f>IF(Table5[[#This Row],[a2]]="","",Table5[[#This Row],[QTY]]*12)</f>
        <v/>
      </c>
      <c r="K65" s="86" t="str">
        <f>IF(Table5[[#This Row],[UNIT]]="grs","LSN",IF(Table5[[#This Row],[UNIT]]="LSN","PCS",""))</f>
        <v/>
      </c>
      <c r="L65" s="86" t="str">
        <f>IF(Table5[[#This Row],[a2]]="LSN",Table5[[#This Row],[a1]]*12,"")</f>
        <v/>
      </c>
      <c r="M65" s="86" t="str">
        <f>IF(Table5[[#This Row],[b1]]="","","PCS")</f>
        <v/>
      </c>
      <c r="N65" s="86"/>
      <c r="O65" s="86"/>
    </row>
    <row r="66" spans="1:15" x14ac:dyDescent="0.25">
      <c r="A66" s="88" t="s">
        <v>371</v>
      </c>
      <c r="B66" s="88"/>
      <c r="C66" s="194">
        <f>MATCH(A66,Table1[H_A1],0)</f>
        <v>10</v>
      </c>
      <c r="D66" s="194">
        <f>MATCH(Table5[[#This Row],[NAMA]],[1]!db[NB PAJAK],0)</f>
        <v>1360</v>
      </c>
      <c r="E66" t="str">
        <f>INDEX(Table1[Item Description],Table5[[#This Row],[//NOTA]])</f>
        <v>LABEL HARGA KENKO 6001-2R (1 LINE) isi 10 rol</v>
      </c>
      <c r="F66">
        <f>SUMIF(Table1[H_A1],Sheet5!A66,Table1[Qty])</f>
        <v>20</v>
      </c>
      <c r="G66" t="str">
        <f>INDEX(Table1[Unit],Table5[[#This Row],[//NOTA]])</f>
        <v>PAK</v>
      </c>
      <c r="H66" s="195">
        <f>SUMIF(Table1[H_A1],Sheet5!A66,Table1[C])</f>
        <v>0</v>
      </c>
      <c r="I66" s="195">
        <f>INDEX(Table1[Unit Price],Table5[[#This Row],[//NOTA]])</f>
        <v>21000</v>
      </c>
      <c r="J66" s="86" t="str">
        <f>IF(Table5[[#This Row],[a2]]="","",Table5[[#This Row],[QTY]]*12)</f>
        <v/>
      </c>
      <c r="K66" s="86" t="str">
        <f>IF(Table5[[#This Row],[UNIT]]="grs","LSN",IF(Table5[[#This Row],[UNIT]]="LSN","PCS",""))</f>
        <v/>
      </c>
      <c r="L66" s="86" t="str">
        <f>IF(Table5[[#This Row],[a2]]="LSN",Table5[[#This Row],[a1]]*12,"")</f>
        <v/>
      </c>
      <c r="M66" s="86" t="str">
        <f>IF(Table5[[#This Row],[b1]]="","","PCS")</f>
        <v/>
      </c>
      <c r="N66" s="86"/>
      <c r="O66" s="86"/>
    </row>
    <row r="67" spans="1:15" x14ac:dyDescent="0.25">
      <c r="A67" s="88" t="s">
        <v>441</v>
      </c>
      <c r="B67" s="88"/>
      <c r="C67" s="194">
        <f>MATCH(A67,Table1[H_A1],0)</f>
        <v>143</v>
      </c>
      <c r="D67" s="194">
        <f>MATCH(Table5[[#This Row],[NAMA]],[1]!db[NB PAJAK],0)</f>
        <v>1315</v>
      </c>
      <c r="E67" t="str">
        <f>INDEX(Table1[Item Description],Table5[[#This Row],[//NOTA]])</f>
        <v>LEM CAIR 35 ML KENKO LG-35</v>
      </c>
      <c r="F67">
        <f>SUMIF(Table1[H_A1],Sheet5!A67,Table1[Qty])</f>
        <v>2</v>
      </c>
      <c r="G67" t="str">
        <f>INDEX(Table1[Unit],Table5[[#This Row],[//NOTA]])</f>
        <v>LSN</v>
      </c>
      <c r="H67" s="195">
        <f>SUMIF(Table1[H_A1],Sheet5!A67,Table1[C])</f>
        <v>0</v>
      </c>
      <c r="I67" s="195">
        <f>INDEX(Table1[Unit Price],Table5[[#This Row],[//NOTA]])</f>
        <v>19800</v>
      </c>
      <c r="J67" s="86">
        <f>IF(Table5[[#This Row],[a2]]="","",Table5[[#This Row],[QTY]]*12)</f>
        <v>24</v>
      </c>
      <c r="K67" s="86" t="str">
        <f>IF(Table5[[#This Row],[UNIT]]="grs","LSN",IF(Table5[[#This Row],[UNIT]]="LSN","PCS",""))</f>
        <v>PCS</v>
      </c>
      <c r="L67" s="86" t="str">
        <f>IF(Table5[[#This Row],[a2]]="LSN",Table5[[#This Row],[a1]]*12,"")</f>
        <v/>
      </c>
      <c r="M67" s="86" t="str">
        <f>IF(Table5[[#This Row],[b1]]="","","PCS")</f>
        <v/>
      </c>
      <c r="N67" s="86"/>
      <c r="O67" s="86"/>
    </row>
    <row r="68" spans="1:15" x14ac:dyDescent="0.25">
      <c r="A68" s="88" t="s">
        <v>410</v>
      </c>
      <c r="B68" s="88"/>
      <c r="C68" s="194">
        <f>MATCH(A68,Table1[H_A1],0)</f>
        <v>124</v>
      </c>
      <c r="D68" s="194">
        <f>MATCH(Table5[[#This Row],[NAMA]],[1]!db[NB PAJAK],0)</f>
        <v>1289</v>
      </c>
      <c r="E68" t="str">
        <f>INDEX(Table1[Item Description],Table5[[#This Row],[//NOTA]])</f>
        <v>LEM STICK KENKO 15 GR (TANGGUNG) isi 20 pc</v>
      </c>
      <c r="F68">
        <f>SUMIF(Table1[H_A1],Sheet5!A68,Table1[Qty])</f>
        <v>36</v>
      </c>
      <c r="G68" t="str">
        <f>INDEX(Table1[Unit],Table5[[#This Row],[//NOTA]])</f>
        <v xml:space="preserve">BOX </v>
      </c>
      <c r="H68" s="195">
        <f>SUMIF(Table1[H_A1],Sheet5!A68,Table1[C])</f>
        <v>1</v>
      </c>
      <c r="I68" s="195">
        <f>INDEX(Table1[Unit Price],Table5[[#This Row],[//NOTA]])</f>
        <v>72000</v>
      </c>
      <c r="J68" s="86" t="str">
        <f>IF(Table5[[#This Row],[a2]]="","",Table5[[#This Row],[QTY]]*12)</f>
        <v/>
      </c>
      <c r="K68" s="86" t="str">
        <f>IF(Table5[[#This Row],[UNIT]]="grs","LSN",IF(Table5[[#This Row],[UNIT]]="LSN","PCS",""))</f>
        <v/>
      </c>
      <c r="L68" s="86" t="str">
        <f>IF(Table5[[#This Row],[a2]]="LSN",Table5[[#This Row],[a1]]*12,"")</f>
        <v/>
      </c>
      <c r="M68" s="86" t="str">
        <f>IF(Table5[[#This Row],[b1]]="","","PCS")</f>
        <v/>
      </c>
      <c r="N68" s="86"/>
      <c r="O68" s="86"/>
    </row>
    <row r="69" spans="1:15" x14ac:dyDescent="0.25">
      <c r="A69" s="88" t="s">
        <v>411</v>
      </c>
      <c r="B69" s="88"/>
      <c r="C69" s="194">
        <f>MATCH(A69,Table1[H_A1],0)</f>
        <v>123</v>
      </c>
      <c r="D69" s="194">
        <f>MATCH(Table5[[#This Row],[NAMA]],[1]!db[NB PAJAK],0)</f>
        <v>1291</v>
      </c>
      <c r="E69" t="str">
        <f>INDEX(Table1[Item Description],Table5[[#This Row],[//NOTA]])</f>
        <v>LEM STICK KENKO 8 GR (KECIL) isi 30 pc</v>
      </c>
      <c r="F69">
        <f>SUMIF(Table1[H_A1],Sheet5!A69,Table1[Qty])</f>
        <v>38</v>
      </c>
      <c r="G69" t="str">
        <f>INDEX(Table1[Unit],Table5[[#This Row],[//NOTA]])</f>
        <v>BOX</v>
      </c>
      <c r="H69" s="195">
        <f>SUMIF(Table1[H_A1],Sheet5!A69,Table1[C])</f>
        <v>1</v>
      </c>
      <c r="I69" s="195">
        <f>INDEX(Table1[Unit Price],Table5[[#This Row],[//NOTA]])</f>
        <v>66000</v>
      </c>
      <c r="J69" s="86" t="str">
        <f>IF(Table5[[#This Row],[a2]]="","",Table5[[#This Row],[QTY]]*12)</f>
        <v/>
      </c>
      <c r="K69" s="86" t="str">
        <f>IF(Table5[[#This Row],[UNIT]]="grs","LSN",IF(Table5[[#This Row],[UNIT]]="LSN","PCS",""))</f>
        <v/>
      </c>
      <c r="L69" s="86" t="str">
        <f>IF(Table5[[#This Row],[a2]]="LSN",Table5[[#This Row],[a1]]*12,"")</f>
        <v/>
      </c>
      <c r="M69" s="86" t="str">
        <f>IF(Table5[[#This Row],[b1]]="","","PCS")</f>
        <v/>
      </c>
      <c r="N69" s="86"/>
      <c r="O69" s="86"/>
    </row>
    <row r="70" spans="1:15" x14ac:dyDescent="0.25">
      <c r="A70" s="88" t="s">
        <v>442</v>
      </c>
      <c r="B70" s="88"/>
      <c r="C70" s="194">
        <f>MATCH(A70,Table1[H_A1],0)</f>
        <v>145</v>
      </c>
      <c r="D70" s="194">
        <f>MATCH(Table5[[#This Row],[NAMA]],[1]!db[NB PAJAK],0)</f>
        <v>1317</v>
      </c>
      <c r="E70" t="str">
        <f>INDEX(Table1[Item Description],Table5[[#This Row],[//NOTA]])</f>
        <v>LOOSE LEAF KENKO A5-LL 100-2070</v>
      </c>
      <c r="F70">
        <f>SUMIF(Table1[H_A1],Sheet5!A70,Table1[Qty])</f>
        <v>50</v>
      </c>
      <c r="G70" t="str">
        <f>INDEX(Table1[Unit],Table5[[#This Row],[//NOTA]])</f>
        <v>PAK</v>
      </c>
      <c r="H70" s="195">
        <f>SUMIF(Table1[H_A1],Sheet5!A70,Table1[C])</f>
        <v>0</v>
      </c>
      <c r="I70" s="195">
        <f>INDEX(Table1[Unit Price],Table5[[#This Row],[//NOTA]])</f>
        <v>8350</v>
      </c>
      <c r="J70" s="86" t="str">
        <f>IF(Table5[[#This Row],[a2]]="","",Table5[[#This Row],[QTY]]*12)</f>
        <v/>
      </c>
      <c r="K70" s="86" t="str">
        <f>IF(Table5[[#This Row],[UNIT]]="grs","LSN",IF(Table5[[#This Row],[UNIT]]="LSN","PCS",""))</f>
        <v/>
      </c>
      <c r="L70" s="86" t="str">
        <f>IF(Table5[[#This Row],[a2]]="LSN",Table5[[#This Row],[a1]]*12,"")</f>
        <v/>
      </c>
      <c r="M70" s="86" t="str">
        <f>IF(Table5[[#This Row],[b1]]="","","PCS")</f>
        <v/>
      </c>
      <c r="N70" s="86"/>
      <c r="O70" s="86"/>
    </row>
    <row r="71" spans="1:15" x14ac:dyDescent="0.25">
      <c r="A71" s="88" t="s">
        <v>443</v>
      </c>
      <c r="B71" s="88"/>
      <c r="C71" s="194">
        <f>MATCH(A71,Table1[H_A1],0)</f>
        <v>144</v>
      </c>
      <c r="D71" s="194">
        <f>MATCH(Table5[[#This Row],[NAMA]],[1]!db[NB PAJAK],0)</f>
        <v>1318</v>
      </c>
      <c r="E71" t="str">
        <f>INDEX(Table1[Item Description],Table5[[#This Row],[//NOTA]])</f>
        <v>LOOSE LEAF KENKO A5-LL 50-2070</v>
      </c>
      <c r="F71">
        <f>SUMIF(Table1[H_A1],Sheet5!A71,Table1[Qty])</f>
        <v>50</v>
      </c>
      <c r="G71" t="str">
        <f>INDEX(Table1[Unit],Table5[[#This Row],[//NOTA]])</f>
        <v>PAK</v>
      </c>
      <c r="H71" s="195">
        <f>SUMIF(Table1[H_A1],Sheet5!A71,Table1[C])</f>
        <v>0</v>
      </c>
      <c r="I71" s="195">
        <f>INDEX(Table1[Unit Price],Table5[[#This Row],[//NOTA]])</f>
        <v>4400</v>
      </c>
      <c r="J71" s="86" t="str">
        <f>IF(Table5[[#This Row],[a2]]="","",Table5[[#This Row],[QTY]]*12)</f>
        <v/>
      </c>
      <c r="K71" s="86" t="str">
        <f>IF(Table5[[#This Row],[UNIT]]="grs","LSN",IF(Table5[[#This Row],[UNIT]]="LSN","PCS",""))</f>
        <v/>
      </c>
      <c r="L71" s="86" t="str">
        <f>IF(Table5[[#This Row],[a2]]="LSN",Table5[[#This Row],[a1]]*12,"")</f>
        <v/>
      </c>
      <c r="M71" s="86" t="str">
        <f>IF(Table5[[#This Row],[b1]]="","","PCS")</f>
        <v/>
      </c>
      <c r="N71" s="86"/>
      <c r="O71" s="86"/>
    </row>
    <row r="72" spans="1:15" x14ac:dyDescent="0.25">
      <c r="A72" s="88" t="s">
        <v>412</v>
      </c>
      <c r="B72" s="88"/>
      <c r="C72" s="194">
        <f>MATCH(A72,Table1[H_A1],0)</f>
        <v>122</v>
      </c>
      <c r="D72" s="194">
        <f>MATCH(Table5[[#This Row],[NAMA]],[1]!db[NB PAJAK],0)</f>
        <v>1179</v>
      </c>
      <c r="E72" t="str">
        <f>INDEX(Table1[Item Description],Table5[[#This Row],[//NOTA]])</f>
        <v>PAPER CLIP WARNA KENKO 3100</v>
      </c>
      <c r="F72">
        <f>SUMIF(Table1[H_A1],Sheet5!A72,Table1[Qty])</f>
        <v>48</v>
      </c>
      <c r="G72" t="str">
        <f>INDEX(Table1[Unit],Table5[[#This Row],[//NOTA]])</f>
        <v>LSN</v>
      </c>
      <c r="H72" s="195">
        <f>SUMIF(Table1[H_A1],Sheet5!A72,Table1[C])</f>
        <v>1</v>
      </c>
      <c r="I72" s="195">
        <f>INDEX(Table1[Unit Price],Table5[[#This Row],[//NOTA]])</f>
        <v>41400</v>
      </c>
      <c r="J72" s="86">
        <f>IF(Table5[[#This Row],[a2]]="","",Table5[[#This Row],[QTY]]*12)</f>
        <v>576</v>
      </c>
      <c r="K72" s="86" t="str">
        <f>IF(Table5[[#This Row],[UNIT]]="grs","LSN",IF(Table5[[#This Row],[UNIT]]="LSN","PCS",""))</f>
        <v>PCS</v>
      </c>
      <c r="L72" s="86" t="str">
        <f>IF(Table5[[#This Row],[a2]]="LSN",Table5[[#This Row],[a1]]*12,"")</f>
        <v/>
      </c>
      <c r="M72" s="86" t="str">
        <f>IF(Table5[[#This Row],[b1]]="","","PCS")</f>
        <v/>
      </c>
      <c r="N72" s="86"/>
      <c r="O72" s="86"/>
    </row>
    <row r="73" spans="1:15" x14ac:dyDescent="0.25">
      <c r="A73" s="88" t="s">
        <v>420</v>
      </c>
      <c r="B73" s="88"/>
      <c r="C73" s="194">
        <f>MATCH(A73,Table1[H_A1],0)</f>
        <v>127</v>
      </c>
      <c r="D73" s="194">
        <f>MATCH(Table5[[#This Row],[NAMA]],[1]!db[NB PAJAK],0)</f>
        <v>1313</v>
      </c>
      <c r="E73" t="str">
        <f>INDEX(Table1[Item Description],Table5[[#This Row],[//NOTA]])</f>
        <v>PAPER JUMBO CLIP KENKO NO. 5</v>
      </c>
      <c r="F73">
        <f>SUMIF(Table1[H_A1],Sheet5!A73,Table1[Qty])</f>
        <v>80</v>
      </c>
      <c r="G73" t="str">
        <f>INDEX(Table1[Unit],Table5[[#This Row],[//NOTA]])</f>
        <v>PAK</v>
      </c>
      <c r="H73" s="195">
        <f>SUMIF(Table1[H_A1],Sheet5!A73,Table1[C])</f>
        <v>4</v>
      </c>
      <c r="I73" s="195">
        <f>INDEX(Table1[Unit Price],Table5[[#This Row],[//NOTA]])</f>
        <v>43000</v>
      </c>
      <c r="J73" s="86" t="str">
        <f>IF(Table5[[#This Row],[a2]]="","",Table5[[#This Row],[QTY]]*12)</f>
        <v/>
      </c>
      <c r="K73" s="86" t="str">
        <f>IF(Table5[[#This Row],[UNIT]]="grs","LSN",IF(Table5[[#This Row],[UNIT]]="LSN","PCS",""))</f>
        <v/>
      </c>
      <c r="L73" s="86" t="str">
        <f>IF(Table5[[#This Row],[a2]]="LSN",Table5[[#This Row],[a1]]*12,"")</f>
        <v/>
      </c>
      <c r="M73" s="86" t="str">
        <f>IF(Table5[[#This Row],[b1]]="","","PCS")</f>
        <v/>
      </c>
      <c r="N73" s="86"/>
      <c r="O73" s="86"/>
    </row>
    <row r="74" spans="1:15" x14ac:dyDescent="0.25">
      <c r="A74" s="88" t="s">
        <v>413</v>
      </c>
      <c r="B74" s="88"/>
      <c r="C74" s="194">
        <f>MATCH(A74,Table1[H_A1],0)</f>
        <v>125</v>
      </c>
      <c r="D74" s="194">
        <f>MATCH(Table5[[#This Row],[NAMA]],[1]!db[NB PAJAK],0)</f>
        <v>1419</v>
      </c>
      <c r="E74" t="str">
        <f>INDEX(Table1[Item Description],Table5[[#This Row],[//NOTA]])</f>
        <v>PAPER TRIGONAL CLIP KENKO NO. 1</v>
      </c>
      <c r="F74">
        <f>SUMIF(Table1[H_A1],Sheet5!A74,Table1[Qty])</f>
        <v>150</v>
      </c>
      <c r="G74" t="str">
        <f>INDEX(Table1[Unit],Table5[[#This Row],[//NOTA]])</f>
        <v>PAK</v>
      </c>
      <c r="H74" s="195">
        <f>SUMIF(Table1[H_A1],Sheet5!A74,Table1[C])</f>
        <v>3</v>
      </c>
      <c r="I74" s="195">
        <f>INDEX(Table1[Unit Price],Table5[[#This Row],[//NOTA]])</f>
        <v>17000</v>
      </c>
      <c r="J74" s="86" t="str">
        <f>IF(Table5[[#This Row],[a2]]="","",Table5[[#This Row],[QTY]]*12)</f>
        <v/>
      </c>
      <c r="K74" s="86" t="str">
        <f>IF(Table5[[#This Row],[UNIT]]="grs","LSN",IF(Table5[[#This Row],[UNIT]]="LSN","PCS",""))</f>
        <v/>
      </c>
      <c r="L74" s="86" t="str">
        <f>IF(Table5[[#This Row],[a2]]="LSN",Table5[[#This Row],[a1]]*12,"")</f>
        <v/>
      </c>
      <c r="M74" s="86" t="str">
        <f>IF(Table5[[#This Row],[b1]]="","","PCS")</f>
        <v/>
      </c>
      <c r="N74" s="86"/>
      <c r="O74" s="86"/>
    </row>
    <row r="75" spans="1:15" x14ac:dyDescent="0.25">
      <c r="A75" s="88" t="s">
        <v>414</v>
      </c>
      <c r="B75" s="88"/>
      <c r="C75" s="194">
        <f>MATCH(A75,Table1[H_A1],0)</f>
        <v>126</v>
      </c>
      <c r="D75" s="194">
        <f>MATCH(Table5[[#This Row],[NAMA]],[1]!db[NB PAJAK],0)</f>
        <v>1418</v>
      </c>
      <c r="E75" t="str">
        <f>INDEX(Table1[Item Description],Table5[[#This Row],[//NOTA]])</f>
        <v>PAPER TRIGONAL CLIP KENKO NO. 3</v>
      </c>
      <c r="F75">
        <f>SUMIF(Table1[H_A1],Sheet5!A75,Table1[Qty])</f>
        <v>150</v>
      </c>
      <c r="G75" t="str">
        <f>INDEX(Table1[Unit],Table5[[#This Row],[//NOTA]])</f>
        <v>PAK</v>
      </c>
      <c r="H75" s="195">
        <f>SUMIF(Table1[H_A1],Sheet5!A75,Table1[C])</f>
        <v>3</v>
      </c>
      <c r="I75" s="195">
        <f>INDEX(Table1[Unit Price],Table5[[#This Row],[//NOTA]])</f>
        <v>16000</v>
      </c>
      <c r="J75" s="86" t="str">
        <f>IF(Table5[[#This Row],[a2]]="","",Table5[[#This Row],[QTY]]*12)</f>
        <v/>
      </c>
      <c r="K75" s="86" t="str">
        <f>IF(Table5[[#This Row],[UNIT]]="grs","LSN",IF(Table5[[#This Row],[UNIT]]="LSN","PCS",""))</f>
        <v/>
      </c>
      <c r="L75" s="86" t="str">
        <f>IF(Table5[[#This Row],[a2]]="LSN",Table5[[#This Row],[a1]]*12,"")</f>
        <v/>
      </c>
      <c r="M75" s="86" t="str">
        <f>IF(Table5[[#This Row],[b1]]="","","PCS")</f>
        <v/>
      </c>
      <c r="N75" s="86"/>
      <c r="O75" s="86"/>
    </row>
    <row r="76" spans="1:15" x14ac:dyDescent="0.25">
      <c r="A76" s="88" t="s">
        <v>223</v>
      </c>
      <c r="B76" s="88"/>
      <c r="C76" s="194">
        <f>MATCH(A76,Table1[H_A1],0)</f>
        <v>39</v>
      </c>
      <c r="D76" s="194" t="e">
        <f>MATCH(Table5[[#This Row],[NAMA]],[1]!db[NB PAJAK],0)</f>
        <v>#N/A</v>
      </c>
      <c r="E76" t="str">
        <f>INDEX(Table1[Item Description],Table5[[#This Row],[//NOTA]])</f>
        <v>PENCIL CASE / TEMPAT PENSIL 0022</v>
      </c>
      <c r="F76">
        <f>SUMIF(Table1[H_A1],Sheet5!A76,Table1[Qty])</f>
        <v>1</v>
      </c>
      <c r="G76" t="str">
        <f>INDEX(Table1[Unit],Table5[[#This Row],[//NOTA]])</f>
        <v>LSN</v>
      </c>
      <c r="H76" s="195">
        <f>SUMIF(Table1[H_A1],Sheet5!A76,Table1[C])</f>
        <v>0</v>
      </c>
      <c r="I76" s="195">
        <f>INDEX(Table1[Unit Price],Table5[[#This Row],[//NOTA]])</f>
        <v>250000</v>
      </c>
      <c r="J76" s="86">
        <f>IF(Table5[[#This Row],[a2]]="","",Table5[[#This Row],[QTY]]*12)</f>
        <v>12</v>
      </c>
      <c r="K76" s="86" t="str">
        <f>IF(Table5[[#This Row],[UNIT]]="grs","LSN",IF(Table5[[#This Row],[UNIT]]="LSN","PCS",""))</f>
        <v>PCS</v>
      </c>
      <c r="L76" s="86" t="str">
        <f>IF(Table5[[#This Row],[a2]]="LSN",Table5[[#This Row],[a1]]*12,"")</f>
        <v/>
      </c>
      <c r="M76" s="86" t="str">
        <f>IF(Table5[[#This Row],[b1]]="","","PCS")</f>
        <v/>
      </c>
      <c r="N76" s="86"/>
      <c r="O76" s="86"/>
    </row>
    <row r="77" spans="1:15" x14ac:dyDescent="0.25">
      <c r="A77" s="88" t="s">
        <v>224</v>
      </c>
      <c r="B77" s="88"/>
      <c r="C77" s="194">
        <f>MATCH(A77,Table1[H_A1],0)</f>
        <v>38</v>
      </c>
      <c r="D77" s="194">
        <f>MATCH(Table5[[#This Row],[NAMA]],[1]!db[NB PAJAK],0)</f>
        <v>2283</v>
      </c>
      <c r="E77" t="str">
        <f>INDEX(Table1[Item Description],Table5[[#This Row],[//NOTA]])</f>
        <v>PENCIL CASE / TEMPAT PENSIL MAGNET B-35138-21</v>
      </c>
      <c r="F77">
        <f>SUMIF(Table1[H_A1],Sheet5!A77,Table1[Qty])</f>
        <v>1</v>
      </c>
      <c r="G77" t="str">
        <f>INDEX(Table1[Unit],Table5[[#This Row],[//NOTA]])</f>
        <v>LSN</v>
      </c>
      <c r="H77" s="195">
        <f>SUMIF(Table1[H_A1],Sheet5!A77,Table1[C])</f>
        <v>0</v>
      </c>
      <c r="I77" s="195">
        <f>INDEX(Table1[Unit Price],Table5[[#This Row],[//NOTA]])</f>
        <v>360000</v>
      </c>
      <c r="J77" s="86">
        <f>IF(Table5[[#This Row],[a2]]="","",Table5[[#This Row],[QTY]]*12)</f>
        <v>12</v>
      </c>
      <c r="K77" s="86" t="str">
        <f>IF(Table5[[#This Row],[UNIT]]="grs","LSN",IF(Table5[[#This Row],[UNIT]]="LSN","PCS",""))</f>
        <v>PCS</v>
      </c>
      <c r="L77" s="86" t="str">
        <f>IF(Table5[[#This Row],[a2]]="LSN",Table5[[#This Row],[a1]]*12,"")</f>
        <v/>
      </c>
      <c r="M77" s="86" t="str">
        <f>IF(Table5[[#This Row],[b1]]="","","PCS")</f>
        <v/>
      </c>
      <c r="N77" s="86"/>
      <c r="O77" s="86"/>
    </row>
    <row r="78" spans="1:15" x14ac:dyDescent="0.25">
      <c r="A78" s="88" t="s">
        <v>448</v>
      </c>
      <c r="B78" s="88"/>
      <c r="C78" s="194">
        <f>MATCH(A78,Table1[H_A1],0)</f>
        <v>134</v>
      </c>
      <c r="D78" s="194">
        <f>MATCH(Table5[[#This Row],[NAMA]],[1]!db[NB PAJAK],0)</f>
        <v>1895</v>
      </c>
      <c r="E78" t="str">
        <f>INDEX(Table1[Item Description],Table5[[#This Row],[//NOTA]])</f>
        <v>PENCIL CASE JOYKO PC-0719AC-36A/F (Animal Calender)</v>
      </c>
      <c r="F78">
        <f>SUMIF(Table1[H_A1],Sheet5!A78,Table1[Qty])</f>
        <v>288</v>
      </c>
      <c r="G78" t="str">
        <f>INDEX(Table1[Unit],Table5[[#This Row],[//NOTA]])</f>
        <v>PC</v>
      </c>
      <c r="H78" s="195">
        <f>SUMIF(Table1[H_A1],Sheet5!A78,Table1[C])</f>
        <v>1</v>
      </c>
      <c r="I78" s="195">
        <f>INDEX(Table1[Unit Price],Table5[[#This Row],[//NOTA]])</f>
        <v>4800</v>
      </c>
      <c r="J78" s="86" t="str">
        <f>IF(Table5[[#This Row],[a2]]="","",Table5[[#This Row],[QTY]]*12)</f>
        <v/>
      </c>
      <c r="K78" s="86" t="str">
        <f>IF(Table5[[#This Row],[UNIT]]="grs","LSN",IF(Table5[[#This Row],[UNIT]]="LSN","PCS",""))</f>
        <v/>
      </c>
      <c r="L78" s="86" t="str">
        <f>IF(Table5[[#This Row],[a2]]="LSN",Table5[[#This Row],[a1]]*12,"")</f>
        <v/>
      </c>
      <c r="M78" s="86" t="str">
        <f>IF(Table5[[#This Row],[b1]]="","","PCS")</f>
        <v/>
      </c>
      <c r="N78" s="86"/>
      <c r="O78" s="86"/>
    </row>
    <row r="79" spans="1:15" x14ac:dyDescent="0.25">
      <c r="A79" s="88" t="s">
        <v>449</v>
      </c>
      <c r="B79" s="88"/>
      <c r="C79" s="194">
        <f>MATCH(A79,Table1[H_A1],0)</f>
        <v>136</v>
      </c>
      <c r="D79" s="194">
        <f>MATCH(Table5[[#This Row],[NAMA]],[1]!db[NB PAJAK],0)</f>
        <v>1896</v>
      </c>
      <c r="E79" t="str">
        <f>INDEX(Table1[Item Description],Table5[[#This Row],[//NOTA]])</f>
        <v>PENCIL CASE JOYKO PC-0719GZ-34A/F (GOZZY)</v>
      </c>
      <c r="F79">
        <f>SUMIF(Table1[H_A1],Sheet5!A79,Table1[Qty])</f>
        <v>288</v>
      </c>
      <c r="G79" t="str">
        <f>INDEX(Table1[Unit],Table5[[#This Row],[//NOTA]])</f>
        <v>PC</v>
      </c>
      <c r="H79" s="195">
        <f>SUMIF(Table1[H_A1],Sheet5!A79,Table1[C])</f>
        <v>1</v>
      </c>
      <c r="I79" s="195">
        <f>INDEX(Table1[Unit Price],Table5[[#This Row],[//NOTA]])</f>
        <v>4800</v>
      </c>
      <c r="J79" s="86" t="str">
        <f>IF(Table5[[#This Row],[a2]]="","",Table5[[#This Row],[QTY]]*12)</f>
        <v/>
      </c>
      <c r="K79" s="86" t="str">
        <f>IF(Table5[[#This Row],[UNIT]]="grs","LSN",IF(Table5[[#This Row],[UNIT]]="LSN","PCS",""))</f>
        <v/>
      </c>
      <c r="L79" s="86" t="str">
        <f>IF(Table5[[#This Row],[a2]]="LSN",Table5[[#This Row],[a1]]*12,"")</f>
        <v/>
      </c>
      <c r="M79" s="86" t="str">
        <f>IF(Table5[[#This Row],[b1]]="","","PCS")</f>
        <v/>
      </c>
      <c r="N79" s="86"/>
      <c r="O79" s="86"/>
    </row>
    <row r="80" spans="1:15" x14ac:dyDescent="0.25">
      <c r="A80" s="88" t="s">
        <v>332</v>
      </c>
      <c r="B80" s="88"/>
      <c r="C80" s="194">
        <f>MATCH(A80,Table1[H_A1],0)</f>
        <v>85</v>
      </c>
      <c r="D80" s="194" t="e">
        <f>MATCH(Table5[[#This Row],[NAMA]],[1]!db[NB PAJAK],0)</f>
        <v>#N/A</v>
      </c>
      <c r="E80" t="str">
        <f>INDEX(Table1[Item Description],Table5[[#This Row],[//NOTA]])</f>
        <v>PENCIL CASE JOYKO PC-0719</v>
      </c>
      <c r="F80">
        <f>SUMIF(Table1[H_A1],Sheet5!A80,Table1[Qty])</f>
        <v>576</v>
      </c>
      <c r="G80" t="str">
        <f>INDEX(Table1[Unit],Table5[[#This Row],[//NOTA]])</f>
        <v>PCS</v>
      </c>
      <c r="H80" s="195">
        <f>SUMIF(Table1[H_A1],Sheet5!A80,Table1[C])</f>
        <v>2</v>
      </c>
      <c r="I80" s="195">
        <f>INDEX(Table1[Unit Price],Table5[[#This Row],[//NOTA]])</f>
        <v>4800</v>
      </c>
      <c r="J80" s="86" t="str">
        <f>IF(Table5[[#This Row],[a2]]="","",Table5[[#This Row],[QTY]]*12)</f>
        <v/>
      </c>
      <c r="K80" s="86" t="str">
        <f>IF(Table5[[#This Row],[UNIT]]="grs","LSN",IF(Table5[[#This Row],[UNIT]]="LSN","PCS",""))</f>
        <v/>
      </c>
      <c r="L80" s="86" t="str">
        <f>IF(Table5[[#This Row],[a2]]="LSN",Table5[[#This Row],[a1]]*12,"")</f>
        <v/>
      </c>
      <c r="M80" s="86" t="str">
        <f>IF(Table5[[#This Row],[b1]]="","","PCS")</f>
        <v/>
      </c>
      <c r="N80" s="86"/>
      <c r="O80" s="86"/>
    </row>
    <row r="81" spans="1:15" x14ac:dyDescent="0.25">
      <c r="A81" s="88" t="s">
        <v>450</v>
      </c>
      <c r="B81" s="88"/>
      <c r="C81" s="194">
        <f>MATCH(A81,Table1[H_A1],0)</f>
        <v>135</v>
      </c>
      <c r="D81" s="194">
        <f>MATCH(Table5[[#This Row],[NAMA]],[1]!db[NB PAJAK],0)</f>
        <v>1907</v>
      </c>
      <c r="E81" t="str">
        <f>INDEX(Table1[Item Description],Table5[[#This Row],[//NOTA]])</f>
        <v>PENCIL CASE JOYKO PC-0719TV-33A/F (TRAVEL)</v>
      </c>
      <c r="F81">
        <f>SUMIF(Table1[H_A1],Sheet5!A81,Table1[Qty])</f>
        <v>288</v>
      </c>
      <c r="G81" t="str">
        <f>INDEX(Table1[Unit],Table5[[#This Row],[//NOTA]])</f>
        <v>PC</v>
      </c>
      <c r="H81" s="195">
        <f>SUMIF(Table1[H_A1],Sheet5!A81,Table1[C])</f>
        <v>1</v>
      </c>
      <c r="I81" s="195">
        <f>INDEX(Table1[Unit Price],Table5[[#This Row],[//NOTA]])</f>
        <v>4800</v>
      </c>
      <c r="J81" s="86" t="str">
        <f>IF(Table5[[#This Row],[a2]]="","",Table5[[#This Row],[QTY]]*12)</f>
        <v/>
      </c>
      <c r="K81" s="86" t="str">
        <f>IF(Table5[[#This Row],[UNIT]]="grs","LSN",IF(Table5[[#This Row],[UNIT]]="LSN","PCS",""))</f>
        <v/>
      </c>
      <c r="L81" s="86" t="str">
        <f>IF(Table5[[#This Row],[a2]]="LSN",Table5[[#This Row],[a1]]*12,"")</f>
        <v/>
      </c>
      <c r="M81" s="86" t="str">
        <f>IF(Table5[[#This Row],[b1]]="","","PCS")</f>
        <v/>
      </c>
      <c r="N81" s="86"/>
      <c r="O81" s="86"/>
    </row>
    <row r="82" spans="1:15" x14ac:dyDescent="0.25">
      <c r="A82" s="88" t="s">
        <v>383</v>
      </c>
      <c r="B82" s="88"/>
      <c r="C82" s="194">
        <f>MATCH(A82,Table1[H_A1],0)</f>
        <v>110</v>
      </c>
      <c r="D82" s="194" t="e">
        <f>MATCH(Table5[[#This Row],[NAMA]],[1]!db[NB PAJAK],0)</f>
        <v>#N/A</v>
      </c>
      <c r="E82" t="str">
        <f>INDEX(Table1[Item Description],Table5[[#This Row],[//NOTA]])</f>
        <v>PENCIL CASE KENKO PC-0719</v>
      </c>
      <c r="F82">
        <f>SUMIF(Table1[H_A1],Sheet5!A82,Table1[Qty])</f>
        <v>1152</v>
      </c>
      <c r="G82" t="str">
        <f>INDEX(Table1[Unit],Table5[[#This Row],[//NOTA]])</f>
        <v>PCS</v>
      </c>
      <c r="H82" s="195">
        <f>SUMIF(Table1[H_A1],Sheet5!A82,Table1[C])</f>
        <v>4</v>
      </c>
      <c r="I82" s="195">
        <f>INDEX(Table1[Unit Price],Table5[[#This Row],[//NOTA]])</f>
        <v>4800</v>
      </c>
      <c r="J82" s="86" t="str">
        <f>IF(Table5[[#This Row],[a2]]="","",Table5[[#This Row],[QTY]]*12)</f>
        <v/>
      </c>
      <c r="K82" s="86" t="str">
        <f>IF(Table5[[#This Row],[UNIT]]="grs","LSN",IF(Table5[[#This Row],[UNIT]]="LSN","PCS",""))</f>
        <v/>
      </c>
      <c r="L82" s="86" t="str">
        <f>IF(Table5[[#This Row],[a2]]="LSN",Table5[[#This Row],[a1]]*12,"")</f>
        <v/>
      </c>
      <c r="M82" s="86" t="str">
        <f>IF(Table5[[#This Row],[b1]]="","","PCS")</f>
        <v/>
      </c>
      <c r="N82" s="86"/>
      <c r="O82" s="86"/>
    </row>
    <row r="83" spans="1:15" x14ac:dyDescent="0.25">
      <c r="A83" s="88" t="s">
        <v>348</v>
      </c>
      <c r="B83" s="88"/>
      <c r="C83" s="194">
        <f>MATCH(A83,Table1[H_A1],0)</f>
        <v>99</v>
      </c>
      <c r="D83" s="194">
        <f>MATCH(Table5[[#This Row],[NAMA]],[1]!db[NB PAJAK],0)</f>
        <v>1917</v>
      </c>
      <c r="E83" t="str">
        <f>INDEX(Table1[Item Description],Table5[[#This Row],[//NOTA]])</f>
        <v>PENSIL JOYKO 2B P-88</v>
      </c>
      <c r="F83">
        <f>SUMIF(Table1[H_A1],Sheet5!A83,Table1[Qty])</f>
        <v>210</v>
      </c>
      <c r="G83" t="str">
        <f>INDEX(Table1[Unit],Table5[[#This Row],[//NOTA]])</f>
        <v>GRS</v>
      </c>
      <c r="H83" s="195">
        <f>SUMIF(Table1[H_A1],Sheet5!A83,Table1[C])</f>
        <v>7</v>
      </c>
      <c r="I83" s="195">
        <f>INDEX(Table1[Unit Price],Table5[[#This Row],[//NOTA]])</f>
        <v>104400</v>
      </c>
      <c r="J83" s="86">
        <f>IF(Table5[[#This Row],[a2]]="","",Table5[[#This Row],[QTY]]*12)</f>
        <v>2520</v>
      </c>
      <c r="K83" s="86" t="str">
        <f>IF(Table5[[#This Row],[UNIT]]="grs","LSN",IF(Table5[[#This Row],[UNIT]]="LSN","PCS",""))</f>
        <v>LSN</v>
      </c>
      <c r="L83" s="86">
        <f>IF(Table5[[#This Row],[a2]]="LSN",Table5[[#This Row],[a1]]*12,"")</f>
        <v>30240</v>
      </c>
      <c r="M83" s="86" t="str">
        <f>IF(Table5[[#This Row],[b1]]="","","PCS")</f>
        <v>PCS</v>
      </c>
      <c r="N83" s="86"/>
      <c r="O83" s="86"/>
    </row>
    <row r="84" spans="1:15" x14ac:dyDescent="0.25">
      <c r="A84" s="88" t="s">
        <v>387</v>
      </c>
      <c r="B84" s="88"/>
      <c r="C84" s="194">
        <f>MATCH(A84,Table1[H_A1],0)</f>
        <v>114</v>
      </c>
      <c r="D84" s="194">
        <f>MATCH(Table5[[#This Row],[NAMA]],[1]!db[NB PAJAK],0)</f>
        <v>528</v>
      </c>
      <c r="E84" t="str">
        <f>INDEX(Table1[Item Description],Table5[[#This Row],[//NOTA]])</f>
        <v>PENSIL WARNA JOYKO CP-12PB (PANJANG)</v>
      </c>
      <c r="F84">
        <f>SUMIF(Table1[H_A1],Sheet5!A84,Table1[Qty])</f>
        <v>288</v>
      </c>
      <c r="G84" t="str">
        <f>INDEX(Table1[Unit],Table5[[#This Row],[//NOTA]])</f>
        <v>PCS</v>
      </c>
      <c r="H84" s="195">
        <f>SUMIF(Table1[H_A1],Sheet5!A84,Table1[C])</f>
        <v>2</v>
      </c>
      <c r="I84" s="195">
        <f>INDEX(Table1[Unit Price],Table5[[#This Row],[//NOTA]])</f>
        <v>10600</v>
      </c>
      <c r="J84" s="86" t="str">
        <f>IF(Table5[[#This Row],[a2]]="","",Table5[[#This Row],[QTY]]*12)</f>
        <v/>
      </c>
      <c r="K84" s="86" t="str">
        <f>IF(Table5[[#This Row],[UNIT]]="grs","LSN",IF(Table5[[#This Row],[UNIT]]="LSN","PCS",""))</f>
        <v/>
      </c>
      <c r="L84" s="86" t="str">
        <f>IF(Table5[[#This Row],[a2]]="LSN",Table5[[#This Row],[a1]]*12,"")</f>
        <v/>
      </c>
      <c r="M84" s="86" t="str">
        <f>IF(Table5[[#This Row],[b1]]="","","PCS")</f>
        <v/>
      </c>
      <c r="N84" s="86"/>
      <c r="O84" s="86"/>
    </row>
    <row r="85" spans="1:15" x14ac:dyDescent="0.25">
      <c r="A85" s="88" t="s">
        <v>225</v>
      </c>
      <c r="B85" s="88"/>
      <c r="C85" s="194">
        <f>MATCH(A85,Table1[H_A1],0)</f>
        <v>28</v>
      </c>
      <c r="D85" s="194">
        <f>MATCH(Table5[[#This Row],[NAMA]],[1]!db[NB PAJAK],0)</f>
        <v>1122</v>
      </c>
      <c r="E85" t="str">
        <f>INDEX(Table1[Item Description],Table5[[#This Row],[//NOTA]])</f>
        <v>PENSIL WARNA KENKO CP-12F CLASSIC (PANJANG)</v>
      </c>
      <c r="F85">
        <f>SUMIF(Table1[H_A1],Sheet5!A85,Table1[Qty])</f>
        <v>132</v>
      </c>
      <c r="G85" t="str">
        <f>INDEX(Table1[Unit],Table5[[#This Row],[//NOTA]])</f>
        <v>LSN</v>
      </c>
      <c r="H85" s="195">
        <f>SUMIF(Table1[H_A1],Sheet5!A85,Table1[C])</f>
        <v>5</v>
      </c>
      <c r="I85" s="195">
        <f>INDEX(Table1[Unit Price],Table5[[#This Row],[//NOTA]])</f>
        <v>124200</v>
      </c>
      <c r="J85" s="86">
        <f>IF(Table5[[#This Row],[a2]]="","",Table5[[#This Row],[QTY]]*12)</f>
        <v>1584</v>
      </c>
      <c r="K85" s="86" t="str">
        <f>IF(Table5[[#This Row],[UNIT]]="grs","LSN",IF(Table5[[#This Row],[UNIT]]="LSN","PCS",""))</f>
        <v>PCS</v>
      </c>
      <c r="L85" s="86" t="str">
        <f>IF(Table5[[#This Row],[a2]]="LSN",Table5[[#This Row],[a1]]*12,"")</f>
        <v/>
      </c>
      <c r="M85" s="86" t="str">
        <f>IF(Table5[[#This Row],[b1]]="","","PCS")</f>
        <v/>
      </c>
      <c r="N85" s="86"/>
      <c r="O85" s="86"/>
    </row>
    <row r="86" spans="1:15" x14ac:dyDescent="0.25">
      <c r="A86" s="88" t="s">
        <v>392</v>
      </c>
      <c r="B86" s="88"/>
      <c r="C86" s="194">
        <f>MATCH(A86,Table1[H_A1],0)</f>
        <v>118</v>
      </c>
      <c r="D86" s="194">
        <f>MATCH(Table5[[#This Row],[NAMA]],[1]!db[NB PAJAK],0)</f>
        <v>1181</v>
      </c>
      <c r="E86" t="str">
        <f>INDEX(Table1[Item Description],Table5[[#This Row],[//NOTA]])</f>
        <v>PENSIL WARNA KENKO CP-12HALF CLASSIC (PENDEK)</v>
      </c>
      <c r="F86">
        <f>SUMIF(Table1[H_A1],Sheet5!A86,Table1[Qty])</f>
        <v>6</v>
      </c>
      <c r="G86" t="str">
        <f>INDEX(Table1[Unit],Table5[[#This Row],[//NOTA]])</f>
        <v>LSN</v>
      </c>
      <c r="H86" s="195">
        <f>SUMIF(Table1[H_A1],Sheet5!A86,Table1[C])</f>
        <v>0</v>
      </c>
      <c r="I86" s="195">
        <f>INDEX(Table1[Unit Price],Table5[[#This Row],[//NOTA]])</f>
        <v>79200</v>
      </c>
      <c r="J86" s="86">
        <f>IF(Table5[[#This Row],[a2]]="","",Table5[[#This Row],[QTY]]*12)</f>
        <v>72</v>
      </c>
      <c r="K86" s="86" t="str">
        <f>IF(Table5[[#This Row],[UNIT]]="grs","LSN",IF(Table5[[#This Row],[UNIT]]="LSN","PCS",""))</f>
        <v>PCS</v>
      </c>
      <c r="L86" s="86" t="str">
        <f>IF(Table5[[#This Row],[a2]]="LSN",Table5[[#This Row],[a1]]*12,"")</f>
        <v/>
      </c>
      <c r="M86" s="86" t="str">
        <f>IF(Table5[[#This Row],[b1]]="","","PCS")</f>
        <v/>
      </c>
      <c r="N86" s="86"/>
      <c r="O86" s="86"/>
    </row>
    <row r="87" spans="1:15" x14ac:dyDescent="0.25">
      <c r="A87" s="88" t="s">
        <v>288</v>
      </c>
      <c r="B87" s="88"/>
      <c r="C87" s="194">
        <f>MATCH(A87,Table1[H_A1],0)</f>
        <v>68</v>
      </c>
      <c r="D87" s="194">
        <f>MATCH(Table5[[#This Row],[NAMA]],[1]!db[NB PAJAK],0)</f>
        <v>1181</v>
      </c>
      <c r="E87" t="str">
        <f>INDEX(Table1[Item Description],Table5[[#This Row],[//NOTA]])</f>
        <v>PENSIL WARNA KENKO CP-12HALF CLASSIC (PENDEK)</v>
      </c>
      <c r="F87">
        <f>SUMIF(Table1[H_A1],Sheet5!A87,Table1[Qty])</f>
        <v>120</v>
      </c>
      <c r="G87" t="str">
        <f>INDEX(Table1[Unit],Table5[[#This Row],[//NOTA]])</f>
        <v>SET</v>
      </c>
      <c r="H87" s="195">
        <f>SUMIF(Table1[H_A1],Sheet5!A87,Table1[C])</f>
        <v>0</v>
      </c>
      <c r="I87" s="195">
        <f>INDEX(Table1[Unit Price],Table5[[#This Row],[//NOTA]])</f>
        <v>6600</v>
      </c>
      <c r="J87" s="86" t="str">
        <f>IF(Table5[[#This Row],[a2]]="","",Table5[[#This Row],[QTY]]*12)</f>
        <v/>
      </c>
      <c r="K87" s="86" t="str">
        <f>IF(Table5[[#This Row],[UNIT]]="grs","LSN",IF(Table5[[#This Row],[UNIT]]="LSN","PCS",""))</f>
        <v/>
      </c>
      <c r="L87" s="86" t="str">
        <f>IF(Table5[[#This Row],[a2]]="LSN",Table5[[#This Row],[a1]]*12,"")</f>
        <v/>
      </c>
      <c r="M87" s="86" t="str">
        <f>IF(Table5[[#This Row],[b1]]="","","PCS")</f>
        <v/>
      </c>
      <c r="N87" s="86"/>
      <c r="O87" s="86"/>
    </row>
    <row r="88" spans="1:15" x14ac:dyDescent="0.25">
      <c r="A88" s="88" t="s">
        <v>372</v>
      </c>
      <c r="B88" s="88"/>
      <c r="C88" s="194">
        <f>MATCH(A88,Table1[H_A1],0)</f>
        <v>11</v>
      </c>
      <c r="D88" s="194">
        <f>MATCH(Table5[[#This Row],[NAMA]],[1]!db[NB PAJAK],0)</f>
        <v>1364</v>
      </c>
      <c r="E88" t="str">
        <f>INDEX(Table1[Item Description],Table5[[#This Row],[//NOTA]])</f>
        <v>PUNCH KENKO NO. 30</v>
      </c>
      <c r="F88">
        <f>SUMIF(Table1[H_A1],Sheet5!A88,Table1[Qty])</f>
        <v>54</v>
      </c>
      <c r="G88" t="str">
        <f>INDEX(Table1[Unit],Table5[[#This Row],[//NOTA]])</f>
        <v>PCS</v>
      </c>
      <c r="H88" s="195">
        <f>SUMIF(Table1[H_A1],Sheet5!A88,Table1[C])</f>
        <v>0</v>
      </c>
      <c r="I88" s="195">
        <f>INDEX(Table1[Unit Price],Table5[[#This Row],[//NOTA]])</f>
        <v>13000</v>
      </c>
      <c r="J88" s="86" t="str">
        <f>IF(Table5[[#This Row],[a2]]="","",Table5[[#This Row],[QTY]]*12)</f>
        <v/>
      </c>
      <c r="K88" s="86" t="str">
        <f>IF(Table5[[#This Row],[UNIT]]="grs","LSN",IF(Table5[[#This Row],[UNIT]]="LSN","PCS",""))</f>
        <v/>
      </c>
      <c r="L88" s="86" t="str">
        <f>IF(Table5[[#This Row],[a2]]="LSN",Table5[[#This Row],[a1]]*12,"")</f>
        <v/>
      </c>
      <c r="M88" s="86" t="str">
        <f>IF(Table5[[#This Row],[b1]]="","","PCS")</f>
        <v/>
      </c>
      <c r="N88" s="86"/>
      <c r="O88" s="86"/>
    </row>
    <row r="89" spans="1:15" x14ac:dyDescent="0.25">
      <c r="A89" s="88" t="s">
        <v>180</v>
      </c>
      <c r="B89" s="88"/>
      <c r="C89" s="194">
        <f>MATCH(A89,Table1[H_A1],0)</f>
        <v>23</v>
      </c>
      <c r="D89" s="194">
        <f>MATCH(Table5[[#This Row],[NAMA]],[1]!db[NB PAJAK],0)</f>
        <v>1367</v>
      </c>
      <c r="E89" t="str">
        <f>INDEX(Table1[Item Description],Table5[[#This Row],[//NOTA]])</f>
        <v>PUNCH KENKO NO. 40XL</v>
      </c>
      <c r="F89">
        <f>SUMIF(Table1[H_A1],Sheet5!A89,Table1[Qty])</f>
        <v>3</v>
      </c>
      <c r="G89" t="str">
        <f>INDEX(Table1[Unit],Table5[[#This Row],[//NOTA]])</f>
        <v>LSN</v>
      </c>
      <c r="H89" s="195">
        <f>SUMIF(Table1[H_A1],Sheet5!A89,Table1[C])</f>
        <v>0</v>
      </c>
      <c r="I89" s="195">
        <f>INDEX(Table1[Unit Price],Table5[[#This Row],[//NOTA]])</f>
        <v>384000</v>
      </c>
      <c r="J89" s="86">
        <f>IF(Table5[[#This Row],[a2]]="","",Table5[[#This Row],[QTY]]*12)</f>
        <v>36</v>
      </c>
      <c r="K89" s="86" t="str">
        <f>IF(Table5[[#This Row],[UNIT]]="grs","LSN",IF(Table5[[#This Row],[UNIT]]="LSN","PCS",""))</f>
        <v>PCS</v>
      </c>
      <c r="L89" s="86" t="str">
        <f>IF(Table5[[#This Row],[a2]]="LSN",Table5[[#This Row],[a1]]*12,"")</f>
        <v/>
      </c>
      <c r="M89" s="86" t="str">
        <f>IF(Table5[[#This Row],[b1]]="","","PCS")</f>
        <v/>
      </c>
      <c r="N89" s="86"/>
      <c r="O89" s="86"/>
    </row>
    <row r="90" spans="1:15" x14ac:dyDescent="0.25">
      <c r="A90" s="88" t="s">
        <v>415</v>
      </c>
      <c r="B90" s="88"/>
      <c r="C90" s="194">
        <f>MATCH(A90,Table1[H_A1],0)</f>
        <v>121</v>
      </c>
      <c r="D90" s="194">
        <f>MATCH(Table5[[#This Row],[NAMA]],[1]!db[NB PAJAK],0)</f>
        <v>1372</v>
      </c>
      <c r="E90" t="str">
        <f>INDEX(Table1[Item Description],Table5[[#This Row],[//NOTA]])</f>
        <v>PUSH PIN KENKO PN-30 TRANSPARAN</v>
      </c>
      <c r="F90">
        <f>SUMIF(Table1[H_A1],Sheet5!A90,Table1[Qty])</f>
        <v>48</v>
      </c>
      <c r="G90" t="str">
        <f>INDEX(Table1[Unit],Table5[[#This Row],[//NOTA]])</f>
        <v>LSN</v>
      </c>
      <c r="H90" s="195">
        <f>SUMIF(Table1[H_A1],Sheet5!A90,Table1[C])</f>
        <v>1</v>
      </c>
      <c r="I90" s="195">
        <f>INDEX(Table1[Unit Price],Table5[[#This Row],[//NOTA]])</f>
        <v>33000</v>
      </c>
      <c r="J90" s="86">
        <f>IF(Table5[[#This Row],[a2]]="","",Table5[[#This Row],[QTY]]*12)</f>
        <v>576</v>
      </c>
      <c r="K90" s="86" t="str">
        <f>IF(Table5[[#This Row],[UNIT]]="grs","LSN",IF(Table5[[#This Row],[UNIT]]="LSN","PCS",""))</f>
        <v>PCS</v>
      </c>
      <c r="L90" s="86" t="str">
        <f>IF(Table5[[#This Row],[a2]]="LSN",Table5[[#This Row],[a1]]*12,"")</f>
        <v/>
      </c>
      <c r="M90" s="86" t="str">
        <f>IF(Table5[[#This Row],[b1]]="","","PCS")</f>
        <v/>
      </c>
      <c r="N90" s="86"/>
      <c r="O90" s="86"/>
    </row>
    <row r="91" spans="1:15" x14ac:dyDescent="0.25">
      <c r="A91" s="88" t="s">
        <v>289</v>
      </c>
      <c r="B91" s="88"/>
      <c r="C91" s="194">
        <f>MATCH(A91,Table1[H_A1],0)</f>
        <v>70</v>
      </c>
      <c r="D91" s="194">
        <f>MATCH(Table5[[#This Row],[NAMA]],[1]!db[NB PAJAK],0)</f>
        <v>1372</v>
      </c>
      <c r="E91" t="str">
        <f>INDEX(Table1[Item Description],Table5[[#This Row],[//NOTA]])</f>
        <v>PUSH PIN KENKO PN-30 TRANSPARAN</v>
      </c>
      <c r="F91">
        <f>SUMIF(Table1[H_A1],Sheet5!A91,Table1[Qty])</f>
        <v>180</v>
      </c>
      <c r="G91" t="str">
        <f>INDEX(Table1[Unit],Table5[[#This Row],[//NOTA]])</f>
        <v>PCS</v>
      </c>
      <c r="H91" s="195">
        <f>SUMIF(Table1[H_A1],Sheet5!A91,Table1[C])</f>
        <v>0</v>
      </c>
      <c r="I91" s="195">
        <f>INDEX(Table1[Unit Price],Table5[[#This Row],[//NOTA]])</f>
        <v>2750</v>
      </c>
      <c r="J91" s="86" t="str">
        <f>IF(Table5[[#This Row],[a2]]="","",Table5[[#This Row],[QTY]]*12)</f>
        <v/>
      </c>
      <c r="K91" s="86" t="str">
        <f>IF(Table5[[#This Row],[UNIT]]="grs","LSN",IF(Table5[[#This Row],[UNIT]]="LSN","PCS",""))</f>
        <v/>
      </c>
      <c r="L91" s="86" t="str">
        <f>IF(Table5[[#This Row],[a2]]="LSN",Table5[[#This Row],[a1]]*12,"")</f>
        <v/>
      </c>
      <c r="M91" s="86" t="str">
        <f>IF(Table5[[#This Row],[b1]]="","","PCS")</f>
        <v/>
      </c>
      <c r="N91" s="86"/>
      <c r="O91" s="86"/>
    </row>
    <row r="92" spans="1:15" x14ac:dyDescent="0.25">
      <c r="A92" s="88" t="s">
        <v>290</v>
      </c>
      <c r="B92" s="88"/>
      <c r="C92" s="194">
        <f>MATCH(A92,Table1[H_A1],0)</f>
        <v>73</v>
      </c>
      <c r="D92" s="194">
        <f>MATCH(Table5[[#This Row],[NAMA]],[1]!db[NB PAJAK],0)</f>
        <v>1393</v>
      </c>
      <c r="E92" t="str">
        <f>INDEX(Table1[Item Description],Table5[[#This Row],[//NOTA]])</f>
        <v>STAMP PLATE DATER KENKO S-68 (Cap Lunas)</v>
      </c>
      <c r="F92">
        <f>SUMIF(Table1[H_A1],Sheet5!A92,Table1[Qty])</f>
        <v>48</v>
      </c>
      <c r="G92" t="str">
        <f>INDEX(Table1[Unit],Table5[[#This Row],[//NOTA]])</f>
        <v>PCS</v>
      </c>
      <c r="H92" s="195">
        <f>SUMIF(Table1[H_A1],Sheet5!A92,Table1[C])</f>
        <v>0</v>
      </c>
      <c r="I92" s="195">
        <f>INDEX(Table1[Unit Price],Table5[[#This Row],[//NOTA]])</f>
        <v>8300</v>
      </c>
      <c r="J92" s="86" t="str">
        <f>IF(Table5[[#This Row],[a2]]="","",Table5[[#This Row],[QTY]]*12)</f>
        <v/>
      </c>
      <c r="K92" s="86" t="str">
        <f>IF(Table5[[#This Row],[UNIT]]="grs","LSN",IF(Table5[[#This Row],[UNIT]]="LSN","PCS",""))</f>
        <v/>
      </c>
      <c r="L92" s="86" t="str">
        <f>IF(Table5[[#This Row],[a2]]="LSN",Table5[[#This Row],[a1]]*12,"")</f>
        <v/>
      </c>
      <c r="M92" s="86" t="str">
        <f>IF(Table5[[#This Row],[b1]]="","","PCS")</f>
        <v/>
      </c>
      <c r="N92" s="86"/>
      <c r="O92" s="86"/>
    </row>
    <row r="93" spans="1:15" x14ac:dyDescent="0.25">
      <c r="A93" s="88" t="s">
        <v>291</v>
      </c>
      <c r="B93" s="88"/>
      <c r="C93" s="194">
        <f>MATCH(A93,Table1[H_A1],0)</f>
        <v>71</v>
      </c>
      <c r="D93" s="194">
        <f>MATCH(Table5[[#This Row],[NAMA]],[1]!db[NB PAJAK],0)</f>
        <v>1390</v>
      </c>
      <c r="E93" t="str">
        <f>INDEX(Table1[Item Description],Table5[[#This Row],[//NOTA]])</f>
        <v>STAMP PLATE NUMBER KENKO N-38 (Cap Nomer)</v>
      </c>
      <c r="F93">
        <f>SUMIF(Table1[H_A1],Sheet5!A93,Table1[Qty])</f>
        <v>60</v>
      </c>
      <c r="G93" t="str">
        <f>INDEX(Table1[Unit],Table5[[#This Row],[//NOTA]])</f>
        <v>PCS</v>
      </c>
      <c r="H93" s="195">
        <f>SUMIF(Table1[H_A1],Sheet5!A93,Table1[C])</f>
        <v>0</v>
      </c>
      <c r="I93" s="195">
        <f>INDEX(Table1[Unit Price],Table5[[#This Row],[//NOTA]])</f>
        <v>7000</v>
      </c>
      <c r="J93" s="86" t="str">
        <f>IF(Table5[[#This Row],[a2]]="","",Table5[[#This Row],[QTY]]*12)</f>
        <v/>
      </c>
      <c r="K93" s="86" t="str">
        <f>IF(Table5[[#This Row],[UNIT]]="grs","LSN",IF(Table5[[#This Row],[UNIT]]="LSN","PCS",""))</f>
        <v/>
      </c>
      <c r="L93" s="86" t="str">
        <f>IF(Table5[[#This Row],[a2]]="LSN",Table5[[#This Row],[a1]]*12,"")</f>
        <v/>
      </c>
      <c r="M93" s="86" t="str">
        <f>IF(Table5[[#This Row],[b1]]="","","PCS")</f>
        <v/>
      </c>
      <c r="N93" s="86"/>
      <c r="O93" s="86"/>
    </row>
    <row r="94" spans="1:15" x14ac:dyDescent="0.25">
      <c r="A94" s="88" t="s">
        <v>279</v>
      </c>
      <c r="B94" s="88"/>
      <c r="C94" s="194">
        <f>MATCH(A94,Table1[H_A1],0)</f>
        <v>66</v>
      </c>
      <c r="D94" s="194">
        <f>MATCH(Table5[[#This Row],[NAMA]],[1]!db[NB PAJAK],0)</f>
        <v>1395</v>
      </c>
      <c r="E94" t="str">
        <f>INDEX(Table1[Item Description],Table5[[#This Row],[//NOTA]])</f>
        <v>STAND PEN SPIRAL KENKO STP-300SG</v>
      </c>
      <c r="F94">
        <f>SUMIF(Table1[H_A1],Sheet5!A94,Table1[Qty])</f>
        <v>72</v>
      </c>
      <c r="G94" t="str">
        <f>INDEX(Table1[Unit],Table5[[#This Row],[//NOTA]])</f>
        <v>PCS</v>
      </c>
      <c r="H94" s="195">
        <f>SUMIF(Table1[H_A1],Sheet5!A94,Table1[C])</f>
        <v>0</v>
      </c>
      <c r="I94" s="195">
        <f>INDEX(Table1[Unit Price],Table5[[#This Row],[//NOTA]])</f>
        <v>4100</v>
      </c>
      <c r="J94" s="86" t="str">
        <f>IF(Table5[[#This Row],[a2]]="","",Table5[[#This Row],[QTY]]*12)</f>
        <v/>
      </c>
      <c r="K94" s="86" t="str">
        <f>IF(Table5[[#This Row],[UNIT]]="grs","LSN",IF(Table5[[#This Row],[UNIT]]="LSN","PCS",""))</f>
        <v/>
      </c>
      <c r="L94" s="86" t="str">
        <f>IF(Table5[[#This Row],[a2]]="LSN",Table5[[#This Row],[a1]]*12,"")</f>
        <v/>
      </c>
      <c r="M94" s="86" t="str">
        <f>IF(Table5[[#This Row],[b1]]="","","PCS")</f>
        <v/>
      </c>
      <c r="N94" s="86"/>
      <c r="O94" s="86"/>
    </row>
    <row r="95" spans="1:15" x14ac:dyDescent="0.25">
      <c r="A95" s="88" t="s">
        <v>341</v>
      </c>
      <c r="B95" s="88"/>
      <c r="C95" s="194">
        <f>MATCH(A95,Table1[H_A1],0)</f>
        <v>97</v>
      </c>
      <c r="D95" s="194">
        <f>MATCH(Table5[[#This Row],[NAMA]],[1]!db[NB PAJAK],0)</f>
        <v>1397</v>
      </c>
      <c r="E95" t="str">
        <f>INDEX(Table1[Item Description],Table5[[#This Row],[//NOTA]])</f>
        <v>STAPLER KENKO HD-10</v>
      </c>
      <c r="F95">
        <f>SUMIF(Table1[H_A1],Sheet5!A95,Table1[Qty])</f>
        <v>200</v>
      </c>
      <c r="G95" t="str">
        <f>INDEX(Table1[Unit],Table5[[#This Row],[//NOTA]])</f>
        <v>LSN</v>
      </c>
      <c r="H95" s="195">
        <f>SUMIF(Table1[H_A1],Sheet5!A95,Table1[C])</f>
        <v>10</v>
      </c>
      <c r="I95" s="195">
        <f>INDEX(Table1[Unit Price],Table5[[#This Row],[//NOTA]])</f>
        <v>93000</v>
      </c>
      <c r="J95" s="86">
        <f>IF(Table5[[#This Row],[a2]]="","",Table5[[#This Row],[QTY]]*12)</f>
        <v>2400</v>
      </c>
      <c r="K95" s="86" t="str">
        <f>IF(Table5[[#This Row],[UNIT]]="grs","LSN",IF(Table5[[#This Row],[UNIT]]="LSN","PCS",""))</f>
        <v>PCS</v>
      </c>
      <c r="L95" s="86" t="str">
        <f>IF(Table5[[#This Row],[a2]]="LSN",Table5[[#This Row],[a1]]*12,"")</f>
        <v/>
      </c>
      <c r="M95" s="86" t="str">
        <f>IF(Table5[[#This Row],[b1]]="","","PCS")</f>
        <v/>
      </c>
      <c r="N95" s="86"/>
      <c r="O95" s="86"/>
    </row>
    <row r="96" spans="1:15" x14ac:dyDescent="0.25">
      <c r="A96" s="88" t="s">
        <v>474</v>
      </c>
      <c r="B96" s="88"/>
      <c r="C96" s="194">
        <f>MATCH(A96,Table1[H_A1],0)</f>
        <v>170</v>
      </c>
      <c r="D96" s="194">
        <f>MATCH(Table5[[#This Row],[NAMA]],[1]!db[NB PAJAK],0)</f>
        <v>738</v>
      </c>
      <c r="E96" t="str">
        <f>INDEX(Table1[Item Description],Table5[[#This Row],[//NOTA]])</f>
        <v>STIP / PENGHAPUS JOYKO 526-B20 PUTIH</v>
      </c>
      <c r="F96">
        <f>SUMIF(Table1[H_A1],Sheet5!A96,Table1[Qty])</f>
        <v>50</v>
      </c>
      <c r="G96" t="str">
        <f>INDEX(Table1[Unit],Table5[[#This Row],[//NOTA]])</f>
        <v>BOX</v>
      </c>
      <c r="H96" s="195">
        <f>SUMIF(Table1[H_A1],Sheet5!A96,Table1[C])</f>
        <v>1</v>
      </c>
      <c r="I96" s="195">
        <f>INDEX(Table1[Unit Price],Table5[[#This Row],[//NOTA]])</f>
        <v>34100</v>
      </c>
      <c r="J96" s="86" t="str">
        <f>IF(Table5[[#This Row],[a2]]="","",Table5[[#This Row],[QTY]]*12)</f>
        <v/>
      </c>
      <c r="K96" s="86" t="str">
        <f>IF(Table5[[#This Row],[UNIT]]="grs","LSN",IF(Table5[[#This Row],[UNIT]]="LSN","PCS",""))</f>
        <v/>
      </c>
      <c r="L96" s="86" t="str">
        <f>IF(Table5[[#This Row],[a2]]="LSN",Table5[[#This Row],[a1]]*12,"")</f>
        <v/>
      </c>
      <c r="M96" s="86" t="str">
        <f>IF(Table5[[#This Row],[b1]]="","","PCS")</f>
        <v/>
      </c>
      <c r="N96" s="86"/>
      <c r="O96" s="86"/>
    </row>
    <row r="97" spans="1:15" x14ac:dyDescent="0.25">
      <c r="A97" s="88" t="s">
        <v>292</v>
      </c>
      <c r="B97" s="88"/>
      <c r="C97" s="194">
        <f>MATCH(A97,Table1[H_A1],0)</f>
        <v>76</v>
      </c>
      <c r="D97" s="194">
        <f>MATCH(Table5[[#This Row],[NAMA]],[1]!db[NB PAJAK],0)</f>
        <v>738</v>
      </c>
      <c r="E97" s="86" t="str">
        <f>INDEX(Table1[Item Description],Table5[[#This Row],[//NOTA]])</f>
        <v>STIP / PENGHAPUS JOYKO 526-B20 PUTIH</v>
      </c>
      <c r="F97">
        <f>SUMIF(Table1[H_A1],Sheet5!A97,Table1[Qty])</f>
        <v>650</v>
      </c>
      <c r="G97" t="str">
        <f>INDEX(Table1[Unit],Table5[[#This Row],[//NOTA]])</f>
        <v>PAK</v>
      </c>
      <c r="H97" s="195">
        <f>SUMIF(Table1[H_A1],Sheet5!A97,Table1[C])</f>
        <v>13</v>
      </c>
      <c r="I97" s="195">
        <f>INDEX(Table1[Unit Price],Table5[[#This Row],[//NOTA]])</f>
        <v>34100</v>
      </c>
      <c r="J97" s="86" t="str">
        <f>IF(Table5[[#This Row],[a2]]="","",Table5[[#This Row],[QTY]]*12)</f>
        <v/>
      </c>
      <c r="K97" s="86" t="str">
        <f>IF(Table5[[#This Row],[UNIT]]="grs","LSN",IF(Table5[[#This Row],[UNIT]]="LSN","PCS",""))</f>
        <v/>
      </c>
      <c r="L97" s="86" t="str">
        <f>IF(Table5[[#This Row],[a2]]="LSN",Table5[[#This Row],[a1]]*12,"")</f>
        <v/>
      </c>
      <c r="M97" s="86" t="str">
        <f>IF(Table5[[#This Row],[b1]]="","","PCS")</f>
        <v/>
      </c>
      <c r="N97" s="86"/>
      <c r="O97" s="86"/>
    </row>
    <row r="98" spans="1:15" x14ac:dyDescent="0.25">
      <c r="A98" s="88" t="s">
        <v>487</v>
      </c>
      <c r="C98" s="194">
        <f>MATCH(A98,Table1[H_A1],0)</f>
        <v>177</v>
      </c>
      <c r="D98" s="194">
        <f>MATCH(Table5[[#This Row],[NAMA]],[1]!db[NB PAJAK],0)</f>
        <v>739</v>
      </c>
      <c r="E98" s="86" t="str">
        <f>INDEX(Table1[Item Description],Table5[[#This Row],[//NOTA]])</f>
        <v>STIP / PENGHAPUS JOYKO 526-B40BL HITAM</v>
      </c>
      <c r="F98">
        <f>SUMIF(Table1[H_A1],Sheet5!A98,Table1[Qty])</f>
        <v>50</v>
      </c>
      <c r="G98" t="str">
        <f>INDEX(Table1[Unit],Table5[[#This Row],[//NOTA]])</f>
        <v>BOX</v>
      </c>
      <c r="H98" s="195">
        <f>SUMIF(Table1[H_A1],Sheet5!A98,Table1[C])</f>
        <v>1</v>
      </c>
      <c r="I98" s="195">
        <f>INDEX(Table1[Unit Price],Table5[[#This Row],[//NOTA]])</f>
        <v>28300</v>
      </c>
      <c r="J98" s="86" t="str">
        <f>IF(Table5[[#This Row],[a2]]="","",Table5[[#This Row],[QTY]]*12)</f>
        <v/>
      </c>
      <c r="K98" s="86" t="str">
        <f>IF(Table5[[#This Row],[UNIT]]="grs","LSN",IF(Table5[[#This Row],[UNIT]]="LSN","PCS",""))</f>
        <v/>
      </c>
      <c r="L98" s="86" t="str">
        <f>IF(Table5[[#This Row],[a2]]="LSN",Table5[[#This Row],[a1]]*12,"")</f>
        <v/>
      </c>
      <c r="M98" s="86" t="str">
        <f>IF(Table5[[#This Row],[b1]]="","","PCS")</f>
        <v/>
      </c>
      <c r="N98" s="86"/>
      <c r="O98" s="86"/>
    </row>
    <row r="99" spans="1:15" x14ac:dyDescent="0.25">
      <c r="A99" s="88" t="s">
        <v>333</v>
      </c>
      <c r="C99" s="194">
        <f>MATCH(A99,Table1[H_A1],0)</f>
        <v>93</v>
      </c>
      <c r="D99" s="194">
        <f>MATCH(Table5[[#This Row],[NAMA]],[1]!db[NB PAJAK],0)</f>
        <v>739</v>
      </c>
      <c r="E99" s="86" t="str">
        <f>INDEX(Table1[Item Description],Table5[[#This Row],[//NOTA]])</f>
        <v>STIP / PENGHAPUS JOYKO 526-B40BL HITAM</v>
      </c>
      <c r="F99">
        <f>SUMIF(Table1[H_A1],Sheet5!A99,Table1[Qty])</f>
        <v>50</v>
      </c>
      <c r="G99" t="str">
        <f>INDEX(Table1[Unit],Table5[[#This Row],[//NOTA]])</f>
        <v>PAK</v>
      </c>
      <c r="H99" s="195">
        <f>SUMIF(Table1[H_A1],Sheet5!A99,Table1[C])</f>
        <v>1</v>
      </c>
      <c r="I99" s="195">
        <f>INDEX(Table1[Unit Price],Table5[[#This Row],[//NOTA]])</f>
        <v>28300</v>
      </c>
      <c r="J99" s="86" t="str">
        <f>IF(Table5[[#This Row],[a2]]="","",Table5[[#This Row],[QTY]]*12)</f>
        <v/>
      </c>
      <c r="K99" s="86" t="str">
        <f>IF(Table5[[#This Row],[UNIT]]="grs","LSN",IF(Table5[[#This Row],[UNIT]]="LSN","PCS",""))</f>
        <v/>
      </c>
      <c r="L99" s="86" t="str">
        <f>IF(Table5[[#This Row],[a2]]="LSN",Table5[[#This Row],[a1]]*12,"")</f>
        <v/>
      </c>
      <c r="M99" s="86" t="str">
        <f>IF(Table5[[#This Row],[b1]]="","","PCS")</f>
        <v/>
      </c>
      <c r="N99" s="86"/>
      <c r="O99" s="86"/>
    </row>
    <row r="100" spans="1:15" x14ac:dyDescent="0.25">
      <c r="A100" s="88" t="s">
        <v>475</v>
      </c>
      <c r="C100" s="194">
        <f>MATCH(A100,Table1[H_A1],0)</f>
        <v>169</v>
      </c>
      <c r="D100" s="194">
        <f>MATCH(Table5[[#This Row],[NAMA]],[1]!db[NB PAJAK],0)</f>
        <v>741</v>
      </c>
      <c r="E100" s="86" t="str">
        <f>INDEX(Table1[Item Description],Table5[[#This Row],[//NOTA]])</f>
        <v>STIP / PENGHAPUS JOYKO 526-B40P PUTIH</v>
      </c>
      <c r="F100">
        <f>SUMIF(Table1[H_A1],Sheet5!A100,Table1[Qty])</f>
        <v>250</v>
      </c>
      <c r="G100" t="str">
        <f>INDEX(Table1[Unit],Table5[[#This Row],[//NOTA]])</f>
        <v>BOX</v>
      </c>
      <c r="H100" s="195">
        <f>SUMIF(Table1[H_A1],Sheet5!A100,Table1[C])</f>
        <v>5</v>
      </c>
      <c r="I100" s="195">
        <f>INDEX(Table1[Unit Price],Table5[[#This Row],[//NOTA]])</f>
        <v>28300</v>
      </c>
      <c r="J100" s="86" t="str">
        <f>IF(Table5[[#This Row],[a2]]="","",Table5[[#This Row],[QTY]]*12)</f>
        <v/>
      </c>
      <c r="K100" s="86" t="str">
        <f>IF(Table5[[#This Row],[UNIT]]="grs","LSN",IF(Table5[[#This Row],[UNIT]]="LSN","PCS",""))</f>
        <v/>
      </c>
      <c r="L100" s="86" t="str">
        <f>IF(Table5[[#This Row],[a2]]="LSN",Table5[[#This Row],[a1]]*12,"")</f>
        <v/>
      </c>
      <c r="M100" s="86" t="str">
        <f>IF(Table5[[#This Row],[b1]]="","","PCS")</f>
        <v/>
      </c>
      <c r="N100" s="86"/>
      <c r="O100" s="86"/>
    </row>
    <row r="101" spans="1:15" x14ac:dyDescent="0.25">
      <c r="A101" s="88" t="s">
        <v>308</v>
      </c>
      <c r="C101" s="194">
        <f>MATCH(A101,Table1[H_A1],0)</f>
        <v>81</v>
      </c>
      <c r="D101" s="194">
        <f>MATCH(Table5[[#This Row],[NAMA]],[1]!db[NB PAJAK],0)</f>
        <v>741</v>
      </c>
      <c r="E101" s="86" t="str">
        <f>INDEX(Table1[Item Description],Table5[[#This Row],[//NOTA]])</f>
        <v>STIP / PENGHAPUS JOYKO 526-B40P PUTIH</v>
      </c>
      <c r="F101">
        <f>SUMIF(Table1[H_A1],Sheet5!A101,Table1[Qty])</f>
        <v>400</v>
      </c>
      <c r="G101" t="str">
        <f>INDEX(Table1[Unit],Table5[[#This Row],[//NOTA]])</f>
        <v>PAK</v>
      </c>
      <c r="H101" s="195">
        <f>SUMIF(Table1[H_A1],Sheet5!A101,Table1[C])</f>
        <v>8</v>
      </c>
      <c r="I101" s="195">
        <f>INDEX(Table1[Unit Price],Table5[[#This Row],[//NOTA]])</f>
        <v>28300</v>
      </c>
      <c r="J101" s="86" t="str">
        <f>IF(Table5[[#This Row],[a2]]="","",Table5[[#This Row],[QTY]]*12)</f>
        <v/>
      </c>
      <c r="K101" s="86" t="str">
        <f>IF(Table5[[#This Row],[UNIT]]="grs","LSN",IF(Table5[[#This Row],[UNIT]]="LSN","PCS",""))</f>
        <v/>
      </c>
      <c r="L101" s="86" t="str">
        <f>IF(Table5[[#This Row],[a2]]="LSN",Table5[[#This Row],[a1]]*12,"")</f>
        <v/>
      </c>
      <c r="M101" s="86" t="str">
        <f>IF(Table5[[#This Row],[b1]]="","","PCS")</f>
        <v/>
      </c>
      <c r="N101" s="86"/>
      <c r="O101" s="86"/>
    </row>
    <row r="102" spans="1:15" x14ac:dyDescent="0.25">
      <c r="A102" s="88" t="s">
        <v>247</v>
      </c>
      <c r="C102" s="194">
        <f>MATCH(A102,Table1[H_A1],0)</f>
        <v>55</v>
      </c>
      <c r="D102" s="194">
        <f>MATCH(Table5[[#This Row],[NAMA]],[1]!db[NB PAJAK],0)</f>
        <v>749</v>
      </c>
      <c r="E102" s="86" t="str">
        <f>INDEX(Table1[Item Description],Table5[[#This Row],[//NOTA]])</f>
        <v>STIP / PENGHAPUS JOYKO ER-B20BL HITAM</v>
      </c>
      <c r="F102" s="86">
        <f>SUMIF(Table1[H_A1],Sheet5!A102,Table1[Qty])</f>
        <v>100</v>
      </c>
      <c r="G102" s="86" t="str">
        <f>INDEX(Table1[Unit],Table5[[#This Row],[//NOTA]])</f>
        <v>BOX</v>
      </c>
      <c r="H102" s="195">
        <f>SUMIF(Table1[H_A1],Sheet5!A102,Table1[C])</f>
        <v>2</v>
      </c>
      <c r="I102" s="195">
        <f>INDEX(Table1[Unit Price],Table5[[#This Row],[//NOTA]])</f>
        <v>34100</v>
      </c>
      <c r="J102" s="86" t="str">
        <f>IF(Table5[[#This Row],[a2]]="","",Table5[[#This Row],[QTY]]*12)</f>
        <v/>
      </c>
      <c r="K102" s="86" t="str">
        <f>IF(Table5[[#This Row],[UNIT]]="grs","LSN",IF(Table5[[#This Row],[UNIT]]="LSN","PCS",""))</f>
        <v/>
      </c>
      <c r="L102" s="86" t="str">
        <f>IF(Table5[[#This Row],[a2]]="LSN",Table5[[#This Row],[a1]]*12,"")</f>
        <v/>
      </c>
      <c r="M102" s="86" t="str">
        <f>IF(Table5[[#This Row],[b1]]="","","PCS")</f>
        <v/>
      </c>
      <c r="N102" s="86"/>
      <c r="O102" s="86"/>
    </row>
    <row r="103" spans="1:15" x14ac:dyDescent="0.25">
      <c r="A103" s="88" t="s">
        <v>393</v>
      </c>
      <c r="C103" s="194">
        <f>MATCH(A103,Table1[H_A1],0)</f>
        <v>119</v>
      </c>
      <c r="D103" s="194">
        <f>MATCH(Table5[[#This Row],[NAMA]],[1]!db[NB PAJAK],0)</f>
        <v>749</v>
      </c>
      <c r="E103" s="86" t="str">
        <f>INDEX(Table1[Item Description],Table5[[#This Row],[//NOTA]])</f>
        <v>STIP / PENGHAPUS JOYKO ER-B20BL HITAM</v>
      </c>
      <c r="F103" s="86">
        <f>SUMIF(Table1[H_A1],Sheet5!A103,Table1[Qty])</f>
        <v>10</v>
      </c>
      <c r="G103" s="86" t="str">
        <f>INDEX(Table1[Unit],Table5[[#This Row],[//NOTA]])</f>
        <v>PAK</v>
      </c>
      <c r="H103" s="195">
        <f>SUMIF(Table1[H_A1],Sheet5!A103,Table1[C])</f>
        <v>0</v>
      </c>
      <c r="I103" s="195">
        <f>INDEX(Table1[Unit Price],Table5[[#This Row],[//NOTA]])</f>
        <v>34100</v>
      </c>
      <c r="J103" s="86" t="str">
        <f>IF(Table5[[#This Row],[a2]]="","",Table5[[#This Row],[QTY]]*12)</f>
        <v/>
      </c>
      <c r="K103" s="86" t="str">
        <f>IF(Table5[[#This Row],[UNIT]]="grs","LSN",IF(Table5[[#This Row],[UNIT]]="LSN","PCS",""))</f>
        <v/>
      </c>
      <c r="L103" s="86" t="str">
        <f>IF(Table5[[#This Row],[a2]]="LSN",Table5[[#This Row],[a1]]*12,"")</f>
        <v/>
      </c>
      <c r="M103" s="86" t="str">
        <f>IF(Table5[[#This Row],[b1]]="","","PCS")</f>
        <v/>
      </c>
      <c r="N103" s="86"/>
      <c r="O103" s="86"/>
    </row>
    <row r="104" spans="1:15" x14ac:dyDescent="0.25">
      <c r="A104" s="88" t="s">
        <v>416</v>
      </c>
      <c r="C104" s="194">
        <f>MATCH(A104,Table1[H_A1],0)</f>
        <v>128</v>
      </c>
      <c r="D104" s="194">
        <f>MATCH(Table5[[#This Row],[NAMA]],[1]!db[NB PAJAK],0)</f>
        <v>1421</v>
      </c>
      <c r="E104" s="86" t="str">
        <f>INDEX(Table1[Item Description],Table5[[#This Row],[//NOTA]])</f>
        <v>STIP / PENGHAPUS KENKO ERW-20SQ PUTIH</v>
      </c>
      <c r="F104" s="86">
        <f>SUMIF(Table1[H_A1],Sheet5!A104,Table1[Qty])</f>
        <v>50</v>
      </c>
      <c r="G104" s="86" t="str">
        <f>INDEX(Table1[Unit],Table5[[#This Row],[//NOTA]])</f>
        <v>PAK</v>
      </c>
      <c r="H104" s="195">
        <f>SUMIF(Table1[H_A1],Sheet5!A104,Table1[C])</f>
        <v>1</v>
      </c>
      <c r="I104" s="195">
        <f>INDEX(Table1[Unit Price],Table5[[#This Row],[//NOTA]])</f>
        <v>30000</v>
      </c>
      <c r="J104" s="86" t="str">
        <f>IF(Table5[[#This Row],[a2]]="","",Table5[[#This Row],[QTY]]*12)</f>
        <v/>
      </c>
      <c r="K104" s="86" t="str">
        <f>IF(Table5[[#This Row],[UNIT]]="grs","LSN",IF(Table5[[#This Row],[UNIT]]="LSN","PCS",""))</f>
        <v/>
      </c>
      <c r="L104" s="86" t="str">
        <f>IF(Table5[[#This Row],[a2]]="LSN",Table5[[#This Row],[a1]]*12,"")</f>
        <v/>
      </c>
      <c r="M104" s="86" t="str">
        <f>IF(Table5[[#This Row],[b1]]="","","PCS")</f>
        <v/>
      </c>
      <c r="N104" s="86"/>
      <c r="O104" s="86"/>
    </row>
    <row r="105" spans="1:15" x14ac:dyDescent="0.25">
      <c r="A105" s="88" t="s">
        <v>417</v>
      </c>
      <c r="C105" s="194">
        <f>MATCH(A105,Table1[H_A1],0)</f>
        <v>129</v>
      </c>
      <c r="D105" s="194">
        <f>MATCH(Table5[[#This Row],[NAMA]],[1]!db[NB PAJAK],0)</f>
        <v>1244</v>
      </c>
      <c r="E105" s="86" t="str">
        <f>INDEX(Table1[Item Description],Table5[[#This Row],[//NOTA]])</f>
        <v>STIP / PENGHAPUS KENKO ERW-40SQ PUTIH</v>
      </c>
      <c r="F105" s="86">
        <f>SUMIF(Table1[H_A1],Sheet5!A105,Table1[Qty])</f>
        <v>100</v>
      </c>
      <c r="G105" s="86" t="str">
        <f>INDEX(Table1[Unit],Table5[[#This Row],[//NOTA]])</f>
        <v>PAK</v>
      </c>
      <c r="H105" s="195">
        <f>SUMIF(Table1[H_A1],Sheet5!A105,Table1[C])</f>
        <v>2</v>
      </c>
      <c r="I105" s="195">
        <f>INDEX(Table1[Unit Price],Table5[[#This Row],[//NOTA]])</f>
        <v>27500</v>
      </c>
      <c r="J105" s="86" t="str">
        <f>IF(Table5[[#This Row],[a2]]="","",Table5[[#This Row],[QTY]]*12)</f>
        <v/>
      </c>
      <c r="K105" s="86" t="str">
        <f>IF(Table5[[#This Row],[UNIT]]="grs","LSN",IF(Table5[[#This Row],[UNIT]]="LSN","PCS",""))</f>
        <v/>
      </c>
      <c r="L105" s="86" t="str">
        <f>IF(Table5[[#This Row],[a2]]="LSN",Table5[[#This Row],[a1]]*12,"")</f>
        <v/>
      </c>
      <c r="M105" s="86" t="str">
        <f>IF(Table5[[#This Row],[b1]]="","","PCS")</f>
        <v/>
      </c>
      <c r="N105" s="86"/>
      <c r="O105" s="86"/>
    </row>
    <row r="106" spans="1:15" x14ac:dyDescent="0.25">
      <c r="A106" s="88" t="s">
        <v>55</v>
      </c>
      <c r="C106" s="194" t="e">
        <f>MATCH(A106,Table1[H_A1],0)</f>
        <v>#N/A</v>
      </c>
      <c r="D106" s="194" t="e">
        <f>MATCH(Table5[[#This Row],[NAMA]],[1]!db[NB PAJAK],0)</f>
        <v>#N/A</v>
      </c>
      <c r="E106" s="86" t="e">
        <f>INDEX(Table1[Item Description],Table5[[#This Row],[//NOTA]])</f>
        <v>#N/A</v>
      </c>
      <c r="F106" s="86">
        <f>SUMIF(Table1[H_A1],Sheet5!A106,Table1[Qty])</f>
        <v>0</v>
      </c>
      <c r="G106" s="86" t="e">
        <f>INDEX(Table1[Unit],Table5[[#This Row],[//NOTA]])</f>
        <v>#N/A</v>
      </c>
      <c r="H106" s="195">
        <f>SUMIF(Table1[H_A1],Sheet5!A106,Table1[C])</f>
        <v>0</v>
      </c>
      <c r="I106" s="195" t="e">
        <f>INDEX(Table1[Unit Price],Table5[[#This Row],[//NOTA]])</f>
        <v>#N/A</v>
      </c>
      <c r="J106" s="86" t="e">
        <f>IF(Table5[[#This Row],[a2]]="","",Table5[[#This Row],[QTY]]*12)</f>
        <v>#N/A</v>
      </c>
      <c r="K106" s="86" t="e">
        <f>IF(Table5[[#This Row],[UNIT]]="grs","LSN",IF(Table5[[#This Row],[UNIT]]="LSN","PCS",""))</f>
        <v>#N/A</v>
      </c>
      <c r="L106" s="86" t="e">
        <f>IF(Table5[[#This Row],[a2]]="LSN",Table5[[#This Row],[a1]]*12,"")</f>
        <v>#N/A</v>
      </c>
      <c r="M106" s="86" t="e">
        <f>IF(Table5[[#This Row],[b1]]="","","PCS")</f>
        <v>#N/A</v>
      </c>
      <c r="N106" s="86"/>
      <c r="O106" s="86"/>
    </row>
    <row r="107" spans="1:15" x14ac:dyDescent="0.25">
      <c r="C107" s="194" t="e">
        <f>MATCH(A107,Table1[H_A1],0)</f>
        <v>#N/A</v>
      </c>
      <c r="D107" s="194" t="e">
        <f>MATCH(Table5[[#This Row],[NAMA]],[1]!db[NB PAJAK],0)</f>
        <v>#N/A</v>
      </c>
      <c r="E107" s="86" t="e">
        <f>INDEX(Table1[Item Description],Table5[[#This Row],[//NOTA]])</f>
        <v>#N/A</v>
      </c>
      <c r="F107" s="86">
        <f>SUMIF(Table1[H_A1],Sheet5!A107,Table1[Qty])</f>
        <v>0</v>
      </c>
      <c r="G107" s="86" t="e">
        <f>INDEX(Table1[Unit],Table5[[#This Row],[//NOTA]])</f>
        <v>#N/A</v>
      </c>
      <c r="H107" s="195">
        <f>SUMIF(Table1[H_A1],Sheet5!A107,Table1[C])</f>
        <v>0</v>
      </c>
      <c r="I107" s="195" t="e">
        <f>INDEX(Table1[Unit Price],Table5[[#This Row],[//NOTA]])</f>
        <v>#N/A</v>
      </c>
      <c r="J107" s="86" t="e">
        <f>IF(Table5[[#This Row],[a2]]="","",Table5[[#This Row],[QTY]]*12)</f>
        <v>#N/A</v>
      </c>
      <c r="K107" s="86" t="e">
        <f>IF(Table5[[#This Row],[UNIT]]="grs","LSN",IF(Table5[[#This Row],[UNIT]]="LSN","PCS",""))</f>
        <v>#N/A</v>
      </c>
      <c r="L107" s="86" t="e">
        <f>IF(Table5[[#This Row],[a2]]="LSN",Table5[[#This Row],[a1]]*12,"")</f>
        <v>#N/A</v>
      </c>
      <c r="M107" s="86" t="e">
        <f>IF(Table5[[#This Row],[b1]]="","","PCS")</f>
        <v>#N/A</v>
      </c>
      <c r="N107" s="86"/>
      <c r="O107" s="86"/>
    </row>
    <row r="108" spans="1:15" x14ac:dyDescent="0.25">
      <c r="C108" s="194" t="e">
        <f>MATCH(A108,Table1[H_A1],0)</f>
        <v>#N/A</v>
      </c>
      <c r="D108" s="194" t="e">
        <f>MATCH(Table5[[#This Row],[NAMA]],[1]!db[NB PAJAK],0)</f>
        <v>#N/A</v>
      </c>
      <c r="E108" s="86" t="e">
        <f>INDEX(Table1[Item Description],Table5[[#This Row],[//NOTA]])</f>
        <v>#N/A</v>
      </c>
      <c r="F108" s="86">
        <f>SUMIF(Table1[H_A1],Sheet5!A108,Table1[Qty])</f>
        <v>0</v>
      </c>
      <c r="G108" s="86" t="e">
        <f>INDEX(Table1[Unit],Table5[[#This Row],[//NOTA]])</f>
        <v>#N/A</v>
      </c>
      <c r="H108" s="195">
        <f>SUMIF(Table1[H_A1],Sheet5!A108,Table1[C])</f>
        <v>0</v>
      </c>
      <c r="I108" s="195" t="e">
        <f>INDEX(Table1[Unit Price],Table5[[#This Row],[//NOTA]])</f>
        <v>#N/A</v>
      </c>
      <c r="J108" s="86" t="e">
        <f>IF(Table5[[#This Row],[a2]]="","",Table5[[#This Row],[QTY]]*12)</f>
        <v>#N/A</v>
      </c>
      <c r="K108" s="86" t="e">
        <f>IF(Table5[[#This Row],[UNIT]]="grs","LSN",IF(Table5[[#This Row],[UNIT]]="LSN","PCS",""))</f>
        <v>#N/A</v>
      </c>
      <c r="L108" s="86" t="e">
        <f>IF(Table5[[#This Row],[a2]]="LSN",Table5[[#This Row],[a1]]*12,"")</f>
        <v>#N/A</v>
      </c>
      <c r="M108" s="86" t="e">
        <f>IF(Table5[[#This Row],[b1]]="","","PCS")</f>
        <v>#N/A</v>
      </c>
      <c r="N108" s="86"/>
      <c r="O108" s="86"/>
    </row>
    <row r="109" spans="1:15" x14ac:dyDescent="0.25">
      <c r="C109" s="194" t="e">
        <f>MATCH(A109,Table1[H_A1],0)</f>
        <v>#N/A</v>
      </c>
      <c r="D109" s="194" t="e">
        <f>MATCH(Table5[[#This Row],[NAMA]],[1]!db[NB PAJAK],0)</f>
        <v>#N/A</v>
      </c>
      <c r="E109" s="86" t="e">
        <f>INDEX(Table1[Item Description],Table5[[#This Row],[//NOTA]])</f>
        <v>#N/A</v>
      </c>
      <c r="F109" s="86">
        <f>SUMIF(Table1[H_A1],Sheet5!A109,Table1[Qty])</f>
        <v>0</v>
      </c>
      <c r="G109" s="86" t="e">
        <f>INDEX(Table1[Unit],Table5[[#This Row],[//NOTA]])</f>
        <v>#N/A</v>
      </c>
      <c r="H109" s="195">
        <f>SUMIF(Table1[H_A1],Sheet5!A109,Table1[C])</f>
        <v>0</v>
      </c>
      <c r="I109" s="195" t="e">
        <f>INDEX(Table1[Unit Price],Table5[[#This Row],[//NOTA]])</f>
        <v>#N/A</v>
      </c>
      <c r="J109" s="86" t="e">
        <f>IF(Table5[[#This Row],[a2]]="","",Table5[[#This Row],[QTY]]*12)</f>
        <v>#N/A</v>
      </c>
      <c r="K109" s="86" t="e">
        <f>IF(Table5[[#This Row],[UNIT]]="grs","LSN",IF(Table5[[#This Row],[UNIT]]="LSN","PCS",""))</f>
        <v>#N/A</v>
      </c>
      <c r="L109" s="86" t="e">
        <f>IF(Table5[[#This Row],[a2]]="LSN",Table5[[#This Row],[a1]]*12,"")</f>
        <v>#N/A</v>
      </c>
      <c r="M109" s="86" t="e">
        <f>IF(Table5[[#This Row],[b1]]="","","PCS")</f>
        <v>#N/A</v>
      </c>
      <c r="N109" s="86"/>
      <c r="O109" s="86"/>
    </row>
    <row r="110" spans="1:15" x14ac:dyDescent="0.25">
      <c r="C110" s="194" t="e">
        <f>MATCH(A110,Table1[H_A1],0)</f>
        <v>#N/A</v>
      </c>
      <c r="D110" s="194" t="e">
        <f>MATCH(Table5[[#This Row],[NAMA]],[1]!db[NB PAJAK],0)</f>
        <v>#N/A</v>
      </c>
      <c r="E110" s="86" t="e">
        <f>INDEX(Table1[Item Description],Table5[[#This Row],[//NOTA]])</f>
        <v>#N/A</v>
      </c>
      <c r="F110" s="86">
        <f>SUMIF(Table1[H_A1],Sheet5!A110,Table1[Qty])</f>
        <v>0</v>
      </c>
      <c r="G110" s="86" t="e">
        <f>INDEX(Table1[Unit],Table5[[#This Row],[//NOTA]])</f>
        <v>#N/A</v>
      </c>
      <c r="H110" s="195">
        <f>SUMIF(Table1[H_A1],Sheet5!A110,Table1[C])</f>
        <v>0</v>
      </c>
      <c r="I110" s="195" t="e">
        <f>INDEX(Table1[Unit Price],Table5[[#This Row],[//NOTA]])</f>
        <v>#N/A</v>
      </c>
      <c r="J110" s="86" t="e">
        <f>IF(Table5[[#This Row],[a2]]="","",Table5[[#This Row],[QTY]]*12)</f>
        <v>#N/A</v>
      </c>
      <c r="K110" s="86" t="e">
        <f>IF(Table5[[#This Row],[UNIT]]="grs","LSN",IF(Table5[[#This Row],[UNIT]]="LSN","PCS",""))</f>
        <v>#N/A</v>
      </c>
      <c r="L110" s="86" t="e">
        <f>IF(Table5[[#This Row],[a2]]="LSN",Table5[[#This Row],[a1]]*12,"")</f>
        <v>#N/A</v>
      </c>
      <c r="M110" s="86" t="e">
        <f>IF(Table5[[#This Row],[b1]]="","","PCS")</f>
        <v>#N/A</v>
      </c>
      <c r="N110" s="86"/>
      <c r="O110" s="86"/>
    </row>
    <row r="111" spans="1:15" x14ac:dyDescent="0.25">
      <c r="C111" s="194" t="e">
        <f>MATCH(A111,Table1[H_A1],0)</f>
        <v>#N/A</v>
      </c>
      <c r="D111" s="194" t="e">
        <f>MATCH(Table5[[#This Row],[NAMA]],[1]!db[NB PAJAK],0)</f>
        <v>#N/A</v>
      </c>
      <c r="E111" s="86" t="e">
        <f>INDEX(Table1[Item Description],Table5[[#This Row],[//NOTA]])</f>
        <v>#N/A</v>
      </c>
      <c r="F111" s="86">
        <f>SUMIF(Table1[H_A1],Sheet5!A111,Table1[Qty])</f>
        <v>0</v>
      </c>
      <c r="G111" s="86" t="e">
        <f>INDEX(Table1[Unit],Table5[[#This Row],[//NOTA]])</f>
        <v>#N/A</v>
      </c>
      <c r="H111" s="195">
        <f>SUMIF(Table1[H_A1],Sheet5!A111,Table1[C])</f>
        <v>0</v>
      </c>
      <c r="I111" s="195" t="e">
        <f>INDEX(Table1[Unit Price],Table5[[#This Row],[//NOTA]])</f>
        <v>#N/A</v>
      </c>
      <c r="J111" s="86" t="e">
        <f>IF(Table5[[#This Row],[a2]]="","",Table5[[#This Row],[QTY]]*12)</f>
        <v>#N/A</v>
      </c>
      <c r="K111" s="86" t="e">
        <f>IF(Table5[[#This Row],[UNIT]]="grs","LSN",IF(Table5[[#This Row],[UNIT]]="LSN","PCS",""))</f>
        <v>#N/A</v>
      </c>
      <c r="L111" s="86" t="e">
        <f>IF(Table5[[#This Row],[a2]]="LSN",Table5[[#This Row],[a1]]*12,"")</f>
        <v>#N/A</v>
      </c>
      <c r="M111" s="86" t="e">
        <f>IF(Table5[[#This Row],[b1]]="","","PCS")</f>
        <v>#N/A</v>
      </c>
      <c r="N111" s="86"/>
      <c r="O111" s="86"/>
    </row>
    <row r="112" spans="1:15" x14ac:dyDescent="0.25">
      <c r="C112" s="194" t="e">
        <f>MATCH(A112,Table1[H_A1],0)</f>
        <v>#N/A</v>
      </c>
      <c r="D112" s="194" t="e">
        <f>MATCH(Table5[[#This Row],[NAMA]],[1]!db[NB PAJAK],0)</f>
        <v>#N/A</v>
      </c>
      <c r="E112" s="86" t="e">
        <f>INDEX(Table1[Item Description],Table5[[#This Row],[//NOTA]])</f>
        <v>#N/A</v>
      </c>
      <c r="F112" s="86">
        <f>SUMIF(Table1[H_A1],Sheet5!A112,Table1[Qty])</f>
        <v>0</v>
      </c>
      <c r="G112" s="86" t="e">
        <f>INDEX(Table1[Unit],Table5[[#This Row],[//NOTA]])</f>
        <v>#N/A</v>
      </c>
      <c r="H112" s="195">
        <f>SUMIF(Table1[H_A1],Sheet5!A112,Table1[C])</f>
        <v>0</v>
      </c>
      <c r="I112" s="195" t="e">
        <f>INDEX(Table1[Unit Price],Table5[[#This Row],[//NOTA]])</f>
        <v>#N/A</v>
      </c>
      <c r="J112" s="86" t="e">
        <f>IF(Table5[[#This Row],[a2]]="","",Table5[[#This Row],[QTY]]*12)</f>
        <v>#N/A</v>
      </c>
      <c r="K112" s="86" t="e">
        <f>IF(Table5[[#This Row],[UNIT]]="grs","LSN",IF(Table5[[#This Row],[UNIT]]="LSN","PCS",""))</f>
        <v>#N/A</v>
      </c>
      <c r="L112" s="86" t="e">
        <f>IF(Table5[[#This Row],[a2]]="LSN",Table5[[#This Row],[a1]]*12,"")</f>
        <v>#N/A</v>
      </c>
      <c r="M112" s="86" t="e">
        <f>IF(Table5[[#This Row],[b1]]="","","PCS")</f>
        <v>#N/A</v>
      </c>
      <c r="N112" s="86"/>
      <c r="O112" s="86"/>
    </row>
    <row r="113" spans="3:15" x14ac:dyDescent="0.25">
      <c r="C113" s="194" t="e">
        <f>MATCH(A113,Table1[H_A1],0)</f>
        <v>#N/A</v>
      </c>
      <c r="D113" s="194" t="e">
        <f>MATCH(Table5[[#This Row],[NAMA]],[1]!db[NB PAJAK],0)</f>
        <v>#N/A</v>
      </c>
      <c r="E113" s="86" t="e">
        <f>INDEX(Table1[Item Description],Table5[[#This Row],[//NOTA]])</f>
        <v>#N/A</v>
      </c>
      <c r="F113" s="86">
        <f>SUMIF(Table1[H_A1],Sheet5!A113,Table1[Qty])</f>
        <v>0</v>
      </c>
      <c r="G113" s="86" t="e">
        <f>INDEX(Table1[Unit],Table5[[#This Row],[//NOTA]])</f>
        <v>#N/A</v>
      </c>
      <c r="H113" s="195">
        <f>SUMIF(Table1[H_A1],Sheet5!A113,Table1[C])</f>
        <v>0</v>
      </c>
      <c r="I113" s="195" t="e">
        <f>INDEX(Table1[Unit Price],Table5[[#This Row],[//NOTA]])</f>
        <v>#N/A</v>
      </c>
      <c r="J113" s="86" t="e">
        <f>IF(Table5[[#This Row],[a2]]="","",Table5[[#This Row],[QTY]]*12)</f>
        <v>#N/A</v>
      </c>
      <c r="K113" s="86" t="e">
        <f>IF(Table5[[#This Row],[UNIT]]="grs","LSN",IF(Table5[[#This Row],[UNIT]]="LSN","PCS",""))</f>
        <v>#N/A</v>
      </c>
      <c r="L113" s="86" t="e">
        <f>IF(Table5[[#This Row],[a2]]="LSN",Table5[[#This Row],[a1]]*12,"")</f>
        <v>#N/A</v>
      </c>
      <c r="M113" s="86" t="e">
        <f>IF(Table5[[#This Row],[b1]]="","","PCS")</f>
        <v>#N/A</v>
      </c>
      <c r="N113" s="86"/>
      <c r="O113" s="86"/>
    </row>
    <row r="114" spans="3:15" x14ac:dyDescent="0.25">
      <c r="C114" s="194" t="e">
        <f>MATCH(A114,Table1[H_A1],0)</f>
        <v>#N/A</v>
      </c>
      <c r="D114" s="194" t="e">
        <f>MATCH(Table5[[#This Row],[NAMA]],[1]!db[NB PAJAK],0)</f>
        <v>#N/A</v>
      </c>
      <c r="E114" s="86" t="e">
        <f>INDEX(Table1[Item Description],Table5[[#This Row],[//NOTA]])</f>
        <v>#N/A</v>
      </c>
      <c r="F114" s="86">
        <f>SUMIF(Table1[H_A1],Sheet5!A114,Table1[Qty])</f>
        <v>0</v>
      </c>
      <c r="G114" s="86" t="e">
        <f>INDEX(Table1[Unit],Table5[[#This Row],[//NOTA]])</f>
        <v>#N/A</v>
      </c>
      <c r="H114" s="195">
        <f>SUMIF(Table1[H_A1],Sheet5!A114,Table1[C])</f>
        <v>0</v>
      </c>
      <c r="I114" s="195" t="e">
        <f>INDEX(Table1[Unit Price],Table5[[#This Row],[//NOTA]])</f>
        <v>#N/A</v>
      </c>
      <c r="J114" s="86" t="e">
        <f>IF(Table5[[#This Row],[a2]]="","",Table5[[#This Row],[QTY]]*12)</f>
        <v>#N/A</v>
      </c>
      <c r="K114" s="86" t="e">
        <f>IF(Table5[[#This Row],[UNIT]]="grs","LSN",IF(Table5[[#This Row],[UNIT]]="LSN","PCS",""))</f>
        <v>#N/A</v>
      </c>
      <c r="L114" s="86" t="e">
        <f>IF(Table5[[#This Row],[a2]]="LSN",Table5[[#This Row],[a1]]*12,"")</f>
        <v>#N/A</v>
      </c>
      <c r="M114" s="86" t="e">
        <f>IF(Table5[[#This Row],[b1]]="","","PCS")</f>
        <v>#N/A</v>
      </c>
      <c r="N114" s="86"/>
      <c r="O114" s="86"/>
    </row>
    <row r="115" spans="3:15" x14ac:dyDescent="0.25">
      <c r="C115" s="194" t="e">
        <f>MATCH(A115,Table1[H_A1],0)</f>
        <v>#N/A</v>
      </c>
      <c r="D115" s="194" t="e">
        <f>MATCH(Table5[[#This Row],[NAMA]],[1]!db[NB PAJAK],0)</f>
        <v>#N/A</v>
      </c>
      <c r="E115" s="86" t="e">
        <f>INDEX(Table1[Item Description],Table5[[#This Row],[//NOTA]])</f>
        <v>#N/A</v>
      </c>
      <c r="F115" s="86">
        <f>SUMIF(Table1[H_A1],Sheet5!A115,Table1[Qty])</f>
        <v>0</v>
      </c>
      <c r="G115" s="86" t="e">
        <f>INDEX(Table1[Unit],Table5[[#This Row],[//NOTA]])</f>
        <v>#N/A</v>
      </c>
      <c r="H115" s="195">
        <f>SUMIF(Table1[H_A1],Sheet5!A115,Table1[C])</f>
        <v>0</v>
      </c>
      <c r="I115" s="195" t="e">
        <f>INDEX(Table1[Unit Price],Table5[[#This Row],[//NOTA]])</f>
        <v>#N/A</v>
      </c>
      <c r="J115" s="86" t="e">
        <f>IF(Table5[[#This Row],[a2]]="","",Table5[[#This Row],[QTY]]*12)</f>
        <v>#N/A</v>
      </c>
      <c r="K115" s="86" t="e">
        <f>IF(Table5[[#This Row],[UNIT]]="grs","LSN",IF(Table5[[#This Row],[UNIT]]="LSN","PCS",""))</f>
        <v>#N/A</v>
      </c>
      <c r="L115" s="86" t="e">
        <f>IF(Table5[[#This Row],[a2]]="LSN",Table5[[#This Row],[a1]]*12,"")</f>
        <v>#N/A</v>
      </c>
      <c r="M115" s="86" t="e">
        <f>IF(Table5[[#This Row],[b1]]="","","PCS")</f>
        <v>#N/A</v>
      </c>
      <c r="N115" s="86"/>
      <c r="O115" s="86"/>
    </row>
    <row r="116" spans="3:15" x14ac:dyDescent="0.25">
      <c r="C116" s="194" t="e">
        <f>MATCH(A116,Table1[H_A1],0)</f>
        <v>#N/A</v>
      </c>
      <c r="D116" s="194" t="e">
        <f>MATCH(Table5[[#This Row],[NAMA]],[1]!db[NB PAJAK],0)</f>
        <v>#N/A</v>
      </c>
      <c r="E116" s="86" t="e">
        <f>INDEX(Table1[Item Description],Table5[[#This Row],[//NOTA]])</f>
        <v>#N/A</v>
      </c>
      <c r="F116" s="86">
        <f>SUMIF(Table1[H_A1],Sheet5!A116,Table1[Qty])</f>
        <v>0</v>
      </c>
      <c r="G116" s="86" t="e">
        <f>INDEX(Table1[Unit],Table5[[#This Row],[//NOTA]])</f>
        <v>#N/A</v>
      </c>
      <c r="H116" s="195">
        <f>SUMIF(Table1[H_A1],Sheet5!A116,Table1[C])</f>
        <v>0</v>
      </c>
      <c r="I116" s="195" t="e">
        <f>INDEX(Table1[Unit Price],Table5[[#This Row],[//NOTA]])</f>
        <v>#N/A</v>
      </c>
      <c r="J116" s="86" t="e">
        <f>IF(Table5[[#This Row],[a2]]="","",Table5[[#This Row],[QTY]]*12)</f>
        <v>#N/A</v>
      </c>
      <c r="K116" s="86" t="e">
        <f>IF(Table5[[#This Row],[UNIT]]="grs","LSN",IF(Table5[[#This Row],[UNIT]]="LSN","PCS",""))</f>
        <v>#N/A</v>
      </c>
      <c r="L116" s="86" t="e">
        <f>IF(Table5[[#This Row],[a2]]="LSN",Table5[[#This Row],[a1]]*12,"")</f>
        <v>#N/A</v>
      </c>
      <c r="M116" s="86" t="e">
        <f>IF(Table5[[#This Row],[b1]]="","","PCS")</f>
        <v>#N/A</v>
      </c>
      <c r="N116" s="86"/>
      <c r="O116" s="86"/>
    </row>
    <row r="117" spans="3:15" x14ac:dyDescent="0.25">
      <c r="C117" s="194" t="e">
        <f>MATCH(A117,Table1[H_A1],0)</f>
        <v>#N/A</v>
      </c>
      <c r="D117" s="194" t="e">
        <f>MATCH(Table5[[#This Row],[NAMA]],[1]!db[NB PAJAK],0)</f>
        <v>#N/A</v>
      </c>
      <c r="E117" s="86" t="e">
        <f>INDEX(Table1[Item Description],Table5[[#This Row],[//NOTA]])</f>
        <v>#N/A</v>
      </c>
      <c r="F117" s="86">
        <f>SUMIF(Table1[H_A1],Sheet5!A117,Table1[Qty])</f>
        <v>0</v>
      </c>
      <c r="G117" s="86" t="e">
        <f>INDEX(Table1[Unit],Table5[[#This Row],[//NOTA]])</f>
        <v>#N/A</v>
      </c>
      <c r="H117" s="195">
        <f>SUMIF(Table1[H_A1],Sheet5!A117,Table1[C])</f>
        <v>0</v>
      </c>
      <c r="I117" s="195" t="e">
        <f>INDEX(Table1[Unit Price],Table5[[#This Row],[//NOTA]])</f>
        <v>#N/A</v>
      </c>
      <c r="J117" s="86" t="e">
        <f>IF(Table5[[#This Row],[a2]]="","",Table5[[#This Row],[QTY]]*12)</f>
        <v>#N/A</v>
      </c>
      <c r="K117" s="86" t="e">
        <f>IF(Table5[[#This Row],[UNIT]]="grs","LSN",IF(Table5[[#This Row],[UNIT]]="LSN","PCS",""))</f>
        <v>#N/A</v>
      </c>
      <c r="L117" s="86" t="e">
        <f>IF(Table5[[#This Row],[a2]]="LSN",Table5[[#This Row],[a1]]*12,"")</f>
        <v>#N/A</v>
      </c>
      <c r="M117" s="86" t="e">
        <f>IF(Table5[[#This Row],[b1]]="","","PCS")</f>
        <v>#N/A</v>
      </c>
      <c r="N117" s="86"/>
      <c r="O117" s="86"/>
    </row>
    <row r="118" spans="3:15" x14ac:dyDescent="0.25">
      <c r="C118" s="194" t="e">
        <f>MATCH(A118,Table1[H_A1],0)</f>
        <v>#N/A</v>
      </c>
      <c r="D118" s="194" t="e">
        <f>MATCH(Table5[[#This Row],[NAMA]],[1]!db[NB PAJAK],0)</f>
        <v>#N/A</v>
      </c>
      <c r="E118" s="86" t="e">
        <f>INDEX(Table1[Item Description],Table5[[#This Row],[//NOTA]])</f>
        <v>#N/A</v>
      </c>
      <c r="F118" s="86">
        <f>SUMIF(Table1[H_A1],Sheet5!A118,Table1[Qty])</f>
        <v>0</v>
      </c>
      <c r="G118" s="86" t="e">
        <f>INDEX(Table1[Unit],Table5[[#This Row],[//NOTA]])</f>
        <v>#N/A</v>
      </c>
      <c r="H118" s="195">
        <f>SUMIF(Table1[H_A1],Sheet5!A118,Table1[C])</f>
        <v>0</v>
      </c>
      <c r="I118" s="195" t="e">
        <f>INDEX(Table1[Unit Price],Table5[[#This Row],[//NOTA]])</f>
        <v>#N/A</v>
      </c>
      <c r="J118" s="86" t="e">
        <f>IF(Table5[[#This Row],[a2]]="","",Table5[[#This Row],[QTY]]*12)</f>
        <v>#N/A</v>
      </c>
      <c r="K118" s="86" t="e">
        <f>IF(Table5[[#This Row],[UNIT]]="grs","LSN",IF(Table5[[#This Row],[UNIT]]="LSN","PCS",""))</f>
        <v>#N/A</v>
      </c>
      <c r="L118" s="86" t="e">
        <f>IF(Table5[[#This Row],[a2]]="LSN",Table5[[#This Row],[a1]]*12,"")</f>
        <v>#N/A</v>
      </c>
      <c r="M118" s="86" t="e">
        <f>IF(Table5[[#This Row],[b1]]="","","PCS")</f>
        <v>#N/A</v>
      </c>
      <c r="N118" s="86"/>
      <c r="O118" s="86"/>
    </row>
    <row r="119" spans="3:15" x14ac:dyDescent="0.25">
      <c r="C119" s="194" t="e">
        <f>MATCH(A119,Table1[H_A1],0)</f>
        <v>#N/A</v>
      </c>
      <c r="D119" s="194" t="e">
        <f>MATCH(Table5[[#This Row],[NAMA]],[1]!db[NB PAJAK],0)</f>
        <v>#N/A</v>
      </c>
      <c r="E119" s="86" t="e">
        <f>INDEX(Table1[Item Description],Table5[[#This Row],[//NOTA]])</f>
        <v>#N/A</v>
      </c>
      <c r="F119" s="86">
        <f>SUMIF(Table1[H_A1],Sheet5!A119,Table1[Qty])</f>
        <v>0</v>
      </c>
      <c r="G119" s="86" t="e">
        <f>INDEX(Table1[Unit],Table5[[#This Row],[//NOTA]])</f>
        <v>#N/A</v>
      </c>
      <c r="H119" s="195">
        <f>SUMIF(Table1[H_A1],Sheet5!A119,Table1[C])</f>
        <v>0</v>
      </c>
      <c r="I119" s="195" t="e">
        <f>INDEX(Table1[Unit Price],Table5[[#This Row],[//NOTA]])</f>
        <v>#N/A</v>
      </c>
      <c r="J119" s="86" t="e">
        <f>IF(Table5[[#This Row],[a2]]="","",Table5[[#This Row],[QTY]]*12)</f>
        <v>#N/A</v>
      </c>
      <c r="K119" s="86" t="e">
        <f>IF(Table5[[#This Row],[UNIT]]="grs","LSN",IF(Table5[[#This Row],[UNIT]]="LSN","PCS",""))</f>
        <v>#N/A</v>
      </c>
      <c r="L119" s="86" t="e">
        <f>IF(Table5[[#This Row],[a2]]="LSN",Table5[[#This Row],[a1]]*12,"")</f>
        <v>#N/A</v>
      </c>
      <c r="M119" s="86" t="e">
        <f>IF(Table5[[#This Row],[b1]]="","","PCS")</f>
        <v>#N/A</v>
      </c>
      <c r="N119" s="86"/>
      <c r="O119" s="86"/>
    </row>
    <row r="120" spans="3:15" x14ac:dyDescent="0.25">
      <c r="C120" s="194" t="e">
        <f>MATCH(A120,Table1[H_A1],0)</f>
        <v>#N/A</v>
      </c>
      <c r="D120" s="194" t="e">
        <f>MATCH(Table5[[#This Row],[NAMA]],[1]!db[NB PAJAK],0)</f>
        <v>#N/A</v>
      </c>
      <c r="E120" s="86" t="e">
        <f>INDEX(Table1[Item Description],Table5[[#This Row],[//NOTA]])</f>
        <v>#N/A</v>
      </c>
      <c r="F120" s="86">
        <f>SUMIF(Table1[H_A1],Sheet5!A120,Table1[Qty])</f>
        <v>0</v>
      </c>
      <c r="G120" s="86" t="e">
        <f>INDEX(Table1[Unit],Table5[[#This Row],[//NOTA]])</f>
        <v>#N/A</v>
      </c>
      <c r="H120" s="195">
        <f>SUMIF(Table1[H_A1],Sheet5!A120,Table1[C])</f>
        <v>0</v>
      </c>
      <c r="I120" s="195" t="e">
        <f>INDEX(Table1[Unit Price],Table5[[#This Row],[//NOTA]])</f>
        <v>#N/A</v>
      </c>
      <c r="J120" s="86" t="e">
        <f>IF(Table5[[#This Row],[a2]]="","",Table5[[#This Row],[QTY]]*12)</f>
        <v>#N/A</v>
      </c>
      <c r="K120" s="86" t="e">
        <f>IF(Table5[[#This Row],[UNIT]]="grs","LSN",IF(Table5[[#This Row],[UNIT]]="LSN","PCS",""))</f>
        <v>#N/A</v>
      </c>
      <c r="L120" s="86" t="e">
        <f>IF(Table5[[#This Row],[a2]]="LSN",Table5[[#This Row],[a1]]*12,"")</f>
        <v>#N/A</v>
      </c>
      <c r="M120" s="86" t="e">
        <f>IF(Table5[[#This Row],[b1]]="","","PCS")</f>
        <v>#N/A</v>
      </c>
      <c r="N120" s="86"/>
      <c r="O120" s="86"/>
    </row>
    <row r="121" spans="3:15" x14ac:dyDescent="0.25">
      <c r="C121" s="194" t="e">
        <f>MATCH(A121,Table1[H_A1],0)</f>
        <v>#N/A</v>
      </c>
      <c r="D121" s="194" t="e">
        <f>MATCH(Table5[[#This Row],[NAMA]],[1]!db[NB PAJAK],0)</f>
        <v>#N/A</v>
      </c>
      <c r="E121" s="86" t="e">
        <f>INDEX(Table1[Item Description],Table5[[#This Row],[//NOTA]])</f>
        <v>#N/A</v>
      </c>
      <c r="F121" s="86">
        <f>SUMIF(Table1[H_A1],Sheet5!A121,Table1[Qty])</f>
        <v>0</v>
      </c>
      <c r="G121" s="86" t="e">
        <f>INDEX(Table1[Unit],Table5[[#This Row],[//NOTA]])</f>
        <v>#N/A</v>
      </c>
      <c r="H121" s="195">
        <f>SUMIF(Table1[H_A1],Sheet5!A121,Table1[C])</f>
        <v>0</v>
      </c>
      <c r="I121" s="195" t="e">
        <f>INDEX(Table1[Unit Price],Table5[[#This Row],[//NOTA]])</f>
        <v>#N/A</v>
      </c>
      <c r="J121" s="86" t="e">
        <f>IF(Table5[[#This Row],[a2]]="","",Table5[[#This Row],[QTY]]*12)</f>
        <v>#N/A</v>
      </c>
      <c r="K121" s="86" t="e">
        <f>IF(Table5[[#This Row],[UNIT]]="grs","LSN",IF(Table5[[#This Row],[UNIT]]="LSN","PCS",""))</f>
        <v>#N/A</v>
      </c>
      <c r="L121" s="86" t="e">
        <f>IF(Table5[[#This Row],[a2]]="LSN",Table5[[#This Row],[a1]]*12,"")</f>
        <v>#N/A</v>
      </c>
      <c r="M121" s="86" t="e">
        <f>IF(Table5[[#This Row],[b1]]="","","PCS")</f>
        <v>#N/A</v>
      </c>
      <c r="N121" s="86"/>
      <c r="O121" s="86"/>
    </row>
    <row r="122" spans="3:15" x14ac:dyDescent="0.25">
      <c r="C122" s="194" t="e">
        <f>MATCH(A122,Table1[H_A1],0)</f>
        <v>#N/A</v>
      </c>
      <c r="D122" s="194" t="e">
        <f>MATCH(Table5[[#This Row],[NAMA]],[1]!db[NB PAJAK],0)</f>
        <v>#N/A</v>
      </c>
      <c r="E122" s="86" t="e">
        <f>INDEX(Table1[Item Description],Table5[[#This Row],[//NOTA]])</f>
        <v>#N/A</v>
      </c>
      <c r="F122" s="86">
        <f>SUMIF(Table1[H_A1],Sheet5!A122,Table1[Qty])</f>
        <v>0</v>
      </c>
      <c r="G122" s="86" t="e">
        <f>INDEX(Table1[Unit],Table5[[#This Row],[//NOTA]])</f>
        <v>#N/A</v>
      </c>
      <c r="H122" s="195">
        <f>SUMIF(Table1[H_A1],Sheet5!A122,Table1[C])</f>
        <v>0</v>
      </c>
      <c r="I122" s="195" t="e">
        <f>INDEX(Table1[Unit Price],Table5[[#This Row],[//NOTA]])</f>
        <v>#N/A</v>
      </c>
      <c r="J122" s="86" t="e">
        <f>IF(Table5[[#This Row],[a2]]="","",Table5[[#This Row],[QTY]]*12)</f>
        <v>#N/A</v>
      </c>
      <c r="K122" s="86" t="e">
        <f>IF(Table5[[#This Row],[UNIT]]="grs","LSN",IF(Table5[[#This Row],[UNIT]]="LSN","PCS",""))</f>
        <v>#N/A</v>
      </c>
      <c r="L122" s="86" t="e">
        <f>IF(Table5[[#This Row],[a2]]="LSN",Table5[[#This Row],[a1]]*12,"")</f>
        <v>#N/A</v>
      </c>
      <c r="M122" s="86" t="e">
        <f>IF(Table5[[#This Row],[b1]]="","","PCS")</f>
        <v>#N/A</v>
      </c>
      <c r="N122" s="86"/>
      <c r="O122" s="86"/>
    </row>
    <row r="123" spans="3:15" x14ac:dyDescent="0.25">
      <c r="C123" s="194" t="e">
        <f>MATCH(A123,Table1[H_A1],0)</f>
        <v>#N/A</v>
      </c>
      <c r="D123" s="194" t="e">
        <f>MATCH(Table5[[#This Row],[NAMA]],[1]!db[NB PAJAK],0)</f>
        <v>#N/A</v>
      </c>
      <c r="E123" s="86" t="e">
        <f>INDEX(Table1[Item Description],Table5[[#This Row],[//NOTA]])</f>
        <v>#N/A</v>
      </c>
      <c r="F123" s="86">
        <f>SUMIF(Table1[H_A1],Sheet5!A123,Table1[Qty])</f>
        <v>0</v>
      </c>
      <c r="G123" s="86" t="e">
        <f>INDEX(Table1[Unit],Table5[[#This Row],[//NOTA]])</f>
        <v>#N/A</v>
      </c>
      <c r="H123" s="195">
        <f>SUMIF(Table1[H_A1],Sheet5!A123,Table1[C])</f>
        <v>0</v>
      </c>
      <c r="I123" s="195" t="e">
        <f>INDEX(Table1[Unit Price],Table5[[#This Row],[//NOTA]])</f>
        <v>#N/A</v>
      </c>
      <c r="J123" s="86" t="e">
        <f>IF(Table5[[#This Row],[a2]]="","",Table5[[#This Row],[QTY]]*12)</f>
        <v>#N/A</v>
      </c>
      <c r="K123" s="86" t="e">
        <f>IF(Table5[[#This Row],[UNIT]]="grs","LSN",IF(Table5[[#This Row],[UNIT]]="LSN","PCS",""))</f>
        <v>#N/A</v>
      </c>
      <c r="L123" s="86" t="e">
        <f>IF(Table5[[#This Row],[a2]]="LSN",Table5[[#This Row],[a1]]*12,"")</f>
        <v>#N/A</v>
      </c>
      <c r="M123" s="86" t="e">
        <f>IF(Table5[[#This Row],[b1]]="","","PCS")</f>
        <v>#N/A</v>
      </c>
      <c r="N123" s="86"/>
      <c r="O123" s="86"/>
    </row>
    <row r="124" spans="3:15" x14ac:dyDescent="0.25">
      <c r="C124" s="194" t="e">
        <f>MATCH(A124,Table1[H_A1],0)</f>
        <v>#N/A</v>
      </c>
      <c r="D124" s="194" t="e">
        <f>MATCH(Table5[[#This Row],[NAMA]],[1]!db[NB PAJAK],0)</f>
        <v>#N/A</v>
      </c>
      <c r="E124" s="86" t="e">
        <f>INDEX(Table1[Item Description],Table5[[#This Row],[//NOTA]])</f>
        <v>#N/A</v>
      </c>
      <c r="F124" s="86">
        <f>SUMIF(Table1[H_A1],Sheet5!A124,Table1[Qty])</f>
        <v>0</v>
      </c>
      <c r="G124" s="86" t="e">
        <f>INDEX(Table1[Unit],Table5[[#This Row],[//NOTA]])</f>
        <v>#N/A</v>
      </c>
      <c r="H124" s="195">
        <f>SUMIF(Table1[H_A1],Sheet5!A124,Table1[C])</f>
        <v>0</v>
      </c>
      <c r="I124" s="195" t="e">
        <f>INDEX(Table1[Unit Price],Table5[[#This Row],[//NOTA]])</f>
        <v>#N/A</v>
      </c>
      <c r="J124" s="86" t="e">
        <f>IF(Table5[[#This Row],[a2]]="","",Table5[[#This Row],[QTY]]*12)</f>
        <v>#N/A</v>
      </c>
      <c r="K124" s="86" t="e">
        <f>IF(Table5[[#This Row],[UNIT]]="grs","LSN",IF(Table5[[#This Row],[UNIT]]="LSN","PCS",""))</f>
        <v>#N/A</v>
      </c>
      <c r="L124" s="86" t="e">
        <f>IF(Table5[[#This Row],[a2]]="LSN",Table5[[#This Row],[a1]]*12,"")</f>
        <v>#N/A</v>
      </c>
      <c r="M124" s="86" t="e">
        <f>IF(Table5[[#This Row],[b1]]="","","PCS")</f>
        <v>#N/A</v>
      </c>
      <c r="N124" s="86"/>
      <c r="O124" s="86"/>
    </row>
    <row r="125" spans="3:15" x14ac:dyDescent="0.25">
      <c r="C125" s="194" t="e">
        <f>MATCH(A125,Table1[H_A1],0)</f>
        <v>#N/A</v>
      </c>
      <c r="D125" s="194" t="e">
        <f>MATCH(Table5[[#This Row],[NAMA]],[1]!db[NB PAJAK],0)</f>
        <v>#N/A</v>
      </c>
      <c r="E125" s="86" t="e">
        <f>INDEX(Table1[Item Description],Table5[[#This Row],[//NOTA]])</f>
        <v>#N/A</v>
      </c>
      <c r="F125" s="86">
        <f>SUMIF(Table1[H_A1],Sheet5!A125,Table1[Qty])</f>
        <v>0</v>
      </c>
      <c r="G125" s="86" t="e">
        <f>INDEX(Table1[Unit],Table5[[#This Row],[//NOTA]])</f>
        <v>#N/A</v>
      </c>
      <c r="H125" s="195">
        <f>SUMIF(Table1[H_A1],Sheet5!A125,Table1[C])</f>
        <v>0</v>
      </c>
      <c r="I125" s="195" t="e">
        <f>INDEX(Table1[Unit Price],Table5[[#This Row],[//NOTA]])</f>
        <v>#N/A</v>
      </c>
      <c r="J125" s="86" t="e">
        <f>IF(Table5[[#This Row],[a2]]="","",Table5[[#This Row],[QTY]]*12)</f>
        <v>#N/A</v>
      </c>
      <c r="K125" s="86" t="e">
        <f>IF(Table5[[#This Row],[UNIT]]="grs","LSN",IF(Table5[[#This Row],[UNIT]]="LSN","PCS",""))</f>
        <v>#N/A</v>
      </c>
      <c r="L125" s="86" t="e">
        <f>IF(Table5[[#This Row],[a2]]="LSN",Table5[[#This Row],[a1]]*12,"")</f>
        <v>#N/A</v>
      </c>
      <c r="M125" s="86" t="e">
        <f>IF(Table5[[#This Row],[b1]]="","","PCS")</f>
        <v>#N/A</v>
      </c>
      <c r="N125" s="86"/>
      <c r="O125" s="86"/>
    </row>
    <row r="126" spans="3:15" x14ac:dyDescent="0.25">
      <c r="C126" s="194" t="e">
        <f>MATCH(A126,Table1[H_A1],0)</f>
        <v>#N/A</v>
      </c>
      <c r="D126" s="194" t="e">
        <f>MATCH(Table5[[#This Row],[NAMA]],[1]!db[NB PAJAK],0)</f>
        <v>#N/A</v>
      </c>
      <c r="E126" s="86" t="e">
        <f>INDEX(Table1[Item Description],Table5[[#This Row],[//NOTA]])</f>
        <v>#N/A</v>
      </c>
      <c r="F126" s="86">
        <f>SUMIF(Table1[H_A1],Sheet5!A126,Table1[Qty])</f>
        <v>0</v>
      </c>
      <c r="G126" s="86" t="e">
        <f>INDEX(Table1[Unit],Table5[[#This Row],[//NOTA]])</f>
        <v>#N/A</v>
      </c>
      <c r="H126" s="195">
        <f>SUMIF(Table1[H_A1],Sheet5!A126,Table1[C])</f>
        <v>0</v>
      </c>
      <c r="I126" s="195" t="e">
        <f>INDEX(Table1[Unit Price],Table5[[#This Row],[//NOTA]])</f>
        <v>#N/A</v>
      </c>
      <c r="J126" s="86" t="e">
        <f>IF(Table5[[#This Row],[a2]]="","",Table5[[#This Row],[QTY]]*12)</f>
        <v>#N/A</v>
      </c>
      <c r="K126" s="86" t="e">
        <f>IF(Table5[[#This Row],[UNIT]]="grs","LSN",IF(Table5[[#This Row],[UNIT]]="LSN","PCS",""))</f>
        <v>#N/A</v>
      </c>
      <c r="L126" s="86" t="e">
        <f>IF(Table5[[#This Row],[a2]]="LSN",Table5[[#This Row],[a1]]*12,"")</f>
        <v>#N/A</v>
      </c>
      <c r="M126" s="86" t="e">
        <f>IF(Table5[[#This Row],[b1]]="","","PCS")</f>
        <v>#N/A</v>
      </c>
      <c r="N126" s="86"/>
      <c r="O126" s="86"/>
    </row>
    <row r="127" spans="3:15" x14ac:dyDescent="0.25">
      <c r="C127" s="194" t="e">
        <f>MATCH(A127,Table1[H_A1],0)</f>
        <v>#N/A</v>
      </c>
      <c r="D127" s="194" t="e">
        <f>MATCH(Table5[[#This Row],[NAMA]],[1]!db[NB PAJAK],0)</f>
        <v>#N/A</v>
      </c>
      <c r="E127" s="86" t="e">
        <f>INDEX(Table1[Item Description],Table5[[#This Row],[//NOTA]])</f>
        <v>#N/A</v>
      </c>
      <c r="F127" s="86">
        <f>SUMIF(Table1[H_A1],Sheet5!A127,Table1[Qty])</f>
        <v>0</v>
      </c>
      <c r="G127" s="86" t="e">
        <f>INDEX(Table1[Unit],Table5[[#This Row],[//NOTA]])</f>
        <v>#N/A</v>
      </c>
      <c r="H127" s="195">
        <f>SUMIF(Table1[H_A1],Sheet5!A127,Table1[C])</f>
        <v>0</v>
      </c>
      <c r="I127" s="195" t="e">
        <f>INDEX(Table1[Unit Price],Table5[[#This Row],[//NOTA]])</f>
        <v>#N/A</v>
      </c>
      <c r="J127" s="86" t="e">
        <f>IF(Table5[[#This Row],[a2]]="","",Table5[[#This Row],[QTY]]*12)</f>
        <v>#N/A</v>
      </c>
      <c r="K127" s="86" t="e">
        <f>IF(Table5[[#This Row],[UNIT]]="grs","LSN",IF(Table5[[#This Row],[UNIT]]="LSN","PCS",""))</f>
        <v>#N/A</v>
      </c>
      <c r="L127" s="86" t="e">
        <f>IF(Table5[[#This Row],[a2]]="LSN",Table5[[#This Row],[a1]]*12,"")</f>
        <v>#N/A</v>
      </c>
      <c r="M127" s="86" t="e">
        <f>IF(Table5[[#This Row],[b1]]="","","PCS")</f>
        <v>#N/A</v>
      </c>
      <c r="N127" s="86"/>
      <c r="O127" s="86"/>
    </row>
    <row r="128" spans="3:15" x14ac:dyDescent="0.25">
      <c r="C128" s="194" t="e">
        <f>MATCH(A128,Table1[H_A1],0)</f>
        <v>#N/A</v>
      </c>
      <c r="D128" s="194" t="e">
        <f>MATCH(Table5[[#This Row],[NAMA]],[1]!db[NB PAJAK],0)</f>
        <v>#N/A</v>
      </c>
      <c r="E128" s="86" t="e">
        <f>INDEX(Table1[Item Description],Table5[[#This Row],[//NOTA]])</f>
        <v>#N/A</v>
      </c>
      <c r="F128" s="86">
        <f>SUMIF(Table1[H_A1],Sheet5!A128,Table1[Qty])</f>
        <v>0</v>
      </c>
      <c r="G128" s="86" t="e">
        <f>INDEX(Table1[Unit],Table5[[#This Row],[//NOTA]])</f>
        <v>#N/A</v>
      </c>
      <c r="H128" s="195">
        <f>SUMIF(Table1[H_A1],Sheet5!A128,Table1[C])</f>
        <v>0</v>
      </c>
      <c r="I128" s="195" t="e">
        <f>INDEX(Table1[Unit Price],Table5[[#This Row],[//NOTA]])</f>
        <v>#N/A</v>
      </c>
      <c r="J128" s="86" t="e">
        <f>IF(Table5[[#This Row],[a2]]="","",Table5[[#This Row],[QTY]]*12)</f>
        <v>#N/A</v>
      </c>
      <c r="K128" s="86" t="e">
        <f>IF(Table5[[#This Row],[UNIT]]="grs","LSN",IF(Table5[[#This Row],[UNIT]]="LSN","PCS",""))</f>
        <v>#N/A</v>
      </c>
      <c r="L128" s="86" t="e">
        <f>IF(Table5[[#This Row],[a2]]="LSN",Table5[[#This Row],[a1]]*12,"")</f>
        <v>#N/A</v>
      </c>
      <c r="M128" s="86" t="e">
        <f>IF(Table5[[#This Row],[b1]]="","","PCS")</f>
        <v>#N/A</v>
      </c>
      <c r="N128" s="86"/>
      <c r="O128" s="86"/>
    </row>
    <row r="129" spans="3:15" x14ac:dyDescent="0.25">
      <c r="C129" s="194" t="e">
        <f>MATCH(A129,Table1[H_A1],0)</f>
        <v>#N/A</v>
      </c>
      <c r="D129" s="194" t="e">
        <f>MATCH(Table5[[#This Row],[NAMA]],[1]!db[NB PAJAK],0)</f>
        <v>#N/A</v>
      </c>
      <c r="E129" s="86" t="e">
        <f>INDEX(Table1[Item Description],Table5[[#This Row],[//NOTA]])</f>
        <v>#N/A</v>
      </c>
      <c r="F129" s="86">
        <f>SUMIF(Table1[H_A1],Sheet5!A129,Table1[Qty])</f>
        <v>0</v>
      </c>
      <c r="G129" s="86" t="e">
        <f>INDEX(Table1[Unit],Table5[[#This Row],[//NOTA]])</f>
        <v>#N/A</v>
      </c>
      <c r="H129" s="195">
        <f>SUMIF(Table1[H_A1],Sheet5!A129,Table1[C])</f>
        <v>0</v>
      </c>
      <c r="I129" s="195" t="e">
        <f>INDEX(Table1[Unit Price],Table5[[#This Row],[//NOTA]])</f>
        <v>#N/A</v>
      </c>
      <c r="J129" s="86" t="e">
        <f>IF(Table5[[#This Row],[a2]]="","",Table5[[#This Row],[QTY]]*12)</f>
        <v>#N/A</v>
      </c>
      <c r="K129" s="86" t="e">
        <f>IF(Table5[[#This Row],[UNIT]]="grs","LSN",IF(Table5[[#This Row],[UNIT]]="LSN","PCS",""))</f>
        <v>#N/A</v>
      </c>
      <c r="L129" s="86" t="e">
        <f>IF(Table5[[#This Row],[a2]]="LSN",Table5[[#This Row],[a1]]*12,"")</f>
        <v>#N/A</v>
      </c>
      <c r="M129" s="86" t="e">
        <f>IF(Table5[[#This Row],[b1]]="","","PCS")</f>
        <v>#N/A</v>
      </c>
      <c r="N129" s="86"/>
      <c r="O129" s="86"/>
    </row>
    <row r="130" spans="3:15" x14ac:dyDescent="0.25">
      <c r="C130" s="194" t="e">
        <f>MATCH(A130,Table1[H_A1],0)</f>
        <v>#N/A</v>
      </c>
      <c r="D130" s="194" t="e">
        <f>MATCH(Table5[[#This Row],[NAMA]],[1]!db[NB PAJAK],0)</f>
        <v>#N/A</v>
      </c>
      <c r="E130" s="86" t="e">
        <f>INDEX(Table1[Item Description],Table5[[#This Row],[//NOTA]])</f>
        <v>#N/A</v>
      </c>
      <c r="F130" s="86">
        <f>SUMIF(Table1[H_A1],Sheet5!A130,Table1[Qty])</f>
        <v>0</v>
      </c>
      <c r="G130" s="86" t="e">
        <f>INDEX(Table1[Unit],Table5[[#This Row],[//NOTA]])</f>
        <v>#N/A</v>
      </c>
      <c r="H130" s="195">
        <f>SUMIF(Table1[H_A1],Sheet5!A130,Table1[C])</f>
        <v>0</v>
      </c>
      <c r="I130" s="195" t="e">
        <f>INDEX(Table1[Unit Price],Table5[[#This Row],[//NOTA]])</f>
        <v>#N/A</v>
      </c>
      <c r="J130" s="86" t="e">
        <f>IF(Table5[[#This Row],[a2]]="","",Table5[[#This Row],[QTY]]*12)</f>
        <v>#N/A</v>
      </c>
      <c r="K130" s="86" t="e">
        <f>IF(Table5[[#This Row],[UNIT]]="grs","LSN",IF(Table5[[#This Row],[UNIT]]="LSN","PCS",""))</f>
        <v>#N/A</v>
      </c>
      <c r="L130" s="86" t="e">
        <f>IF(Table5[[#This Row],[a2]]="LSN",Table5[[#This Row],[a1]]*12,"")</f>
        <v>#N/A</v>
      </c>
      <c r="M130" s="86" t="e">
        <f>IF(Table5[[#This Row],[b1]]="","","PCS")</f>
        <v>#N/A</v>
      </c>
      <c r="N130" s="86"/>
      <c r="O130" s="86"/>
    </row>
    <row r="131" spans="3:15" x14ac:dyDescent="0.25">
      <c r="C131" s="194" t="e">
        <f>MATCH(A131,Table1[H_A1],0)</f>
        <v>#N/A</v>
      </c>
      <c r="D131" s="194" t="e">
        <f>MATCH(Table5[[#This Row],[NAMA]],[1]!db[NB PAJAK],0)</f>
        <v>#N/A</v>
      </c>
      <c r="E131" s="86" t="e">
        <f>INDEX(Table1[Item Description],Table5[[#This Row],[//NOTA]])</f>
        <v>#N/A</v>
      </c>
      <c r="F131" s="86">
        <f>SUMIF(Table1[H_A1],Sheet5!A131,Table1[Qty])</f>
        <v>0</v>
      </c>
      <c r="G131" s="86" t="e">
        <f>INDEX(Table1[Unit],Table5[[#This Row],[//NOTA]])</f>
        <v>#N/A</v>
      </c>
      <c r="H131" s="195">
        <f>SUMIF(Table1[H_A1],Sheet5!A131,Table1[C])</f>
        <v>0</v>
      </c>
      <c r="I131" s="195" t="e">
        <f>INDEX(Table1[Unit Price],Table5[[#This Row],[//NOTA]])</f>
        <v>#N/A</v>
      </c>
      <c r="J131" s="86" t="e">
        <f>IF(Table5[[#This Row],[a2]]="","",Table5[[#This Row],[QTY]]*12)</f>
        <v>#N/A</v>
      </c>
      <c r="K131" s="86" t="e">
        <f>IF(Table5[[#This Row],[UNIT]]="grs","LSN",IF(Table5[[#This Row],[UNIT]]="LSN","PCS",""))</f>
        <v>#N/A</v>
      </c>
      <c r="L131" s="86" t="e">
        <f>IF(Table5[[#This Row],[a2]]="LSN",Table5[[#This Row],[a1]]*12,"")</f>
        <v>#N/A</v>
      </c>
      <c r="M131" s="86" t="e">
        <f>IF(Table5[[#This Row],[b1]]="","","PCS")</f>
        <v>#N/A</v>
      </c>
      <c r="N131" s="86"/>
      <c r="O131" s="86"/>
    </row>
    <row r="132" spans="3:15" x14ac:dyDescent="0.25">
      <c r="C132" s="194" t="e">
        <f>MATCH(A132,Table1[H_A1],0)</f>
        <v>#N/A</v>
      </c>
      <c r="D132" s="194" t="e">
        <f>MATCH(Table5[[#This Row],[NAMA]],[1]!db[NB PAJAK],0)</f>
        <v>#N/A</v>
      </c>
      <c r="E132" s="86" t="e">
        <f>INDEX(Table1[Item Description],Table5[[#This Row],[//NOTA]])</f>
        <v>#N/A</v>
      </c>
      <c r="F132" s="86">
        <f>SUMIF(Table1[H_A1],Sheet5!A132,Table1[Qty])</f>
        <v>0</v>
      </c>
      <c r="G132" s="86" t="e">
        <f>INDEX(Table1[Unit],Table5[[#This Row],[//NOTA]])</f>
        <v>#N/A</v>
      </c>
      <c r="H132" s="195">
        <f>SUMIF(Table1[H_A1],Sheet5!A132,Table1[C])</f>
        <v>0</v>
      </c>
      <c r="I132" s="195" t="e">
        <f>INDEX(Table1[Unit Price],Table5[[#This Row],[//NOTA]])</f>
        <v>#N/A</v>
      </c>
      <c r="J132" s="86" t="e">
        <f>IF(Table5[[#This Row],[a2]]="","",Table5[[#This Row],[QTY]]*12)</f>
        <v>#N/A</v>
      </c>
      <c r="K132" s="86" t="e">
        <f>IF(Table5[[#This Row],[UNIT]]="grs","LSN",IF(Table5[[#This Row],[UNIT]]="LSN","PCS",""))</f>
        <v>#N/A</v>
      </c>
      <c r="L132" s="86" t="e">
        <f>IF(Table5[[#This Row],[a2]]="LSN",Table5[[#This Row],[a1]]*12,"")</f>
        <v>#N/A</v>
      </c>
      <c r="M132" s="86" t="e">
        <f>IF(Table5[[#This Row],[b1]]="","","PCS")</f>
        <v>#N/A</v>
      </c>
      <c r="N132" s="86"/>
      <c r="O132" s="86"/>
    </row>
    <row r="133" spans="3:15" x14ac:dyDescent="0.25">
      <c r="C133" s="194" t="e">
        <f>MATCH(A133,Table1[H_A1],0)</f>
        <v>#N/A</v>
      </c>
      <c r="D133" s="194" t="e">
        <f>MATCH(Table5[[#This Row],[NAMA]],[1]!db[NB PAJAK],0)</f>
        <v>#N/A</v>
      </c>
      <c r="E133" s="86" t="e">
        <f>INDEX(Table1[Item Description],Table5[[#This Row],[//NOTA]])</f>
        <v>#N/A</v>
      </c>
      <c r="F133" s="86">
        <f>SUMIF(Table1[H_A1],Sheet5!A133,Table1[Qty])</f>
        <v>0</v>
      </c>
      <c r="G133" s="86" t="e">
        <f>INDEX(Table1[Unit],Table5[[#This Row],[//NOTA]])</f>
        <v>#N/A</v>
      </c>
      <c r="H133" s="195">
        <f>SUMIF(Table1[H_A1],Sheet5!A133,Table1[C])</f>
        <v>0</v>
      </c>
      <c r="I133" s="195" t="e">
        <f>INDEX(Table1[Unit Price],Table5[[#This Row],[//NOTA]])</f>
        <v>#N/A</v>
      </c>
      <c r="J133" s="86" t="e">
        <f>IF(Table5[[#This Row],[a2]]="","",Table5[[#This Row],[QTY]]*12)</f>
        <v>#N/A</v>
      </c>
      <c r="K133" s="86" t="e">
        <f>IF(Table5[[#This Row],[UNIT]]="grs","LSN",IF(Table5[[#This Row],[UNIT]]="LSN","PCS",""))</f>
        <v>#N/A</v>
      </c>
      <c r="L133" s="86" t="e">
        <f>IF(Table5[[#This Row],[a2]]="LSN",Table5[[#This Row],[a1]]*12,"")</f>
        <v>#N/A</v>
      </c>
      <c r="M133" s="86" t="e">
        <f>IF(Table5[[#This Row],[b1]]="","","PCS")</f>
        <v>#N/A</v>
      </c>
      <c r="N133" s="86"/>
      <c r="O133" s="86"/>
    </row>
    <row r="134" spans="3:15" x14ac:dyDescent="0.25">
      <c r="C134" s="194" t="e">
        <f>MATCH(A134,Table1[H_A1],0)</f>
        <v>#N/A</v>
      </c>
      <c r="D134" s="194" t="e">
        <f>MATCH(Table5[[#This Row],[NAMA]],[1]!db[NB PAJAK],0)</f>
        <v>#N/A</v>
      </c>
      <c r="E134" s="86" t="e">
        <f>INDEX(Table1[Item Description],Table5[[#This Row],[//NOTA]])</f>
        <v>#N/A</v>
      </c>
      <c r="F134" s="86">
        <f>SUMIF(Table1[H_A1],Sheet5!A134,Table1[Qty])</f>
        <v>0</v>
      </c>
      <c r="G134" s="86" t="e">
        <f>INDEX(Table1[Unit],Table5[[#This Row],[//NOTA]])</f>
        <v>#N/A</v>
      </c>
      <c r="H134" s="195">
        <f>SUMIF(Table1[H_A1],Sheet5!A134,Table1[C])</f>
        <v>0</v>
      </c>
      <c r="I134" s="195" t="e">
        <f>INDEX(Table1[Unit Price],Table5[[#This Row],[//NOTA]])</f>
        <v>#N/A</v>
      </c>
      <c r="J134" s="86" t="e">
        <f>IF(Table5[[#This Row],[a2]]="","",Table5[[#This Row],[QTY]]*12)</f>
        <v>#N/A</v>
      </c>
      <c r="K134" s="86" t="e">
        <f>IF(Table5[[#This Row],[UNIT]]="grs","LSN",IF(Table5[[#This Row],[UNIT]]="LSN","PCS",""))</f>
        <v>#N/A</v>
      </c>
      <c r="L134" s="86" t="e">
        <f>IF(Table5[[#This Row],[a2]]="LSN",Table5[[#This Row],[a1]]*12,"")</f>
        <v>#N/A</v>
      </c>
      <c r="M134" s="86" t="e">
        <f>IF(Table5[[#This Row],[b1]]="","","PCS")</f>
        <v>#N/A</v>
      </c>
      <c r="N134" s="86"/>
      <c r="O134" s="86"/>
    </row>
    <row r="135" spans="3:15" x14ac:dyDescent="0.25">
      <c r="C135" s="194" t="e">
        <f>MATCH(A135,Table1[H_A1],0)</f>
        <v>#N/A</v>
      </c>
      <c r="D135" s="194" t="e">
        <f>MATCH(Table5[[#This Row],[NAMA]],[1]!db[NB PAJAK],0)</f>
        <v>#N/A</v>
      </c>
      <c r="E135" s="86" t="e">
        <f>INDEX(Table1[Item Description],Table5[[#This Row],[//NOTA]])</f>
        <v>#N/A</v>
      </c>
      <c r="F135" s="86">
        <f>SUMIF(Table1[H_A1],Sheet5!A135,Table1[Qty])</f>
        <v>0</v>
      </c>
      <c r="G135" s="86" t="e">
        <f>INDEX(Table1[Unit],Table5[[#This Row],[//NOTA]])</f>
        <v>#N/A</v>
      </c>
      <c r="H135" s="195">
        <f>SUMIF(Table1[H_A1],Sheet5!A135,Table1[C])</f>
        <v>0</v>
      </c>
      <c r="I135" s="195" t="e">
        <f>INDEX(Table1[Unit Price],Table5[[#This Row],[//NOTA]])</f>
        <v>#N/A</v>
      </c>
      <c r="J135" s="86" t="e">
        <f>IF(Table5[[#This Row],[a2]]="","",Table5[[#This Row],[QTY]]*12)</f>
        <v>#N/A</v>
      </c>
      <c r="K135" s="86" t="e">
        <f>IF(Table5[[#This Row],[UNIT]]="grs","LSN",IF(Table5[[#This Row],[UNIT]]="LSN","PCS",""))</f>
        <v>#N/A</v>
      </c>
      <c r="L135" s="86" t="e">
        <f>IF(Table5[[#This Row],[a2]]="LSN",Table5[[#This Row],[a1]]*12,"")</f>
        <v>#N/A</v>
      </c>
      <c r="M135" s="86" t="e">
        <f>IF(Table5[[#This Row],[b1]]="","","PCS")</f>
        <v>#N/A</v>
      </c>
      <c r="N135" s="86"/>
      <c r="O135" s="86"/>
    </row>
    <row r="136" spans="3:15" x14ac:dyDescent="0.25">
      <c r="C136" s="194" t="e">
        <f>MATCH(A136,Table1[H_A1],0)</f>
        <v>#N/A</v>
      </c>
      <c r="D136" s="194" t="e">
        <f>MATCH(Table5[[#This Row],[NAMA]],[1]!db[NB PAJAK],0)</f>
        <v>#N/A</v>
      </c>
      <c r="E136" s="86" t="e">
        <f>INDEX(Table1[Item Description],Table5[[#This Row],[//NOTA]])</f>
        <v>#N/A</v>
      </c>
      <c r="F136" s="86">
        <f>SUMIF(Table1[H_A1],Sheet5!A136,Table1[Qty])</f>
        <v>0</v>
      </c>
      <c r="G136" s="86" t="e">
        <f>INDEX(Table1[Unit],Table5[[#This Row],[//NOTA]])</f>
        <v>#N/A</v>
      </c>
      <c r="H136" s="195">
        <f>SUMIF(Table1[H_A1],Sheet5!A136,Table1[C])</f>
        <v>0</v>
      </c>
      <c r="I136" s="195" t="e">
        <f>INDEX(Table1[Unit Price],Table5[[#This Row],[//NOTA]])</f>
        <v>#N/A</v>
      </c>
      <c r="J136" s="86" t="e">
        <f>IF(Table5[[#This Row],[a2]]="","",Table5[[#This Row],[QTY]]*12)</f>
        <v>#N/A</v>
      </c>
      <c r="K136" s="86" t="e">
        <f>IF(Table5[[#This Row],[UNIT]]="grs","LSN",IF(Table5[[#This Row],[UNIT]]="LSN","PCS",""))</f>
        <v>#N/A</v>
      </c>
      <c r="L136" s="86" t="e">
        <f>IF(Table5[[#This Row],[a2]]="LSN",Table5[[#This Row],[a1]]*12,"")</f>
        <v>#N/A</v>
      </c>
      <c r="M136" s="86" t="e">
        <f>IF(Table5[[#This Row],[b1]]="","","PCS")</f>
        <v>#N/A</v>
      </c>
      <c r="N136" s="86"/>
      <c r="O136" s="86"/>
    </row>
    <row r="137" spans="3:15" x14ac:dyDescent="0.25">
      <c r="C137" s="194" t="e">
        <f>MATCH(A137,Table1[H_A1],0)</f>
        <v>#N/A</v>
      </c>
      <c r="D137" s="194" t="e">
        <f>MATCH(Table5[[#This Row],[NAMA]],[1]!db[NB PAJAK],0)</f>
        <v>#N/A</v>
      </c>
      <c r="E137" s="86" t="e">
        <f>INDEX(Table1[Item Description],Table5[[#This Row],[//NOTA]])</f>
        <v>#N/A</v>
      </c>
      <c r="F137" s="86">
        <f>SUMIF(Table1[H_A1],Sheet5!A137,Table1[Qty])</f>
        <v>0</v>
      </c>
      <c r="G137" s="86" t="e">
        <f>INDEX(Table1[Unit],Table5[[#This Row],[//NOTA]])</f>
        <v>#N/A</v>
      </c>
      <c r="H137" s="195">
        <f>SUMIF(Table1[H_A1],Sheet5!A137,Table1[C])</f>
        <v>0</v>
      </c>
      <c r="I137" s="195" t="e">
        <f>INDEX(Table1[Unit Price],Table5[[#This Row],[//NOTA]])</f>
        <v>#N/A</v>
      </c>
      <c r="J137" s="86" t="e">
        <f>IF(Table5[[#This Row],[a2]]="","",Table5[[#This Row],[QTY]]*12)</f>
        <v>#N/A</v>
      </c>
      <c r="K137" s="86" t="e">
        <f>IF(Table5[[#This Row],[UNIT]]="grs","LSN",IF(Table5[[#This Row],[UNIT]]="LSN","PCS",""))</f>
        <v>#N/A</v>
      </c>
      <c r="L137" s="86" t="e">
        <f>IF(Table5[[#This Row],[a2]]="LSN",Table5[[#This Row],[a1]]*12,"")</f>
        <v>#N/A</v>
      </c>
      <c r="M137" s="86" t="e">
        <f>IF(Table5[[#This Row],[b1]]="","","PCS")</f>
        <v>#N/A</v>
      </c>
      <c r="N137" s="86"/>
      <c r="O137" s="86"/>
    </row>
    <row r="138" spans="3:15" x14ac:dyDescent="0.25">
      <c r="C138" s="194" t="e">
        <f>MATCH(A138,Table1[H_A1],0)</f>
        <v>#N/A</v>
      </c>
      <c r="D138" s="194" t="e">
        <f>MATCH(Table5[[#This Row],[NAMA]],[1]!db[NB PAJAK],0)</f>
        <v>#N/A</v>
      </c>
      <c r="E138" s="86" t="e">
        <f>INDEX(Table1[Item Description],Table5[[#This Row],[//NOTA]])</f>
        <v>#N/A</v>
      </c>
      <c r="F138" s="86">
        <f>SUMIF(Table1[H_A1],Sheet5!A138,Table1[Qty])</f>
        <v>0</v>
      </c>
      <c r="G138" s="86" t="e">
        <f>INDEX(Table1[Unit],Table5[[#This Row],[//NOTA]])</f>
        <v>#N/A</v>
      </c>
      <c r="H138" s="195">
        <f>SUMIF(Table1[H_A1],Sheet5!A138,Table1[C])</f>
        <v>0</v>
      </c>
      <c r="I138" s="195" t="e">
        <f>INDEX(Table1[Unit Price],Table5[[#This Row],[//NOTA]])</f>
        <v>#N/A</v>
      </c>
      <c r="J138" s="86" t="e">
        <f>IF(Table5[[#This Row],[a2]]="","",Table5[[#This Row],[QTY]]*12)</f>
        <v>#N/A</v>
      </c>
      <c r="K138" s="86" t="e">
        <f>IF(Table5[[#This Row],[UNIT]]="grs","LSN",IF(Table5[[#This Row],[UNIT]]="LSN","PCS",""))</f>
        <v>#N/A</v>
      </c>
      <c r="L138" s="86" t="e">
        <f>IF(Table5[[#This Row],[a2]]="LSN",Table5[[#This Row],[a1]]*12,"")</f>
        <v>#N/A</v>
      </c>
      <c r="M138" s="86" t="e">
        <f>IF(Table5[[#This Row],[b1]]="","","PCS")</f>
        <v>#N/A</v>
      </c>
      <c r="N138" s="86"/>
      <c r="O138" s="86"/>
    </row>
    <row r="139" spans="3:15" x14ac:dyDescent="0.25">
      <c r="C139" s="194" t="e">
        <f>MATCH(A139,Table1[H_A1],0)</f>
        <v>#N/A</v>
      </c>
      <c r="D139" s="194" t="e">
        <f>MATCH(Table5[[#This Row],[NAMA]],[1]!db[NB PAJAK],0)</f>
        <v>#N/A</v>
      </c>
      <c r="E139" s="86" t="e">
        <f>INDEX(Table1[Item Description],Table5[[#This Row],[//NOTA]])</f>
        <v>#N/A</v>
      </c>
      <c r="F139" s="86">
        <f>SUMIF(Table1[H_A1],Sheet5!A139,Table1[Qty])</f>
        <v>0</v>
      </c>
      <c r="G139" s="86" t="e">
        <f>INDEX(Table1[Unit],Table5[[#This Row],[//NOTA]])</f>
        <v>#N/A</v>
      </c>
      <c r="H139" s="195">
        <f>SUMIF(Table1[H_A1],Sheet5!A139,Table1[C])</f>
        <v>0</v>
      </c>
      <c r="I139" s="195" t="e">
        <f>INDEX(Table1[Unit Price],Table5[[#This Row],[//NOTA]])</f>
        <v>#N/A</v>
      </c>
      <c r="J139" s="86" t="e">
        <f>IF(Table5[[#This Row],[a2]]="","",Table5[[#This Row],[QTY]]*12)</f>
        <v>#N/A</v>
      </c>
      <c r="K139" s="86" t="e">
        <f>IF(Table5[[#This Row],[UNIT]]="grs","LSN",IF(Table5[[#This Row],[UNIT]]="LSN","PCS",""))</f>
        <v>#N/A</v>
      </c>
      <c r="L139" s="86" t="e">
        <f>IF(Table5[[#This Row],[a2]]="LSN",Table5[[#This Row],[a1]]*12,"")</f>
        <v>#N/A</v>
      </c>
      <c r="M139" s="86" t="e">
        <f>IF(Table5[[#This Row],[b1]]="","","PCS")</f>
        <v>#N/A</v>
      </c>
      <c r="N139" s="86"/>
      <c r="O139" s="86"/>
    </row>
  </sheetData>
  <conditionalFormatting sqref="E2:E139">
    <cfRule type="duplicateValues" dxfId="46" priority="7"/>
  </conditionalFormatting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21"/>
  <sheetViews>
    <sheetView workbookViewId="0">
      <selection activeCell="B21" sqref="B21"/>
    </sheetView>
  </sheetViews>
  <sheetFormatPr defaultRowHeight="15" x14ac:dyDescent="0.25"/>
  <cols>
    <col min="1" max="1" width="24" customWidth="1"/>
    <col min="2" max="2" width="27.85546875" customWidth="1"/>
    <col min="3" max="3" width="23" customWidth="1"/>
    <col min="4" max="4" width="15.28515625" customWidth="1"/>
    <col min="5" max="5" width="50.85546875" customWidth="1"/>
    <col min="7" max="7" width="15.28515625" style="290" bestFit="1" customWidth="1"/>
  </cols>
  <sheetData>
    <row r="1" spans="1:5" x14ac:dyDescent="0.25">
      <c r="A1" t="s">
        <v>34</v>
      </c>
    </row>
    <row r="2" spans="1:5" x14ac:dyDescent="0.25">
      <c r="A2" t="s">
        <v>33</v>
      </c>
      <c r="B2" t="s">
        <v>35</v>
      </c>
      <c r="C2" t="s">
        <v>36</v>
      </c>
      <c r="D2" t="s">
        <v>37</v>
      </c>
      <c r="E2" t="s">
        <v>39</v>
      </c>
    </row>
    <row r="3" spans="1:5" x14ac:dyDescent="0.25">
      <c r="A3" t="s">
        <v>95</v>
      </c>
      <c r="B3" t="s">
        <v>94</v>
      </c>
      <c r="D3" t="s">
        <v>19</v>
      </c>
      <c r="E3" s="86" t="str">
        <f>CONCATENATE(Table2[[#This Row],[b]],IF(Table2[[#This Row],[c]]=""," ",CONCATENATE(" ",Table2[[#This Row],[c]]," ")),Table2[[#This Row],[d]])</f>
        <v>CV  WISUDA PURWOKERTO</v>
      </c>
    </row>
    <row r="4" spans="1:5" x14ac:dyDescent="0.25">
      <c r="A4" t="s">
        <v>41</v>
      </c>
      <c r="B4" t="s">
        <v>28</v>
      </c>
      <c r="D4" t="s">
        <v>29</v>
      </c>
      <c r="E4" t="str">
        <f>CONCATENATE(Table2[[#This Row],[b]],IF(Table2[[#This Row],[c]]=""," ",CONCATENATE(" ",Table2[[#This Row],[c]]," ")),Table2[[#This Row],[d]])</f>
        <v>CV DWI JAYA YOGYAKARTA</v>
      </c>
    </row>
    <row r="5" spans="1:5" x14ac:dyDescent="0.25">
      <c r="A5" t="s">
        <v>83</v>
      </c>
      <c r="B5" t="s">
        <v>84</v>
      </c>
      <c r="D5" t="s">
        <v>85</v>
      </c>
      <c r="E5" s="86" t="str">
        <f>CONCATENATE(Table2[[#This Row],[b]],IF(Table2[[#This Row],[c]]=""," ",CONCATENATE(" ",Table2[[#This Row],[c]]," ")),Table2[[#This Row],[d]])</f>
        <v>CV GANESHA WONOSOBO</v>
      </c>
    </row>
    <row r="6" spans="1:5" x14ac:dyDescent="0.25">
      <c r="A6" t="s">
        <v>60</v>
      </c>
      <c r="B6" t="s">
        <v>62</v>
      </c>
      <c r="C6" t="s">
        <v>61</v>
      </c>
      <c r="D6" t="s">
        <v>19</v>
      </c>
      <c r="E6" s="86" t="str">
        <f>CONCATENATE(Table2[[#This Row],[b]],IF(Table2[[#This Row],[c]]=""," ",CONCATENATE(" ",Table2[[#This Row],[c]]," ")),Table2[[#This Row],[d]])</f>
        <v>CV PELITA JAYA (ANUGERAH SEJAHTERA) PURWOKERTO</v>
      </c>
    </row>
    <row r="7" spans="1:5" x14ac:dyDescent="0.25">
      <c r="A7" t="s">
        <v>88</v>
      </c>
      <c r="B7" t="s">
        <v>62</v>
      </c>
      <c r="C7" t="s">
        <v>61</v>
      </c>
      <c r="D7" t="s">
        <v>19</v>
      </c>
      <c r="E7" s="86" t="str">
        <f>CONCATENATE(Table2[[#This Row],[b]],IF(Table2[[#This Row],[c]]=""," ",CONCATENATE(" ",Table2[[#This Row],[c]]," ")),Table2[[#This Row],[d]])</f>
        <v>CV PELITA JAYA (ANUGERAH SEJAHTERA) PURWOKERTO</v>
      </c>
    </row>
    <row r="8" spans="1:5" x14ac:dyDescent="0.25">
      <c r="A8" t="s">
        <v>70</v>
      </c>
      <c r="B8" t="s">
        <v>71</v>
      </c>
      <c r="D8" t="s">
        <v>72</v>
      </c>
      <c r="E8" s="86" t="str">
        <f>CONCATENATE(Table2[[#This Row],[b]],IF(Table2[[#This Row],[c]]=""," ",CONCATENATE(" ",Table2[[#This Row],[c]]," ")),Table2[[#This Row],[d]])</f>
        <v>CV RAINBOW NUSANTARA SIDOARJO</v>
      </c>
    </row>
    <row r="9" spans="1:5" x14ac:dyDescent="0.25">
      <c r="A9" t="s">
        <v>78</v>
      </c>
      <c r="B9" t="s">
        <v>79</v>
      </c>
      <c r="D9" t="s">
        <v>80</v>
      </c>
      <c r="E9" s="86" t="str">
        <f>CONCATENATE(Table2[[#This Row],[b]],IF(Table2[[#This Row],[c]]=""," ",CONCATENATE(" ",Table2[[#This Row],[c]]," ")),Table2[[#This Row],[d]])</f>
        <v>CV SINAR CAHAYA NIRMALA BREBES</v>
      </c>
    </row>
    <row r="10" spans="1:5" x14ac:dyDescent="0.25">
      <c r="A10" t="s">
        <v>90</v>
      </c>
      <c r="B10" t="s">
        <v>81</v>
      </c>
      <c r="D10" t="s">
        <v>82</v>
      </c>
      <c r="E10" s="86" t="str">
        <f>CONCATENATE(Table2[[#This Row],[b]],IF(Table2[[#This Row],[c]]=""," ",CONCATENATE(" ",Table2[[#This Row],[c]]," ")),Table2[[#This Row],[d]])</f>
        <v>CV SUPER FANCY NUSANTARA KARANGJATI</v>
      </c>
    </row>
    <row r="11" spans="1:5" x14ac:dyDescent="0.25">
      <c r="A11" t="s">
        <v>101</v>
      </c>
      <c r="B11" t="s">
        <v>103</v>
      </c>
      <c r="D11" t="s">
        <v>102</v>
      </c>
      <c r="E11" s="86" t="str">
        <f>CONCATENATE(Table2[[#This Row],[b]],IF(Table2[[#This Row],[c]]=""," ",CONCATENATE(" ",Table2[[#This Row],[c]]," ")),Table2[[#This Row],[d]])</f>
        <v>CV TIARA SOLO</v>
      </c>
    </row>
    <row r="12" spans="1:5" x14ac:dyDescent="0.25">
      <c r="A12" t="s">
        <v>42</v>
      </c>
      <c r="B12" t="s">
        <v>17</v>
      </c>
      <c r="D12" t="s">
        <v>19</v>
      </c>
      <c r="E12" t="str">
        <f>CONCATENATE(Table2[[#This Row],[b]],IF(Table2[[#This Row],[c]]=""," ",CONCATENATE(" ",Table2[[#This Row],[c]]," ")),Table2[[#This Row],[d]])</f>
        <v>CV TRINITY CENTRAAL PURWOKERTO</v>
      </c>
    </row>
    <row r="13" spans="1:5" x14ac:dyDescent="0.25">
      <c r="A13" t="s">
        <v>96</v>
      </c>
      <c r="B13" t="s">
        <v>68</v>
      </c>
      <c r="D13" t="s">
        <v>69</v>
      </c>
      <c r="E13" s="86" t="str">
        <f>CONCATENATE(Table2[[#This Row],[b]],IF(Table2[[#This Row],[c]]=""," ",CONCATENATE(" ",Table2[[#This Row],[c]]," ")),Table2[[#This Row],[d]])</f>
        <v>CV UTAMA PUTRA TULUNG AGUNG</v>
      </c>
    </row>
    <row r="14" spans="1:5" x14ac:dyDescent="0.25">
      <c r="A14" t="s">
        <v>73</v>
      </c>
      <c r="B14" t="s">
        <v>74</v>
      </c>
      <c r="C14" t="s">
        <v>75</v>
      </c>
      <c r="D14" t="s">
        <v>76</v>
      </c>
      <c r="E14" s="86" t="str">
        <f>CONCATENATE(Table2[[#This Row],[b]],IF(Table2[[#This Row],[c]]=""," ",CONCATENATE(" ",Table2[[#This Row],[c]]," ")),Table2[[#This Row],[d]])</f>
        <v>HARNOYO (BENDAN) PEKALONGAN</v>
      </c>
    </row>
    <row r="15" spans="1:5" x14ac:dyDescent="0.25">
      <c r="A15" t="s">
        <v>97</v>
      </c>
      <c r="B15" t="s">
        <v>67</v>
      </c>
      <c r="C15" t="s">
        <v>65</v>
      </c>
      <c r="D15" t="s">
        <v>66</v>
      </c>
      <c r="E15" s="86" t="str">
        <f>CONCATENATE(Table2[[#This Row],[b]],IF(Table2[[#This Row],[c]]=""," ",CONCATENATE(" ",Table2[[#This Row],[c]]," ")),Table2[[#This Row],[d]])</f>
        <v>LILY JULIAWATI (REJO AGUNG) JOMBANG</v>
      </c>
    </row>
    <row r="16" spans="1:5" x14ac:dyDescent="0.25">
      <c r="A16" t="s">
        <v>117</v>
      </c>
      <c r="B16" t="s">
        <v>117</v>
      </c>
      <c r="C16" t="s">
        <v>118</v>
      </c>
      <c r="D16" t="s">
        <v>119</v>
      </c>
      <c r="E16" s="86" t="str">
        <f>CONCATENATE(Table2[[#This Row],[b]],IF(Table2[[#This Row],[c]]=""," ",CONCATENATE(" ",Table2[[#This Row],[c]]," ")),Table2[[#This Row],[d]])</f>
        <v>RENI (JATI MULYO) KEBUMEN</v>
      </c>
    </row>
    <row r="17" spans="1:5" x14ac:dyDescent="0.25">
      <c r="A17" t="s">
        <v>91</v>
      </c>
      <c r="B17" t="s">
        <v>92</v>
      </c>
      <c r="C17" t="s">
        <v>93</v>
      </c>
      <c r="D17" t="s">
        <v>19</v>
      </c>
      <c r="E17" s="86" t="str">
        <f>CONCATENATE(Table2[[#This Row],[b]],IF(Table2[[#This Row],[c]]=""," ",CONCATENATE(" ",Table2[[#This Row],[c]]," ")),Table2[[#This Row],[d]])</f>
        <v>SANTOSO BUDIONO (  ARMADA  ) PURWOKERTO</v>
      </c>
    </row>
    <row r="18" spans="1:5" x14ac:dyDescent="0.25">
      <c r="A18" t="s">
        <v>63</v>
      </c>
      <c r="B18" t="s">
        <v>64</v>
      </c>
      <c r="D18" t="s">
        <v>29</v>
      </c>
      <c r="E18" s="86" t="str">
        <f>CONCATENATE(Table2[[#This Row],[b]],IF(Table2[[#This Row],[c]]=""," ",CONCATENATE(" ",Table2[[#This Row],[c]]," ")),Table2[[#This Row],[d]])</f>
        <v>SINAR BHAKTI YOGYAKARTA</v>
      </c>
    </row>
    <row r="19" spans="1:5" x14ac:dyDescent="0.25">
      <c r="A19" t="s">
        <v>98</v>
      </c>
      <c r="B19" t="s">
        <v>116</v>
      </c>
      <c r="C19" t="s">
        <v>99</v>
      </c>
      <c r="D19" t="s">
        <v>100</v>
      </c>
      <c r="E19" s="86" t="str">
        <f>CONCATENATE(Table2[[#This Row],[b]],IF(Table2[[#This Row],[c]]=""," ",CONCATENATE(" ",Table2[[#This Row],[c]]," ")),Table2[[#This Row],[d]])</f>
        <v>SOEYANTO LOPULUSI ( LANCAR ) MALANG</v>
      </c>
    </row>
    <row r="20" spans="1:5" x14ac:dyDescent="0.25">
      <c r="A20" t="s">
        <v>257</v>
      </c>
      <c r="B20" t="s">
        <v>258</v>
      </c>
      <c r="D20" t="s">
        <v>259</v>
      </c>
      <c r="E20" s="86" t="str">
        <f>CONCATENATE(Table2[[#This Row],[b]],IF(Table2[[#This Row],[c]]=""," ",CONCATENATE(" ",Table2[[#This Row],[c]]," ")),Table2[[#This Row],[d]])</f>
        <v>CV PULAU ATEKA NUSANTARA SURABAYA</v>
      </c>
    </row>
    <row r="21" spans="1:5" x14ac:dyDescent="0.25">
      <c r="A21" t="s">
        <v>479</v>
      </c>
      <c r="B21" t="s">
        <v>476</v>
      </c>
      <c r="C21" t="s">
        <v>477</v>
      </c>
      <c r="D21" t="s">
        <v>76</v>
      </c>
      <c r="E21" s="86" t="str">
        <f>CONCATENATE(Table2[[#This Row],[b]],IF(Table2[[#This Row],[c]]=""," ",CONCATENATE(" ",Table2[[#This Row],[c]]," ")),Table2[[#This Row],[d]])</f>
        <v>SETIAWAN BUDIONO ( PRIMA ) PEKALONGAN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NOTA</vt:lpstr>
      <vt:lpstr>PAJAK</vt:lpstr>
      <vt:lpstr>preview</vt:lpstr>
      <vt:lpstr>Sheet5</vt:lpstr>
      <vt:lpstr>_var</vt:lpstr>
      <vt:lpstr>jNota</vt:lpstr>
      <vt:lpstr>jumlahBarang</vt:lpstr>
      <vt:lpstr>kToko</vt:lpstr>
      <vt:lpstr>newestIdRow</vt:lpstr>
      <vt:lpstr>offset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2023-05-30T09:30:15Z</dcterms:modified>
</cp:coreProperties>
</file>