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VAR" sheetId="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73" i="1" l="1"/>
  <c r="B74" i="1"/>
  <c r="C74" i="1" s="1"/>
  <c r="B76" i="1"/>
  <c r="C76" i="1" s="1"/>
  <c r="B77" i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B300" i="1"/>
  <c r="C300" i="1" s="1"/>
  <c r="B301" i="1"/>
  <c r="B302" i="1"/>
  <c r="C302" i="1" s="1"/>
  <c r="B303" i="1"/>
  <c r="B304" i="1"/>
  <c r="C304" i="1" s="1"/>
  <c r="B305" i="1"/>
  <c r="B306" i="1"/>
  <c r="C306" i="1" s="1"/>
  <c r="B307" i="1"/>
  <c r="B308" i="1"/>
  <c r="C308" i="1" s="1"/>
  <c r="B309" i="1"/>
  <c r="B310" i="1"/>
  <c r="C310" i="1" s="1"/>
  <c r="B311" i="1"/>
  <c r="B312" i="1"/>
  <c r="C312" i="1" s="1"/>
  <c r="B313" i="1"/>
  <c r="B314" i="1"/>
  <c r="C314" i="1" s="1"/>
  <c r="B315" i="1"/>
  <c r="B316" i="1"/>
  <c r="C316" i="1" s="1"/>
  <c r="B317" i="1"/>
  <c r="B318" i="1"/>
  <c r="C318" i="1" s="1"/>
  <c r="B319" i="1"/>
  <c r="B320" i="1"/>
  <c r="C320" i="1" s="1"/>
  <c r="B321" i="1"/>
  <c r="B322" i="1"/>
  <c r="C322" i="1" s="1"/>
  <c r="B323" i="1"/>
  <c r="B324" i="1"/>
  <c r="C324" i="1" s="1"/>
  <c r="B325" i="1"/>
  <c r="B326" i="1"/>
  <c r="C326" i="1" s="1"/>
  <c r="B327" i="1"/>
  <c r="B328" i="1"/>
  <c r="C328" i="1" s="1"/>
  <c r="B329" i="1"/>
  <c r="B330" i="1"/>
  <c r="C330" i="1" s="1"/>
  <c r="B331" i="1"/>
  <c r="B332" i="1"/>
  <c r="C332" i="1" s="1"/>
  <c r="B333" i="1"/>
  <c r="B334" i="1"/>
  <c r="C334" i="1" s="1"/>
  <c r="B335" i="1"/>
  <c r="B336" i="1"/>
  <c r="C336" i="1" s="1"/>
  <c r="B337" i="1"/>
  <c r="B338" i="1"/>
  <c r="C338" i="1" s="1"/>
  <c r="B339" i="1"/>
  <c r="B340" i="1"/>
  <c r="C340" i="1" s="1"/>
  <c r="B341" i="1"/>
  <c r="B342" i="1"/>
  <c r="C342" i="1" s="1"/>
  <c r="B343" i="1"/>
  <c r="B344" i="1"/>
  <c r="C344" i="1" s="1"/>
  <c r="B345" i="1"/>
  <c r="B346" i="1"/>
  <c r="C346" i="1" s="1"/>
  <c r="B347" i="1"/>
  <c r="B348" i="1"/>
  <c r="C348" i="1" s="1"/>
  <c r="B349" i="1"/>
  <c r="B350" i="1"/>
  <c r="C350" i="1" s="1"/>
  <c r="B351" i="1"/>
  <c r="B352" i="1"/>
  <c r="C352" i="1" s="1"/>
  <c r="B353" i="1"/>
  <c r="B354" i="1"/>
  <c r="C354" i="1" s="1"/>
  <c r="B355" i="1"/>
  <c r="B356" i="1"/>
  <c r="C356" i="1" s="1"/>
  <c r="B357" i="1"/>
  <c r="B358" i="1"/>
  <c r="C358" i="1" s="1"/>
  <c r="B359" i="1"/>
  <c r="B360" i="1"/>
  <c r="C360" i="1" s="1"/>
  <c r="B361" i="1"/>
  <c r="B362" i="1"/>
  <c r="C362" i="1" s="1"/>
  <c r="B363" i="1"/>
  <c r="B364" i="1"/>
  <c r="C364" i="1" s="1"/>
  <c r="B365" i="1"/>
  <c r="B366" i="1"/>
  <c r="C366" i="1" s="1"/>
  <c r="B367" i="1"/>
  <c r="B368" i="1"/>
  <c r="C368" i="1" s="1"/>
  <c r="B369" i="1"/>
  <c r="B370" i="1"/>
  <c r="C370" i="1" s="1"/>
  <c r="B371" i="1"/>
  <c r="B372" i="1"/>
  <c r="C372" i="1" s="1"/>
  <c r="B373" i="1"/>
  <c r="B374" i="1"/>
  <c r="C374" i="1" s="1"/>
  <c r="B375" i="1"/>
  <c r="B376" i="1"/>
  <c r="C376" i="1" s="1"/>
  <c r="B377" i="1"/>
  <c r="B378" i="1"/>
  <c r="C378" i="1" s="1"/>
  <c r="B379" i="1"/>
  <c r="B380" i="1"/>
  <c r="C380" i="1" s="1"/>
  <c r="B381" i="1"/>
  <c r="B382" i="1"/>
  <c r="C382" i="1" s="1"/>
  <c r="B383" i="1"/>
  <c r="B384" i="1"/>
  <c r="C384" i="1" s="1"/>
  <c r="B385" i="1"/>
  <c r="B386" i="1"/>
  <c r="C386" i="1" s="1"/>
  <c r="B387" i="1"/>
  <c r="B388" i="1"/>
  <c r="C388" i="1" s="1"/>
  <c r="B389" i="1"/>
  <c r="B390" i="1"/>
  <c r="C390" i="1" s="1"/>
  <c r="B391" i="1"/>
  <c r="B392" i="1"/>
  <c r="C392" i="1" s="1"/>
  <c r="B393" i="1"/>
  <c r="B394" i="1"/>
  <c r="C394" i="1" s="1"/>
  <c r="B395" i="1"/>
  <c r="B396" i="1"/>
  <c r="C396" i="1" s="1"/>
  <c r="B397" i="1"/>
  <c r="B398" i="1"/>
  <c r="C398" i="1" s="1"/>
  <c r="B399" i="1"/>
  <c r="B400" i="1"/>
  <c r="C400" i="1" s="1"/>
  <c r="B401" i="1"/>
  <c r="B402" i="1"/>
  <c r="C402" i="1" s="1"/>
  <c r="B403" i="1"/>
  <c r="B404" i="1"/>
  <c r="C404" i="1" s="1"/>
  <c r="B405" i="1"/>
  <c r="B406" i="1"/>
  <c r="C406" i="1" s="1"/>
  <c r="B407" i="1"/>
  <c r="B408" i="1"/>
  <c r="C408" i="1" s="1"/>
  <c r="B409" i="1"/>
  <c r="B410" i="1"/>
  <c r="C410" i="1" s="1"/>
  <c r="B411" i="1"/>
  <c r="B412" i="1"/>
  <c r="C412" i="1" s="1"/>
  <c r="B413" i="1"/>
  <c r="B414" i="1"/>
  <c r="C414" i="1" s="1"/>
  <c r="B415" i="1"/>
  <c r="B416" i="1"/>
  <c r="C416" i="1" s="1"/>
  <c r="B417" i="1"/>
  <c r="B418" i="1"/>
  <c r="C418" i="1" s="1"/>
  <c r="B419" i="1"/>
  <c r="B420" i="1"/>
  <c r="C420" i="1" s="1"/>
  <c r="B421" i="1"/>
  <c r="B422" i="1"/>
  <c r="C422" i="1" s="1"/>
  <c r="B423" i="1"/>
  <c r="B424" i="1"/>
  <c r="C424" i="1" s="1"/>
  <c r="B425" i="1"/>
  <c r="B426" i="1"/>
  <c r="C426" i="1" s="1"/>
  <c r="B427" i="1"/>
  <c r="B428" i="1"/>
  <c r="C428" i="1" s="1"/>
  <c r="B429" i="1"/>
  <c r="B430" i="1"/>
  <c r="C430" i="1" s="1"/>
  <c r="B431" i="1"/>
  <c r="B432" i="1"/>
  <c r="C432" i="1" s="1"/>
  <c r="B433" i="1"/>
  <c r="B434" i="1"/>
  <c r="C434" i="1" s="1"/>
  <c r="B435" i="1"/>
  <c r="B436" i="1"/>
  <c r="C436" i="1" s="1"/>
  <c r="B437" i="1"/>
  <c r="B438" i="1"/>
  <c r="C438" i="1" s="1"/>
  <c r="B439" i="1"/>
  <c r="B440" i="1"/>
  <c r="C440" i="1" s="1"/>
  <c r="B441" i="1"/>
  <c r="B442" i="1"/>
  <c r="C442" i="1" s="1"/>
  <c r="B443" i="1"/>
  <c r="B444" i="1"/>
  <c r="C444" i="1" s="1"/>
  <c r="B445" i="1"/>
  <c r="B446" i="1"/>
  <c r="C446" i="1" s="1"/>
  <c r="B447" i="1"/>
  <c r="B448" i="1"/>
  <c r="C448" i="1" s="1"/>
  <c r="B449" i="1"/>
  <c r="B450" i="1"/>
  <c r="C450" i="1" s="1"/>
  <c r="B451" i="1"/>
  <c r="B452" i="1"/>
  <c r="C452" i="1" s="1"/>
  <c r="B453" i="1"/>
  <c r="B454" i="1"/>
  <c r="C454" i="1" s="1"/>
  <c r="B455" i="1"/>
  <c r="B456" i="1"/>
  <c r="C456" i="1" s="1"/>
  <c r="B457" i="1"/>
  <c r="B458" i="1"/>
  <c r="C458" i="1" s="1"/>
  <c r="B459" i="1"/>
  <c r="B460" i="1"/>
  <c r="C460" i="1" s="1"/>
  <c r="B461" i="1"/>
  <c r="B462" i="1"/>
  <c r="C462" i="1" s="1"/>
  <c r="B463" i="1"/>
  <c r="B464" i="1"/>
  <c r="C464" i="1" s="1"/>
  <c r="B465" i="1"/>
  <c r="B466" i="1"/>
  <c r="C466" i="1" s="1"/>
  <c r="B467" i="1"/>
  <c r="B468" i="1"/>
  <c r="C468" i="1" s="1"/>
  <c r="B469" i="1"/>
  <c r="B470" i="1"/>
  <c r="C470" i="1" s="1"/>
  <c r="B471" i="1"/>
  <c r="B472" i="1"/>
  <c r="C472" i="1" s="1"/>
  <c r="B473" i="1"/>
  <c r="B474" i="1"/>
  <c r="C474" i="1" s="1"/>
  <c r="B475" i="1"/>
  <c r="B476" i="1"/>
  <c r="C476" i="1" s="1"/>
  <c r="B477" i="1"/>
  <c r="B478" i="1"/>
  <c r="C478" i="1" s="1"/>
  <c r="B479" i="1"/>
  <c r="B480" i="1"/>
  <c r="C480" i="1" s="1"/>
  <c r="B481" i="1"/>
  <c r="B482" i="1"/>
  <c r="C482" i="1" s="1"/>
  <c r="B483" i="1"/>
  <c r="B484" i="1"/>
  <c r="C484" i="1" s="1"/>
  <c r="B485" i="1"/>
  <c r="B486" i="1"/>
  <c r="C486" i="1" s="1"/>
  <c r="B487" i="1"/>
  <c r="B488" i="1"/>
  <c r="C488" i="1" s="1"/>
  <c r="B489" i="1"/>
  <c r="B490" i="1"/>
  <c r="C490" i="1" s="1"/>
  <c r="B491" i="1"/>
  <c r="B492" i="1"/>
  <c r="C492" i="1" s="1"/>
  <c r="B493" i="1"/>
  <c r="B494" i="1"/>
  <c r="C494" i="1" s="1"/>
  <c r="B495" i="1"/>
  <c r="B496" i="1"/>
  <c r="C496" i="1" s="1"/>
  <c r="B497" i="1"/>
  <c r="B498" i="1"/>
  <c r="C498" i="1" s="1"/>
  <c r="B499" i="1"/>
  <c r="B500" i="1"/>
  <c r="C500" i="1" s="1"/>
  <c r="C73" i="1"/>
  <c r="C77" i="1"/>
  <c r="C256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D74" i="1"/>
  <c r="D79" i="1"/>
  <c r="AU79" i="1" s="1"/>
  <c r="D133" i="1"/>
  <c r="D137" i="1"/>
  <c r="D141" i="1"/>
  <c r="D144" i="1"/>
  <c r="AS144" i="1" s="1"/>
  <c r="D146" i="1"/>
  <c r="AU146" i="1" s="1"/>
  <c r="D150" i="1"/>
  <c r="AS150" i="1" s="1"/>
  <c r="D151" i="1"/>
  <c r="AC151" i="1" s="1"/>
  <c r="D152" i="1"/>
  <c r="AS152" i="1" s="1"/>
  <c r="D153" i="1"/>
  <c r="D154" i="1"/>
  <c r="AU154" i="1" s="1"/>
  <c r="D155" i="1"/>
  <c r="AC155" i="1" s="1"/>
  <c r="D156" i="1"/>
  <c r="AS156" i="1" s="1"/>
  <c r="D157" i="1"/>
  <c r="D158" i="1"/>
  <c r="AU158" i="1" s="1"/>
  <c r="D159" i="1"/>
  <c r="AC159" i="1" s="1"/>
  <c r="D160" i="1"/>
  <c r="AS160" i="1" s="1"/>
  <c r="D161" i="1"/>
  <c r="D162" i="1"/>
  <c r="AU162" i="1" s="1"/>
  <c r="D163" i="1"/>
  <c r="AC163" i="1" s="1"/>
  <c r="D164" i="1"/>
  <c r="AS164" i="1" s="1"/>
  <c r="D165" i="1"/>
  <c r="D166" i="1"/>
  <c r="AS166" i="1" s="1"/>
  <c r="D167" i="1"/>
  <c r="AC167" i="1" s="1"/>
  <c r="D168" i="1"/>
  <c r="AS168" i="1" s="1"/>
  <c r="D169" i="1"/>
  <c r="D170" i="1"/>
  <c r="AU170" i="1" s="1"/>
  <c r="D171" i="1"/>
  <c r="AC171" i="1" s="1"/>
  <c r="D172" i="1"/>
  <c r="AS172" i="1" s="1"/>
  <c r="D173" i="1"/>
  <c r="D174" i="1"/>
  <c r="AU174" i="1" s="1"/>
  <c r="D175" i="1"/>
  <c r="AC175" i="1" s="1"/>
  <c r="D176" i="1"/>
  <c r="AS176" i="1" s="1"/>
  <c r="D177" i="1"/>
  <c r="D178" i="1"/>
  <c r="AU178" i="1" s="1"/>
  <c r="D179" i="1"/>
  <c r="AC179" i="1" s="1"/>
  <c r="D180" i="1"/>
  <c r="AS180" i="1" s="1"/>
  <c r="D181" i="1"/>
  <c r="D182" i="1"/>
  <c r="AS182" i="1" s="1"/>
  <c r="D183" i="1"/>
  <c r="AC183" i="1" s="1"/>
  <c r="D184" i="1"/>
  <c r="AS184" i="1" s="1"/>
  <c r="D185" i="1"/>
  <c r="D186" i="1"/>
  <c r="AU186" i="1" s="1"/>
  <c r="D187" i="1"/>
  <c r="AC187" i="1" s="1"/>
  <c r="D188" i="1"/>
  <c r="AS188" i="1" s="1"/>
  <c r="D189" i="1"/>
  <c r="D190" i="1"/>
  <c r="AU190" i="1" s="1"/>
  <c r="D191" i="1"/>
  <c r="AC191" i="1" s="1"/>
  <c r="D192" i="1"/>
  <c r="AS192" i="1" s="1"/>
  <c r="D193" i="1"/>
  <c r="D194" i="1"/>
  <c r="AU194" i="1" s="1"/>
  <c r="D195" i="1"/>
  <c r="AC195" i="1" s="1"/>
  <c r="D196" i="1"/>
  <c r="AS196" i="1" s="1"/>
  <c r="D197" i="1"/>
  <c r="D198" i="1"/>
  <c r="AS198" i="1" s="1"/>
  <c r="D199" i="1"/>
  <c r="AC199" i="1" s="1"/>
  <c r="D200" i="1"/>
  <c r="AS200" i="1" s="1"/>
  <c r="D201" i="1"/>
  <c r="D202" i="1"/>
  <c r="AU202" i="1" s="1"/>
  <c r="D203" i="1"/>
  <c r="AC203" i="1" s="1"/>
  <c r="D204" i="1"/>
  <c r="AS204" i="1" s="1"/>
  <c r="D205" i="1"/>
  <c r="D206" i="1"/>
  <c r="AU206" i="1" s="1"/>
  <c r="D207" i="1"/>
  <c r="AC207" i="1" s="1"/>
  <c r="D208" i="1"/>
  <c r="AS208" i="1" s="1"/>
  <c r="D209" i="1"/>
  <c r="D210" i="1"/>
  <c r="AU210" i="1" s="1"/>
  <c r="D211" i="1"/>
  <c r="AC211" i="1" s="1"/>
  <c r="D212" i="1"/>
  <c r="AS212" i="1" s="1"/>
  <c r="D213" i="1"/>
  <c r="D214" i="1"/>
  <c r="AS214" i="1" s="1"/>
  <c r="D215" i="1"/>
  <c r="AC215" i="1" s="1"/>
  <c r="D216" i="1"/>
  <c r="AS216" i="1" s="1"/>
  <c r="D217" i="1"/>
  <c r="D218" i="1"/>
  <c r="AU218" i="1" s="1"/>
  <c r="D219" i="1"/>
  <c r="AC219" i="1" s="1"/>
  <c r="D220" i="1"/>
  <c r="AS220" i="1" s="1"/>
  <c r="D221" i="1"/>
  <c r="D222" i="1"/>
  <c r="AU222" i="1" s="1"/>
  <c r="D223" i="1"/>
  <c r="AC223" i="1" s="1"/>
  <c r="D224" i="1"/>
  <c r="AS224" i="1" s="1"/>
  <c r="D225" i="1"/>
  <c r="D226" i="1"/>
  <c r="AU226" i="1" s="1"/>
  <c r="D227" i="1"/>
  <c r="AC227" i="1" s="1"/>
  <c r="D228" i="1"/>
  <c r="AS228" i="1" s="1"/>
  <c r="D229" i="1"/>
  <c r="D230" i="1"/>
  <c r="AS230" i="1" s="1"/>
  <c r="D231" i="1"/>
  <c r="AC231" i="1" s="1"/>
  <c r="D232" i="1"/>
  <c r="AS232" i="1" s="1"/>
  <c r="D233" i="1"/>
  <c r="D234" i="1"/>
  <c r="AU234" i="1" s="1"/>
  <c r="D235" i="1"/>
  <c r="AC235" i="1" s="1"/>
  <c r="D236" i="1"/>
  <c r="AS236" i="1" s="1"/>
  <c r="D237" i="1"/>
  <c r="D238" i="1"/>
  <c r="AU238" i="1" s="1"/>
  <c r="D239" i="1"/>
  <c r="AC239" i="1" s="1"/>
  <c r="D240" i="1"/>
  <c r="AS240" i="1" s="1"/>
  <c r="D241" i="1"/>
  <c r="D242" i="1"/>
  <c r="AU242" i="1" s="1"/>
  <c r="D243" i="1"/>
  <c r="AC243" i="1" s="1"/>
  <c r="D244" i="1"/>
  <c r="AS244" i="1" s="1"/>
  <c r="D245" i="1"/>
  <c r="D246" i="1"/>
  <c r="AS246" i="1" s="1"/>
  <c r="D247" i="1"/>
  <c r="AC247" i="1" s="1"/>
  <c r="D248" i="1"/>
  <c r="AS248" i="1" s="1"/>
  <c r="D249" i="1"/>
  <c r="D250" i="1"/>
  <c r="AU250" i="1" s="1"/>
  <c r="D251" i="1"/>
  <c r="AC251" i="1" s="1"/>
  <c r="D252" i="1"/>
  <c r="AS252" i="1" s="1"/>
  <c r="D253" i="1"/>
  <c r="D254" i="1"/>
  <c r="AU254" i="1" s="1"/>
  <c r="D255" i="1"/>
  <c r="AC255" i="1" s="1"/>
  <c r="D256" i="1"/>
  <c r="AS256" i="1" s="1"/>
  <c r="D257" i="1"/>
  <c r="D258" i="1"/>
  <c r="AU258" i="1" s="1"/>
  <c r="D259" i="1"/>
  <c r="AC259" i="1" s="1"/>
  <c r="D260" i="1"/>
  <c r="AS260" i="1" s="1"/>
  <c r="D261" i="1"/>
  <c r="D262" i="1"/>
  <c r="AS262" i="1" s="1"/>
  <c r="D263" i="1"/>
  <c r="AC263" i="1" s="1"/>
  <c r="D264" i="1"/>
  <c r="AS264" i="1" s="1"/>
  <c r="D265" i="1"/>
  <c r="D266" i="1"/>
  <c r="AU266" i="1" s="1"/>
  <c r="D267" i="1"/>
  <c r="AC267" i="1" s="1"/>
  <c r="D268" i="1"/>
  <c r="AS268" i="1" s="1"/>
  <c r="D269" i="1"/>
  <c r="D270" i="1"/>
  <c r="AU270" i="1" s="1"/>
  <c r="D271" i="1"/>
  <c r="AC271" i="1" s="1"/>
  <c r="D272" i="1"/>
  <c r="AS272" i="1" s="1"/>
  <c r="D273" i="1"/>
  <c r="D274" i="1"/>
  <c r="AU274" i="1" s="1"/>
  <c r="D275" i="1"/>
  <c r="AC275" i="1" s="1"/>
  <c r="D276" i="1"/>
  <c r="AS276" i="1" s="1"/>
  <c r="D277" i="1"/>
  <c r="D278" i="1"/>
  <c r="D279" i="1"/>
  <c r="AC279" i="1" s="1"/>
  <c r="D280" i="1"/>
  <c r="AS280" i="1" s="1"/>
  <c r="D281" i="1"/>
  <c r="D282" i="1"/>
  <c r="AU282" i="1" s="1"/>
  <c r="D283" i="1"/>
  <c r="AC283" i="1" s="1"/>
  <c r="D284" i="1"/>
  <c r="AS284" i="1" s="1"/>
  <c r="D285" i="1"/>
  <c r="D286" i="1"/>
  <c r="AU286" i="1" s="1"/>
  <c r="D287" i="1"/>
  <c r="AC287" i="1" s="1"/>
  <c r="D288" i="1"/>
  <c r="AS288" i="1" s="1"/>
  <c r="D289" i="1"/>
  <c r="D290" i="1"/>
  <c r="AU290" i="1" s="1"/>
  <c r="D291" i="1"/>
  <c r="AC291" i="1" s="1"/>
  <c r="D292" i="1"/>
  <c r="AS292" i="1" s="1"/>
  <c r="D293" i="1"/>
  <c r="D294" i="1"/>
  <c r="AC294" i="1" s="1"/>
  <c r="D295" i="1"/>
  <c r="D296" i="1"/>
  <c r="AC296" i="1" s="1"/>
  <c r="D297" i="1"/>
  <c r="D298" i="1"/>
  <c r="D299" i="1"/>
  <c r="AI299" i="1" s="1"/>
  <c r="D300" i="1"/>
  <c r="AC300" i="1" s="1"/>
  <c r="D301" i="1"/>
  <c r="D302" i="1"/>
  <c r="AC302" i="1" s="1"/>
  <c r="D303" i="1"/>
  <c r="D304" i="1"/>
  <c r="AC304" i="1" s="1"/>
  <c r="D305" i="1"/>
  <c r="D306" i="1"/>
  <c r="D307" i="1"/>
  <c r="AG307" i="1" s="1"/>
  <c r="D308" i="1"/>
  <c r="AC308" i="1" s="1"/>
  <c r="D309" i="1"/>
  <c r="D310" i="1"/>
  <c r="AC310" i="1" s="1"/>
  <c r="D311" i="1"/>
  <c r="D312" i="1"/>
  <c r="AC312" i="1" s="1"/>
  <c r="D313" i="1"/>
  <c r="D314" i="1"/>
  <c r="D315" i="1"/>
  <c r="AI315" i="1" s="1"/>
  <c r="D316" i="1"/>
  <c r="AC316" i="1" s="1"/>
  <c r="D317" i="1"/>
  <c r="D318" i="1"/>
  <c r="AS318" i="1" s="1"/>
  <c r="D319" i="1"/>
  <c r="D320" i="1"/>
  <c r="AC320" i="1" s="1"/>
  <c r="D321" i="1"/>
  <c r="D322" i="1"/>
  <c r="D323" i="1"/>
  <c r="AG323" i="1" s="1"/>
  <c r="D324" i="1"/>
  <c r="AC324" i="1" s="1"/>
  <c r="D325" i="1"/>
  <c r="D326" i="1"/>
  <c r="AC326" i="1" s="1"/>
  <c r="D327" i="1"/>
  <c r="D328" i="1"/>
  <c r="AC328" i="1" s="1"/>
  <c r="D329" i="1"/>
  <c r="D330" i="1"/>
  <c r="D331" i="1"/>
  <c r="AI331" i="1" s="1"/>
  <c r="D332" i="1"/>
  <c r="AC332" i="1" s="1"/>
  <c r="D333" i="1"/>
  <c r="D334" i="1"/>
  <c r="AC334" i="1" s="1"/>
  <c r="D335" i="1"/>
  <c r="D336" i="1"/>
  <c r="AC336" i="1" s="1"/>
  <c r="D337" i="1"/>
  <c r="D338" i="1"/>
  <c r="D339" i="1"/>
  <c r="AG339" i="1" s="1"/>
  <c r="D340" i="1"/>
  <c r="AC340" i="1" s="1"/>
  <c r="D341" i="1"/>
  <c r="D342" i="1"/>
  <c r="AC342" i="1" s="1"/>
  <c r="D343" i="1"/>
  <c r="D344" i="1"/>
  <c r="AC344" i="1" s="1"/>
  <c r="D345" i="1"/>
  <c r="D346" i="1"/>
  <c r="AS346" i="1" s="1"/>
  <c r="D347" i="1"/>
  <c r="AI347" i="1" s="1"/>
  <c r="D348" i="1"/>
  <c r="AC348" i="1" s="1"/>
  <c r="D349" i="1"/>
  <c r="D350" i="1"/>
  <c r="AS350" i="1" s="1"/>
  <c r="D351" i="1"/>
  <c r="D352" i="1"/>
  <c r="AC352" i="1" s="1"/>
  <c r="D353" i="1"/>
  <c r="D354" i="1"/>
  <c r="AS354" i="1" s="1"/>
  <c r="D355" i="1"/>
  <c r="AG355" i="1" s="1"/>
  <c r="D356" i="1"/>
  <c r="AC356" i="1" s="1"/>
  <c r="D357" i="1"/>
  <c r="D358" i="1"/>
  <c r="AC358" i="1" s="1"/>
  <c r="D359" i="1"/>
  <c r="D360" i="1"/>
  <c r="AC360" i="1" s="1"/>
  <c r="D361" i="1"/>
  <c r="D362" i="1"/>
  <c r="AS362" i="1" s="1"/>
  <c r="D363" i="1"/>
  <c r="AI363" i="1" s="1"/>
  <c r="D364" i="1"/>
  <c r="AC364" i="1" s="1"/>
  <c r="D365" i="1"/>
  <c r="D366" i="1"/>
  <c r="AC366" i="1" s="1"/>
  <c r="D367" i="1"/>
  <c r="D368" i="1"/>
  <c r="AC368" i="1" s="1"/>
  <c r="D369" i="1"/>
  <c r="D370" i="1"/>
  <c r="AS370" i="1" s="1"/>
  <c r="D371" i="1"/>
  <c r="AG371" i="1" s="1"/>
  <c r="D372" i="1"/>
  <c r="AC372" i="1" s="1"/>
  <c r="D373" i="1"/>
  <c r="D374" i="1"/>
  <c r="AC374" i="1" s="1"/>
  <c r="D375" i="1"/>
  <c r="D376" i="1"/>
  <c r="AC376" i="1" s="1"/>
  <c r="D377" i="1"/>
  <c r="D378" i="1"/>
  <c r="AS378" i="1" s="1"/>
  <c r="D379" i="1"/>
  <c r="AI379" i="1" s="1"/>
  <c r="D380" i="1"/>
  <c r="AC380" i="1" s="1"/>
  <c r="D381" i="1"/>
  <c r="D382" i="1"/>
  <c r="AS382" i="1" s="1"/>
  <c r="D383" i="1"/>
  <c r="D384" i="1"/>
  <c r="AC384" i="1" s="1"/>
  <c r="D385" i="1"/>
  <c r="D386" i="1"/>
  <c r="AS386" i="1" s="1"/>
  <c r="D387" i="1"/>
  <c r="AG387" i="1" s="1"/>
  <c r="D388" i="1"/>
  <c r="AC388" i="1" s="1"/>
  <c r="D389" i="1"/>
  <c r="D390" i="1"/>
  <c r="AC390" i="1" s="1"/>
  <c r="D391" i="1"/>
  <c r="D392" i="1"/>
  <c r="AC392" i="1" s="1"/>
  <c r="D393" i="1"/>
  <c r="D394" i="1"/>
  <c r="AS394" i="1" s="1"/>
  <c r="D395" i="1"/>
  <c r="AI395" i="1" s="1"/>
  <c r="D396" i="1"/>
  <c r="AC396" i="1" s="1"/>
  <c r="D397" i="1"/>
  <c r="D398" i="1"/>
  <c r="AC398" i="1" s="1"/>
  <c r="D399" i="1"/>
  <c r="D400" i="1"/>
  <c r="AC400" i="1" s="1"/>
  <c r="D401" i="1"/>
  <c r="D402" i="1"/>
  <c r="AS402" i="1" s="1"/>
  <c r="D403" i="1"/>
  <c r="AG403" i="1" s="1"/>
  <c r="D404" i="1"/>
  <c r="D405" i="1"/>
  <c r="D406" i="1"/>
  <c r="AC406" i="1" s="1"/>
  <c r="D407" i="1"/>
  <c r="D408" i="1"/>
  <c r="D409" i="1"/>
  <c r="D410" i="1"/>
  <c r="AS410" i="1" s="1"/>
  <c r="D411" i="1"/>
  <c r="AI411" i="1" s="1"/>
  <c r="D412" i="1"/>
  <c r="D413" i="1"/>
  <c r="D414" i="1"/>
  <c r="AS414" i="1" s="1"/>
  <c r="D415" i="1"/>
  <c r="D416" i="1"/>
  <c r="D417" i="1"/>
  <c r="D418" i="1"/>
  <c r="AU418" i="1" s="1"/>
  <c r="D419" i="1"/>
  <c r="AG419" i="1" s="1"/>
  <c r="D420" i="1"/>
  <c r="D421" i="1"/>
  <c r="D422" i="1"/>
  <c r="AC422" i="1" s="1"/>
  <c r="D423" i="1"/>
  <c r="D424" i="1"/>
  <c r="D425" i="1"/>
  <c r="D426" i="1"/>
  <c r="AS426" i="1" s="1"/>
  <c r="D427" i="1"/>
  <c r="AI427" i="1" s="1"/>
  <c r="D428" i="1"/>
  <c r="D429" i="1"/>
  <c r="D430" i="1"/>
  <c r="D431" i="1"/>
  <c r="D432" i="1"/>
  <c r="D433" i="1"/>
  <c r="D434" i="1"/>
  <c r="AS434" i="1" s="1"/>
  <c r="D435" i="1"/>
  <c r="AG435" i="1" s="1"/>
  <c r="D436" i="1"/>
  <c r="D437" i="1"/>
  <c r="D438" i="1"/>
  <c r="AC438" i="1" s="1"/>
  <c r="D439" i="1"/>
  <c r="D440" i="1"/>
  <c r="D441" i="1"/>
  <c r="D442" i="1"/>
  <c r="AS442" i="1" s="1"/>
  <c r="D443" i="1"/>
  <c r="AI443" i="1" s="1"/>
  <c r="D444" i="1"/>
  <c r="D445" i="1"/>
  <c r="D446" i="1"/>
  <c r="AS446" i="1" s="1"/>
  <c r="D447" i="1"/>
  <c r="D448" i="1"/>
  <c r="D449" i="1"/>
  <c r="D450" i="1"/>
  <c r="AU450" i="1" s="1"/>
  <c r="D451" i="1"/>
  <c r="AG451" i="1" s="1"/>
  <c r="D452" i="1"/>
  <c r="D453" i="1"/>
  <c r="D454" i="1"/>
  <c r="AC454" i="1" s="1"/>
  <c r="D455" i="1"/>
  <c r="D456" i="1"/>
  <c r="D457" i="1"/>
  <c r="AI457" i="1" s="1"/>
  <c r="D458" i="1"/>
  <c r="AS458" i="1" s="1"/>
  <c r="D459" i="1"/>
  <c r="AG459" i="1" s="1"/>
  <c r="D460" i="1"/>
  <c r="D461" i="1"/>
  <c r="AI461" i="1" s="1"/>
  <c r="D462" i="1"/>
  <c r="AC462" i="1" s="1"/>
  <c r="D463" i="1"/>
  <c r="D464" i="1"/>
  <c r="D465" i="1"/>
  <c r="AI465" i="1" s="1"/>
  <c r="D466" i="1"/>
  <c r="AS466" i="1" s="1"/>
  <c r="D467" i="1"/>
  <c r="AG467" i="1" s="1"/>
  <c r="D468" i="1"/>
  <c r="D469" i="1"/>
  <c r="AI469" i="1" s="1"/>
  <c r="D470" i="1"/>
  <c r="AC470" i="1" s="1"/>
  <c r="D471" i="1"/>
  <c r="D472" i="1"/>
  <c r="AC472" i="1" s="1"/>
  <c r="D473" i="1"/>
  <c r="AI473" i="1" s="1"/>
  <c r="D474" i="1"/>
  <c r="AS474" i="1" s="1"/>
  <c r="D475" i="1"/>
  <c r="AG475" i="1" s="1"/>
  <c r="D476" i="1"/>
  <c r="D477" i="1"/>
  <c r="AI477" i="1" s="1"/>
  <c r="D478" i="1"/>
  <c r="AC478" i="1" s="1"/>
  <c r="D479" i="1"/>
  <c r="D480" i="1"/>
  <c r="AC480" i="1" s="1"/>
  <c r="D481" i="1"/>
  <c r="AI481" i="1" s="1"/>
  <c r="D482" i="1"/>
  <c r="AU482" i="1" s="1"/>
  <c r="D483" i="1"/>
  <c r="AG483" i="1" s="1"/>
  <c r="D484" i="1"/>
  <c r="D485" i="1"/>
  <c r="AI485" i="1" s="1"/>
  <c r="D486" i="1"/>
  <c r="AC486" i="1" s="1"/>
  <c r="D487" i="1"/>
  <c r="D488" i="1"/>
  <c r="AC488" i="1" s="1"/>
  <c r="D489" i="1"/>
  <c r="AI489" i="1" s="1"/>
  <c r="D490" i="1"/>
  <c r="AS490" i="1" s="1"/>
  <c r="D491" i="1"/>
  <c r="AG491" i="1" s="1"/>
  <c r="D492" i="1"/>
  <c r="AU492" i="1" s="1"/>
  <c r="D493" i="1"/>
  <c r="AI493" i="1" s="1"/>
  <c r="D494" i="1"/>
  <c r="AC494" i="1" s="1"/>
  <c r="D495" i="1"/>
  <c r="D496" i="1"/>
  <c r="AC496" i="1" s="1"/>
  <c r="D497" i="1"/>
  <c r="AI497" i="1" s="1"/>
  <c r="D498" i="1"/>
  <c r="AS498" i="1" s="1"/>
  <c r="D499" i="1"/>
  <c r="AG499" i="1" s="1"/>
  <c r="D500" i="1"/>
  <c r="AU500" i="1" s="1"/>
  <c r="W75" i="1"/>
  <c r="AE74" i="1"/>
  <c r="AE79" i="1"/>
  <c r="AE131" i="1"/>
  <c r="AE133" i="1"/>
  <c r="AE135" i="1"/>
  <c r="AE137" i="1"/>
  <c r="AE139" i="1"/>
  <c r="AE141" i="1"/>
  <c r="AE142" i="1"/>
  <c r="AE144" i="1"/>
  <c r="AE145" i="1"/>
  <c r="AE146" i="1"/>
  <c r="AE147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F73" i="1"/>
  <c r="W73" i="1" s="1"/>
  <c r="AF74" i="1"/>
  <c r="W74" i="1" s="1"/>
  <c r="AF75" i="1"/>
  <c r="AE75" i="1" s="1"/>
  <c r="AF76" i="1"/>
  <c r="AF77" i="1"/>
  <c r="W77" i="1" s="1"/>
  <c r="AF78" i="1"/>
  <c r="AF79" i="1"/>
  <c r="W79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A144" i="1" s="1"/>
  <c r="AF145" i="1"/>
  <c r="W145" i="1" s="1"/>
  <c r="AF146" i="1"/>
  <c r="W146" i="1" s="1"/>
  <c r="AF147" i="1"/>
  <c r="W147" i="1" s="1"/>
  <c r="AF148" i="1"/>
  <c r="W148" i="1" s="1"/>
  <c r="AA148" i="1" s="1"/>
  <c r="AF149" i="1"/>
  <c r="W149" i="1" s="1"/>
  <c r="AF150" i="1"/>
  <c r="W150" i="1" s="1"/>
  <c r="Y150" i="1" s="1"/>
  <c r="AF151" i="1"/>
  <c r="W151" i="1" s="1"/>
  <c r="AF152" i="1"/>
  <c r="W152" i="1" s="1"/>
  <c r="AA152" i="1" s="1"/>
  <c r="AF153" i="1"/>
  <c r="W153" i="1" s="1"/>
  <c r="AF154" i="1"/>
  <c r="W154" i="1" s="1"/>
  <c r="AF155" i="1"/>
  <c r="W155" i="1" s="1"/>
  <c r="AF156" i="1"/>
  <c r="W156" i="1" s="1"/>
  <c r="AA156" i="1" s="1"/>
  <c r="AF157" i="1"/>
  <c r="W157" i="1" s="1"/>
  <c r="AF158" i="1"/>
  <c r="W158" i="1" s="1"/>
  <c r="Y158" i="1" s="1"/>
  <c r="AF159" i="1"/>
  <c r="W159" i="1" s="1"/>
  <c r="AF160" i="1"/>
  <c r="W160" i="1" s="1"/>
  <c r="AA160" i="1" s="1"/>
  <c r="AF161" i="1"/>
  <c r="W161" i="1" s="1"/>
  <c r="AF162" i="1"/>
  <c r="W162" i="1" s="1"/>
  <c r="AF163" i="1"/>
  <c r="W163" i="1" s="1"/>
  <c r="AF164" i="1"/>
  <c r="W164" i="1" s="1"/>
  <c r="AA164" i="1" s="1"/>
  <c r="AF165" i="1"/>
  <c r="W165" i="1" s="1"/>
  <c r="AF166" i="1"/>
  <c r="W166" i="1" s="1"/>
  <c r="Y166" i="1" s="1"/>
  <c r="AF167" i="1"/>
  <c r="W167" i="1" s="1"/>
  <c r="AF168" i="1"/>
  <c r="W168" i="1" s="1"/>
  <c r="AA168" i="1" s="1"/>
  <c r="AF169" i="1"/>
  <c r="W169" i="1" s="1"/>
  <c r="AF170" i="1"/>
  <c r="W170" i="1" s="1"/>
  <c r="AF171" i="1"/>
  <c r="W171" i="1" s="1"/>
  <c r="AF172" i="1"/>
  <c r="W172" i="1" s="1"/>
  <c r="AA172" i="1" s="1"/>
  <c r="AF173" i="1"/>
  <c r="W173" i="1" s="1"/>
  <c r="AF174" i="1"/>
  <c r="W174" i="1" s="1"/>
  <c r="Y174" i="1" s="1"/>
  <c r="AF175" i="1"/>
  <c r="W175" i="1" s="1"/>
  <c r="AF176" i="1"/>
  <c r="W176" i="1" s="1"/>
  <c r="AA176" i="1" s="1"/>
  <c r="AF177" i="1"/>
  <c r="W177" i="1" s="1"/>
  <c r="AF178" i="1"/>
  <c r="W178" i="1" s="1"/>
  <c r="AF179" i="1"/>
  <c r="W179" i="1" s="1"/>
  <c r="AF180" i="1"/>
  <c r="W180" i="1" s="1"/>
  <c r="AA180" i="1" s="1"/>
  <c r="AF181" i="1"/>
  <c r="W181" i="1" s="1"/>
  <c r="AF182" i="1"/>
  <c r="W182" i="1" s="1"/>
  <c r="Y182" i="1" s="1"/>
  <c r="AF183" i="1"/>
  <c r="W183" i="1" s="1"/>
  <c r="AF184" i="1"/>
  <c r="W184" i="1" s="1"/>
  <c r="AA184" i="1" s="1"/>
  <c r="AF185" i="1"/>
  <c r="W185" i="1" s="1"/>
  <c r="AF186" i="1"/>
  <c r="W186" i="1" s="1"/>
  <c r="AF187" i="1"/>
  <c r="W187" i="1" s="1"/>
  <c r="AF188" i="1"/>
  <c r="W188" i="1" s="1"/>
  <c r="AA188" i="1" s="1"/>
  <c r="AF189" i="1"/>
  <c r="W189" i="1" s="1"/>
  <c r="AF190" i="1"/>
  <c r="W190" i="1" s="1"/>
  <c r="Y190" i="1" s="1"/>
  <c r="AF191" i="1"/>
  <c r="W191" i="1" s="1"/>
  <c r="AF192" i="1"/>
  <c r="W192" i="1" s="1"/>
  <c r="AA192" i="1" s="1"/>
  <c r="AF193" i="1"/>
  <c r="W193" i="1" s="1"/>
  <c r="AF194" i="1"/>
  <c r="W194" i="1" s="1"/>
  <c r="AF195" i="1"/>
  <c r="W195" i="1" s="1"/>
  <c r="AF196" i="1"/>
  <c r="W196" i="1" s="1"/>
  <c r="AA196" i="1" s="1"/>
  <c r="AF197" i="1"/>
  <c r="W197" i="1" s="1"/>
  <c r="AF198" i="1"/>
  <c r="W198" i="1" s="1"/>
  <c r="Y198" i="1" s="1"/>
  <c r="AF199" i="1"/>
  <c r="W199" i="1" s="1"/>
  <c r="AF200" i="1"/>
  <c r="W200" i="1" s="1"/>
  <c r="AA200" i="1" s="1"/>
  <c r="AF201" i="1"/>
  <c r="W201" i="1" s="1"/>
  <c r="AF202" i="1"/>
  <c r="W202" i="1" s="1"/>
  <c r="AF203" i="1"/>
  <c r="W203" i="1" s="1"/>
  <c r="AF204" i="1"/>
  <c r="W204" i="1" s="1"/>
  <c r="AA204" i="1" s="1"/>
  <c r="AF205" i="1"/>
  <c r="W205" i="1" s="1"/>
  <c r="AF206" i="1"/>
  <c r="W206" i="1" s="1"/>
  <c r="Y206" i="1" s="1"/>
  <c r="AF207" i="1"/>
  <c r="W207" i="1" s="1"/>
  <c r="AF208" i="1"/>
  <c r="W208" i="1" s="1"/>
  <c r="AA208" i="1" s="1"/>
  <c r="AF209" i="1"/>
  <c r="W209" i="1" s="1"/>
  <c r="AF210" i="1"/>
  <c r="W210" i="1" s="1"/>
  <c r="AF211" i="1"/>
  <c r="W211" i="1" s="1"/>
  <c r="AF212" i="1"/>
  <c r="W212" i="1" s="1"/>
  <c r="AA212" i="1" s="1"/>
  <c r="AF213" i="1"/>
  <c r="W213" i="1" s="1"/>
  <c r="AF214" i="1"/>
  <c r="W214" i="1" s="1"/>
  <c r="Y214" i="1" s="1"/>
  <c r="AF215" i="1"/>
  <c r="W215" i="1" s="1"/>
  <c r="AF216" i="1"/>
  <c r="W216" i="1" s="1"/>
  <c r="AA216" i="1" s="1"/>
  <c r="AF217" i="1"/>
  <c r="W217" i="1" s="1"/>
  <c r="AF218" i="1"/>
  <c r="W218" i="1" s="1"/>
  <c r="AF219" i="1"/>
  <c r="W219" i="1" s="1"/>
  <c r="AF220" i="1"/>
  <c r="W220" i="1" s="1"/>
  <c r="AA220" i="1" s="1"/>
  <c r="AF221" i="1"/>
  <c r="W221" i="1" s="1"/>
  <c r="AF222" i="1"/>
  <c r="W222" i="1" s="1"/>
  <c r="Y222" i="1" s="1"/>
  <c r="AF223" i="1"/>
  <c r="W223" i="1" s="1"/>
  <c r="AF224" i="1"/>
  <c r="W224" i="1" s="1"/>
  <c r="AA224" i="1" s="1"/>
  <c r="AF225" i="1"/>
  <c r="W225" i="1" s="1"/>
  <c r="AF226" i="1"/>
  <c r="W226" i="1" s="1"/>
  <c r="AF227" i="1"/>
  <c r="W227" i="1" s="1"/>
  <c r="AF228" i="1"/>
  <c r="W228" i="1" s="1"/>
  <c r="AA228" i="1" s="1"/>
  <c r="AF229" i="1"/>
  <c r="W229" i="1" s="1"/>
  <c r="AF230" i="1"/>
  <c r="W230" i="1" s="1"/>
  <c r="Y230" i="1" s="1"/>
  <c r="AF231" i="1"/>
  <c r="W231" i="1" s="1"/>
  <c r="AF232" i="1"/>
  <c r="W232" i="1" s="1"/>
  <c r="AA232" i="1" s="1"/>
  <c r="AF233" i="1"/>
  <c r="W233" i="1" s="1"/>
  <c r="AF234" i="1"/>
  <c r="W234" i="1" s="1"/>
  <c r="AF235" i="1"/>
  <c r="W235" i="1" s="1"/>
  <c r="AF236" i="1"/>
  <c r="W236" i="1" s="1"/>
  <c r="AA236" i="1" s="1"/>
  <c r="AF237" i="1"/>
  <c r="W237" i="1" s="1"/>
  <c r="AF238" i="1"/>
  <c r="W238" i="1" s="1"/>
  <c r="Y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Y245" i="1" s="1"/>
  <c r="AF246" i="1"/>
  <c r="W246" i="1" s="1"/>
  <c r="Y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Y253" i="1" s="1"/>
  <c r="AF254" i="1"/>
  <c r="W254" i="1" s="1"/>
  <c r="Y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Y261" i="1" s="1"/>
  <c r="AF262" i="1"/>
  <c r="W262" i="1" s="1"/>
  <c r="Y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Y269" i="1" s="1"/>
  <c r="AF270" i="1"/>
  <c r="W270" i="1" s="1"/>
  <c r="Y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Y277" i="1" s="1"/>
  <c r="AF278" i="1"/>
  <c r="W278" i="1" s="1"/>
  <c r="Y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Y285" i="1" s="1"/>
  <c r="AF286" i="1"/>
  <c r="W286" i="1" s="1"/>
  <c r="Y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Y293" i="1" s="1"/>
  <c r="AF294" i="1"/>
  <c r="W294" i="1" s="1"/>
  <c r="Y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Y301" i="1" s="1"/>
  <c r="AF302" i="1"/>
  <c r="W302" i="1" s="1"/>
  <c r="Y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Y309" i="1" s="1"/>
  <c r="AF310" i="1"/>
  <c r="W310" i="1" s="1"/>
  <c r="Y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Y317" i="1" s="1"/>
  <c r="AF318" i="1"/>
  <c r="W318" i="1" s="1"/>
  <c r="Y318" i="1" s="1"/>
  <c r="AF319" i="1"/>
  <c r="W319" i="1" s="1"/>
  <c r="AF320" i="1"/>
  <c r="W320" i="1" s="1"/>
  <c r="AF321" i="1"/>
  <c r="W321" i="1" s="1"/>
  <c r="AF322" i="1"/>
  <c r="W322" i="1" s="1"/>
  <c r="AF323" i="1"/>
  <c r="W323" i="1" s="1"/>
  <c r="AF324" i="1"/>
  <c r="W324" i="1" s="1"/>
  <c r="AF325" i="1"/>
  <c r="W325" i="1" s="1"/>
  <c r="Y325" i="1" s="1"/>
  <c r="AF326" i="1"/>
  <c r="W326" i="1" s="1"/>
  <c r="Y326" i="1" s="1"/>
  <c r="AF327" i="1"/>
  <c r="W327" i="1" s="1"/>
  <c r="AF328" i="1"/>
  <c r="W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Y333" i="1" s="1"/>
  <c r="AF334" i="1"/>
  <c r="W334" i="1" s="1"/>
  <c r="Y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Y341" i="1" s="1"/>
  <c r="AF342" i="1"/>
  <c r="W342" i="1" s="1"/>
  <c r="Y342" i="1" s="1"/>
  <c r="AF343" i="1"/>
  <c r="W343" i="1" s="1"/>
  <c r="AF344" i="1"/>
  <c r="W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Y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Y358" i="1" s="1"/>
  <c r="AF359" i="1"/>
  <c r="W359" i="1" s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Y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Y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Y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Y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Y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Y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Y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Y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Y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Y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Y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Y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Y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Y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Y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Y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Y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H74" i="1"/>
  <c r="AK74" i="1" s="1"/>
  <c r="AH79" i="1"/>
  <c r="AK79" i="1" s="1"/>
  <c r="AH133" i="1"/>
  <c r="AK133" i="1" s="1"/>
  <c r="AH137" i="1"/>
  <c r="AK137" i="1" s="1"/>
  <c r="AH141" i="1"/>
  <c r="AK141" i="1" s="1"/>
  <c r="AH144" i="1"/>
  <c r="AK144" i="1" s="1"/>
  <c r="AH146" i="1"/>
  <c r="AK146" i="1" s="1"/>
  <c r="AH150" i="1"/>
  <c r="AK150" i="1" s="1"/>
  <c r="AH151" i="1"/>
  <c r="AK151" i="1" s="1"/>
  <c r="AH152" i="1"/>
  <c r="AK152" i="1" s="1"/>
  <c r="AH153" i="1"/>
  <c r="AK153" i="1" s="1"/>
  <c r="AH154" i="1"/>
  <c r="AK154" i="1" s="1"/>
  <c r="AH155" i="1"/>
  <c r="AK155" i="1" s="1"/>
  <c r="AH156" i="1"/>
  <c r="AK156" i="1" s="1"/>
  <c r="AH157" i="1"/>
  <c r="AK157" i="1" s="1"/>
  <c r="AH158" i="1"/>
  <c r="AK158" i="1" s="1"/>
  <c r="AH159" i="1"/>
  <c r="AK159" i="1" s="1"/>
  <c r="AH160" i="1"/>
  <c r="AK160" i="1" s="1"/>
  <c r="AH161" i="1"/>
  <c r="AK161" i="1" s="1"/>
  <c r="AH162" i="1"/>
  <c r="AK162" i="1" s="1"/>
  <c r="AH163" i="1"/>
  <c r="AK163" i="1" s="1"/>
  <c r="AH164" i="1"/>
  <c r="AK164" i="1" s="1"/>
  <c r="AH165" i="1"/>
  <c r="AK165" i="1" s="1"/>
  <c r="AH166" i="1"/>
  <c r="AK166" i="1" s="1"/>
  <c r="AH167" i="1"/>
  <c r="AK167" i="1" s="1"/>
  <c r="AH168" i="1"/>
  <c r="AK168" i="1" s="1"/>
  <c r="AH169" i="1"/>
  <c r="AK169" i="1" s="1"/>
  <c r="AH170" i="1"/>
  <c r="AK170" i="1" s="1"/>
  <c r="AH171" i="1"/>
  <c r="AK171" i="1" s="1"/>
  <c r="AH172" i="1"/>
  <c r="AK172" i="1" s="1"/>
  <c r="AH173" i="1"/>
  <c r="AK173" i="1" s="1"/>
  <c r="AH174" i="1"/>
  <c r="AK174" i="1" s="1"/>
  <c r="AH175" i="1"/>
  <c r="AK175" i="1" s="1"/>
  <c r="AH176" i="1"/>
  <c r="AK176" i="1" s="1"/>
  <c r="AH177" i="1"/>
  <c r="AK177" i="1" s="1"/>
  <c r="AH178" i="1"/>
  <c r="AK178" i="1" s="1"/>
  <c r="AH179" i="1"/>
  <c r="AK179" i="1" s="1"/>
  <c r="AH180" i="1"/>
  <c r="AK180" i="1" s="1"/>
  <c r="AH181" i="1"/>
  <c r="AK181" i="1" s="1"/>
  <c r="AH182" i="1"/>
  <c r="AK182" i="1" s="1"/>
  <c r="AH183" i="1"/>
  <c r="AK183" i="1" s="1"/>
  <c r="AH184" i="1"/>
  <c r="AK184" i="1" s="1"/>
  <c r="AH185" i="1"/>
  <c r="AK185" i="1" s="1"/>
  <c r="AH186" i="1"/>
  <c r="AK186" i="1" s="1"/>
  <c r="AH187" i="1"/>
  <c r="AK187" i="1" s="1"/>
  <c r="AH188" i="1"/>
  <c r="AK188" i="1" s="1"/>
  <c r="AH189" i="1"/>
  <c r="AK189" i="1" s="1"/>
  <c r="AH190" i="1"/>
  <c r="AK190" i="1" s="1"/>
  <c r="AH191" i="1"/>
  <c r="AK191" i="1" s="1"/>
  <c r="AH192" i="1"/>
  <c r="AK192" i="1" s="1"/>
  <c r="AH193" i="1"/>
  <c r="AK193" i="1" s="1"/>
  <c r="AH194" i="1"/>
  <c r="AK194" i="1" s="1"/>
  <c r="AH195" i="1"/>
  <c r="AK195" i="1" s="1"/>
  <c r="AH196" i="1"/>
  <c r="AK196" i="1" s="1"/>
  <c r="AH197" i="1"/>
  <c r="AK197" i="1" s="1"/>
  <c r="AH198" i="1"/>
  <c r="AK198" i="1" s="1"/>
  <c r="AH199" i="1"/>
  <c r="AK199" i="1" s="1"/>
  <c r="AH200" i="1"/>
  <c r="AK200" i="1" s="1"/>
  <c r="AH201" i="1"/>
  <c r="AK201" i="1" s="1"/>
  <c r="AH202" i="1"/>
  <c r="AK202" i="1" s="1"/>
  <c r="AH203" i="1"/>
  <c r="AK203" i="1" s="1"/>
  <c r="AH204" i="1"/>
  <c r="AK204" i="1" s="1"/>
  <c r="AH205" i="1"/>
  <c r="AK205" i="1" s="1"/>
  <c r="AH206" i="1"/>
  <c r="AK206" i="1" s="1"/>
  <c r="AH207" i="1"/>
  <c r="AK207" i="1" s="1"/>
  <c r="AH208" i="1"/>
  <c r="AK208" i="1" s="1"/>
  <c r="AH209" i="1"/>
  <c r="AK209" i="1" s="1"/>
  <c r="AH210" i="1"/>
  <c r="AK210" i="1" s="1"/>
  <c r="AH211" i="1"/>
  <c r="AK211" i="1" s="1"/>
  <c r="AH212" i="1"/>
  <c r="AK212" i="1" s="1"/>
  <c r="AH213" i="1"/>
  <c r="AK213" i="1" s="1"/>
  <c r="AH214" i="1"/>
  <c r="AK214" i="1" s="1"/>
  <c r="AH215" i="1"/>
  <c r="AK215" i="1" s="1"/>
  <c r="AH216" i="1"/>
  <c r="AK216" i="1" s="1"/>
  <c r="AH217" i="1"/>
  <c r="AK217" i="1" s="1"/>
  <c r="AH218" i="1"/>
  <c r="AK218" i="1" s="1"/>
  <c r="AH219" i="1"/>
  <c r="AK219" i="1" s="1"/>
  <c r="AH220" i="1"/>
  <c r="AK220" i="1" s="1"/>
  <c r="AH221" i="1"/>
  <c r="AK221" i="1" s="1"/>
  <c r="AH222" i="1"/>
  <c r="AK222" i="1" s="1"/>
  <c r="AH223" i="1"/>
  <c r="AK223" i="1" s="1"/>
  <c r="AH224" i="1"/>
  <c r="AK224" i="1" s="1"/>
  <c r="AH225" i="1"/>
  <c r="AK225" i="1" s="1"/>
  <c r="AH226" i="1"/>
  <c r="AK226" i="1" s="1"/>
  <c r="AH227" i="1"/>
  <c r="AK227" i="1" s="1"/>
  <c r="AH228" i="1"/>
  <c r="AK228" i="1" s="1"/>
  <c r="AH229" i="1"/>
  <c r="AK229" i="1" s="1"/>
  <c r="AH230" i="1"/>
  <c r="AK230" i="1" s="1"/>
  <c r="AH231" i="1"/>
  <c r="AK231" i="1" s="1"/>
  <c r="AH232" i="1"/>
  <c r="AK232" i="1" s="1"/>
  <c r="AH233" i="1"/>
  <c r="AK233" i="1" s="1"/>
  <c r="AH234" i="1"/>
  <c r="AK234" i="1" s="1"/>
  <c r="AH235" i="1"/>
  <c r="AK235" i="1" s="1"/>
  <c r="AH236" i="1"/>
  <c r="AK236" i="1" s="1"/>
  <c r="AH237" i="1"/>
  <c r="AK237" i="1" s="1"/>
  <c r="AH238" i="1"/>
  <c r="AK238" i="1" s="1"/>
  <c r="AH239" i="1"/>
  <c r="AK239" i="1" s="1"/>
  <c r="AH240" i="1"/>
  <c r="AK240" i="1" s="1"/>
  <c r="AH241" i="1"/>
  <c r="AK241" i="1" s="1"/>
  <c r="AH242" i="1"/>
  <c r="AK242" i="1" s="1"/>
  <c r="AH243" i="1"/>
  <c r="AK243" i="1" s="1"/>
  <c r="AH244" i="1"/>
  <c r="AK244" i="1" s="1"/>
  <c r="AH245" i="1"/>
  <c r="AK245" i="1" s="1"/>
  <c r="AH246" i="1"/>
  <c r="AK246" i="1" s="1"/>
  <c r="AH247" i="1"/>
  <c r="AK247" i="1" s="1"/>
  <c r="AH248" i="1"/>
  <c r="AK248" i="1" s="1"/>
  <c r="AH249" i="1"/>
  <c r="AK249" i="1" s="1"/>
  <c r="AH250" i="1"/>
  <c r="AK250" i="1" s="1"/>
  <c r="AH251" i="1"/>
  <c r="AK251" i="1" s="1"/>
  <c r="AH252" i="1"/>
  <c r="AK252" i="1" s="1"/>
  <c r="AH253" i="1"/>
  <c r="AK253" i="1" s="1"/>
  <c r="AH254" i="1"/>
  <c r="AK254" i="1" s="1"/>
  <c r="AH255" i="1"/>
  <c r="AK255" i="1" s="1"/>
  <c r="AH256" i="1"/>
  <c r="AK256" i="1" s="1"/>
  <c r="AH257" i="1"/>
  <c r="AK257" i="1" s="1"/>
  <c r="AH258" i="1"/>
  <c r="AK258" i="1" s="1"/>
  <c r="AH259" i="1"/>
  <c r="AK259" i="1" s="1"/>
  <c r="AH260" i="1"/>
  <c r="AK260" i="1" s="1"/>
  <c r="AH261" i="1"/>
  <c r="AK261" i="1" s="1"/>
  <c r="AH262" i="1"/>
  <c r="AK262" i="1" s="1"/>
  <c r="AH263" i="1"/>
  <c r="AK263" i="1" s="1"/>
  <c r="AH264" i="1"/>
  <c r="AK264" i="1" s="1"/>
  <c r="AH265" i="1"/>
  <c r="AK265" i="1" s="1"/>
  <c r="AH266" i="1"/>
  <c r="AK266" i="1" s="1"/>
  <c r="AH267" i="1"/>
  <c r="AK267" i="1" s="1"/>
  <c r="AH268" i="1"/>
  <c r="AK268" i="1" s="1"/>
  <c r="AH269" i="1"/>
  <c r="AK269" i="1" s="1"/>
  <c r="AH270" i="1"/>
  <c r="AK270" i="1" s="1"/>
  <c r="AH271" i="1"/>
  <c r="AK271" i="1" s="1"/>
  <c r="AH272" i="1"/>
  <c r="AK272" i="1" s="1"/>
  <c r="AH273" i="1"/>
  <c r="AK273" i="1" s="1"/>
  <c r="AH274" i="1"/>
  <c r="AK274" i="1" s="1"/>
  <c r="AH275" i="1"/>
  <c r="AK275" i="1" s="1"/>
  <c r="AH276" i="1"/>
  <c r="AK276" i="1" s="1"/>
  <c r="AH277" i="1"/>
  <c r="AK277" i="1" s="1"/>
  <c r="AH278" i="1"/>
  <c r="AK278" i="1" s="1"/>
  <c r="AH279" i="1"/>
  <c r="AK279" i="1" s="1"/>
  <c r="AH280" i="1"/>
  <c r="AK280" i="1" s="1"/>
  <c r="AH281" i="1"/>
  <c r="AK281" i="1" s="1"/>
  <c r="AH282" i="1"/>
  <c r="AK282" i="1" s="1"/>
  <c r="AH283" i="1"/>
  <c r="AK283" i="1" s="1"/>
  <c r="AH284" i="1"/>
  <c r="AK284" i="1" s="1"/>
  <c r="AH285" i="1"/>
  <c r="AK285" i="1" s="1"/>
  <c r="AH286" i="1"/>
  <c r="AK286" i="1" s="1"/>
  <c r="AH287" i="1"/>
  <c r="AK287" i="1" s="1"/>
  <c r="AH288" i="1"/>
  <c r="AK288" i="1" s="1"/>
  <c r="AH289" i="1"/>
  <c r="AK289" i="1" s="1"/>
  <c r="AH290" i="1"/>
  <c r="AK290" i="1" s="1"/>
  <c r="AH291" i="1"/>
  <c r="AK291" i="1" s="1"/>
  <c r="AH292" i="1"/>
  <c r="AK292" i="1" s="1"/>
  <c r="AH293" i="1"/>
  <c r="AK293" i="1" s="1"/>
  <c r="AH294" i="1"/>
  <c r="AK294" i="1" s="1"/>
  <c r="AH295" i="1"/>
  <c r="AK295" i="1" s="1"/>
  <c r="AH296" i="1"/>
  <c r="AK296" i="1" s="1"/>
  <c r="AH297" i="1"/>
  <c r="AK297" i="1" s="1"/>
  <c r="AH298" i="1"/>
  <c r="AK298" i="1" s="1"/>
  <c r="AH299" i="1"/>
  <c r="AK299" i="1" s="1"/>
  <c r="AH300" i="1"/>
  <c r="AK300" i="1" s="1"/>
  <c r="AH301" i="1"/>
  <c r="AK301" i="1" s="1"/>
  <c r="AH302" i="1"/>
  <c r="AK302" i="1" s="1"/>
  <c r="AH303" i="1"/>
  <c r="AK303" i="1" s="1"/>
  <c r="AH304" i="1"/>
  <c r="AK304" i="1" s="1"/>
  <c r="AH305" i="1"/>
  <c r="AK305" i="1" s="1"/>
  <c r="AH306" i="1"/>
  <c r="AK306" i="1" s="1"/>
  <c r="AH307" i="1"/>
  <c r="AK307" i="1" s="1"/>
  <c r="AH308" i="1"/>
  <c r="AK308" i="1" s="1"/>
  <c r="AH309" i="1"/>
  <c r="AK309" i="1" s="1"/>
  <c r="AH310" i="1"/>
  <c r="AK310" i="1" s="1"/>
  <c r="AH311" i="1"/>
  <c r="AK311" i="1" s="1"/>
  <c r="AH312" i="1"/>
  <c r="AK312" i="1" s="1"/>
  <c r="AH313" i="1"/>
  <c r="AK313" i="1" s="1"/>
  <c r="AH314" i="1"/>
  <c r="AK314" i="1" s="1"/>
  <c r="AH315" i="1"/>
  <c r="AK315" i="1" s="1"/>
  <c r="AH316" i="1"/>
  <c r="AK316" i="1" s="1"/>
  <c r="AH317" i="1"/>
  <c r="AK317" i="1" s="1"/>
  <c r="AH318" i="1"/>
  <c r="AK318" i="1" s="1"/>
  <c r="AH319" i="1"/>
  <c r="AK319" i="1" s="1"/>
  <c r="AH320" i="1"/>
  <c r="AK320" i="1" s="1"/>
  <c r="AH321" i="1"/>
  <c r="AK321" i="1" s="1"/>
  <c r="AH322" i="1"/>
  <c r="AK322" i="1" s="1"/>
  <c r="AH323" i="1"/>
  <c r="AK323" i="1" s="1"/>
  <c r="AH324" i="1"/>
  <c r="AK324" i="1" s="1"/>
  <c r="AH325" i="1"/>
  <c r="AK325" i="1" s="1"/>
  <c r="AH326" i="1"/>
  <c r="AK326" i="1" s="1"/>
  <c r="AH327" i="1"/>
  <c r="AK327" i="1" s="1"/>
  <c r="AH328" i="1"/>
  <c r="AK328" i="1" s="1"/>
  <c r="AH329" i="1"/>
  <c r="AK329" i="1" s="1"/>
  <c r="AH330" i="1"/>
  <c r="AK330" i="1" s="1"/>
  <c r="AH331" i="1"/>
  <c r="AK331" i="1" s="1"/>
  <c r="AH332" i="1"/>
  <c r="AK332" i="1" s="1"/>
  <c r="AH333" i="1"/>
  <c r="AK333" i="1" s="1"/>
  <c r="AH334" i="1"/>
  <c r="AK334" i="1" s="1"/>
  <c r="AH335" i="1"/>
  <c r="AK335" i="1" s="1"/>
  <c r="AH336" i="1"/>
  <c r="AK336" i="1" s="1"/>
  <c r="AH337" i="1"/>
  <c r="AK337" i="1" s="1"/>
  <c r="AH338" i="1"/>
  <c r="AK338" i="1" s="1"/>
  <c r="AH339" i="1"/>
  <c r="AK339" i="1" s="1"/>
  <c r="AH340" i="1"/>
  <c r="AK340" i="1" s="1"/>
  <c r="AH341" i="1"/>
  <c r="AK341" i="1" s="1"/>
  <c r="AH342" i="1"/>
  <c r="AK342" i="1" s="1"/>
  <c r="AH343" i="1"/>
  <c r="AK343" i="1" s="1"/>
  <c r="AH344" i="1"/>
  <c r="AK344" i="1" s="1"/>
  <c r="AH345" i="1"/>
  <c r="AK345" i="1" s="1"/>
  <c r="AH346" i="1"/>
  <c r="AK346" i="1" s="1"/>
  <c r="AH347" i="1"/>
  <c r="AK347" i="1" s="1"/>
  <c r="AH348" i="1"/>
  <c r="AK348" i="1" s="1"/>
  <c r="AH349" i="1"/>
  <c r="AK349" i="1" s="1"/>
  <c r="AH350" i="1"/>
  <c r="AK350" i="1" s="1"/>
  <c r="AH351" i="1"/>
  <c r="AK351" i="1" s="1"/>
  <c r="AH352" i="1"/>
  <c r="AK352" i="1" s="1"/>
  <c r="AH353" i="1"/>
  <c r="AK353" i="1" s="1"/>
  <c r="AH354" i="1"/>
  <c r="AK354" i="1" s="1"/>
  <c r="AH355" i="1"/>
  <c r="AK355" i="1" s="1"/>
  <c r="AH356" i="1"/>
  <c r="AK356" i="1" s="1"/>
  <c r="AH357" i="1"/>
  <c r="AK357" i="1" s="1"/>
  <c r="AH358" i="1"/>
  <c r="AK358" i="1" s="1"/>
  <c r="AH359" i="1"/>
  <c r="AK359" i="1" s="1"/>
  <c r="AH360" i="1"/>
  <c r="AK360" i="1" s="1"/>
  <c r="AH361" i="1"/>
  <c r="AK361" i="1" s="1"/>
  <c r="AH362" i="1"/>
  <c r="AK362" i="1" s="1"/>
  <c r="AH363" i="1"/>
  <c r="AK363" i="1" s="1"/>
  <c r="AH364" i="1"/>
  <c r="AK364" i="1" s="1"/>
  <c r="AH365" i="1"/>
  <c r="AK365" i="1" s="1"/>
  <c r="AH366" i="1"/>
  <c r="AK366" i="1" s="1"/>
  <c r="AH367" i="1"/>
  <c r="AK367" i="1" s="1"/>
  <c r="AH368" i="1"/>
  <c r="AK368" i="1" s="1"/>
  <c r="AH369" i="1"/>
  <c r="AK369" i="1" s="1"/>
  <c r="AH370" i="1"/>
  <c r="AK370" i="1" s="1"/>
  <c r="AH371" i="1"/>
  <c r="AK371" i="1" s="1"/>
  <c r="AH372" i="1"/>
  <c r="AK372" i="1" s="1"/>
  <c r="AH373" i="1"/>
  <c r="AK373" i="1" s="1"/>
  <c r="AH374" i="1"/>
  <c r="AK374" i="1" s="1"/>
  <c r="AH375" i="1"/>
  <c r="AK375" i="1" s="1"/>
  <c r="AH376" i="1"/>
  <c r="AK376" i="1" s="1"/>
  <c r="AH377" i="1"/>
  <c r="AK377" i="1" s="1"/>
  <c r="AH378" i="1"/>
  <c r="AK378" i="1" s="1"/>
  <c r="AH379" i="1"/>
  <c r="AK379" i="1" s="1"/>
  <c r="AH380" i="1"/>
  <c r="AK380" i="1" s="1"/>
  <c r="AH381" i="1"/>
  <c r="AK381" i="1" s="1"/>
  <c r="AH382" i="1"/>
  <c r="AK382" i="1" s="1"/>
  <c r="AH383" i="1"/>
  <c r="AK383" i="1" s="1"/>
  <c r="AH384" i="1"/>
  <c r="AK384" i="1" s="1"/>
  <c r="AH385" i="1"/>
  <c r="AK385" i="1" s="1"/>
  <c r="AH386" i="1"/>
  <c r="AK386" i="1" s="1"/>
  <c r="AH387" i="1"/>
  <c r="AK387" i="1" s="1"/>
  <c r="AH388" i="1"/>
  <c r="AK388" i="1" s="1"/>
  <c r="AH389" i="1"/>
  <c r="AK389" i="1" s="1"/>
  <c r="AH390" i="1"/>
  <c r="AK390" i="1" s="1"/>
  <c r="AH391" i="1"/>
  <c r="AK391" i="1" s="1"/>
  <c r="AH392" i="1"/>
  <c r="AK392" i="1" s="1"/>
  <c r="AH393" i="1"/>
  <c r="AK393" i="1" s="1"/>
  <c r="AH394" i="1"/>
  <c r="AK394" i="1" s="1"/>
  <c r="AH395" i="1"/>
  <c r="AK395" i="1" s="1"/>
  <c r="AH396" i="1"/>
  <c r="AK396" i="1" s="1"/>
  <c r="AH397" i="1"/>
  <c r="AK397" i="1" s="1"/>
  <c r="AH398" i="1"/>
  <c r="AK398" i="1" s="1"/>
  <c r="AH399" i="1"/>
  <c r="AK399" i="1" s="1"/>
  <c r="AH400" i="1"/>
  <c r="AK400" i="1" s="1"/>
  <c r="AH401" i="1"/>
  <c r="AK401" i="1" s="1"/>
  <c r="AH402" i="1"/>
  <c r="AK402" i="1" s="1"/>
  <c r="AH403" i="1"/>
  <c r="AK403" i="1" s="1"/>
  <c r="AH404" i="1"/>
  <c r="AK404" i="1" s="1"/>
  <c r="AH405" i="1"/>
  <c r="AK405" i="1" s="1"/>
  <c r="AH406" i="1"/>
  <c r="AK406" i="1" s="1"/>
  <c r="AH407" i="1"/>
  <c r="AK407" i="1" s="1"/>
  <c r="AH408" i="1"/>
  <c r="AK408" i="1" s="1"/>
  <c r="AH409" i="1"/>
  <c r="AK409" i="1" s="1"/>
  <c r="AH410" i="1"/>
  <c r="AK410" i="1" s="1"/>
  <c r="AH411" i="1"/>
  <c r="AK411" i="1" s="1"/>
  <c r="AH412" i="1"/>
  <c r="AK412" i="1" s="1"/>
  <c r="AH413" i="1"/>
  <c r="AK413" i="1" s="1"/>
  <c r="AH414" i="1"/>
  <c r="AK414" i="1" s="1"/>
  <c r="AH415" i="1"/>
  <c r="AK415" i="1" s="1"/>
  <c r="AH416" i="1"/>
  <c r="AK416" i="1" s="1"/>
  <c r="AH417" i="1"/>
  <c r="AK417" i="1" s="1"/>
  <c r="AH418" i="1"/>
  <c r="AK418" i="1" s="1"/>
  <c r="AH419" i="1"/>
  <c r="AK419" i="1" s="1"/>
  <c r="AH420" i="1"/>
  <c r="AK420" i="1" s="1"/>
  <c r="AH421" i="1"/>
  <c r="AK421" i="1" s="1"/>
  <c r="AH422" i="1"/>
  <c r="AK422" i="1" s="1"/>
  <c r="AH423" i="1"/>
  <c r="AK423" i="1" s="1"/>
  <c r="AH424" i="1"/>
  <c r="AK424" i="1" s="1"/>
  <c r="AH425" i="1"/>
  <c r="AK425" i="1" s="1"/>
  <c r="AH426" i="1"/>
  <c r="AK426" i="1" s="1"/>
  <c r="AH427" i="1"/>
  <c r="AK427" i="1" s="1"/>
  <c r="AH428" i="1"/>
  <c r="AK428" i="1" s="1"/>
  <c r="AH429" i="1"/>
  <c r="AK429" i="1" s="1"/>
  <c r="AH430" i="1"/>
  <c r="AK430" i="1" s="1"/>
  <c r="AH431" i="1"/>
  <c r="AK431" i="1" s="1"/>
  <c r="AH432" i="1"/>
  <c r="AK432" i="1" s="1"/>
  <c r="AH433" i="1"/>
  <c r="AK433" i="1" s="1"/>
  <c r="AH434" i="1"/>
  <c r="AK434" i="1" s="1"/>
  <c r="AH435" i="1"/>
  <c r="AK435" i="1" s="1"/>
  <c r="AH436" i="1"/>
  <c r="AK436" i="1" s="1"/>
  <c r="AH437" i="1"/>
  <c r="AK437" i="1" s="1"/>
  <c r="AH438" i="1"/>
  <c r="AK438" i="1" s="1"/>
  <c r="AH439" i="1"/>
  <c r="AK439" i="1" s="1"/>
  <c r="AH440" i="1"/>
  <c r="AK440" i="1" s="1"/>
  <c r="AH441" i="1"/>
  <c r="AK441" i="1" s="1"/>
  <c r="AH442" i="1"/>
  <c r="AK442" i="1" s="1"/>
  <c r="AH443" i="1"/>
  <c r="AK443" i="1" s="1"/>
  <c r="AH444" i="1"/>
  <c r="AK444" i="1" s="1"/>
  <c r="AH445" i="1"/>
  <c r="AK445" i="1" s="1"/>
  <c r="AH446" i="1"/>
  <c r="AK446" i="1" s="1"/>
  <c r="AH447" i="1"/>
  <c r="AK447" i="1" s="1"/>
  <c r="AH448" i="1"/>
  <c r="AK448" i="1" s="1"/>
  <c r="AH449" i="1"/>
  <c r="AK449" i="1" s="1"/>
  <c r="AH450" i="1"/>
  <c r="AK450" i="1" s="1"/>
  <c r="AH451" i="1"/>
  <c r="AK451" i="1" s="1"/>
  <c r="AH452" i="1"/>
  <c r="AK452" i="1" s="1"/>
  <c r="AH453" i="1"/>
  <c r="AK453" i="1" s="1"/>
  <c r="AH454" i="1"/>
  <c r="AK454" i="1" s="1"/>
  <c r="AH455" i="1"/>
  <c r="AK455" i="1" s="1"/>
  <c r="AH456" i="1"/>
  <c r="AK456" i="1" s="1"/>
  <c r="AH457" i="1"/>
  <c r="AK457" i="1" s="1"/>
  <c r="AH458" i="1"/>
  <c r="AK458" i="1" s="1"/>
  <c r="AH459" i="1"/>
  <c r="AK459" i="1" s="1"/>
  <c r="AH460" i="1"/>
  <c r="AK460" i="1" s="1"/>
  <c r="AH461" i="1"/>
  <c r="AK461" i="1" s="1"/>
  <c r="AH462" i="1"/>
  <c r="AK462" i="1" s="1"/>
  <c r="AH463" i="1"/>
  <c r="AK463" i="1" s="1"/>
  <c r="AH464" i="1"/>
  <c r="AK464" i="1" s="1"/>
  <c r="AH465" i="1"/>
  <c r="AK465" i="1" s="1"/>
  <c r="AH466" i="1"/>
  <c r="AK466" i="1" s="1"/>
  <c r="AH467" i="1"/>
  <c r="AK467" i="1" s="1"/>
  <c r="AH468" i="1"/>
  <c r="AK468" i="1" s="1"/>
  <c r="AH469" i="1"/>
  <c r="AK469" i="1" s="1"/>
  <c r="AH470" i="1"/>
  <c r="AK470" i="1" s="1"/>
  <c r="AH471" i="1"/>
  <c r="AK471" i="1" s="1"/>
  <c r="AH472" i="1"/>
  <c r="AK472" i="1" s="1"/>
  <c r="AH473" i="1"/>
  <c r="AK473" i="1" s="1"/>
  <c r="AH474" i="1"/>
  <c r="AK474" i="1" s="1"/>
  <c r="AH475" i="1"/>
  <c r="AK475" i="1" s="1"/>
  <c r="AH476" i="1"/>
  <c r="AK476" i="1" s="1"/>
  <c r="AH477" i="1"/>
  <c r="AK477" i="1" s="1"/>
  <c r="AH478" i="1"/>
  <c r="AK478" i="1" s="1"/>
  <c r="AH479" i="1"/>
  <c r="AK479" i="1" s="1"/>
  <c r="AH480" i="1"/>
  <c r="AK480" i="1" s="1"/>
  <c r="AH481" i="1"/>
  <c r="AK481" i="1" s="1"/>
  <c r="AH482" i="1"/>
  <c r="AK482" i="1" s="1"/>
  <c r="AH483" i="1"/>
  <c r="AK483" i="1" s="1"/>
  <c r="AH484" i="1"/>
  <c r="AK484" i="1" s="1"/>
  <c r="AH485" i="1"/>
  <c r="AK485" i="1" s="1"/>
  <c r="AH486" i="1"/>
  <c r="AK486" i="1" s="1"/>
  <c r="AH487" i="1"/>
  <c r="AK487" i="1" s="1"/>
  <c r="AH488" i="1"/>
  <c r="AK488" i="1" s="1"/>
  <c r="AH489" i="1"/>
  <c r="AK489" i="1" s="1"/>
  <c r="AH490" i="1"/>
  <c r="AK490" i="1" s="1"/>
  <c r="AH491" i="1"/>
  <c r="AK491" i="1" s="1"/>
  <c r="AH492" i="1"/>
  <c r="AK492" i="1" s="1"/>
  <c r="AH493" i="1"/>
  <c r="AK493" i="1" s="1"/>
  <c r="AH494" i="1"/>
  <c r="AK494" i="1" s="1"/>
  <c r="AH495" i="1"/>
  <c r="AK495" i="1" s="1"/>
  <c r="AH496" i="1"/>
  <c r="AK496" i="1" s="1"/>
  <c r="AH497" i="1"/>
  <c r="AK497" i="1" s="1"/>
  <c r="AH498" i="1"/>
  <c r="AK498" i="1" s="1"/>
  <c r="AH499" i="1"/>
  <c r="AK499" i="1" s="1"/>
  <c r="AH500" i="1"/>
  <c r="AK500" i="1" s="1"/>
  <c r="AL73" i="1"/>
  <c r="AQ73" i="1" s="1"/>
  <c r="AL74" i="1"/>
  <c r="AL75" i="1"/>
  <c r="AL76" i="1"/>
  <c r="AL77" i="1"/>
  <c r="AQ77" i="1" s="1"/>
  <c r="AL78" i="1"/>
  <c r="AL79" i="1"/>
  <c r="AL131" i="1"/>
  <c r="AN131" i="1" s="1"/>
  <c r="AL132" i="1"/>
  <c r="AL133" i="1"/>
  <c r="AN133" i="1" s="1"/>
  <c r="AL134" i="1"/>
  <c r="AO134" i="1" s="1"/>
  <c r="AP134" i="1" s="1"/>
  <c r="AL135" i="1"/>
  <c r="AN135" i="1" s="1"/>
  <c r="AL136" i="1"/>
  <c r="AL137" i="1"/>
  <c r="AN137" i="1" s="1"/>
  <c r="AL138" i="1"/>
  <c r="AL139" i="1"/>
  <c r="AL140" i="1"/>
  <c r="AL141" i="1"/>
  <c r="AN141" i="1" s="1"/>
  <c r="AL142" i="1"/>
  <c r="AQ142" i="1" s="1"/>
  <c r="AL143" i="1"/>
  <c r="AL144" i="1"/>
  <c r="AL145" i="1"/>
  <c r="AN145" i="1" s="1"/>
  <c r="AL146" i="1"/>
  <c r="AL147" i="1"/>
  <c r="AN147" i="1" s="1"/>
  <c r="AL148" i="1"/>
  <c r="AL149" i="1"/>
  <c r="AL150" i="1"/>
  <c r="AL151" i="1"/>
  <c r="AN151" i="1" s="1"/>
  <c r="AL152" i="1"/>
  <c r="AL153" i="1"/>
  <c r="AN153" i="1" s="1"/>
  <c r="AL154" i="1"/>
  <c r="AL155" i="1"/>
  <c r="AN155" i="1" s="1"/>
  <c r="AL156" i="1"/>
  <c r="AL157" i="1"/>
  <c r="AN157" i="1" s="1"/>
  <c r="AL158" i="1"/>
  <c r="AQ158" i="1" s="1"/>
  <c r="AL159" i="1"/>
  <c r="AN159" i="1" s="1"/>
  <c r="AL160" i="1"/>
  <c r="AL161" i="1"/>
  <c r="AL162" i="1"/>
  <c r="AM162" i="1" s="1"/>
  <c r="AL163" i="1"/>
  <c r="AN163" i="1" s="1"/>
  <c r="AL164" i="1"/>
  <c r="AL165" i="1"/>
  <c r="AN165" i="1" s="1"/>
  <c r="AL166" i="1"/>
  <c r="AM166" i="1" s="1"/>
  <c r="AL167" i="1"/>
  <c r="AN167" i="1" s="1"/>
  <c r="AL168" i="1"/>
  <c r="AL169" i="1"/>
  <c r="AN169" i="1" s="1"/>
  <c r="AL170" i="1"/>
  <c r="AM170" i="1" s="1"/>
  <c r="AL171" i="1"/>
  <c r="AN171" i="1" s="1"/>
  <c r="AL172" i="1"/>
  <c r="AL173" i="1"/>
  <c r="AN173" i="1" s="1"/>
  <c r="AL174" i="1"/>
  <c r="AM174" i="1" s="1"/>
  <c r="AL175" i="1"/>
  <c r="AN175" i="1" s="1"/>
  <c r="AL176" i="1"/>
  <c r="AL177" i="1"/>
  <c r="AL178" i="1"/>
  <c r="AM178" i="1" s="1"/>
  <c r="AL179" i="1"/>
  <c r="AN179" i="1" s="1"/>
  <c r="AL180" i="1"/>
  <c r="AM180" i="1" s="1"/>
  <c r="AL181" i="1"/>
  <c r="AN181" i="1" s="1"/>
  <c r="AL182" i="1"/>
  <c r="AM182" i="1" s="1"/>
  <c r="AL183" i="1"/>
  <c r="AN183" i="1" s="1"/>
  <c r="AL184" i="1"/>
  <c r="AQ184" i="1" s="1"/>
  <c r="AL185" i="1"/>
  <c r="AN185" i="1" s="1"/>
  <c r="AL186" i="1"/>
  <c r="AQ186" i="1" s="1"/>
  <c r="AL187" i="1"/>
  <c r="AN187" i="1" s="1"/>
  <c r="AL188" i="1"/>
  <c r="AL189" i="1"/>
  <c r="AN189" i="1" s="1"/>
  <c r="AL190" i="1"/>
  <c r="AQ190" i="1" s="1"/>
  <c r="AL191" i="1"/>
  <c r="AN191" i="1" s="1"/>
  <c r="AL192" i="1"/>
  <c r="AQ192" i="1" s="1"/>
  <c r="AL193" i="1"/>
  <c r="AL194" i="1"/>
  <c r="AQ194" i="1" s="1"/>
  <c r="AL195" i="1"/>
  <c r="AN195" i="1" s="1"/>
  <c r="AL196" i="1"/>
  <c r="AL197" i="1"/>
  <c r="AN197" i="1" s="1"/>
  <c r="AL198" i="1"/>
  <c r="AQ198" i="1" s="1"/>
  <c r="AL199" i="1"/>
  <c r="AN199" i="1" s="1"/>
  <c r="AL200" i="1"/>
  <c r="AQ200" i="1" s="1"/>
  <c r="AL201" i="1"/>
  <c r="AN201" i="1" s="1"/>
  <c r="AL202" i="1"/>
  <c r="AQ202" i="1" s="1"/>
  <c r="AL203" i="1"/>
  <c r="AN203" i="1" s="1"/>
  <c r="AL204" i="1"/>
  <c r="AN204" i="1" s="1"/>
  <c r="AL205" i="1"/>
  <c r="AN205" i="1" s="1"/>
  <c r="AL206" i="1"/>
  <c r="AQ206" i="1" s="1"/>
  <c r="AL207" i="1"/>
  <c r="AN207" i="1" s="1"/>
  <c r="AL208" i="1"/>
  <c r="AQ208" i="1" s="1"/>
  <c r="AL209" i="1"/>
  <c r="AL210" i="1"/>
  <c r="AQ210" i="1" s="1"/>
  <c r="AL211" i="1"/>
  <c r="AN211" i="1" s="1"/>
  <c r="AL212" i="1"/>
  <c r="AL213" i="1"/>
  <c r="AN213" i="1" s="1"/>
  <c r="AL214" i="1"/>
  <c r="AQ214" i="1" s="1"/>
  <c r="AL215" i="1"/>
  <c r="AN215" i="1" s="1"/>
  <c r="AL216" i="1"/>
  <c r="AQ216" i="1" s="1"/>
  <c r="AL217" i="1"/>
  <c r="AN217" i="1" s="1"/>
  <c r="AL218" i="1"/>
  <c r="AQ218" i="1" s="1"/>
  <c r="AL219" i="1"/>
  <c r="AN219" i="1" s="1"/>
  <c r="AL220" i="1"/>
  <c r="AN220" i="1" s="1"/>
  <c r="AL221" i="1"/>
  <c r="AN221" i="1" s="1"/>
  <c r="AL222" i="1"/>
  <c r="AQ222" i="1" s="1"/>
  <c r="AL223" i="1"/>
  <c r="AN223" i="1" s="1"/>
  <c r="AL224" i="1"/>
  <c r="AQ224" i="1" s="1"/>
  <c r="AL225" i="1"/>
  <c r="AL226" i="1"/>
  <c r="AQ226" i="1" s="1"/>
  <c r="AL227" i="1"/>
  <c r="AN227" i="1" s="1"/>
  <c r="AL228" i="1"/>
  <c r="AL229" i="1"/>
  <c r="AN229" i="1" s="1"/>
  <c r="AL230" i="1"/>
  <c r="AQ230" i="1" s="1"/>
  <c r="AL231" i="1"/>
  <c r="AN231" i="1" s="1"/>
  <c r="AL232" i="1"/>
  <c r="AQ232" i="1" s="1"/>
  <c r="AL233" i="1"/>
  <c r="AN233" i="1" s="1"/>
  <c r="AL234" i="1"/>
  <c r="AQ234" i="1" s="1"/>
  <c r="AL235" i="1"/>
  <c r="AN235" i="1" s="1"/>
  <c r="AL236" i="1"/>
  <c r="AN236" i="1" s="1"/>
  <c r="AL237" i="1"/>
  <c r="AN237" i="1" s="1"/>
  <c r="AL238" i="1"/>
  <c r="AQ238" i="1" s="1"/>
  <c r="AL239" i="1"/>
  <c r="AN239" i="1" s="1"/>
  <c r="AL240" i="1"/>
  <c r="AQ240" i="1" s="1"/>
  <c r="AL241" i="1"/>
  <c r="AL242" i="1"/>
  <c r="AQ242" i="1" s="1"/>
  <c r="AL243" i="1"/>
  <c r="AN243" i="1" s="1"/>
  <c r="AL244" i="1"/>
  <c r="AN244" i="1" s="1"/>
  <c r="AL245" i="1"/>
  <c r="AN245" i="1" s="1"/>
  <c r="AL246" i="1"/>
  <c r="AQ246" i="1" s="1"/>
  <c r="AL247" i="1"/>
  <c r="AN247" i="1" s="1"/>
  <c r="AL248" i="1"/>
  <c r="AQ248" i="1" s="1"/>
  <c r="AL249" i="1"/>
  <c r="AN249" i="1" s="1"/>
  <c r="AL250" i="1"/>
  <c r="AQ250" i="1" s="1"/>
  <c r="AL251" i="1"/>
  <c r="AN251" i="1" s="1"/>
  <c r="AL252" i="1"/>
  <c r="AN252" i="1" s="1"/>
  <c r="AL253" i="1"/>
  <c r="AN253" i="1" s="1"/>
  <c r="AL254" i="1"/>
  <c r="AQ254" i="1" s="1"/>
  <c r="AL255" i="1"/>
  <c r="AN255" i="1" s="1"/>
  <c r="AL256" i="1"/>
  <c r="AQ256" i="1" s="1"/>
  <c r="AL257" i="1"/>
  <c r="AL258" i="1"/>
  <c r="AQ258" i="1" s="1"/>
  <c r="AL259" i="1"/>
  <c r="AN259" i="1" s="1"/>
  <c r="AL260" i="1"/>
  <c r="AL261" i="1"/>
  <c r="AN261" i="1" s="1"/>
  <c r="AL262" i="1"/>
  <c r="AQ262" i="1" s="1"/>
  <c r="AL263" i="1"/>
  <c r="AN263" i="1" s="1"/>
  <c r="AL264" i="1"/>
  <c r="AQ264" i="1" s="1"/>
  <c r="AL265" i="1"/>
  <c r="AN265" i="1" s="1"/>
  <c r="AL266" i="1"/>
  <c r="AQ266" i="1" s="1"/>
  <c r="AL267" i="1"/>
  <c r="AN267" i="1" s="1"/>
  <c r="AL268" i="1"/>
  <c r="AN268" i="1" s="1"/>
  <c r="AL269" i="1"/>
  <c r="AN269" i="1" s="1"/>
  <c r="AL270" i="1"/>
  <c r="AQ270" i="1" s="1"/>
  <c r="AL271" i="1"/>
  <c r="AN271" i="1" s="1"/>
  <c r="AL272" i="1"/>
  <c r="AQ272" i="1" s="1"/>
  <c r="AL273" i="1"/>
  <c r="AL274" i="1"/>
  <c r="AL275" i="1"/>
  <c r="AN275" i="1" s="1"/>
  <c r="AL276" i="1"/>
  <c r="AL277" i="1"/>
  <c r="AN277" i="1" s="1"/>
  <c r="AL278" i="1"/>
  <c r="AN278" i="1" s="1"/>
  <c r="AL279" i="1"/>
  <c r="AN279" i="1" s="1"/>
  <c r="AL280" i="1"/>
  <c r="AQ280" i="1" s="1"/>
  <c r="AL281" i="1"/>
  <c r="AN281" i="1" s="1"/>
  <c r="AL282" i="1"/>
  <c r="AL283" i="1"/>
  <c r="AN283" i="1" s="1"/>
  <c r="AL284" i="1"/>
  <c r="AL285" i="1"/>
  <c r="AN285" i="1" s="1"/>
  <c r="AL286" i="1"/>
  <c r="AN286" i="1" s="1"/>
  <c r="AL287" i="1"/>
  <c r="AN287" i="1" s="1"/>
  <c r="AL288" i="1"/>
  <c r="AQ288" i="1" s="1"/>
  <c r="AL289" i="1"/>
  <c r="AL290" i="1"/>
  <c r="AN290" i="1" s="1"/>
  <c r="AL291" i="1"/>
  <c r="AN291" i="1" s="1"/>
  <c r="AL292" i="1"/>
  <c r="AL293" i="1"/>
  <c r="AN293" i="1" s="1"/>
  <c r="AL294" i="1"/>
  <c r="AN294" i="1" s="1"/>
  <c r="AL295" i="1"/>
  <c r="AN295" i="1" s="1"/>
  <c r="AL296" i="1"/>
  <c r="AQ296" i="1" s="1"/>
  <c r="AL297" i="1"/>
  <c r="AN297" i="1" s="1"/>
  <c r="AL298" i="1"/>
  <c r="AL299" i="1"/>
  <c r="AN299" i="1" s="1"/>
  <c r="AL300" i="1"/>
  <c r="AL301" i="1"/>
  <c r="AN301" i="1" s="1"/>
  <c r="AL302" i="1"/>
  <c r="AN302" i="1" s="1"/>
  <c r="AL303" i="1"/>
  <c r="AN303" i="1" s="1"/>
  <c r="AL304" i="1"/>
  <c r="AQ304" i="1" s="1"/>
  <c r="AL305" i="1"/>
  <c r="AL306" i="1"/>
  <c r="AL307" i="1"/>
  <c r="AN307" i="1" s="1"/>
  <c r="AL308" i="1"/>
  <c r="AL309" i="1"/>
  <c r="AN309" i="1" s="1"/>
  <c r="AL310" i="1"/>
  <c r="AN310" i="1" s="1"/>
  <c r="AL311" i="1"/>
  <c r="AN311" i="1" s="1"/>
  <c r="AL312" i="1"/>
  <c r="AQ312" i="1" s="1"/>
  <c r="AL313" i="1"/>
  <c r="AN313" i="1" s="1"/>
  <c r="AL314" i="1"/>
  <c r="AL315" i="1"/>
  <c r="AN315" i="1" s="1"/>
  <c r="AL316" i="1"/>
  <c r="AL317" i="1"/>
  <c r="AN317" i="1" s="1"/>
  <c r="AL318" i="1"/>
  <c r="AN318" i="1" s="1"/>
  <c r="AL319" i="1"/>
  <c r="AN319" i="1" s="1"/>
  <c r="AL320" i="1"/>
  <c r="AQ320" i="1" s="1"/>
  <c r="AL321" i="1"/>
  <c r="AL322" i="1"/>
  <c r="AN322" i="1" s="1"/>
  <c r="AL323" i="1"/>
  <c r="AN323" i="1" s="1"/>
  <c r="AL324" i="1"/>
  <c r="AL325" i="1"/>
  <c r="AN325" i="1" s="1"/>
  <c r="AL326" i="1"/>
  <c r="AN326" i="1" s="1"/>
  <c r="AL327" i="1"/>
  <c r="AN327" i="1" s="1"/>
  <c r="AL328" i="1"/>
  <c r="AQ328" i="1" s="1"/>
  <c r="AL329" i="1"/>
  <c r="AN329" i="1" s="1"/>
  <c r="AL330" i="1"/>
  <c r="AL331" i="1"/>
  <c r="AN331" i="1" s="1"/>
  <c r="AL332" i="1"/>
  <c r="AL333" i="1"/>
  <c r="AN333" i="1" s="1"/>
  <c r="AL334" i="1"/>
  <c r="AN334" i="1" s="1"/>
  <c r="AL335" i="1"/>
  <c r="AN335" i="1" s="1"/>
  <c r="AL336" i="1"/>
  <c r="AQ336" i="1" s="1"/>
  <c r="AL337" i="1"/>
  <c r="AL338" i="1"/>
  <c r="AL339" i="1"/>
  <c r="AL340" i="1"/>
  <c r="AQ340" i="1" s="1"/>
  <c r="AL341" i="1"/>
  <c r="AL342" i="1"/>
  <c r="AN342" i="1" s="1"/>
  <c r="AL343" i="1"/>
  <c r="AL344" i="1"/>
  <c r="AQ344" i="1" s="1"/>
  <c r="AL345" i="1"/>
  <c r="AM345" i="1" s="1"/>
  <c r="AL346" i="1"/>
  <c r="AL347" i="1"/>
  <c r="AL348" i="1"/>
  <c r="AQ348" i="1" s="1"/>
  <c r="AL349" i="1"/>
  <c r="AL350" i="1"/>
  <c r="AL351" i="1"/>
  <c r="AL352" i="1"/>
  <c r="AL353" i="1"/>
  <c r="AM353" i="1" s="1"/>
  <c r="AL354" i="1"/>
  <c r="AN354" i="1" s="1"/>
  <c r="AL355" i="1"/>
  <c r="AL356" i="1"/>
  <c r="AL357" i="1"/>
  <c r="AL358" i="1"/>
  <c r="AL359" i="1"/>
  <c r="AL360" i="1"/>
  <c r="AL361" i="1"/>
  <c r="AM361" i="1" s="1"/>
  <c r="AL362" i="1"/>
  <c r="AL363" i="1"/>
  <c r="AL364" i="1"/>
  <c r="AL365" i="1"/>
  <c r="AL366" i="1"/>
  <c r="AL367" i="1"/>
  <c r="AL368" i="1"/>
  <c r="AL369" i="1"/>
  <c r="AM369" i="1" s="1"/>
  <c r="AL370" i="1"/>
  <c r="AL371" i="1"/>
  <c r="AL372" i="1"/>
  <c r="AL373" i="1"/>
  <c r="AL374" i="1"/>
  <c r="AL375" i="1"/>
  <c r="AL376" i="1"/>
  <c r="AL377" i="1"/>
  <c r="AM377" i="1" s="1"/>
  <c r="AL378" i="1"/>
  <c r="AL379" i="1"/>
  <c r="AL380" i="1"/>
  <c r="AL381" i="1"/>
  <c r="AL382" i="1"/>
  <c r="AL383" i="1"/>
  <c r="AL384" i="1"/>
  <c r="AL385" i="1"/>
  <c r="AM385" i="1" s="1"/>
  <c r="AL386" i="1"/>
  <c r="AN386" i="1" s="1"/>
  <c r="AL387" i="1"/>
  <c r="AL388" i="1"/>
  <c r="AL389" i="1"/>
  <c r="AL390" i="1"/>
  <c r="AL391" i="1"/>
  <c r="AL392" i="1"/>
  <c r="AL393" i="1"/>
  <c r="AM393" i="1" s="1"/>
  <c r="AL394" i="1"/>
  <c r="AL395" i="1"/>
  <c r="AL396" i="1"/>
  <c r="AL397" i="1"/>
  <c r="AL398" i="1"/>
  <c r="AL399" i="1"/>
  <c r="AL400" i="1"/>
  <c r="AL401" i="1"/>
  <c r="AM401" i="1" s="1"/>
  <c r="AL402" i="1"/>
  <c r="AL403" i="1"/>
  <c r="AL404" i="1"/>
  <c r="AL405" i="1"/>
  <c r="AL406" i="1"/>
  <c r="AL407" i="1"/>
  <c r="AL408" i="1"/>
  <c r="AL409" i="1"/>
  <c r="AM409" i="1" s="1"/>
  <c r="AL410" i="1"/>
  <c r="AL411" i="1"/>
  <c r="AL412" i="1"/>
  <c r="AL413" i="1"/>
  <c r="AM413" i="1" s="1"/>
  <c r="AL414" i="1"/>
  <c r="AL415" i="1"/>
  <c r="AL416" i="1"/>
  <c r="AL417" i="1"/>
  <c r="AM417" i="1" s="1"/>
  <c r="AL418" i="1"/>
  <c r="AN418" i="1" s="1"/>
  <c r="AL419" i="1"/>
  <c r="AL420" i="1"/>
  <c r="AL421" i="1"/>
  <c r="AM421" i="1" s="1"/>
  <c r="AL422" i="1"/>
  <c r="AL423" i="1"/>
  <c r="AL424" i="1"/>
  <c r="AL425" i="1"/>
  <c r="AM425" i="1" s="1"/>
  <c r="AL426" i="1"/>
  <c r="AL427" i="1"/>
  <c r="AL428" i="1"/>
  <c r="AL429" i="1"/>
  <c r="AM429" i="1" s="1"/>
  <c r="AL430" i="1"/>
  <c r="AL431" i="1"/>
  <c r="AL432" i="1"/>
  <c r="AL433" i="1"/>
  <c r="AM433" i="1" s="1"/>
  <c r="AL434" i="1"/>
  <c r="AL435" i="1"/>
  <c r="AL436" i="1"/>
  <c r="AL437" i="1"/>
  <c r="AM437" i="1" s="1"/>
  <c r="AL438" i="1"/>
  <c r="AL439" i="1"/>
  <c r="AL440" i="1"/>
  <c r="AL441" i="1"/>
  <c r="AM441" i="1" s="1"/>
  <c r="AL442" i="1"/>
  <c r="AL443" i="1"/>
  <c r="AL444" i="1"/>
  <c r="AL445" i="1"/>
  <c r="AM445" i="1" s="1"/>
  <c r="AL446" i="1"/>
  <c r="AL447" i="1"/>
  <c r="AL448" i="1"/>
  <c r="AL449" i="1"/>
  <c r="AM449" i="1" s="1"/>
  <c r="AL450" i="1"/>
  <c r="AN450" i="1" s="1"/>
  <c r="AL451" i="1"/>
  <c r="AL452" i="1"/>
  <c r="AL453" i="1"/>
  <c r="AM453" i="1" s="1"/>
  <c r="AL454" i="1"/>
  <c r="AL455" i="1"/>
  <c r="AL456" i="1"/>
  <c r="AL457" i="1"/>
  <c r="AM457" i="1" s="1"/>
  <c r="AL458" i="1"/>
  <c r="AL459" i="1"/>
  <c r="AL460" i="1"/>
  <c r="AL461" i="1"/>
  <c r="AM461" i="1" s="1"/>
  <c r="AL462" i="1"/>
  <c r="AL463" i="1"/>
  <c r="AL464" i="1"/>
  <c r="AL465" i="1"/>
  <c r="AM465" i="1" s="1"/>
  <c r="AL466" i="1"/>
  <c r="AM466" i="1" s="1"/>
  <c r="AL467" i="1"/>
  <c r="AL468" i="1"/>
  <c r="AM468" i="1" s="1"/>
  <c r="AL469" i="1"/>
  <c r="AM469" i="1" s="1"/>
  <c r="AL470" i="1"/>
  <c r="AM470" i="1" s="1"/>
  <c r="AL471" i="1"/>
  <c r="AL472" i="1"/>
  <c r="AM472" i="1" s="1"/>
  <c r="AL473" i="1"/>
  <c r="AM473" i="1" s="1"/>
  <c r="AL474" i="1"/>
  <c r="AM474" i="1" s="1"/>
  <c r="AL475" i="1"/>
  <c r="AL476" i="1"/>
  <c r="AM476" i="1" s="1"/>
  <c r="AL477" i="1"/>
  <c r="AM477" i="1" s="1"/>
  <c r="AL478" i="1"/>
  <c r="AM478" i="1" s="1"/>
  <c r="AL479" i="1"/>
  <c r="AL480" i="1"/>
  <c r="AM480" i="1" s="1"/>
  <c r="AL481" i="1"/>
  <c r="AM481" i="1" s="1"/>
  <c r="AL482" i="1"/>
  <c r="AQ482" i="1" s="1"/>
  <c r="AL483" i="1"/>
  <c r="AL484" i="1"/>
  <c r="AM484" i="1" s="1"/>
  <c r="AL485" i="1"/>
  <c r="AM485" i="1" s="1"/>
  <c r="AL486" i="1"/>
  <c r="AM486" i="1" s="1"/>
  <c r="AL487" i="1"/>
  <c r="AL488" i="1"/>
  <c r="AM488" i="1" s="1"/>
  <c r="AL489" i="1"/>
  <c r="AM489" i="1" s="1"/>
  <c r="AL490" i="1"/>
  <c r="AM490" i="1" s="1"/>
  <c r="AL491" i="1"/>
  <c r="AL492" i="1"/>
  <c r="AM492" i="1" s="1"/>
  <c r="AL493" i="1"/>
  <c r="AM493" i="1" s="1"/>
  <c r="AL494" i="1"/>
  <c r="AM494" i="1" s="1"/>
  <c r="AL495" i="1"/>
  <c r="AL496" i="1"/>
  <c r="AM496" i="1" s="1"/>
  <c r="AL497" i="1"/>
  <c r="AM497" i="1" s="1"/>
  <c r="AL498" i="1"/>
  <c r="AM498" i="1" s="1"/>
  <c r="AL499" i="1"/>
  <c r="AL500" i="1"/>
  <c r="AM500" i="1" s="1"/>
  <c r="AM290" i="1"/>
  <c r="AM418" i="1"/>
  <c r="AN74" i="1"/>
  <c r="AN161" i="1"/>
  <c r="AN177" i="1"/>
  <c r="AN193" i="1"/>
  <c r="AN209" i="1"/>
  <c r="AN225" i="1"/>
  <c r="AN241" i="1"/>
  <c r="AN257" i="1"/>
  <c r="AN273" i="1"/>
  <c r="AN289" i="1"/>
  <c r="AN305" i="1"/>
  <c r="AN321" i="1"/>
  <c r="AN337" i="1"/>
  <c r="AN353" i="1"/>
  <c r="AN369" i="1"/>
  <c r="AN385" i="1"/>
  <c r="AN401" i="1"/>
  <c r="AN413" i="1"/>
  <c r="AN421" i="1"/>
  <c r="AN429" i="1"/>
  <c r="AN437" i="1"/>
  <c r="AN445" i="1"/>
  <c r="AN453" i="1"/>
  <c r="AN461" i="1"/>
  <c r="AN469" i="1"/>
  <c r="AN477" i="1"/>
  <c r="AN485" i="1"/>
  <c r="AN493" i="1"/>
  <c r="AO73" i="1"/>
  <c r="AP73" i="1" s="1"/>
  <c r="AO74" i="1"/>
  <c r="AP74" i="1" s="1"/>
  <c r="AO76" i="1"/>
  <c r="AO77" i="1"/>
  <c r="AP77" i="1" s="1"/>
  <c r="AO78" i="1"/>
  <c r="AP78" i="1" s="1"/>
  <c r="AO79" i="1"/>
  <c r="AP79" i="1" s="1"/>
  <c r="AO132" i="1"/>
  <c r="AP132" i="1" s="1"/>
  <c r="AO133" i="1"/>
  <c r="AP133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3" i="1"/>
  <c r="AP143" i="1" s="1"/>
  <c r="AO144" i="1"/>
  <c r="AP144" i="1" s="1"/>
  <c r="AO145" i="1"/>
  <c r="AP145" i="1" s="1"/>
  <c r="AO146" i="1"/>
  <c r="AP146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O348" i="1"/>
  <c r="AP348" i="1" s="1"/>
  <c r="AO349" i="1"/>
  <c r="AP349" i="1" s="1"/>
  <c r="AO350" i="1"/>
  <c r="AP350" i="1" s="1"/>
  <c r="AO351" i="1"/>
  <c r="AP351" i="1" s="1"/>
  <c r="AO352" i="1"/>
  <c r="AP352" i="1" s="1"/>
  <c r="AO353" i="1"/>
  <c r="AP353" i="1" s="1"/>
  <c r="AO354" i="1"/>
  <c r="AP354" i="1" s="1"/>
  <c r="AO355" i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2" i="1"/>
  <c r="AP362" i="1" s="1"/>
  <c r="AO363" i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1" i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8" i="1"/>
  <c r="AP378" i="1" s="1"/>
  <c r="AO379" i="1"/>
  <c r="AO380" i="1"/>
  <c r="AP380" i="1" s="1"/>
  <c r="AO381" i="1"/>
  <c r="AP381" i="1" s="1"/>
  <c r="AO382" i="1"/>
  <c r="AP382" i="1" s="1"/>
  <c r="AO383" i="1"/>
  <c r="AP383" i="1" s="1"/>
  <c r="AO384" i="1"/>
  <c r="AP384" i="1" s="1"/>
  <c r="AO385" i="1"/>
  <c r="AP385" i="1" s="1"/>
  <c r="AO386" i="1"/>
  <c r="AP386" i="1" s="1"/>
  <c r="AO387" i="1"/>
  <c r="AO388" i="1"/>
  <c r="AP388" i="1" s="1"/>
  <c r="AO389" i="1"/>
  <c r="AP389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0" i="1"/>
  <c r="AP410" i="1" s="1"/>
  <c r="AO411" i="1"/>
  <c r="AO412" i="1"/>
  <c r="AP412" i="1" s="1"/>
  <c r="AO413" i="1"/>
  <c r="AP413" i="1" s="1"/>
  <c r="AO414" i="1"/>
  <c r="AP414" i="1" s="1"/>
  <c r="AO415" i="1"/>
  <c r="AP415" i="1" s="1"/>
  <c r="AO416" i="1"/>
  <c r="AP416" i="1" s="1"/>
  <c r="AO417" i="1"/>
  <c r="AP417" i="1" s="1"/>
  <c r="AO418" i="1"/>
  <c r="AP418" i="1" s="1"/>
  <c r="AO419" i="1"/>
  <c r="AO420" i="1"/>
  <c r="AP420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O428" i="1"/>
  <c r="AP428" i="1" s="1"/>
  <c r="AO429" i="1"/>
  <c r="AP429" i="1" s="1"/>
  <c r="AO430" i="1"/>
  <c r="AP430" i="1" s="1"/>
  <c r="AO431" i="1"/>
  <c r="AP431" i="1" s="1"/>
  <c r="AO432" i="1"/>
  <c r="AP432" i="1" s="1"/>
  <c r="AO433" i="1"/>
  <c r="AP433" i="1" s="1"/>
  <c r="AO434" i="1"/>
  <c r="AP434" i="1" s="1"/>
  <c r="AO435" i="1"/>
  <c r="AO436" i="1"/>
  <c r="AP436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2" i="1"/>
  <c r="AP442" i="1" s="1"/>
  <c r="AO443" i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O468" i="1"/>
  <c r="AP468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4" i="1"/>
  <c r="AP474" i="1" s="1"/>
  <c r="AO475" i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3" i="1"/>
  <c r="AO484" i="1"/>
  <c r="AP484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O500" i="1"/>
  <c r="AP500" i="1" s="1"/>
  <c r="AP76" i="1"/>
  <c r="AP159" i="1"/>
  <c r="AP175" i="1"/>
  <c r="AP191" i="1"/>
  <c r="AP207" i="1"/>
  <c r="AP223" i="1"/>
  <c r="AP239" i="1"/>
  <c r="AP255" i="1"/>
  <c r="AP271" i="1"/>
  <c r="AP287" i="1"/>
  <c r="AP299" i="1"/>
  <c r="AP307" i="1"/>
  <c r="AP315" i="1"/>
  <c r="AP323" i="1"/>
  <c r="AP331" i="1"/>
  <c r="AP339" i="1"/>
  <c r="AP347" i="1"/>
  <c r="AP355" i="1"/>
  <c r="AP363" i="1"/>
  <c r="AP371" i="1"/>
  <c r="AP379" i="1"/>
  <c r="AP387" i="1"/>
  <c r="AP395" i="1"/>
  <c r="AP403" i="1"/>
  <c r="AP411" i="1"/>
  <c r="AP419" i="1"/>
  <c r="AP427" i="1"/>
  <c r="AP435" i="1"/>
  <c r="AP443" i="1"/>
  <c r="AP451" i="1"/>
  <c r="AP459" i="1"/>
  <c r="AP467" i="1"/>
  <c r="AP475" i="1"/>
  <c r="AP483" i="1"/>
  <c r="AP491" i="1"/>
  <c r="AP499" i="1"/>
  <c r="AQ134" i="1"/>
  <c r="AQ150" i="1"/>
  <c r="AQ166" i="1"/>
  <c r="AQ182" i="1"/>
  <c r="AQ196" i="1"/>
  <c r="AQ204" i="1"/>
  <c r="AQ212" i="1"/>
  <c r="AQ220" i="1"/>
  <c r="AQ228" i="1"/>
  <c r="AQ236" i="1"/>
  <c r="AQ244" i="1"/>
  <c r="AQ252" i="1"/>
  <c r="AQ260" i="1"/>
  <c r="AQ268" i="1"/>
  <c r="AQ276" i="1"/>
  <c r="AQ284" i="1"/>
  <c r="AQ292" i="1"/>
  <c r="AQ300" i="1"/>
  <c r="AQ308" i="1"/>
  <c r="AQ316" i="1"/>
  <c r="AQ324" i="1"/>
  <c r="AQ332" i="1"/>
  <c r="AQ341" i="1"/>
  <c r="AQ345" i="1"/>
  <c r="AQ349" i="1"/>
  <c r="AQ353" i="1"/>
  <c r="AQ357" i="1"/>
  <c r="AQ361" i="1"/>
  <c r="AQ365" i="1"/>
  <c r="AQ369" i="1"/>
  <c r="AQ373" i="1"/>
  <c r="AQ377" i="1"/>
  <c r="AQ381" i="1"/>
  <c r="AQ385" i="1"/>
  <c r="AQ389" i="1"/>
  <c r="AQ393" i="1"/>
  <c r="AQ397" i="1"/>
  <c r="AQ401" i="1"/>
  <c r="AQ405" i="1"/>
  <c r="AQ409" i="1"/>
  <c r="AQ413" i="1"/>
  <c r="AQ417" i="1"/>
  <c r="AQ421" i="1"/>
  <c r="AQ425" i="1"/>
  <c r="AQ429" i="1"/>
  <c r="AQ433" i="1"/>
  <c r="AQ437" i="1"/>
  <c r="AQ441" i="1"/>
  <c r="AQ445" i="1"/>
  <c r="AQ449" i="1"/>
  <c r="AQ453" i="1"/>
  <c r="AQ457" i="1"/>
  <c r="AQ461" i="1"/>
  <c r="AQ465" i="1"/>
  <c r="AQ469" i="1"/>
  <c r="AQ473" i="1"/>
  <c r="AQ477" i="1"/>
  <c r="AQ481" i="1"/>
  <c r="AQ485" i="1"/>
  <c r="AQ489" i="1"/>
  <c r="AQ493" i="1"/>
  <c r="AQ497" i="1"/>
  <c r="AR73" i="1"/>
  <c r="AR74" i="1"/>
  <c r="AR75" i="1"/>
  <c r="AR76" i="1"/>
  <c r="AR77" i="1"/>
  <c r="AR78" i="1"/>
  <c r="AR79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E149" i="1" l="1"/>
  <c r="AN149" i="1" s="1"/>
  <c r="AE148" i="1"/>
  <c r="AO147" i="1"/>
  <c r="AP147" i="1" s="1"/>
  <c r="AE143" i="1"/>
  <c r="AN143" i="1" s="1"/>
  <c r="AO142" i="1"/>
  <c r="AP142" i="1" s="1"/>
  <c r="AE140" i="1"/>
  <c r="AM140" i="1" s="1"/>
  <c r="AN139" i="1"/>
  <c r="AE138" i="1"/>
  <c r="AE136" i="1"/>
  <c r="AE134" i="1"/>
  <c r="AE132" i="1"/>
  <c r="AM132" i="1" s="1"/>
  <c r="AO131" i="1"/>
  <c r="AP131" i="1" s="1"/>
  <c r="AU364" i="1"/>
  <c r="AS206" i="1"/>
  <c r="AU466" i="1"/>
  <c r="AU300" i="1"/>
  <c r="AS300" i="1"/>
  <c r="AM499" i="1"/>
  <c r="AN499" i="1"/>
  <c r="AM495" i="1"/>
  <c r="AN495" i="1"/>
  <c r="AM491" i="1"/>
  <c r="AN491" i="1"/>
  <c r="AM487" i="1"/>
  <c r="AN487" i="1"/>
  <c r="AM483" i="1"/>
  <c r="AN483" i="1"/>
  <c r="AM479" i="1"/>
  <c r="AN479" i="1"/>
  <c r="AM475" i="1"/>
  <c r="AN475" i="1"/>
  <c r="AM471" i="1"/>
  <c r="AN471" i="1"/>
  <c r="AM467" i="1"/>
  <c r="AN467" i="1"/>
  <c r="AM463" i="1"/>
  <c r="AN463" i="1"/>
  <c r="AM459" i="1"/>
  <c r="AN459" i="1"/>
  <c r="AM455" i="1"/>
  <c r="AN455" i="1"/>
  <c r="AM451" i="1"/>
  <c r="AN451" i="1"/>
  <c r="AM447" i="1"/>
  <c r="AN447" i="1"/>
  <c r="AM443" i="1"/>
  <c r="AN443" i="1"/>
  <c r="AM439" i="1"/>
  <c r="AN439" i="1"/>
  <c r="AM435" i="1"/>
  <c r="AN435" i="1"/>
  <c r="AM431" i="1"/>
  <c r="AN431" i="1"/>
  <c r="AM427" i="1"/>
  <c r="AN427" i="1"/>
  <c r="AM423" i="1"/>
  <c r="AN423" i="1"/>
  <c r="AM419" i="1"/>
  <c r="AN419" i="1"/>
  <c r="AM415" i="1"/>
  <c r="AN415" i="1"/>
  <c r="AM411" i="1"/>
  <c r="AN411" i="1"/>
  <c r="AM407" i="1"/>
  <c r="AN407" i="1"/>
  <c r="AM405" i="1"/>
  <c r="AN405" i="1"/>
  <c r="AM403" i="1"/>
  <c r="AN403" i="1"/>
  <c r="AM399" i="1"/>
  <c r="AN399" i="1"/>
  <c r="AM397" i="1"/>
  <c r="AN397" i="1"/>
  <c r="AM395" i="1"/>
  <c r="AN395" i="1"/>
  <c r="AM391" i="1"/>
  <c r="AN391" i="1"/>
  <c r="AM389" i="1"/>
  <c r="AN389" i="1"/>
  <c r="AM387" i="1"/>
  <c r="AN387" i="1"/>
  <c r="AM383" i="1"/>
  <c r="AN383" i="1"/>
  <c r="AM381" i="1"/>
  <c r="AN381" i="1"/>
  <c r="AM379" i="1"/>
  <c r="AN379" i="1"/>
  <c r="AM375" i="1"/>
  <c r="AN375" i="1"/>
  <c r="AM373" i="1"/>
  <c r="AN373" i="1"/>
  <c r="AM371" i="1"/>
  <c r="AN371" i="1"/>
  <c r="AM367" i="1"/>
  <c r="AN367" i="1"/>
  <c r="AM365" i="1"/>
  <c r="AN365" i="1"/>
  <c r="AM363" i="1"/>
  <c r="AN363" i="1"/>
  <c r="AM359" i="1"/>
  <c r="AN359" i="1"/>
  <c r="AM357" i="1"/>
  <c r="AN357" i="1"/>
  <c r="AM355" i="1"/>
  <c r="AN355" i="1"/>
  <c r="AM351" i="1"/>
  <c r="AN351" i="1"/>
  <c r="AM349" i="1"/>
  <c r="AN349" i="1"/>
  <c r="AM347" i="1"/>
  <c r="AN347" i="1"/>
  <c r="AM343" i="1"/>
  <c r="AN343" i="1"/>
  <c r="AM341" i="1"/>
  <c r="AN341" i="1"/>
  <c r="AM339" i="1"/>
  <c r="AN339" i="1"/>
  <c r="AQ499" i="1"/>
  <c r="AQ495" i="1"/>
  <c r="AQ491" i="1"/>
  <c r="AQ487" i="1"/>
  <c r="AQ483" i="1"/>
  <c r="AQ479" i="1"/>
  <c r="AQ475" i="1"/>
  <c r="AQ471" i="1"/>
  <c r="AQ467" i="1"/>
  <c r="AQ463" i="1"/>
  <c r="AQ459" i="1"/>
  <c r="AQ455" i="1"/>
  <c r="AQ451" i="1"/>
  <c r="AQ447" i="1"/>
  <c r="AQ443" i="1"/>
  <c r="AQ439" i="1"/>
  <c r="AQ435" i="1"/>
  <c r="AQ431" i="1"/>
  <c r="AQ427" i="1"/>
  <c r="AQ423" i="1"/>
  <c r="AQ419" i="1"/>
  <c r="AQ415" i="1"/>
  <c r="AQ411" i="1"/>
  <c r="AQ407" i="1"/>
  <c r="AQ403" i="1"/>
  <c r="AQ399" i="1"/>
  <c r="AQ395" i="1"/>
  <c r="AQ391" i="1"/>
  <c r="AQ387" i="1"/>
  <c r="AQ383" i="1"/>
  <c r="AQ379" i="1"/>
  <c r="AQ375" i="1"/>
  <c r="AQ371" i="1"/>
  <c r="AQ367" i="1"/>
  <c r="AQ363" i="1"/>
  <c r="AQ359" i="1"/>
  <c r="AQ355" i="1"/>
  <c r="AQ351" i="1"/>
  <c r="AQ347" i="1"/>
  <c r="AQ343" i="1"/>
  <c r="AQ339" i="1"/>
  <c r="AN497" i="1"/>
  <c r="AN489" i="1"/>
  <c r="AN481" i="1"/>
  <c r="AN473" i="1"/>
  <c r="AN465" i="1"/>
  <c r="AN457" i="1"/>
  <c r="AN449" i="1"/>
  <c r="AN441" i="1"/>
  <c r="AN433" i="1"/>
  <c r="AN425" i="1"/>
  <c r="AN417" i="1"/>
  <c r="AN409" i="1"/>
  <c r="AN393" i="1"/>
  <c r="AN377" i="1"/>
  <c r="AN361" i="1"/>
  <c r="AN345" i="1"/>
  <c r="AE73" i="1"/>
  <c r="AN73" i="1" s="1"/>
  <c r="AC430" i="1"/>
  <c r="AD430" i="1"/>
  <c r="AQ174" i="1"/>
  <c r="AN500" i="1"/>
  <c r="AN498" i="1"/>
  <c r="AN496" i="1"/>
  <c r="AN494" i="1"/>
  <c r="AN492" i="1"/>
  <c r="AN490" i="1"/>
  <c r="AN488" i="1"/>
  <c r="AN486" i="1"/>
  <c r="AN484" i="1"/>
  <c r="AN482" i="1"/>
  <c r="AN480" i="1"/>
  <c r="AN478" i="1"/>
  <c r="AN476" i="1"/>
  <c r="AN474" i="1"/>
  <c r="AN472" i="1"/>
  <c r="AN470" i="1"/>
  <c r="AN468" i="1"/>
  <c r="AN466" i="1"/>
  <c r="AM482" i="1"/>
  <c r="AM354" i="1"/>
  <c r="AM462" i="1"/>
  <c r="AN462" i="1"/>
  <c r="AM458" i="1"/>
  <c r="AN458" i="1"/>
  <c r="AM454" i="1"/>
  <c r="AN454" i="1"/>
  <c r="AM452" i="1"/>
  <c r="AN452" i="1"/>
  <c r="AM448" i="1"/>
  <c r="AN448" i="1"/>
  <c r="AM444" i="1"/>
  <c r="AN444" i="1"/>
  <c r="AM440" i="1"/>
  <c r="AN440" i="1"/>
  <c r="AM434" i="1"/>
  <c r="AN434" i="1"/>
  <c r="AM430" i="1"/>
  <c r="AN430" i="1"/>
  <c r="AM426" i="1"/>
  <c r="AN426" i="1"/>
  <c r="AM422" i="1"/>
  <c r="AN422" i="1"/>
  <c r="AM414" i="1"/>
  <c r="AN414" i="1"/>
  <c r="AM410" i="1"/>
  <c r="AN410" i="1"/>
  <c r="AM406" i="1"/>
  <c r="AN406" i="1"/>
  <c r="AM402" i="1"/>
  <c r="AN402" i="1"/>
  <c r="AM398" i="1"/>
  <c r="AN398" i="1"/>
  <c r="AM394" i="1"/>
  <c r="AN394" i="1"/>
  <c r="AM390" i="1"/>
  <c r="AN390" i="1"/>
  <c r="AM382" i="1"/>
  <c r="AN382" i="1"/>
  <c r="AM376" i="1"/>
  <c r="AN376" i="1"/>
  <c r="AM372" i="1"/>
  <c r="AN372" i="1"/>
  <c r="AM368" i="1"/>
  <c r="AN368" i="1"/>
  <c r="AM364" i="1"/>
  <c r="AN364" i="1"/>
  <c r="AM360" i="1"/>
  <c r="AN360" i="1"/>
  <c r="AM350" i="1"/>
  <c r="AN350" i="1"/>
  <c r="AN330" i="1"/>
  <c r="AM330" i="1"/>
  <c r="AO75" i="1"/>
  <c r="AP75" i="1" s="1"/>
  <c r="AM75" i="1"/>
  <c r="AN75" i="1"/>
  <c r="AM464" i="1"/>
  <c r="AN464" i="1"/>
  <c r="AM460" i="1"/>
  <c r="AN460" i="1"/>
  <c r="AM456" i="1"/>
  <c r="AN456" i="1"/>
  <c r="AM446" i="1"/>
  <c r="AN446" i="1"/>
  <c r="AM442" i="1"/>
  <c r="AN442" i="1"/>
  <c r="AM438" i="1"/>
  <c r="AN438" i="1"/>
  <c r="AM436" i="1"/>
  <c r="AN436" i="1"/>
  <c r="AM432" i="1"/>
  <c r="AN432" i="1"/>
  <c r="AM428" i="1"/>
  <c r="AN428" i="1"/>
  <c r="AM424" i="1"/>
  <c r="AN424" i="1"/>
  <c r="AM420" i="1"/>
  <c r="AN420" i="1"/>
  <c r="AM416" i="1"/>
  <c r="AN416" i="1"/>
  <c r="AM412" i="1"/>
  <c r="AN412" i="1"/>
  <c r="AM408" i="1"/>
  <c r="AN408" i="1"/>
  <c r="AM404" i="1"/>
  <c r="AN404" i="1"/>
  <c r="AM400" i="1"/>
  <c r="AN400" i="1"/>
  <c r="AM396" i="1"/>
  <c r="AN396" i="1"/>
  <c r="AM392" i="1"/>
  <c r="AN392" i="1"/>
  <c r="AM388" i="1"/>
  <c r="AN388" i="1"/>
  <c r="AM384" i="1"/>
  <c r="AN384" i="1"/>
  <c r="AM380" i="1"/>
  <c r="AN380" i="1"/>
  <c r="AM378" i="1"/>
  <c r="AN378" i="1"/>
  <c r="AM374" i="1"/>
  <c r="AN374" i="1"/>
  <c r="AM370" i="1"/>
  <c r="AN370" i="1"/>
  <c r="AM366" i="1"/>
  <c r="AN366" i="1"/>
  <c r="AM362" i="1"/>
  <c r="AN362" i="1"/>
  <c r="AM358" i="1"/>
  <c r="AN358" i="1"/>
  <c r="AM356" i="1"/>
  <c r="AN356" i="1"/>
  <c r="AM352" i="1"/>
  <c r="AN352" i="1"/>
  <c r="AN346" i="1"/>
  <c r="AM346" i="1"/>
  <c r="AN338" i="1"/>
  <c r="AM338" i="1"/>
  <c r="AN314" i="1"/>
  <c r="AM314" i="1"/>
  <c r="AN306" i="1"/>
  <c r="AM306" i="1"/>
  <c r="AN298" i="1"/>
  <c r="AM298" i="1"/>
  <c r="AN282" i="1"/>
  <c r="AM282" i="1"/>
  <c r="AN274" i="1"/>
  <c r="AM274" i="1"/>
  <c r="AN260" i="1"/>
  <c r="AM260" i="1"/>
  <c r="AN228" i="1"/>
  <c r="AM228" i="1"/>
  <c r="AN212" i="1"/>
  <c r="AM212" i="1"/>
  <c r="AN196" i="1"/>
  <c r="AM196" i="1"/>
  <c r="AN188" i="1"/>
  <c r="AQ188" i="1"/>
  <c r="AN180" i="1"/>
  <c r="AQ180" i="1"/>
  <c r="AM176" i="1"/>
  <c r="AQ176" i="1"/>
  <c r="AN172" i="1"/>
  <c r="AM172" i="1"/>
  <c r="AQ172" i="1"/>
  <c r="AM168" i="1"/>
  <c r="AQ168" i="1"/>
  <c r="AN164" i="1"/>
  <c r="AQ164" i="1"/>
  <c r="AM164" i="1"/>
  <c r="AM160" i="1"/>
  <c r="AQ160" i="1"/>
  <c r="AN160" i="1"/>
  <c r="AM158" i="1"/>
  <c r="AN158" i="1"/>
  <c r="AM156" i="1"/>
  <c r="AQ156" i="1"/>
  <c r="AN156" i="1"/>
  <c r="AM154" i="1"/>
  <c r="AN154" i="1"/>
  <c r="AM152" i="1"/>
  <c r="AQ152" i="1"/>
  <c r="AN152" i="1"/>
  <c r="AM150" i="1"/>
  <c r="AN150" i="1"/>
  <c r="AQ148" i="1"/>
  <c r="AN148" i="1"/>
  <c r="AM146" i="1"/>
  <c r="AN146" i="1"/>
  <c r="AM144" i="1"/>
  <c r="AQ144" i="1"/>
  <c r="AN144" i="1"/>
  <c r="AM142" i="1"/>
  <c r="AN142" i="1"/>
  <c r="AQ140" i="1"/>
  <c r="AM138" i="1"/>
  <c r="AN138" i="1"/>
  <c r="AM136" i="1"/>
  <c r="AQ136" i="1"/>
  <c r="AN136" i="1"/>
  <c r="AM134" i="1"/>
  <c r="AN134" i="1"/>
  <c r="AQ132" i="1"/>
  <c r="AN132" i="1"/>
  <c r="AM79" i="1"/>
  <c r="AN79" i="1"/>
  <c r="AM73" i="1"/>
  <c r="AQ500" i="1"/>
  <c r="AQ498" i="1"/>
  <c r="AQ496" i="1"/>
  <c r="AQ494" i="1"/>
  <c r="AQ492" i="1"/>
  <c r="AQ490" i="1"/>
  <c r="AQ488" i="1"/>
  <c r="AQ486" i="1"/>
  <c r="AQ484" i="1"/>
  <c r="AQ480" i="1"/>
  <c r="AQ478" i="1"/>
  <c r="AQ476" i="1"/>
  <c r="AQ474" i="1"/>
  <c r="AQ472" i="1"/>
  <c r="AQ470" i="1"/>
  <c r="AQ468" i="1"/>
  <c r="AQ466" i="1"/>
  <c r="AQ464" i="1"/>
  <c r="AQ462" i="1"/>
  <c r="AQ460" i="1"/>
  <c r="AQ458" i="1"/>
  <c r="AQ456" i="1"/>
  <c r="AQ454" i="1"/>
  <c r="AQ452" i="1"/>
  <c r="AQ450" i="1"/>
  <c r="AQ448" i="1"/>
  <c r="AQ446" i="1"/>
  <c r="AQ444" i="1"/>
  <c r="AQ442" i="1"/>
  <c r="AQ440" i="1"/>
  <c r="AQ438" i="1"/>
  <c r="AQ436" i="1"/>
  <c r="AQ434" i="1"/>
  <c r="AQ432" i="1"/>
  <c r="AQ430" i="1"/>
  <c r="AQ428" i="1"/>
  <c r="AQ426" i="1"/>
  <c r="AQ424" i="1"/>
  <c r="AQ422" i="1"/>
  <c r="AQ420" i="1"/>
  <c r="AQ418" i="1"/>
  <c r="AQ416" i="1"/>
  <c r="AQ414" i="1"/>
  <c r="AQ412" i="1"/>
  <c r="AQ410" i="1"/>
  <c r="AQ408" i="1"/>
  <c r="AQ406" i="1"/>
  <c r="AQ404" i="1"/>
  <c r="AQ402" i="1"/>
  <c r="AQ400" i="1"/>
  <c r="AQ398" i="1"/>
  <c r="AQ396" i="1"/>
  <c r="AQ394" i="1"/>
  <c r="AQ392" i="1"/>
  <c r="AQ390" i="1"/>
  <c r="AQ388" i="1"/>
  <c r="AQ386" i="1"/>
  <c r="AQ384" i="1"/>
  <c r="AQ382" i="1"/>
  <c r="AQ380" i="1"/>
  <c r="AQ378" i="1"/>
  <c r="AQ376" i="1"/>
  <c r="AQ374" i="1"/>
  <c r="AQ372" i="1"/>
  <c r="AQ370" i="1"/>
  <c r="AQ368" i="1"/>
  <c r="AQ366" i="1"/>
  <c r="AQ364" i="1"/>
  <c r="AQ362" i="1"/>
  <c r="AQ360" i="1"/>
  <c r="AQ358" i="1"/>
  <c r="AQ356" i="1"/>
  <c r="AQ354" i="1"/>
  <c r="AQ352" i="1"/>
  <c r="AQ350" i="1"/>
  <c r="AQ346" i="1"/>
  <c r="AQ342" i="1"/>
  <c r="AQ338" i="1"/>
  <c r="AQ334" i="1"/>
  <c r="AQ330" i="1"/>
  <c r="AQ326" i="1"/>
  <c r="AQ322" i="1"/>
  <c r="AQ318" i="1"/>
  <c r="AQ314" i="1"/>
  <c r="AQ310" i="1"/>
  <c r="AQ306" i="1"/>
  <c r="AQ302" i="1"/>
  <c r="AQ298" i="1"/>
  <c r="AQ294" i="1"/>
  <c r="AQ290" i="1"/>
  <c r="AQ286" i="1"/>
  <c r="AQ282" i="1"/>
  <c r="AQ278" i="1"/>
  <c r="AQ274" i="1"/>
  <c r="AQ178" i="1"/>
  <c r="AQ170" i="1"/>
  <c r="AQ162" i="1"/>
  <c r="AQ154" i="1"/>
  <c r="AQ146" i="1"/>
  <c r="AQ138" i="1"/>
  <c r="AQ79" i="1"/>
  <c r="AM450" i="1"/>
  <c r="AM386" i="1"/>
  <c r="AM322" i="1"/>
  <c r="AM244" i="1"/>
  <c r="AM148" i="1"/>
  <c r="AE77" i="1"/>
  <c r="AM348" i="1"/>
  <c r="AN348" i="1"/>
  <c r="AM344" i="1"/>
  <c r="AN344" i="1"/>
  <c r="AM340" i="1"/>
  <c r="AN340" i="1"/>
  <c r="AM336" i="1"/>
  <c r="AN336" i="1"/>
  <c r="AM332" i="1"/>
  <c r="AN332" i="1"/>
  <c r="AM328" i="1"/>
  <c r="AN328" i="1"/>
  <c r="AM324" i="1"/>
  <c r="AN324" i="1"/>
  <c r="AM320" i="1"/>
  <c r="AN320" i="1"/>
  <c r="AM316" i="1"/>
  <c r="AN316" i="1"/>
  <c r="AM312" i="1"/>
  <c r="AN312" i="1"/>
  <c r="AM308" i="1"/>
  <c r="AN308" i="1"/>
  <c r="AM304" i="1"/>
  <c r="AN304" i="1"/>
  <c r="AM300" i="1"/>
  <c r="AN300" i="1"/>
  <c r="AM296" i="1"/>
  <c r="AN296" i="1"/>
  <c r="AM292" i="1"/>
  <c r="AN292" i="1"/>
  <c r="AM288" i="1"/>
  <c r="AN288" i="1"/>
  <c r="AM284" i="1"/>
  <c r="AN284" i="1"/>
  <c r="AM280" i="1"/>
  <c r="AN280" i="1"/>
  <c r="AM276" i="1"/>
  <c r="AN276" i="1"/>
  <c r="AM272" i="1"/>
  <c r="AN272" i="1"/>
  <c r="AM270" i="1"/>
  <c r="AN270" i="1"/>
  <c r="AM266" i="1"/>
  <c r="AN266" i="1"/>
  <c r="AM264" i="1"/>
  <c r="AN264" i="1"/>
  <c r="AM262" i="1"/>
  <c r="AN262" i="1"/>
  <c r="AM258" i="1"/>
  <c r="AN258" i="1"/>
  <c r="AM256" i="1"/>
  <c r="AN256" i="1"/>
  <c r="AM254" i="1"/>
  <c r="AN254" i="1"/>
  <c r="AM250" i="1"/>
  <c r="AN250" i="1"/>
  <c r="AM248" i="1"/>
  <c r="AN248" i="1"/>
  <c r="AM246" i="1"/>
  <c r="AN246" i="1"/>
  <c r="AM242" i="1"/>
  <c r="AN242" i="1"/>
  <c r="AM240" i="1"/>
  <c r="AN240" i="1"/>
  <c r="AM238" i="1"/>
  <c r="AN238" i="1"/>
  <c r="AM234" i="1"/>
  <c r="AN234" i="1"/>
  <c r="AM232" i="1"/>
  <c r="AN232" i="1"/>
  <c r="AM230" i="1"/>
  <c r="AN230" i="1"/>
  <c r="AM226" i="1"/>
  <c r="AN226" i="1"/>
  <c r="AM224" i="1"/>
  <c r="AN224" i="1"/>
  <c r="AM222" i="1"/>
  <c r="AN222" i="1"/>
  <c r="AM218" i="1"/>
  <c r="AN218" i="1"/>
  <c r="AM216" i="1"/>
  <c r="AN216" i="1"/>
  <c r="AM214" i="1"/>
  <c r="AN214" i="1"/>
  <c r="AM210" i="1"/>
  <c r="AN210" i="1"/>
  <c r="AM208" i="1"/>
  <c r="AN208" i="1"/>
  <c r="AM206" i="1"/>
  <c r="AN206" i="1"/>
  <c r="AM202" i="1"/>
  <c r="AN202" i="1"/>
  <c r="AM200" i="1"/>
  <c r="AN200" i="1"/>
  <c r="AM198" i="1"/>
  <c r="AN198" i="1"/>
  <c r="AM194" i="1"/>
  <c r="AN194" i="1"/>
  <c r="AM192" i="1"/>
  <c r="AN192" i="1"/>
  <c r="AM190" i="1"/>
  <c r="AN190" i="1"/>
  <c r="AM186" i="1"/>
  <c r="AN186" i="1"/>
  <c r="AM184" i="1"/>
  <c r="AN184" i="1"/>
  <c r="AM342" i="1"/>
  <c r="AM334" i="1"/>
  <c r="AM326" i="1"/>
  <c r="AM318" i="1"/>
  <c r="AM310" i="1"/>
  <c r="AM302" i="1"/>
  <c r="AM294" i="1"/>
  <c r="AM286" i="1"/>
  <c r="AM278" i="1"/>
  <c r="AM268" i="1"/>
  <c r="AM252" i="1"/>
  <c r="AM236" i="1"/>
  <c r="AM220" i="1"/>
  <c r="AM204" i="1"/>
  <c r="AM188" i="1"/>
  <c r="AN182" i="1"/>
  <c r="AN178" i="1"/>
  <c r="AN176" i="1"/>
  <c r="AN174" i="1"/>
  <c r="AN170" i="1"/>
  <c r="AN168" i="1"/>
  <c r="AN166" i="1"/>
  <c r="AN162" i="1"/>
  <c r="AM77" i="1"/>
  <c r="W78" i="1"/>
  <c r="AE78" i="1"/>
  <c r="AN78" i="1" s="1"/>
  <c r="W76" i="1"/>
  <c r="AE76" i="1"/>
  <c r="AN76" i="1" s="1"/>
  <c r="AU402" i="1"/>
  <c r="AU332" i="1"/>
  <c r="AS450" i="1"/>
  <c r="AS332" i="1"/>
  <c r="AS174" i="1"/>
  <c r="AC350" i="1"/>
  <c r="AU434" i="1"/>
  <c r="AU380" i="1"/>
  <c r="AU348" i="1"/>
  <c r="AU316" i="1"/>
  <c r="AS482" i="1"/>
  <c r="AS418" i="1"/>
  <c r="AS316" i="1"/>
  <c r="AS238" i="1"/>
  <c r="AD302" i="1"/>
  <c r="AC158" i="1"/>
  <c r="AU388" i="1"/>
  <c r="AU372" i="1"/>
  <c r="AU356" i="1"/>
  <c r="AU340" i="1"/>
  <c r="AU324" i="1"/>
  <c r="AU308" i="1"/>
  <c r="AS340" i="1"/>
  <c r="AS324" i="1"/>
  <c r="AS308" i="1"/>
  <c r="AS254" i="1"/>
  <c r="AS222" i="1"/>
  <c r="AS190" i="1"/>
  <c r="AS158" i="1"/>
  <c r="AN77" i="1"/>
  <c r="AD494" i="1"/>
  <c r="AD366" i="1"/>
  <c r="AC222" i="1"/>
  <c r="AU167" i="1"/>
  <c r="AI323" i="1"/>
  <c r="AG219" i="1"/>
  <c r="AU231" i="1"/>
  <c r="AU496" i="1"/>
  <c r="AU488" i="1"/>
  <c r="AU474" i="1"/>
  <c r="AU458" i="1"/>
  <c r="AU442" i="1"/>
  <c r="AU426" i="1"/>
  <c r="AU410" i="1"/>
  <c r="AU394" i="1"/>
  <c r="AU384" i="1"/>
  <c r="AU376" i="1"/>
  <c r="AU368" i="1"/>
  <c r="AU360" i="1"/>
  <c r="AU352" i="1"/>
  <c r="AU344" i="1"/>
  <c r="AU336" i="1"/>
  <c r="AU328" i="1"/>
  <c r="AU320" i="1"/>
  <c r="AU312" i="1"/>
  <c r="AU304" i="1"/>
  <c r="AU296" i="1"/>
  <c r="AS336" i="1"/>
  <c r="AS328" i="1"/>
  <c r="AS320" i="1"/>
  <c r="AS312" i="1"/>
  <c r="AS304" i="1"/>
  <c r="AS296" i="1"/>
  <c r="AD462" i="1"/>
  <c r="AD398" i="1"/>
  <c r="AD334" i="1"/>
  <c r="AC414" i="1"/>
  <c r="AC286" i="1"/>
  <c r="AC190" i="1"/>
  <c r="AD478" i="1"/>
  <c r="AD446" i="1"/>
  <c r="AD414" i="1"/>
  <c r="AD382" i="1"/>
  <c r="AD350" i="1"/>
  <c r="AD318" i="1"/>
  <c r="AC446" i="1"/>
  <c r="AC382" i="1"/>
  <c r="AC318" i="1"/>
  <c r="AC254" i="1"/>
  <c r="AC498" i="1"/>
  <c r="AD498" i="1"/>
  <c r="AC490" i="1"/>
  <c r="AD490" i="1"/>
  <c r="AC482" i="1"/>
  <c r="AD482" i="1"/>
  <c r="AC474" i="1"/>
  <c r="AD474" i="1"/>
  <c r="AC466" i="1"/>
  <c r="AD466" i="1"/>
  <c r="AC458" i="1"/>
  <c r="AD458" i="1"/>
  <c r="AC450" i="1"/>
  <c r="AD450" i="1"/>
  <c r="AC442" i="1"/>
  <c r="AD442" i="1"/>
  <c r="AC434" i="1"/>
  <c r="AD434" i="1"/>
  <c r="AC426" i="1"/>
  <c r="AD426" i="1"/>
  <c r="AC418" i="1"/>
  <c r="AD418" i="1"/>
  <c r="AC410" i="1"/>
  <c r="AD410" i="1"/>
  <c r="AC402" i="1"/>
  <c r="AD402" i="1"/>
  <c r="AC394" i="1"/>
  <c r="AD394" i="1"/>
  <c r="AC386" i="1"/>
  <c r="AD386" i="1"/>
  <c r="AC378" i="1"/>
  <c r="AD378" i="1"/>
  <c r="AC370" i="1"/>
  <c r="AD370" i="1"/>
  <c r="AC362" i="1"/>
  <c r="AD362" i="1"/>
  <c r="AC354" i="1"/>
  <c r="AD354" i="1"/>
  <c r="AC346" i="1"/>
  <c r="AD346" i="1"/>
  <c r="AC338" i="1"/>
  <c r="AD338" i="1"/>
  <c r="AC330" i="1"/>
  <c r="AD330" i="1"/>
  <c r="AC322" i="1"/>
  <c r="AD322" i="1"/>
  <c r="AC314" i="1"/>
  <c r="AD314" i="1"/>
  <c r="AC306" i="1"/>
  <c r="AD306" i="1"/>
  <c r="AC298" i="1"/>
  <c r="AD298" i="1"/>
  <c r="AU278" i="1"/>
  <c r="AC278" i="1"/>
  <c r="AU262" i="1"/>
  <c r="AC262" i="1"/>
  <c r="AU246" i="1"/>
  <c r="AC246" i="1"/>
  <c r="AU230" i="1"/>
  <c r="AC230" i="1"/>
  <c r="AU214" i="1"/>
  <c r="AC214" i="1"/>
  <c r="AU198" i="1"/>
  <c r="AC198" i="1"/>
  <c r="AU182" i="1"/>
  <c r="AC182" i="1"/>
  <c r="AU166" i="1"/>
  <c r="AC166" i="1"/>
  <c r="AU150" i="1"/>
  <c r="AC150" i="1"/>
  <c r="AU498" i="1"/>
  <c r="AU494" i="1"/>
  <c r="AU490" i="1"/>
  <c r="AU486" i="1"/>
  <c r="AU478" i="1"/>
  <c r="AU470" i="1"/>
  <c r="AU462" i="1"/>
  <c r="AU454" i="1"/>
  <c r="AU446" i="1"/>
  <c r="AU438" i="1"/>
  <c r="AU430" i="1"/>
  <c r="AU422" i="1"/>
  <c r="AU414" i="1"/>
  <c r="AU406" i="1"/>
  <c r="AU398" i="1"/>
  <c r="AU390" i="1"/>
  <c r="AU386" i="1"/>
  <c r="AU382" i="1"/>
  <c r="AU378" i="1"/>
  <c r="AU374" i="1"/>
  <c r="AU370" i="1"/>
  <c r="AU366" i="1"/>
  <c r="AU362" i="1"/>
  <c r="AU358" i="1"/>
  <c r="AU354" i="1"/>
  <c r="AU350" i="1"/>
  <c r="AU346" i="1"/>
  <c r="AU342" i="1"/>
  <c r="AU338" i="1"/>
  <c r="AU334" i="1"/>
  <c r="AU330" i="1"/>
  <c r="AU326" i="1"/>
  <c r="AU322" i="1"/>
  <c r="AU318" i="1"/>
  <c r="AU314" i="1"/>
  <c r="AU310" i="1"/>
  <c r="AU306" i="1"/>
  <c r="AU302" i="1"/>
  <c r="AU298" i="1"/>
  <c r="AU294" i="1"/>
  <c r="AS494" i="1"/>
  <c r="AS486" i="1"/>
  <c r="AS478" i="1"/>
  <c r="AS470" i="1"/>
  <c r="AS462" i="1"/>
  <c r="AS454" i="1"/>
  <c r="AS438" i="1"/>
  <c r="AS430" i="1"/>
  <c r="AS422" i="1"/>
  <c r="AS406" i="1"/>
  <c r="AS398" i="1"/>
  <c r="AS390" i="1"/>
  <c r="AS374" i="1"/>
  <c r="AS366" i="1"/>
  <c r="AS358" i="1"/>
  <c r="AS342" i="1"/>
  <c r="AS338" i="1"/>
  <c r="AS334" i="1"/>
  <c r="AS330" i="1"/>
  <c r="AS326" i="1"/>
  <c r="AS322" i="1"/>
  <c r="AS314" i="1"/>
  <c r="AS310" i="1"/>
  <c r="AS306" i="1"/>
  <c r="AS302" i="1"/>
  <c r="AS298" i="1"/>
  <c r="AS294" i="1"/>
  <c r="AS290" i="1"/>
  <c r="AS286" i="1"/>
  <c r="AS282" i="1"/>
  <c r="AS278" i="1"/>
  <c r="AS274" i="1"/>
  <c r="AS270" i="1"/>
  <c r="AS266" i="1"/>
  <c r="AS258" i="1"/>
  <c r="AS250" i="1"/>
  <c r="AS242" i="1"/>
  <c r="AS234" i="1"/>
  <c r="AS226" i="1"/>
  <c r="AS218" i="1"/>
  <c r="AS210" i="1"/>
  <c r="AS202" i="1"/>
  <c r="AS194" i="1"/>
  <c r="AS186" i="1"/>
  <c r="AS178" i="1"/>
  <c r="AS170" i="1"/>
  <c r="AS162" i="1"/>
  <c r="AS154" i="1"/>
  <c r="AS146" i="1"/>
  <c r="AS79" i="1"/>
  <c r="AD486" i="1"/>
  <c r="AD470" i="1"/>
  <c r="AD454" i="1"/>
  <c r="AD438" i="1"/>
  <c r="AD422" i="1"/>
  <c r="AD406" i="1"/>
  <c r="AD390" i="1"/>
  <c r="AD374" i="1"/>
  <c r="AD358" i="1"/>
  <c r="AD342" i="1"/>
  <c r="AD326" i="1"/>
  <c r="AD310" i="1"/>
  <c r="AD294" i="1"/>
  <c r="AC270" i="1"/>
  <c r="AC238" i="1"/>
  <c r="AC206" i="1"/>
  <c r="AC174" i="1"/>
  <c r="AD500" i="1"/>
  <c r="AS500" i="1"/>
  <c r="AD496" i="1"/>
  <c r="AS496" i="1"/>
  <c r="AD492" i="1"/>
  <c r="AS492" i="1"/>
  <c r="AD488" i="1"/>
  <c r="AS488" i="1"/>
  <c r="AD484" i="1"/>
  <c r="AS484" i="1"/>
  <c r="AU484" i="1"/>
  <c r="AD480" i="1"/>
  <c r="AS480" i="1"/>
  <c r="AU480" i="1"/>
  <c r="AD476" i="1"/>
  <c r="AS476" i="1"/>
  <c r="AU476" i="1"/>
  <c r="AD472" i="1"/>
  <c r="AS472" i="1"/>
  <c r="AU472" i="1"/>
  <c r="AD468" i="1"/>
  <c r="AS468" i="1"/>
  <c r="AU468" i="1"/>
  <c r="AC464" i="1"/>
  <c r="AD464" i="1"/>
  <c r="AS464" i="1"/>
  <c r="AU464" i="1"/>
  <c r="AC460" i="1"/>
  <c r="AD460" i="1"/>
  <c r="AS460" i="1"/>
  <c r="AU460" i="1"/>
  <c r="AC456" i="1"/>
  <c r="AD456" i="1"/>
  <c r="AS456" i="1"/>
  <c r="AU456" i="1"/>
  <c r="AC452" i="1"/>
  <c r="AD452" i="1"/>
  <c r="AS452" i="1"/>
  <c r="AU452" i="1"/>
  <c r="AC448" i="1"/>
  <c r="AD448" i="1"/>
  <c r="AS448" i="1"/>
  <c r="AU448" i="1"/>
  <c r="AC444" i="1"/>
  <c r="AD444" i="1"/>
  <c r="AS444" i="1"/>
  <c r="AU444" i="1"/>
  <c r="AC440" i="1"/>
  <c r="AD440" i="1"/>
  <c r="AS440" i="1"/>
  <c r="AU440" i="1"/>
  <c r="AC436" i="1"/>
  <c r="AD436" i="1"/>
  <c r="AS436" i="1"/>
  <c r="AU436" i="1"/>
  <c r="AC432" i="1"/>
  <c r="AD432" i="1"/>
  <c r="AS432" i="1"/>
  <c r="AU432" i="1"/>
  <c r="AC428" i="1"/>
  <c r="AD428" i="1"/>
  <c r="AS428" i="1"/>
  <c r="AU428" i="1"/>
  <c r="AC424" i="1"/>
  <c r="AD424" i="1"/>
  <c r="AS424" i="1"/>
  <c r="AU424" i="1"/>
  <c r="AC420" i="1"/>
  <c r="AD420" i="1"/>
  <c r="AS420" i="1"/>
  <c r="AU420" i="1"/>
  <c r="AC416" i="1"/>
  <c r="AD416" i="1"/>
  <c r="AS416" i="1"/>
  <c r="AU416" i="1"/>
  <c r="AC412" i="1"/>
  <c r="AD412" i="1"/>
  <c r="AS412" i="1"/>
  <c r="AU412" i="1"/>
  <c r="AC408" i="1"/>
  <c r="AD408" i="1"/>
  <c r="AS408" i="1"/>
  <c r="AU408" i="1"/>
  <c r="AC404" i="1"/>
  <c r="AD404" i="1"/>
  <c r="AS404" i="1"/>
  <c r="AU404" i="1"/>
  <c r="AC500" i="1"/>
  <c r="AC492" i="1"/>
  <c r="AC484" i="1"/>
  <c r="AC476" i="1"/>
  <c r="AC468" i="1"/>
  <c r="AU292" i="1"/>
  <c r="AC292" i="1"/>
  <c r="AU288" i="1"/>
  <c r="AC288" i="1"/>
  <c r="AU284" i="1"/>
  <c r="AC284" i="1"/>
  <c r="AU280" i="1"/>
  <c r="AC280" i="1"/>
  <c r="AU276" i="1"/>
  <c r="AC276" i="1"/>
  <c r="AU272" i="1"/>
  <c r="AC272" i="1"/>
  <c r="AU268" i="1"/>
  <c r="AC268" i="1"/>
  <c r="AU264" i="1"/>
  <c r="AC264" i="1"/>
  <c r="AU260" i="1"/>
  <c r="AC260" i="1"/>
  <c r="AU256" i="1"/>
  <c r="AC256" i="1"/>
  <c r="AU252" i="1"/>
  <c r="AC252" i="1"/>
  <c r="AU248" i="1"/>
  <c r="AC248" i="1"/>
  <c r="AU244" i="1"/>
  <c r="AC244" i="1"/>
  <c r="AU240" i="1"/>
  <c r="AC240" i="1"/>
  <c r="AU236" i="1"/>
  <c r="AC236" i="1"/>
  <c r="AU232" i="1"/>
  <c r="AC232" i="1"/>
  <c r="AU228" i="1"/>
  <c r="AC228" i="1"/>
  <c r="AU224" i="1"/>
  <c r="AC224" i="1"/>
  <c r="AU220" i="1"/>
  <c r="AC220" i="1"/>
  <c r="AU216" i="1"/>
  <c r="AC216" i="1"/>
  <c r="AU212" i="1"/>
  <c r="AC212" i="1"/>
  <c r="AU208" i="1"/>
  <c r="AC208" i="1"/>
  <c r="AU204" i="1"/>
  <c r="AC204" i="1"/>
  <c r="AU200" i="1"/>
  <c r="AC200" i="1"/>
  <c r="AU196" i="1"/>
  <c r="AC196" i="1"/>
  <c r="AU192" i="1"/>
  <c r="AC192" i="1"/>
  <c r="AU188" i="1"/>
  <c r="AC188" i="1"/>
  <c r="AU184" i="1"/>
  <c r="AC184" i="1"/>
  <c r="AU180" i="1"/>
  <c r="AC180" i="1"/>
  <c r="AU176" i="1"/>
  <c r="AC176" i="1"/>
  <c r="AU172" i="1"/>
  <c r="AC172" i="1"/>
  <c r="AU168" i="1"/>
  <c r="AC168" i="1"/>
  <c r="AU164" i="1"/>
  <c r="AC164" i="1"/>
  <c r="AU160" i="1"/>
  <c r="AC160" i="1"/>
  <c r="AU156" i="1"/>
  <c r="AC156" i="1"/>
  <c r="AU152" i="1"/>
  <c r="AC152" i="1"/>
  <c r="AU144" i="1"/>
  <c r="AC144" i="1"/>
  <c r="AU400" i="1"/>
  <c r="AU396" i="1"/>
  <c r="AU392" i="1"/>
  <c r="AS400" i="1"/>
  <c r="AS396" i="1"/>
  <c r="AS392" i="1"/>
  <c r="AS388" i="1"/>
  <c r="AS384" i="1"/>
  <c r="AS380" i="1"/>
  <c r="AS376" i="1"/>
  <c r="AS372" i="1"/>
  <c r="AS368" i="1"/>
  <c r="AS364" i="1"/>
  <c r="AS360" i="1"/>
  <c r="AS356" i="1"/>
  <c r="AS352" i="1"/>
  <c r="AS348" i="1"/>
  <c r="AS344" i="1"/>
  <c r="AD400" i="1"/>
  <c r="AD396" i="1"/>
  <c r="AD392" i="1"/>
  <c r="AD388" i="1"/>
  <c r="AD384" i="1"/>
  <c r="AD380" i="1"/>
  <c r="AD376" i="1"/>
  <c r="AD372" i="1"/>
  <c r="AD368" i="1"/>
  <c r="AD364" i="1"/>
  <c r="AD360" i="1"/>
  <c r="AD356" i="1"/>
  <c r="AD352" i="1"/>
  <c r="AD348" i="1"/>
  <c r="AD344" i="1"/>
  <c r="AD340" i="1"/>
  <c r="AD336" i="1"/>
  <c r="AD332" i="1"/>
  <c r="AD328" i="1"/>
  <c r="AD324" i="1"/>
  <c r="AD320" i="1"/>
  <c r="AD316" i="1"/>
  <c r="AD312" i="1"/>
  <c r="AD308" i="1"/>
  <c r="AD304" i="1"/>
  <c r="AD300" i="1"/>
  <c r="AD296" i="1"/>
  <c r="AC290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178" i="1"/>
  <c r="AC170" i="1"/>
  <c r="AC162" i="1"/>
  <c r="AC154" i="1"/>
  <c r="AC146" i="1"/>
  <c r="AC79" i="1"/>
  <c r="AU263" i="1"/>
  <c r="AU199" i="1"/>
  <c r="AQ75" i="1"/>
  <c r="AI451" i="1"/>
  <c r="AI195" i="1"/>
  <c r="AG347" i="1"/>
  <c r="AD259" i="1"/>
  <c r="AU279" i="1"/>
  <c r="AU247" i="1"/>
  <c r="AU215" i="1"/>
  <c r="AU183" i="1"/>
  <c r="AU151" i="1"/>
  <c r="AI387" i="1"/>
  <c r="AI259" i="1"/>
  <c r="AG411" i="1"/>
  <c r="AG283" i="1"/>
  <c r="AG155" i="1"/>
  <c r="AD195" i="1"/>
  <c r="AU287" i="1"/>
  <c r="AU271" i="1"/>
  <c r="AU255" i="1"/>
  <c r="AU239" i="1"/>
  <c r="AU223" i="1"/>
  <c r="AU207" i="1"/>
  <c r="AU191" i="1"/>
  <c r="AU175" i="1"/>
  <c r="AU159" i="1"/>
  <c r="AI419" i="1"/>
  <c r="AI355" i="1"/>
  <c r="AI291" i="1"/>
  <c r="AI227" i="1"/>
  <c r="AI163" i="1"/>
  <c r="AG443" i="1"/>
  <c r="AG379" i="1"/>
  <c r="AG315" i="1"/>
  <c r="AG251" i="1"/>
  <c r="AG187" i="1"/>
  <c r="AD291" i="1"/>
  <c r="AD227" i="1"/>
  <c r="AD163" i="1"/>
  <c r="AU291" i="1"/>
  <c r="AU283" i="1"/>
  <c r="AU275" i="1"/>
  <c r="AU267" i="1"/>
  <c r="AU259" i="1"/>
  <c r="AU251" i="1"/>
  <c r="AU243" i="1"/>
  <c r="AU235" i="1"/>
  <c r="AU227" i="1"/>
  <c r="AU219" i="1"/>
  <c r="AU211" i="1"/>
  <c r="AU203" i="1"/>
  <c r="AU195" i="1"/>
  <c r="AU187" i="1"/>
  <c r="AU179" i="1"/>
  <c r="AU171" i="1"/>
  <c r="AU163" i="1"/>
  <c r="AU155" i="1"/>
  <c r="AI435" i="1"/>
  <c r="AI403" i="1"/>
  <c r="AI371" i="1"/>
  <c r="AI339" i="1"/>
  <c r="AI307" i="1"/>
  <c r="AI275" i="1"/>
  <c r="AI243" i="1"/>
  <c r="AI211" i="1"/>
  <c r="AI179" i="1"/>
  <c r="AI155" i="1"/>
  <c r="AG427" i="1"/>
  <c r="AG395" i="1"/>
  <c r="AG363" i="1"/>
  <c r="AG331" i="1"/>
  <c r="AG299" i="1"/>
  <c r="AG267" i="1"/>
  <c r="AG235" i="1"/>
  <c r="AG203" i="1"/>
  <c r="AG171" i="1"/>
  <c r="AD275" i="1"/>
  <c r="AD243" i="1"/>
  <c r="AD211" i="1"/>
  <c r="AD179" i="1"/>
  <c r="AI283" i="1"/>
  <c r="AI267" i="1"/>
  <c r="AI251" i="1"/>
  <c r="AI235" i="1"/>
  <c r="AI219" i="1"/>
  <c r="AI203" i="1"/>
  <c r="AI187" i="1"/>
  <c r="AI171" i="1"/>
  <c r="AG291" i="1"/>
  <c r="AG275" i="1"/>
  <c r="AG259" i="1"/>
  <c r="AG243" i="1"/>
  <c r="AG227" i="1"/>
  <c r="AG211" i="1"/>
  <c r="AG195" i="1"/>
  <c r="AG179" i="1"/>
  <c r="AG163" i="1"/>
  <c r="AD283" i="1"/>
  <c r="AD267" i="1"/>
  <c r="AD251" i="1"/>
  <c r="AD235" i="1"/>
  <c r="AD219" i="1"/>
  <c r="AD203" i="1"/>
  <c r="AD187" i="1"/>
  <c r="AD171" i="1"/>
  <c r="AD155" i="1"/>
  <c r="AC499" i="1"/>
  <c r="AD499" i="1"/>
  <c r="AC497" i="1"/>
  <c r="AD497" i="1"/>
  <c r="AG497" i="1"/>
  <c r="AC495" i="1"/>
  <c r="AD495" i="1"/>
  <c r="AC493" i="1"/>
  <c r="AD493" i="1"/>
  <c r="AG493" i="1"/>
  <c r="AC491" i="1"/>
  <c r="AD491" i="1"/>
  <c r="AC489" i="1"/>
  <c r="AD489" i="1"/>
  <c r="AG489" i="1"/>
  <c r="AC487" i="1"/>
  <c r="AD487" i="1"/>
  <c r="AC485" i="1"/>
  <c r="AD485" i="1"/>
  <c r="AG485" i="1"/>
  <c r="AC483" i="1"/>
  <c r="AD483" i="1"/>
  <c r="AC481" i="1"/>
  <c r="AD481" i="1"/>
  <c r="AG481" i="1"/>
  <c r="AC479" i="1"/>
  <c r="AD479" i="1"/>
  <c r="AC477" i="1"/>
  <c r="AD477" i="1"/>
  <c r="AG477" i="1"/>
  <c r="AC475" i="1"/>
  <c r="AD475" i="1"/>
  <c r="AC473" i="1"/>
  <c r="AD473" i="1"/>
  <c r="AG473" i="1"/>
  <c r="AC471" i="1"/>
  <c r="AD471" i="1"/>
  <c r="AC469" i="1"/>
  <c r="AD469" i="1"/>
  <c r="AG469" i="1"/>
  <c r="AC467" i="1"/>
  <c r="AD467" i="1"/>
  <c r="AC465" i="1"/>
  <c r="AD465" i="1"/>
  <c r="AG465" i="1"/>
  <c r="AC463" i="1"/>
  <c r="AD463" i="1"/>
  <c r="AC461" i="1"/>
  <c r="AD461" i="1"/>
  <c r="AG461" i="1"/>
  <c r="AC459" i="1"/>
  <c r="AD459" i="1"/>
  <c r="AC457" i="1"/>
  <c r="AD457" i="1"/>
  <c r="AG457" i="1"/>
  <c r="AC455" i="1"/>
  <c r="AD455" i="1"/>
  <c r="AC453" i="1"/>
  <c r="AD453" i="1"/>
  <c r="AG453" i="1"/>
  <c r="AI453" i="1"/>
  <c r="AC451" i="1"/>
  <c r="AD451" i="1"/>
  <c r="AC449" i="1"/>
  <c r="AD449" i="1"/>
  <c r="AG449" i="1"/>
  <c r="AI449" i="1"/>
  <c r="AC447" i="1"/>
  <c r="AD447" i="1"/>
  <c r="AC445" i="1"/>
  <c r="AD445" i="1"/>
  <c r="AG445" i="1"/>
  <c r="AI445" i="1"/>
  <c r="AC443" i="1"/>
  <c r="AD443" i="1"/>
  <c r="AC441" i="1"/>
  <c r="AD441" i="1"/>
  <c r="AG441" i="1"/>
  <c r="AI441" i="1"/>
  <c r="AC439" i="1"/>
  <c r="AD439" i="1"/>
  <c r="AC437" i="1"/>
  <c r="AD437" i="1"/>
  <c r="AG437" i="1"/>
  <c r="AI437" i="1"/>
  <c r="AC435" i="1"/>
  <c r="AD435" i="1"/>
  <c r="AC433" i="1"/>
  <c r="AD433" i="1"/>
  <c r="AG433" i="1"/>
  <c r="AI433" i="1"/>
  <c r="AC431" i="1"/>
  <c r="AD431" i="1"/>
  <c r="AC429" i="1"/>
  <c r="AD429" i="1"/>
  <c r="AG429" i="1"/>
  <c r="AI429" i="1"/>
  <c r="AC427" i="1"/>
  <c r="AD427" i="1"/>
  <c r="AC425" i="1"/>
  <c r="AD425" i="1"/>
  <c r="AG425" i="1"/>
  <c r="AI425" i="1"/>
  <c r="AC423" i="1"/>
  <c r="AD423" i="1"/>
  <c r="AC421" i="1"/>
  <c r="AD421" i="1"/>
  <c r="AG421" i="1"/>
  <c r="AI421" i="1"/>
  <c r="AC419" i="1"/>
  <c r="AD419" i="1"/>
  <c r="AC417" i="1"/>
  <c r="AD417" i="1"/>
  <c r="AG417" i="1"/>
  <c r="AI417" i="1"/>
  <c r="AC415" i="1"/>
  <c r="AD415" i="1"/>
  <c r="AC413" i="1"/>
  <c r="AD413" i="1"/>
  <c r="AG413" i="1"/>
  <c r="AI413" i="1"/>
  <c r="AC411" i="1"/>
  <c r="AD411" i="1"/>
  <c r="AC409" i="1"/>
  <c r="AD409" i="1"/>
  <c r="AG409" i="1"/>
  <c r="AI409" i="1"/>
  <c r="AC407" i="1"/>
  <c r="AD407" i="1"/>
  <c r="AC405" i="1"/>
  <c r="AD405" i="1"/>
  <c r="AG405" i="1"/>
  <c r="AI405" i="1"/>
  <c r="AC403" i="1"/>
  <c r="AD403" i="1"/>
  <c r="AC401" i="1"/>
  <c r="AD401" i="1"/>
  <c r="AG401" i="1"/>
  <c r="AI401" i="1"/>
  <c r="AC399" i="1"/>
  <c r="AD399" i="1"/>
  <c r="AC397" i="1"/>
  <c r="AD397" i="1"/>
  <c r="AG397" i="1"/>
  <c r="AI397" i="1"/>
  <c r="AC395" i="1"/>
  <c r="AD395" i="1"/>
  <c r="AC393" i="1"/>
  <c r="AD393" i="1"/>
  <c r="AG393" i="1"/>
  <c r="AI393" i="1"/>
  <c r="AC391" i="1"/>
  <c r="AD391" i="1"/>
  <c r="AC389" i="1"/>
  <c r="AD389" i="1"/>
  <c r="AG389" i="1"/>
  <c r="AI389" i="1"/>
  <c r="AC387" i="1"/>
  <c r="AD387" i="1"/>
  <c r="AC385" i="1"/>
  <c r="AD385" i="1"/>
  <c r="AG385" i="1"/>
  <c r="AI385" i="1"/>
  <c r="AC383" i="1"/>
  <c r="AD383" i="1"/>
  <c r="AC381" i="1"/>
  <c r="AD381" i="1"/>
  <c r="AG381" i="1"/>
  <c r="AI381" i="1"/>
  <c r="AC379" i="1"/>
  <c r="AD379" i="1"/>
  <c r="AC377" i="1"/>
  <c r="AD377" i="1"/>
  <c r="AG377" i="1"/>
  <c r="AI377" i="1"/>
  <c r="AC375" i="1"/>
  <c r="AD375" i="1"/>
  <c r="AC373" i="1"/>
  <c r="AD373" i="1"/>
  <c r="AG373" i="1"/>
  <c r="AI373" i="1"/>
  <c r="AC371" i="1"/>
  <c r="AD371" i="1"/>
  <c r="AC369" i="1"/>
  <c r="AD369" i="1"/>
  <c r="AG369" i="1"/>
  <c r="AI369" i="1"/>
  <c r="AC367" i="1"/>
  <c r="AD367" i="1"/>
  <c r="AC365" i="1"/>
  <c r="AD365" i="1"/>
  <c r="AG365" i="1"/>
  <c r="AI365" i="1"/>
  <c r="AC363" i="1"/>
  <c r="AD363" i="1"/>
  <c r="AC361" i="1"/>
  <c r="AD361" i="1"/>
  <c r="AG361" i="1"/>
  <c r="AI361" i="1"/>
  <c r="AC359" i="1"/>
  <c r="AD359" i="1"/>
  <c r="AC357" i="1"/>
  <c r="AD357" i="1"/>
  <c r="AG357" i="1"/>
  <c r="AI357" i="1"/>
  <c r="AC355" i="1"/>
  <c r="AD355" i="1"/>
  <c r="AC353" i="1"/>
  <c r="AD353" i="1"/>
  <c r="AG353" i="1"/>
  <c r="AI353" i="1"/>
  <c r="AC351" i="1"/>
  <c r="AD351" i="1"/>
  <c r="AC349" i="1"/>
  <c r="AD349" i="1"/>
  <c r="AG349" i="1"/>
  <c r="AI349" i="1"/>
  <c r="AC347" i="1"/>
  <c r="AD347" i="1"/>
  <c r="AC345" i="1"/>
  <c r="AD345" i="1"/>
  <c r="AG345" i="1"/>
  <c r="AI345" i="1"/>
  <c r="AC343" i="1"/>
  <c r="AD343" i="1"/>
  <c r="AC341" i="1"/>
  <c r="AD341" i="1"/>
  <c r="AG341" i="1"/>
  <c r="AI341" i="1"/>
  <c r="AC339" i="1"/>
  <c r="AD339" i="1"/>
  <c r="AC337" i="1"/>
  <c r="AD337" i="1"/>
  <c r="AG337" i="1"/>
  <c r="AI337" i="1"/>
  <c r="AC335" i="1"/>
  <c r="AD335" i="1"/>
  <c r="AC333" i="1"/>
  <c r="AD333" i="1"/>
  <c r="AG333" i="1"/>
  <c r="AI333" i="1"/>
  <c r="AC331" i="1"/>
  <c r="AD331" i="1"/>
  <c r="AC329" i="1"/>
  <c r="AD329" i="1"/>
  <c r="AG329" i="1"/>
  <c r="AI329" i="1"/>
  <c r="AC327" i="1"/>
  <c r="AD327" i="1"/>
  <c r="AC325" i="1"/>
  <c r="AD325" i="1"/>
  <c r="AG325" i="1"/>
  <c r="AI325" i="1"/>
  <c r="AC323" i="1"/>
  <c r="AD323" i="1"/>
  <c r="AC321" i="1"/>
  <c r="AD321" i="1"/>
  <c r="AG321" i="1"/>
  <c r="AI321" i="1"/>
  <c r="AC319" i="1"/>
  <c r="AD319" i="1"/>
  <c r="AC317" i="1"/>
  <c r="AD317" i="1"/>
  <c r="AG317" i="1"/>
  <c r="AI317" i="1"/>
  <c r="AC315" i="1"/>
  <c r="AD315" i="1"/>
  <c r="AC313" i="1"/>
  <c r="AD313" i="1"/>
  <c r="AG313" i="1"/>
  <c r="AI313" i="1"/>
  <c r="AC311" i="1"/>
  <c r="AD311" i="1"/>
  <c r="AC309" i="1"/>
  <c r="AD309" i="1"/>
  <c r="AG309" i="1"/>
  <c r="AI309" i="1"/>
  <c r="AC307" i="1"/>
  <c r="AD307" i="1"/>
  <c r="AC305" i="1"/>
  <c r="AD305" i="1"/>
  <c r="AG305" i="1"/>
  <c r="AI305" i="1"/>
  <c r="AC303" i="1"/>
  <c r="AD303" i="1"/>
  <c r="AC301" i="1"/>
  <c r="AD301" i="1"/>
  <c r="AG301" i="1"/>
  <c r="AI301" i="1"/>
  <c r="AC299" i="1"/>
  <c r="AD299" i="1"/>
  <c r="AC297" i="1"/>
  <c r="AD297" i="1"/>
  <c r="AG297" i="1"/>
  <c r="AI297" i="1"/>
  <c r="AC295" i="1"/>
  <c r="AD295" i="1"/>
  <c r="AC293" i="1"/>
  <c r="AD293" i="1"/>
  <c r="AG293" i="1"/>
  <c r="AI293" i="1"/>
  <c r="AC289" i="1"/>
  <c r="AD289" i="1"/>
  <c r="AG289" i="1"/>
  <c r="AI289" i="1"/>
  <c r="AC285" i="1"/>
  <c r="AD285" i="1"/>
  <c r="AG285" i="1"/>
  <c r="AI285" i="1"/>
  <c r="AC281" i="1"/>
  <c r="AD281" i="1"/>
  <c r="AG281" i="1"/>
  <c r="AI281" i="1"/>
  <c r="AC277" i="1"/>
  <c r="AD277" i="1"/>
  <c r="AG277" i="1"/>
  <c r="AI277" i="1"/>
  <c r="AC273" i="1"/>
  <c r="AD273" i="1"/>
  <c r="AG273" i="1"/>
  <c r="AI273" i="1"/>
  <c r="AC269" i="1"/>
  <c r="AD269" i="1"/>
  <c r="AG269" i="1"/>
  <c r="AI269" i="1"/>
  <c r="AC265" i="1"/>
  <c r="AD265" i="1"/>
  <c r="AG265" i="1"/>
  <c r="AI265" i="1"/>
  <c r="AC261" i="1"/>
  <c r="AD261" i="1"/>
  <c r="AG261" i="1"/>
  <c r="AI261" i="1"/>
  <c r="AC257" i="1"/>
  <c r="AD257" i="1"/>
  <c r="AG257" i="1"/>
  <c r="AI257" i="1"/>
  <c r="AC253" i="1"/>
  <c r="AD253" i="1"/>
  <c r="AG253" i="1"/>
  <c r="AI253" i="1"/>
  <c r="AC249" i="1"/>
  <c r="AD249" i="1"/>
  <c r="AG249" i="1"/>
  <c r="AI249" i="1"/>
  <c r="AC245" i="1"/>
  <c r="AD245" i="1"/>
  <c r="AG245" i="1"/>
  <c r="AI245" i="1"/>
  <c r="AC241" i="1"/>
  <c r="AD241" i="1"/>
  <c r="AG241" i="1"/>
  <c r="AI241" i="1"/>
  <c r="AC237" i="1"/>
  <c r="AD237" i="1"/>
  <c r="AG237" i="1"/>
  <c r="AI237" i="1"/>
  <c r="AC233" i="1"/>
  <c r="AD233" i="1"/>
  <c r="AG233" i="1"/>
  <c r="AI233" i="1"/>
  <c r="AC229" i="1"/>
  <c r="AD229" i="1"/>
  <c r="AG229" i="1"/>
  <c r="AI229" i="1"/>
  <c r="AC225" i="1"/>
  <c r="AD225" i="1"/>
  <c r="AG225" i="1"/>
  <c r="AI225" i="1"/>
  <c r="AC221" i="1"/>
  <c r="AD221" i="1"/>
  <c r="AG221" i="1"/>
  <c r="AI221" i="1"/>
  <c r="AC217" i="1"/>
  <c r="AD217" i="1"/>
  <c r="AG217" i="1"/>
  <c r="AI217" i="1"/>
  <c r="AC213" i="1"/>
  <c r="AD213" i="1"/>
  <c r="AG213" i="1"/>
  <c r="AI213" i="1"/>
  <c r="AC209" i="1"/>
  <c r="AD209" i="1"/>
  <c r="AG209" i="1"/>
  <c r="AI209" i="1"/>
  <c r="AC205" i="1"/>
  <c r="AD205" i="1"/>
  <c r="AG205" i="1"/>
  <c r="AI205" i="1"/>
  <c r="AC201" i="1"/>
  <c r="AD201" i="1"/>
  <c r="AG201" i="1"/>
  <c r="AI201" i="1"/>
  <c r="AC197" i="1"/>
  <c r="AD197" i="1"/>
  <c r="AG197" i="1"/>
  <c r="AI197" i="1"/>
  <c r="AC193" i="1"/>
  <c r="AD193" i="1"/>
  <c r="AG193" i="1"/>
  <c r="AI193" i="1"/>
  <c r="AC189" i="1"/>
  <c r="AD189" i="1"/>
  <c r="AG189" i="1"/>
  <c r="AI189" i="1"/>
  <c r="AC185" i="1"/>
  <c r="AD185" i="1"/>
  <c r="AG185" i="1"/>
  <c r="AI185" i="1"/>
  <c r="AC181" i="1"/>
  <c r="AD181" i="1"/>
  <c r="AG181" i="1"/>
  <c r="AI181" i="1"/>
  <c r="AC177" i="1"/>
  <c r="AD177" i="1"/>
  <c r="AG177" i="1"/>
  <c r="AI177" i="1"/>
  <c r="AC173" i="1"/>
  <c r="AD173" i="1"/>
  <c r="AG173" i="1"/>
  <c r="AI173" i="1"/>
  <c r="AC169" i="1"/>
  <c r="AD169" i="1"/>
  <c r="AG169" i="1"/>
  <c r="AI169" i="1"/>
  <c r="AC165" i="1"/>
  <c r="AD165" i="1"/>
  <c r="AG165" i="1"/>
  <c r="AI165" i="1"/>
  <c r="AC161" i="1"/>
  <c r="AD161" i="1"/>
  <c r="AG161" i="1"/>
  <c r="AI161" i="1"/>
  <c r="AC157" i="1"/>
  <c r="AD157" i="1"/>
  <c r="AG157" i="1"/>
  <c r="AI157" i="1"/>
  <c r="AC153" i="1"/>
  <c r="AD153" i="1"/>
  <c r="AG153" i="1"/>
  <c r="AI153" i="1"/>
  <c r="AC141" i="1"/>
  <c r="AD141" i="1"/>
  <c r="AG141" i="1"/>
  <c r="AI141" i="1"/>
  <c r="AC137" i="1"/>
  <c r="AD137" i="1"/>
  <c r="AG137" i="1"/>
  <c r="AI137" i="1"/>
  <c r="AC133" i="1"/>
  <c r="AD133" i="1"/>
  <c r="AG133" i="1"/>
  <c r="AI133" i="1"/>
  <c r="AC74" i="1"/>
  <c r="AD74" i="1"/>
  <c r="AG74" i="1"/>
  <c r="AI74" i="1"/>
  <c r="AU499" i="1"/>
  <c r="AU497" i="1"/>
  <c r="AU495" i="1"/>
  <c r="AU493" i="1"/>
  <c r="AU491" i="1"/>
  <c r="AU489" i="1"/>
  <c r="AU487" i="1"/>
  <c r="AU485" i="1"/>
  <c r="AU483" i="1"/>
  <c r="AU481" i="1"/>
  <c r="AU479" i="1"/>
  <c r="AU477" i="1"/>
  <c r="AU475" i="1"/>
  <c r="AU473" i="1"/>
  <c r="AU471" i="1"/>
  <c r="AU469" i="1"/>
  <c r="AU467" i="1"/>
  <c r="AU465" i="1"/>
  <c r="AU463" i="1"/>
  <c r="AU461" i="1"/>
  <c r="AU459" i="1"/>
  <c r="AU457" i="1"/>
  <c r="AU455" i="1"/>
  <c r="AU453" i="1"/>
  <c r="AU451" i="1"/>
  <c r="AU449" i="1"/>
  <c r="AU447" i="1"/>
  <c r="AU445" i="1"/>
  <c r="AU443" i="1"/>
  <c r="AU441" i="1"/>
  <c r="AU439" i="1"/>
  <c r="AU437" i="1"/>
  <c r="AU435" i="1"/>
  <c r="AU433" i="1"/>
  <c r="AU431" i="1"/>
  <c r="AU429" i="1"/>
  <c r="AU427" i="1"/>
  <c r="AU425" i="1"/>
  <c r="AU423" i="1"/>
  <c r="AU421" i="1"/>
  <c r="AU419" i="1"/>
  <c r="AU417" i="1"/>
  <c r="AU415" i="1"/>
  <c r="AU413" i="1"/>
  <c r="AU411" i="1"/>
  <c r="AU409" i="1"/>
  <c r="AU407" i="1"/>
  <c r="AU405" i="1"/>
  <c r="AU403" i="1"/>
  <c r="AU401" i="1"/>
  <c r="AU399" i="1"/>
  <c r="AU397" i="1"/>
  <c r="AU395" i="1"/>
  <c r="AU393" i="1"/>
  <c r="AU391" i="1"/>
  <c r="AU389" i="1"/>
  <c r="AU387" i="1"/>
  <c r="AU385" i="1"/>
  <c r="AU383" i="1"/>
  <c r="AU381" i="1"/>
  <c r="AU379" i="1"/>
  <c r="AU377" i="1"/>
  <c r="AU375" i="1"/>
  <c r="AU373" i="1"/>
  <c r="AU371" i="1"/>
  <c r="AU369" i="1"/>
  <c r="AU367" i="1"/>
  <c r="AU365" i="1"/>
  <c r="AU363" i="1"/>
  <c r="AU361" i="1"/>
  <c r="AU359" i="1"/>
  <c r="AU357" i="1"/>
  <c r="AU355" i="1"/>
  <c r="AU353" i="1"/>
  <c r="AU351" i="1"/>
  <c r="AU349" i="1"/>
  <c r="AU347" i="1"/>
  <c r="AU345" i="1"/>
  <c r="AU343" i="1"/>
  <c r="AU341" i="1"/>
  <c r="AU339" i="1"/>
  <c r="AU337" i="1"/>
  <c r="AU335" i="1"/>
  <c r="AU333" i="1"/>
  <c r="AU331" i="1"/>
  <c r="AU329" i="1"/>
  <c r="AU327" i="1"/>
  <c r="AU325" i="1"/>
  <c r="AU323" i="1"/>
  <c r="AU321" i="1"/>
  <c r="AU319" i="1"/>
  <c r="AU317" i="1"/>
  <c r="AU315" i="1"/>
  <c r="AU313" i="1"/>
  <c r="AU311" i="1"/>
  <c r="AU309" i="1"/>
  <c r="AU307" i="1"/>
  <c r="AU305" i="1"/>
  <c r="AU303" i="1"/>
  <c r="AU301" i="1"/>
  <c r="AU299" i="1"/>
  <c r="AU297" i="1"/>
  <c r="AU295" i="1"/>
  <c r="AU293" i="1"/>
  <c r="AU289" i="1"/>
  <c r="AU285" i="1"/>
  <c r="AU281" i="1"/>
  <c r="AU277" i="1"/>
  <c r="AU273" i="1"/>
  <c r="AU269" i="1"/>
  <c r="AU265" i="1"/>
  <c r="AU261" i="1"/>
  <c r="AU257" i="1"/>
  <c r="AU253" i="1"/>
  <c r="AU249" i="1"/>
  <c r="AU245" i="1"/>
  <c r="AU241" i="1"/>
  <c r="AU237" i="1"/>
  <c r="AU233" i="1"/>
  <c r="AU229" i="1"/>
  <c r="AU225" i="1"/>
  <c r="AU221" i="1"/>
  <c r="AU217" i="1"/>
  <c r="AU213" i="1"/>
  <c r="AU209" i="1"/>
  <c r="AU205" i="1"/>
  <c r="AU201" i="1"/>
  <c r="AU197" i="1"/>
  <c r="AU193" i="1"/>
  <c r="AU189" i="1"/>
  <c r="AU185" i="1"/>
  <c r="AU181" i="1"/>
  <c r="AU177" i="1"/>
  <c r="AU173" i="1"/>
  <c r="AU169" i="1"/>
  <c r="AU165" i="1"/>
  <c r="AU161" i="1"/>
  <c r="AU157" i="1"/>
  <c r="AU153" i="1"/>
  <c r="AU141" i="1"/>
  <c r="AU137" i="1"/>
  <c r="AU133" i="1"/>
  <c r="AU74" i="1"/>
  <c r="AS499" i="1"/>
  <c r="AS497" i="1"/>
  <c r="AT497" i="1" s="1"/>
  <c r="AV497" i="1" s="1"/>
  <c r="AS495" i="1"/>
  <c r="AS493" i="1"/>
  <c r="AT493" i="1" s="1"/>
  <c r="AV493" i="1" s="1"/>
  <c r="AS491" i="1"/>
  <c r="AS489" i="1"/>
  <c r="AT489" i="1" s="1"/>
  <c r="AV489" i="1" s="1"/>
  <c r="AS487" i="1"/>
  <c r="AS485" i="1"/>
  <c r="AT485" i="1" s="1"/>
  <c r="AV485" i="1" s="1"/>
  <c r="AS483" i="1"/>
  <c r="AS481" i="1"/>
  <c r="AT481" i="1" s="1"/>
  <c r="AV481" i="1" s="1"/>
  <c r="AS479" i="1"/>
  <c r="AS477" i="1"/>
  <c r="AT477" i="1" s="1"/>
  <c r="AV477" i="1" s="1"/>
  <c r="AS475" i="1"/>
  <c r="AS473" i="1"/>
  <c r="AT473" i="1" s="1"/>
  <c r="AV473" i="1" s="1"/>
  <c r="AS471" i="1"/>
  <c r="AS469" i="1"/>
  <c r="AT469" i="1" s="1"/>
  <c r="AV469" i="1" s="1"/>
  <c r="AS467" i="1"/>
  <c r="AS465" i="1"/>
  <c r="AT465" i="1" s="1"/>
  <c r="AV465" i="1" s="1"/>
  <c r="AS463" i="1"/>
  <c r="AS461" i="1"/>
  <c r="AT461" i="1" s="1"/>
  <c r="AV461" i="1" s="1"/>
  <c r="AS459" i="1"/>
  <c r="AS457" i="1"/>
  <c r="AT457" i="1" s="1"/>
  <c r="AV457" i="1" s="1"/>
  <c r="AS455" i="1"/>
  <c r="AS453" i="1"/>
  <c r="AS451" i="1"/>
  <c r="AS449" i="1"/>
  <c r="AS447" i="1"/>
  <c r="AS445" i="1"/>
  <c r="AS443" i="1"/>
  <c r="AT443" i="1" s="1"/>
  <c r="AV443" i="1" s="1"/>
  <c r="AS441" i="1"/>
  <c r="AS439" i="1"/>
  <c r="AS437" i="1"/>
  <c r="AS435" i="1"/>
  <c r="AS433" i="1"/>
  <c r="AS431" i="1"/>
  <c r="AS429" i="1"/>
  <c r="AS427" i="1"/>
  <c r="AT427" i="1" s="1"/>
  <c r="AV427" i="1" s="1"/>
  <c r="AS425" i="1"/>
  <c r="AS423" i="1"/>
  <c r="AS421" i="1"/>
  <c r="AS419" i="1"/>
  <c r="AS417" i="1"/>
  <c r="AS415" i="1"/>
  <c r="AS413" i="1"/>
  <c r="AS411" i="1"/>
  <c r="AT411" i="1" s="1"/>
  <c r="AV411" i="1" s="1"/>
  <c r="AS409" i="1"/>
  <c r="AS407" i="1"/>
  <c r="AS405" i="1"/>
  <c r="AS403" i="1"/>
  <c r="AS401" i="1"/>
  <c r="AS399" i="1"/>
  <c r="AS397" i="1"/>
  <c r="AS395" i="1"/>
  <c r="AT395" i="1" s="1"/>
  <c r="AV395" i="1" s="1"/>
  <c r="AS393" i="1"/>
  <c r="AS391" i="1"/>
  <c r="AS389" i="1"/>
  <c r="AS387" i="1"/>
  <c r="AS385" i="1"/>
  <c r="AS383" i="1"/>
  <c r="AS381" i="1"/>
  <c r="AS379" i="1"/>
  <c r="AT379" i="1" s="1"/>
  <c r="AV379" i="1" s="1"/>
  <c r="AS377" i="1"/>
  <c r="AS375" i="1"/>
  <c r="AS373" i="1"/>
  <c r="AS371" i="1"/>
  <c r="AS369" i="1"/>
  <c r="AS367" i="1"/>
  <c r="AS365" i="1"/>
  <c r="AS363" i="1"/>
  <c r="AT363" i="1" s="1"/>
  <c r="AV363" i="1" s="1"/>
  <c r="AS361" i="1"/>
  <c r="AS359" i="1"/>
  <c r="AS357" i="1"/>
  <c r="AS355" i="1"/>
  <c r="AS353" i="1"/>
  <c r="AS351" i="1"/>
  <c r="AS349" i="1"/>
  <c r="AS347" i="1"/>
  <c r="AT347" i="1" s="1"/>
  <c r="AV347" i="1" s="1"/>
  <c r="AS345" i="1"/>
  <c r="AS343" i="1"/>
  <c r="AS341" i="1"/>
  <c r="AS339" i="1"/>
  <c r="AS337" i="1"/>
  <c r="AS335" i="1"/>
  <c r="AS333" i="1"/>
  <c r="AS331" i="1"/>
  <c r="AT331" i="1" s="1"/>
  <c r="AV331" i="1" s="1"/>
  <c r="AS329" i="1"/>
  <c r="AS327" i="1"/>
  <c r="AS325" i="1"/>
  <c r="AS323" i="1"/>
  <c r="AS321" i="1"/>
  <c r="AS319" i="1"/>
  <c r="AS317" i="1"/>
  <c r="AS315" i="1"/>
  <c r="AT315" i="1" s="1"/>
  <c r="AV315" i="1" s="1"/>
  <c r="AS313" i="1"/>
  <c r="AS311" i="1"/>
  <c r="AS309" i="1"/>
  <c r="AS307" i="1"/>
  <c r="AS305" i="1"/>
  <c r="AS303" i="1"/>
  <c r="AS301" i="1"/>
  <c r="AS299" i="1"/>
  <c r="AT299" i="1" s="1"/>
  <c r="AV299" i="1" s="1"/>
  <c r="AS297" i="1"/>
  <c r="AS295" i="1"/>
  <c r="AS293" i="1"/>
  <c r="AS291" i="1"/>
  <c r="AS289" i="1"/>
  <c r="AS287" i="1"/>
  <c r="AS285" i="1"/>
  <c r="AS283" i="1"/>
  <c r="AS281" i="1"/>
  <c r="AS279" i="1"/>
  <c r="AS277" i="1"/>
  <c r="AS275" i="1"/>
  <c r="AS273" i="1"/>
  <c r="AS271" i="1"/>
  <c r="AS269" i="1"/>
  <c r="AS267" i="1"/>
  <c r="AS265" i="1"/>
  <c r="AS263" i="1"/>
  <c r="AS261" i="1"/>
  <c r="AS259" i="1"/>
  <c r="AS257" i="1"/>
  <c r="AS255" i="1"/>
  <c r="AS253" i="1"/>
  <c r="AS251" i="1"/>
  <c r="AS249" i="1"/>
  <c r="AS247" i="1"/>
  <c r="AS245" i="1"/>
  <c r="AS243" i="1"/>
  <c r="AS241" i="1"/>
  <c r="AS239" i="1"/>
  <c r="AS237" i="1"/>
  <c r="AS235" i="1"/>
  <c r="AS233" i="1"/>
  <c r="AS231" i="1"/>
  <c r="AS229" i="1"/>
  <c r="AS227" i="1"/>
  <c r="AS225" i="1"/>
  <c r="AS223" i="1"/>
  <c r="AS221" i="1"/>
  <c r="AS219" i="1"/>
  <c r="AS217" i="1"/>
  <c r="AS215" i="1"/>
  <c r="AS213" i="1"/>
  <c r="AS211" i="1"/>
  <c r="AS209" i="1"/>
  <c r="AS207" i="1"/>
  <c r="AS205" i="1"/>
  <c r="AS203" i="1"/>
  <c r="AS201" i="1"/>
  <c r="AS199" i="1"/>
  <c r="AS197" i="1"/>
  <c r="AS195" i="1"/>
  <c r="AS193" i="1"/>
  <c r="AS191" i="1"/>
  <c r="AS189" i="1"/>
  <c r="AS187" i="1"/>
  <c r="AS185" i="1"/>
  <c r="AS183" i="1"/>
  <c r="AS181" i="1"/>
  <c r="AS179" i="1"/>
  <c r="AS177" i="1"/>
  <c r="AS175" i="1"/>
  <c r="AS173" i="1"/>
  <c r="AS171" i="1"/>
  <c r="AS169" i="1"/>
  <c r="AS167" i="1"/>
  <c r="AS165" i="1"/>
  <c r="AS163" i="1"/>
  <c r="AS161" i="1"/>
  <c r="AS159" i="1"/>
  <c r="AS157" i="1"/>
  <c r="AS155" i="1"/>
  <c r="AS153" i="1"/>
  <c r="AS151" i="1"/>
  <c r="AS141" i="1"/>
  <c r="AS137" i="1"/>
  <c r="AS133" i="1"/>
  <c r="AS74" i="1"/>
  <c r="AI499" i="1"/>
  <c r="AI495" i="1"/>
  <c r="AI491" i="1"/>
  <c r="AI487" i="1"/>
  <c r="AI483" i="1"/>
  <c r="AI479" i="1"/>
  <c r="AI475" i="1"/>
  <c r="AI471" i="1"/>
  <c r="AI467" i="1"/>
  <c r="AI463" i="1"/>
  <c r="AI459" i="1"/>
  <c r="AI455" i="1"/>
  <c r="AI447" i="1"/>
  <c r="AI439" i="1"/>
  <c r="AI431" i="1"/>
  <c r="AI423" i="1"/>
  <c r="AI415" i="1"/>
  <c r="AI407" i="1"/>
  <c r="AI399" i="1"/>
  <c r="AI391" i="1"/>
  <c r="AI383" i="1"/>
  <c r="AI375" i="1"/>
  <c r="AI367" i="1"/>
  <c r="AI359" i="1"/>
  <c r="AI351" i="1"/>
  <c r="AI343" i="1"/>
  <c r="AI335" i="1"/>
  <c r="AI327" i="1"/>
  <c r="AI319" i="1"/>
  <c r="AI311" i="1"/>
  <c r="AI303" i="1"/>
  <c r="AI295" i="1"/>
  <c r="AI287" i="1"/>
  <c r="AI279" i="1"/>
  <c r="AI271" i="1"/>
  <c r="AI263" i="1"/>
  <c r="AI255" i="1"/>
  <c r="AI247" i="1"/>
  <c r="AI239" i="1"/>
  <c r="AI231" i="1"/>
  <c r="AI223" i="1"/>
  <c r="AI215" i="1"/>
  <c r="AI207" i="1"/>
  <c r="AI199" i="1"/>
  <c r="AI191" i="1"/>
  <c r="AI183" i="1"/>
  <c r="AI175" i="1"/>
  <c r="AI167" i="1"/>
  <c r="AI159" i="1"/>
  <c r="AI151" i="1"/>
  <c r="AG495" i="1"/>
  <c r="AG487" i="1"/>
  <c r="AG479" i="1"/>
  <c r="AG471" i="1"/>
  <c r="AG463" i="1"/>
  <c r="AG455" i="1"/>
  <c r="AG447" i="1"/>
  <c r="AG439" i="1"/>
  <c r="AG431" i="1"/>
  <c r="AG423" i="1"/>
  <c r="AG415" i="1"/>
  <c r="AG407" i="1"/>
  <c r="AG399" i="1"/>
  <c r="AG391" i="1"/>
  <c r="AG383" i="1"/>
  <c r="AG375" i="1"/>
  <c r="AG367" i="1"/>
  <c r="AG359" i="1"/>
  <c r="AG351" i="1"/>
  <c r="AG343" i="1"/>
  <c r="AG335" i="1"/>
  <c r="AG327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D287" i="1"/>
  <c r="AD279" i="1"/>
  <c r="AD271" i="1"/>
  <c r="AD263" i="1"/>
  <c r="AD255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G500" i="1"/>
  <c r="AI500" i="1"/>
  <c r="AG498" i="1"/>
  <c r="AI498" i="1"/>
  <c r="AT498" i="1" s="1"/>
  <c r="AV498" i="1" s="1"/>
  <c r="AG496" i="1"/>
  <c r="AI496" i="1"/>
  <c r="AG494" i="1"/>
  <c r="AI494" i="1"/>
  <c r="AG492" i="1"/>
  <c r="AI492" i="1"/>
  <c r="AG490" i="1"/>
  <c r="AI490" i="1"/>
  <c r="AT490" i="1" s="1"/>
  <c r="AV490" i="1" s="1"/>
  <c r="AG488" i="1"/>
  <c r="AI488" i="1"/>
  <c r="AG486" i="1"/>
  <c r="AI486" i="1"/>
  <c r="AG484" i="1"/>
  <c r="AI484" i="1"/>
  <c r="AG482" i="1"/>
  <c r="AI482" i="1"/>
  <c r="AG480" i="1"/>
  <c r="AI480" i="1"/>
  <c r="AG478" i="1"/>
  <c r="AI478" i="1"/>
  <c r="AG476" i="1"/>
  <c r="AI476" i="1"/>
  <c r="AG474" i="1"/>
  <c r="AI474" i="1"/>
  <c r="AT474" i="1" s="1"/>
  <c r="AV474" i="1" s="1"/>
  <c r="AG472" i="1"/>
  <c r="AI472" i="1"/>
  <c r="AG470" i="1"/>
  <c r="AI470" i="1"/>
  <c r="AG468" i="1"/>
  <c r="AI468" i="1"/>
  <c r="AG466" i="1"/>
  <c r="AI466" i="1"/>
  <c r="AT466" i="1" s="1"/>
  <c r="AV466" i="1" s="1"/>
  <c r="AG464" i="1"/>
  <c r="AI464" i="1"/>
  <c r="AG462" i="1"/>
  <c r="AI462" i="1"/>
  <c r="AG460" i="1"/>
  <c r="AI460" i="1"/>
  <c r="AG458" i="1"/>
  <c r="AI458" i="1"/>
  <c r="AT458" i="1" s="1"/>
  <c r="AV458" i="1" s="1"/>
  <c r="AG456" i="1"/>
  <c r="AI456" i="1"/>
  <c r="AG454" i="1"/>
  <c r="AI454" i="1"/>
  <c r="AG452" i="1"/>
  <c r="AI452" i="1"/>
  <c r="AG450" i="1"/>
  <c r="AI450" i="1"/>
  <c r="AG448" i="1"/>
  <c r="AI448" i="1"/>
  <c r="AG446" i="1"/>
  <c r="AI446" i="1"/>
  <c r="AT446" i="1" s="1"/>
  <c r="AV446" i="1" s="1"/>
  <c r="AG444" i="1"/>
  <c r="AI444" i="1"/>
  <c r="AG442" i="1"/>
  <c r="AI442" i="1"/>
  <c r="AT442" i="1" s="1"/>
  <c r="AV442" i="1" s="1"/>
  <c r="AG440" i="1"/>
  <c r="AI440" i="1"/>
  <c r="AG438" i="1"/>
  <c r="AI438" i="1"/>
  <c r="AG436" i="1"/>
  <c r="AI436" i="1"/>
  <c r="AG434" i="1"/>
  <c r="AI434" i="1"/>
  <c r="AT434" i="1" s="1"/>
  <c r="AV434" i="1" s="1"/>
  <c r="AG432" i="1"/>
  <c r="AI432" i="1"/>
  <c r="AG430" i="1"/>
  <c r="AI430" i="1"/>
  <c r="AG428" i="1"/>
  <c r="AI428" i="1"/>
  <c r="AG426" i="1"/>
  <c r="AI426" i="1"/>
  <c r="AT426" i="1" s="1"/>
  <c r="AV426" i="1" s="1"/>
  <c r="AG424" i="1"/>
  <c r="AI424" i="1"/>
  <c r="AG422" i="1"/>
  <c r="AI422" i="1"/>
  <c r="AG420" i="1"/>
  <c r="AI420" i="1"/>
  <c r="AG418" i="1"/>
  <c r="AI418" i="1"/>
  <c r="AG416" i="1"/>
  <c r="AI416" i="1"/>
  <c r="AG414" i="1"/>
  <c r="AI414" i="1"/>
  <c r="AT414" i="1" s="1"/>
  <c r="AV414" i="1" s="1"/>
  <c r="AG412" i="1"/>
  <c r="AI412" i="1"/>
  <c r="AG410" i="1"/>
  <c r="AI410" i="1"/>
  <c r="AT410" i="1" s="1"/>
  <c r="AV410" i="1" s="1"/>
  <c r="AG408" i="1"/>
  <c r="AI408" i="1"/>
  <c r="AG406" i="1"/>
  <c r="AI406" i="1"/>
  <c r="AG404" i="1"/>
  <c r="AI404" i="1"/>
  <c r="AG402" i="1"/>
  <c r="AI402" i="1"/>
  <c r="AT402" i="1" s="1"/>
  <c r="AV402" i="1" s="1"/>
  <c r="AG400" i="1"/>
  <c r="AI400" i="1"/>
  <c r="AG398" i="1"/>
  <c r="AI398" i="1"/>
  <c r="AG396" i="1"/>
  <c r="AI396" i="1"/>
  <c r="AG394" i="1"/>
  <c r="AI394" i="1"/>
  <c r="AT394" i="1" s="1"/>
  <c r="AV394" i="1" s="1"/>
  <c r="AG392" i="1"/>
  <c r="AI392" i="1"/>
  <c r="AG390" i="1"/>
  <c r="AI390" i="1"/>
  <c r="AG388" i="1"/>
  <c r="AI388" i="1"/>
  <c r="AG386" i="1"/>
  <c r="AI386" i="1"/>
  <c r="AT386" i="1" s="1"/>
  <c r="AV386" i="1" s="1"/>
  <c r="AG384" i="1"/>
  <c r="AI384" i="1"/>
  <c r="AG382" i="1"/>
  <c r="AI382" i="1"/>
  <c r="AT382" i="1" s="1"/>
  <c r="AV382" i="1" s="1"/>
  <c r="AG380" i="1"/>
  <c r="AI380" i="1"/>
  <c r="AG378" i="1"/>
  <c r="AI378" i="1"/>
  <c r="AT378" i="1" s="1"/>
  <c r="AV378" i="1" s="1"/>
  <c r="AG376" i="1"/>
  <c r="AI376" i="1"/>
  <c r="AG374" i="1"/>
  <c r="AI374" i="1"/>
  <c r="AG372" i="1"/>
  <c r="AI372" i="1"/>
  <c r="AG370" i="1"/>
  <c r="AI370" i="1"/>
  <c r="AT370" i="1" s="1"/>
  <c r="AV370" i="1" s="1"/>
  <c r="AG368" i="1"/>
  <c r="AI368" i="1"/>
  <c r="AG366" i="1"/>
  <c r="AI366" i="1"/>
  <c r="AG364" i="1"/>
  <c r="AI364" i="1"/>
  <c r="AG362" i="1"/>
  <c r="AI362" i="1"/>
  <c r="AT362" i="1" s="1"/>
  <c r="AV362" i="1" s="1"/>
  <c r="AG360" i="1"/>
  <c r="AI360" i="1"/>
  <c r="AG358" i="1"/>
  <c r="AI358" i="1"/>
  <c r="AG356" i="1"/>
  <c r="AI356" i="1"/>
  <c r="AG354" i="1"/>
  <c r="AI354" i="1"/>
  <c r="AT354" i="1" s="1"/>
  <c r="AV354" i="1" s="1"/>
  <c r="AG352" i="1"/>
  <c r="AI352" i="1"/>
  <c r="AG350" i="1"/>
  <c r="AI350" i="1"/>
  <c r="AT350" i="1" s="1"/>
  <c r="AV350" i="1" s="1"/>
  <c r="AG348" i="1"/>
  <c r="AI348" i="1"/>
  <c r="AG346" i="1"/>
  <c r="AI346" i="1"/>
  <c r="AT346" i="1" s="1"/>
  <c r="AV346" i="1" s="1"/>
  <c r="AG344" i="1"/>
  <c r="AI344" i="1"/>
  <c r="AG342" i="1"/>
  <c r="AI342" i="1"/>
  <c r="AG340" i="1"/>
  <c r="AI340" i="1"/>
  <c r="AG338" i="1"/>
  <c r="AI338" i="1"/>
  <c r="AG336" i="1"/>
  <c r="AI336" i="1"/>
  <c r="AG334" i="1"/>
  <c r="AI334" i="1"/>
  <c r="AG332" i="1"/>
  <c r="AI332" i="1"/>
  <c r="AG330" i="1"/>
  <c r="AI330" i="1"/>
  <c r="AG328" i="1"/>
  <c r="AI328" i="1"/>
  <c r="AG326" i="1"/>
  <c r="AI326" i="1"/>
  <c r="AG324" i="1"/>
  <c r="AI324" i="1"/>
  <c r="AG322" i="1"/>
  <c r="AI322" i="1"/>
  <c r="AG320" i="1"/>
  <c r="AI320" i="1"/>
  <c r="AG318" i="1"/>
  <c r="AI318" i="1"/>
  <c r="AT318" i="1" s="1"/>
  <c r="AV318" i="1" s="1"/>
  <c r="AG316" i="1"/>
  <c r="AI316" i="1"/>
  <c r="AG314" i="1"/>
  <c r="AI314" i="1"/>
  <c r="AG312" i="1"/>
  <c r="AI312" i="1"/>
  <c r="AG310" i="1"/>
  <c r="AI310" i="1"/>
  <c r="AG308" i="1"/>
  <c r="AI308" i="1"/>
  <c r="AG306" i="1"/>
  <c r="AI306" i="1"/>
  <c r="AG304" i="1"/>
  <c r="AI304" i="1"/>
  <c r="AG302" i="1"/>
  <c r="AI302" i="1"/>
  <c r="AG300" i="1"/>
  <c r="AI300" i="1"/>
  <c r="AG298" i="1"/>
  <c r="AI298" i="1"/>
  <c r="AG296" i="1"/>
  <c r="AI296" i="1"/>
  <c r="AG294" i="1"/>
  <c r="AI294" i="1"/>
  <c r="AD292" i="1"/>
  <c r="AG292" i="1"/>
  <c r="AI292" i="1"/>
  <c r="AT292" i="1" s="1"/>
  <c r="AV292" i="1" s="1"/>
  <c r="AD290" i="1"/>
  <c r="AG290" i="1"/>
  <c r="AI290" i="1"/>
  <c r="AD288" i="1"/>
  <c r="AG288" i="1"/>
  <c r="AI288" i="1"/>
  <c r="AT288" i="1" s="1"/>
  <c r="AV288" i="1" s="1"/>
  <c r="AD286" i="1"/>
  <c r="AG286" i="1"/>
  <c r="AI286" i="1"/>
  <c r="AD284" i="1"/>
  <c r="AG284" i="1"/>
  <c r="AI284" i="1"/>
  <c r="AT284" i="1" s="1"/>
  <c r="AV284" i="1" s="1"/>
  <c r="AD282" i="1"/>
  <c r="AG282" i="1"/>
  <c r="AI282" i="1"/>
  <c r="AD280" i="1"/>
  <c r="AG280" i="1"/>
  <c r="AI280" i="1"/>
  <c r="AT280" i="1" s="1"/>
  <c r="AV280" i="1" s="1"/>
  <c r="AD278" i="1"/>
  <c r="AG278" i="1"/>
  <c r="AI278" i="1"/>
  <c r="AD276" i="1"/>
  <c r="AG276" i="1"/>
  <c r="AI276" i="1"/>
  <c r="AT276" i="1" s="1"/>
  <c r="AV276" i="1" s="1"/>
  <c r="AD274" i="1"/>
  <c r="AG274" i="1"/>
  <c r="AI274" i="1"/>
  <c r="AD272" i="1"/>
  <c r="AG272" i="1"/>
  <c r="AI272" i="1"/>
  <c r="AT272" i="1" s="1"/>
  <c r="AV272" i="1" s="1"/>
  <c r="AD270" i="1"/>
  <c r="AG270" i="1"/>
  <c r="AI270" i="1"/>
  <c r="AD268" i="1"/>
  <c r="AG268" i="1"/>
  <c r="AI268" i="1"/>
  <c r="AT268" i="1" s="1"/>
  <c r="AV268" i="1" s="1"/>
  <c r="AD266" i="1"/>
  <c r="AG266" i="1"/>
  <c r="AI266" i="1"/>
  <c r="AD264" i="1"/>
  <c r="AG264" i="1"/>
  <c r="AI264" i="1"/>
  <c r="AT264" i="1" s="1"/>
  <c r="AV264" i="1" s="1"/>
  <c r="AD262" i="1"/>
  <c r="AG262" i="1"/>
  <c r="AI262" i="1"/>
  <c r="AT262" i="1" s="1"/>
  <c r="AV262" i="1" s="1"/>
  <c r="AD260" i="1"/>
  <c r="AG260" i="1"/>
  <c r="AI260" i="1"/>
  <c r="AT260" i="1" s="1"/>
  <c r="AV260" i="1" s="1"/>
  <c r="AD258" i="1"/>
  <c r="AG258" i="1"/>
  <c r="AI258" i="1"/>
  <c r="AD256" i="1"/>
  <c r="AG256" i="1"/>
  <c r="AI256" i="1"/>
  <c r="AT256" i="1" s="1"/>
  <c r="AV256" i="1" s="1"/>
  <c r="AD254" i="1"/>
  <c r="AG254" i="1"/>
  <c r="AI254" i="1"/>
  <c r="AD252" i="1"/>
  <c r="AG252" i="1"/>
  <c r="AI252" i="1"/>
  <c r="AT252" i="1" s="1"/>
  <c r="AV252" i="1" s="1"/>
  <c r="AD250" i="1"/>
  <c r="AG250" i="1"/>
  <c r="AI250" i="1"/>
  <c r="AD248" i="1"/>
  <c r="AG248" i="1"/>
  <c r="AI248" i="1"/>
  <c r="AT248" i="1" s="1"/>
  <c r="AV248" i="1" s="1"/>
  <c r="AD246" i="1"/>
  <c r="AG246" i="1"/>
  <c r="AI246" i="1"/>
  <c r="AT246" i="1" s="1"/>
  <c r="AV246" i="1" s="1"/>
  <c r="AD244" i="1"/>
  <c r="AG244" i="1"/>
  <c r="AI244" i="1"/>
  <c r="AT244" i="1" s="1"/>
  <c r="AV244" i="1" s="1"/>
  <c r="AD242" i="1"/>
  <c r="AG242" i="1"/>
  <c r="AI242" i="1"/>
  <c r="AD240" i="1"/>
  <c r="AG240" i="1"/>
  <c r="AI240" i="1"/>
  <c r="AT240" i="1" s="1"/>
  <c r="AV240" i="1" s="1"/>
  <c r="AD238" i="1"/>
  <c r="AG238" i="1"/>
  <c r="AI238" i="1"/>
  <c r="AD236" i="1"/>
  <c r="AG236" i="1"/>
  <c r="AI236" i="1"/>
  <c r="AT236" i="1" s="1"/>
  <c r="AV236" i="1" s="1"/>
  <c r="AD234" i="1"/>
  <c r="AG234" i="1"/>
  <c r="AI234" i="1"/>
  <c r="AD232" i="1"/>
  <c r="AG232" i="1"/>
  <c r="AI232" i="1"/>
  <c r="AT232" i="1" s="1"/>
  <c r="AV232" i="1" s="1"/>
  <c r="AD230" i="1"/>
  <c r="AG230" i="1"/>
  <c r="AI230" i="1"/>
  <c r="AT230" i="1" s="1"/>
  <c r="AV230" i="1" s="1"/>
  <c r="AD228" i="1"/>
  <c r="AG228" i="1"/>
  <c r="AI228" i="1"/>
  <c r="AT228" i="1" s="1"/>
  <c r="AV228" i="1" s="1"/>
  <c r="AD226" i="1"/>
  <c r="AG226" i="1"/>
  <c r="AI226" i="1"/>
  <c r="AD224" i="1"/>
  <c r="AG224" i="1"/>
  <c r="AI224" i="1"/>
  <c r="AT224" i="1" s="1"/>
  <c r="AV224" i="1" s="1"/>
  <c r="AD222" i="1"/>
  <c r="AG222" i="1"/>
  <c r="AI222" i="1"/>
  <c r="AD220" i="1"/>
  <c r="AG220" i="1"/>
  <c r="AI220" i="1"/>
  <c r="AT220" i="1" s="1"/>
  <c r="AV220" i="1" s="1"/>
  <c r="AD218" i="1"/>
  <c r="AG218" i="1"/>
  <c r="AI218" i="1"/>
  <c r="AD216" i="1"/>
  <c r="AG216" i="1"/>
  <c r="AI216" i="1"/>
  <c r="AT216" i="1" s="1"/>
  <c r="AV216" i="1" s="1"/>
  <c r="AD214" i="1"/>
  <c r="AG214" i="1"/>
  <c r="AI214" i="1"/>
  <c r="AT214" i="1" s="1"/>
  <c r="AV214" i="1" s="1"/>
  <c r="AD212" i="1"/>
  <c r="AG212" i="1"/>
  <c r="AI212" i="1"/>
  <c r="AT212" i="1" s="1"/>
  <c r="AV212" i="1" s="1"/>
  <c r="AD210" i="1"/>
  <c r="AG210" i="1"/>
  <c r="AI210" i="1"/>
  <c r="AD208" i="1"/>
  <c r="AG208" i="1"/>
  <c r="AI208" i="1"/>
  <c r="AT208" i="1" s="1"/>
  <c r="AV208" i="1" s="1"/>
  <c r="AD206" i="1"/>
  <c r="AG206" i="1"/>
  <c r="AI206" i="1"/>
  <c r="AD204" i="1"/>
  <c r="AG204" i="1"/>
  <c r="AI204" i="1"/>
  <c r="AT204" i="1" s="1"/>
  <c r="AV204" i="1" s="1"/>
  <c r="AD202" i="1"/>
  <c r="AG202" i="1"/>
  <c r="AI202" i="1"/>
  <c r="AD200" i="1"/>
  <c r="AG200" i="1"/>
  <c r="AI200" i="1"/>
  <c r="AT200" i="1" s="1"/>
  <c r="AV200" i="1" s="1"/>
  <c r="AD198" i="1"/>
  <c r="AG198" i="1"/>
  <c r="AI198" i="1"/>
  <c r="AT198" i="1" s="1"/>
  <c r="AV198" i="1" s="1"/>
  <c r="AD196" i="1"/>
  <c r="AG196" i="1"/>
  <c r="AI196" i="1"/>
  <c r="AT196" i="1" s="1"/>
  <c r="AV196" i="1" s="1"/>
  <c r="AD194" i="1"/>
  <c r="AG194" i="1"/>
  <c r="AI194" i="1"/>
  <c r="AD192" i="1"/>
  <c r="AG192" i="1"/>
  <c r="AI192" i="1"/>
  <c r="AT192" i="1" s="1"/>
  <c r="AV192" i="1" s="1"/>
  <c r="AD190" i="1"/>
  <c r="AG190" i="1"/>
  <c r="AI190" i="1"/>
  <c r="AD188" i="1"/>
  <c r="AG188" i="1"/>
  <c r="AI188" i="1"/>
  <c r="AT188" i="1" s="1"/>
  <c r="AV188" i="1" s="1"/>
  <c r="AD186" i="1"/>
  <c r="AG186" i="1"/>
  <c r="AI186" i="1"/>
  <c r="AD184" i="1"/>
  <c r="AG184" i="1"/>
  <c r="AI184" i="1"/>
  <c r="AT184" i="1" s="1"/>
  <c r="AV184" i="1" s="1"/>
  <c r="AD182" i="1"/>
  <c r="AG182" i="1"/>
  <c r="AI182" i="1"/>
  <c r="AT182" i="1" s="1"/>
  <c r="AV182" i="1" s="1"/>
  <c r="AD180" i="1"/>
  <c r="AG180" i="1"/>
  <c r="AI180" i="1"/>
  <c r="AT180" i="1" s="1"/>
  <c r="AV180" i="1" s="1"/>
  <c r="AD178" i="1"/>
  <c r="AG178" i="1"/>
  <c r="AI178" i="1"/>
  <c r="AD176" i="1"/>
  <c r="AG176" i="1"/>
  <c r="AI176" i="1"/>
  <c r="AT176" i="1" s="1"/>
  <c r="AV176" i="1" s="1"/>
  <c r="AD174" i="1"/>
  <c r="AG174" i="1"/>
  <c r="AI174" i="1"/>
  <c r="AD172" i="1"/>
  <c r="AG172" i="1"/>
  <c r="AI172" i="1"/>
  <c r="AT172" i="1" s="1"/>
  <c r="AV172" i="1" s="1"/>
  <c r="AD170" i="1"/>
  <c r="AG170" i="1"/>
  <c r="AI170" i="1"/>
  <c r="AD168" i="1"/>
  <c r="AG168" i="1"/>
  <c r="AI168" i="1"/>
  <c r="AT168" i="1" s="1"/>
  <c r="AV168" i="1" s="1"/>
  <c r="AD166" i="1"/>
  <c r="AG166" i="1"/>
  <c r="AI166" i="1"/>
  <c r="AT166" i="1" s="1"/>
  <c r="AV166" i="1" s="1"/>
  <c r="AD164" i="1"/>
  <c r="AG164" i="1"/>
  <c r="AI164" i="1"/>
  <c r="AT164" i="1" s="1"/>
  <c r="AV164" i="1" s="1"/>
  <c r="AD162" i="1"/>
  <c r="AG162" i="1"/>
  <c r="AI162" i="1"/>
  <c r="AD160" i="1"/>
  <c r="AG160" i="1"/>
  <c r="AI160" i="1"/>
  <c r="AT160" i="1" s="1"/>
  <c r="AV160" i="1" s="1"/>
  <c r="AD158" i="1"/>
  <c r="AG158" i="1"/>
  <c r="AI158" i="1"/>
  <c r="AD156" i="1"/>
  <c r="AG156" i="1"/>
  <c r="AI156" i="1"/>
  <c r="AT156" i="1" s="1"/>
  <c r="AV156" i="1" s="1"/>
  <c r="AD154" i="1"/>
  <c r="AG154" i="1"/>
  <c r="AI154" i="1"/>
  <c r="AD152" i="1"/>
  <c r="AG152" i="1"/>
  <c r="AI152" i="1"/>
  <c r="AT152" i="1" s="1"/>
  <c r="AV152" i="1" s="1"/>
  <c r="AD150" i="1"/>
  <c r="AG150" i="1"/>
  <c r="AI150" i="1"/>
  <c r="AT150" i="1" s="1"/>
  <c r="AV150" i="1" s="1"/>
  <c r="AD146" i="1"/>
  <c r="AG146" i="1"/>
  <c r="AI146" i="1"/>
  <c r="AD144" i="1"/>
  <c r="AG144" i="1"/>
  <c r="AI144" i="1"/>
  <c r="AT144" i="1" s="1"/>
  <c r="AV144" i="1" s="1"/>
  <c r="AD79" i="1"/>
  <c r="AG79" i="1"/>
  <c r="AI79" i="1"/>
  <c r="Y499" i="1"/>
  <c r="Z499" i="1"/>
  <c r="Y497" i="1"/>
  <c r="X497" i="1"/>
  <c r="Y495" i="1"/>
  <c r="Z495" i="1"/>
  <c r="Y493" i="1"/>
  <c r="X493" i="1"/>
  <c r="Y491" i="1"/>
  <c r="Z491" i="1"/>
  <c r="Y489" i="1"/>
  <c r="X489" i="1"/>
  <c r="Y487" i="1"/>
  <c r="Z487" i="1"/>
  <c r="Y485" i="1"/>
  <c r="X485" i="1"/>
  <c r="Y483" i="1"/>
  <c r="Z483" i="1"/>
  <c r="Y481" i="1"/>
  <c r="X481" i="1"/>
  <c r="Y479" i="1"/>
  <c r="Z479" i="1"/>
  <c r="Y477" i="1"/>
  <c r="X477" i="1"/>
  <c r="Y475" i="1"/>
  <c r="Z475" i="1"/>
  <c r="Y473" i="1"/>
  <c r="X473" i="1"/>
  <c r="Y471" i="1"/>
  <c r="Z471" i="1"/>
  <c r="Y469" i="1"/>
  <c r="X469" i="1"/>
  <c r="Y467" i="1"/>
  <c r="Z467" i="1"/>
  <c r="Y465" i="1"/>
  <c r="X465" i="1"/>
  <c r="Y463" i="1"/>
  <c r="Z463" i="1"/>
  <c r="Y461" i="1"/>
  <c r="X461" i="1"/>
  <c r="Y459" i="1"/>
  <c r="Z459" i="1"/>
  <c r="Y457" i="1"/>
  <c r="X457" i="1"/>
  <c r="Y455" i="1"/>
  <c r="Z455" i="1"/>
  <c r="Y453" i="1"/>
  <c r="X453" i="1"/>
  <c r="Y451" i="1"/>
  <c r="Z451" i="1"/>
  <c r="Y449" i="1"/>
  <c r="X449" i="1"/>
  <c r="Y447" i="1"/>
  <c r="Z447" i="1"/>
  <c r="Y445" i="1"/>
  <c r="X445" i="1"/>
  <c r="Y443" i="1"/>
  <c r="Z443" i="1"/>
  <c r="Y441" i="1"/>
  <c r="X441" i="1"/>
  <c r="Y439" i="1"/>
  <c r="Z439" i="1"/>
  <c r="Y437" i="1"/>
  <c r="X437" i="1"/>
  <c r="Y435" i="1"/>
  <c r="Z435" i="1"/>
  <c r="Y433" i="1"/>
  <c r="X433" i="1"/>
  <c r="Y431" i="1"/>
  <c r="Z431" i="1"/>
  <c r="Y429" i="1"/>
  <c r="X429" i="1"/>
  <c r="Y427" i="1"/>
  <c r="Z427" i="1"/>
  <c r="Y425" i="1"/>
  <c r="X425" i="1"/>
  <c r="Y423" i="1"/>
  <c r="Z423" i="1"/>
  <c r="Y421" i="1"/>
  <c r="X421" i="1"/>
  <c r="Y419" i="1"/>
  <c r="Z419" i="1"/>
  <c r="Y417" i="1"/>
  <c r="X417" i="1"/>
  <c r="Y415" i="1"/>
  <c r="Z415" i="1"/>
  <c r="Y413" i="1"/>
  <c r="X413" i="1"/>
  <c r="Y411" i="1"/>
  <c r="Z411" i="1"/>
  <c r="Y409" i="1"/>
  <c r="X409" i="1"/>
  <c r="Y407" i="1"/>
  <c r="Z407" i="1"/>
  <c r="Y405" i="1"/>
  <c r="X405" i="1"/>
  <c r="Y403" i="1"/>
  <c r="Z403" i="1"/>
  <c r="Y401" i="1"/>
  <c r="X401" i="1"/>
  <c r="Y399" i="1"/>
  <c r="Z399" i="1"/>
  <c r="Y397" i="1"/>
  <c r="X397" i="1"/>
  <c r="Y395" i="1"/>
  <c r="Z395" i="1"/>
  <c r="Y393" i="1"/>
  <c r="X393" i="1"/>
  <c r="Y391" i="1"/>
  <c r="Z391" i="1"/>
  <c r="Y389" i="1"/>
  <c r="X389" i="1"/>
  <c r="Y387" i="1"/>
  <c r="Z387" i="1"/>
  <c r="Y385" i="1"/>
  <c r="X385" i="1"/>
  <c r="Y383" i="1"/>
  <c r="Z383" i="1"/>
  <c r="Y381" i="1"/>
  <c r="X381" i="1"/>
  <c r="Y379" i="1"/>
  <c r="Z379" i="1"/>
  <c r="Y377" i="1"/>
  <c r="X377" i="1"/>
  <c r="Y375" i="1"/>
  <c r="Z375" i="1"/>
  <c r="Y373" i="1"/>
  <c r="X373" i="1"/>
  <c r="Y371" i="1"/>
  <c r="Z371" i="1"/>
  <c r="Y369" i="1"/>
  <c r="X369" i="1"/>
  <c r="Y367" i="1"/>
  <c r="Z367" i="1"/>
  <c r="Y365" i="1"/>
  <c r="X365" i="1"/>
  <c r="Y363" i="1"/>
  <c r="Z363" i="1"/>
  <c r="Y361" i="1"/>
  <c r="X361" i="1"/>
  <c r="Y359" i="1"/>
  <c r="Z359" i="1"/>
  <c r="Y357" i="1"/>
  <c r="X357" i="1"/>
  <c r="Y355" i="1"/>
  <c r="Z355" i="1"/>
  <c r="Y353" i="1"/>
  <c r="X353" i="1"/>
  <c r="Y351" i="1"/>
  <c r="Z351" i="1"/>
  <c r="Y349" i="1"/>
  <c r="X349" i="1"/>
  <c r="Y347" i="1"/>
  <c r="Z347" i="1"/>
  <c r="Y345" i="1"/>
  <c r="X345" i="1"/>
  <c r="X343" i="1"/>
  <c r="Y343" i="1"/>
  <c r="Z343" i="1"/>
  <c r="X339" i="1"/>
  <c r="Y339" i="1"/>
  <c r="Z339" i="1"/>
  <c r="Y337" i="1"/>
  <c r="X337" i="1"/>
  <c r="X335" i="1"/>
  <c r="Y335" i="1"/>
  <c r="Z335" i="1"/>
  <c r="X331" i="1"/>
  <c r="Y331" i="1"/>
  <c r="Z331" i="1"/>
  <c r="Y329" i="1"/>
  <c r="X329" i="1"/>
  <c r="X327" i="1"/>
  <c r="Y327" i="1"/>
  <c r="Z327" i="1"/>
  <c r="X323" i="1"/>
  <c r="Y323" i="1"/>
  <c r="Z323" i="1"/>
  <c r="Y321" i="1"/>
  <c r="X321" i="1"/>
  <c r="X319" i="1"/>
  <c r="Y319" i="1"/>
  <c r="Z319" i="1"/>
  <c r="X315" i="1"/>
  <c r="Y315" i="1"/>
  <c r="Z315" i="1"/>
  <c r="Y313" i="1"/>
  <c r="X313" i="1"/>
  <c r="X311" i="1"/>
  <c r="Y311" i="1"/>
  <c r="Z311" i="1"/>
  <c r="X307" i="1"/>
  <c r="Y307" i="1"/>
  <c r="Z307" i="1"/>
  <c r="Y305" i="1"/>
  <c r="X305" i="1"/>
  <c r="X303" i="1"/>
  <c r="Y303" i="1"/>
  <c r="Z303" i="1"/>
  <c r="X299" i="1"/>
  <c r="Y299" i="1"/>
  <c r="Z299" i="1"/>
  <c r="Y297" i="1"/>
  <c r="X297" i="1"/>
  <c r="X295" i="1"/>
  <c r="Y295" i="1"/>
  <c r="Z295" i="1"/>
  <c r="X291" i="1"/>
  <c r="Y291" i="1"/>
  <c r="Z291" i="1"/>
  <c r="Y289" i="1"/>
  <c r="X289" i="1"/>
  <c r="X287" i="1"/>
  <c r="Y287" i="1"/>
  <c r="Z287" i="1"/>
  <c r="X283" i="1"/>
  <c r="Y283" i="1"/>
  <c r="Z283" i="1"/>
  <c r="Y281" i="1"/>
  <c r="X281" i="1"/>
  <c r="X279" i="1"/>
  <c r="Y279" i="1"/>
  <c r="Z279" i="1"/>
  <c r="X275" i="1"/>
  <c r="Y275" i="1"/>
  <c r="Z275" i="1"/>
  <c r="Y273" i="1"/>
  <c r="X273" i="1"/>
  <c r="X271" i="1"/>
  <c r="Y271" i="1"/>
  <c r="Z271" i="1"/>
  <c r="X267" i="1"/>
  <c r="Y267" i="1"/>
  <c r="Z267" i="1"/>
  <c r="Y265" i="1"/>
  <c r="X265" i="1"/>
  <c r="X263" i="1"/>
  <c r="Y263" i="1"/>
  <c r="Z263" i="1"/>
  <c r="X259" i="1"/>
  <c r="Y259" i="1"/>
  <c r="Z259" i="1"/>
  <c r="Y257" i="1"/>
  <c r="X257" i="1"/>
  <c r="X255" i="1"/>
  <c r="Y255" i="1"/>
  <c r="Z255" i="1"/>
  <c r="X251" i="1"/>
  <c r="Y251" i="1"/>
  <c r="Z251" i="1"/>
  <c r="Y249" i="1"/>
  <c r="X249" i="1"/>
  <c r="X247" i="1"/>
  <c r="Y247" i="1"/>
  <c r="Z247" i="1"/>
  <c r="X243" i="1"/>
  <c r="Y243" i="1"/>
  <c r="Z243" i="1"/>
  <c r="Y241" i="1"/>
  <c r="X241" i="1"/>
  <c r="X239" i="1"/>
  <c r="Y239" i="1"/>
  <c r="Z239" i="1"/>
  <c r="Y237" i="1"/>
  <c r="AA237" i="1"/>
  <c r="X235" i="1"/>
  <c r="Y235" i="1"/>
  <c r="AA235" i="1"/>
  <c r="Z235" i="1"/>
  <c r="Y233" i="1"/>
  <c r="AA233" i="1"/>
  <c r="X233" i="1"/>
  <c r="X231" i="1"/>
  <c r="Y231" i="1"/>
  <c r="AA231" i="1"/>
  <c r="Z231" i="1"/>
  <c r="Y229" i="1"/>
  <c r="AA229" i="1"/>
  <c r="X227" i="1"/>
  <c r="Y227" i="1"/>
  <c r="AA227" i="1"/>
  <c r="Z227" i="1"/>
  <c r="Y225" i="1"/>
  <c r="AA225" i="1"/>
  <c r="X225" i="1"/>
  <c r="X223" i="1"/>
  <c r="Y223" i="1"/>
  <c r="AA223" i="1"/>
  <c r="Z223" i="1"/>
  <c r="Y221" i="1"/>
  <c r="AA221" i="1"/>
  <c r="X219" i="1"/>
  <c r="Y219" i="1"/>
  <c r="AA219" i="1"/>
  <c r="Z219" i="1"/>
  <c r="Y217" i="1"/>
  <c r="AA217" i="1"/>
  <c r="X217" i="1"/>
  <c r="X215" i="1"/>
  <c r="Y215" i="1"/>
  <c r="AA215" i="1"/>
  <c r="Z215" i="1"/>
  <c r="Y213" i="1"/>
  <c r="AA213" i="1"/>
  <c r="X211" i="1"/>
  <c r="Y211" i="1"/>
  <c r="AA211" i="1"/>
  <c r="Z211" i="1"/>
  <c r="Y209" i="1"/>
  <c r="AA209" i="1"/>
  <c r="X209" i="1"/>
  <c r="X207" i="1"/>
  <c r="Y207" i="1"/>
  <c r="AA207" i="1"/>
  <c r="Z207" i="1"/>
  <c r="Y205" i="1"/>
  <c r="AA205" i="1"/>
  <c r="X203" i="1"/>
  <c r="Y203" i="1"/>
  <c r="AA203" i="1"/>
  <c r="Z203" i="1"/>
  <c r="Y201" i="1"/>
  <c r="AA201" i="1"/>
  <c r="X201" i="1"/>
  <c r="X199" i="1"/>
  <c r="Y199" i="1"/>
  <c r="AA199" i="1"/>
  <c r="Z199" i="1"/>
  <c r="Y197" i="1"/>
  <c r="AA197" i="1"/>
  <c r="X195" i="1"/>
  <c r="Y195" i="1"/>
  <c r="AA195" i="1"/>
  <c r="Z195" i="1"/>
  <c r="Y193" i="1"/>
  <c r="AA193" i="1"/>
  <c r="X193" i="1"/>
  <c r="X191" i="1"/>
  <c r="Y191" i="1"/>
  <c r="AA191" i="1"/>
  <c r="Z191" i="1"/>
  <c r="Y189" i="1"/>
  <c r="AA189" i="1"/>
  <c r="X187" i="1"/>
  <c r="Y187" i="1"/>
  <c r="AA187" i="1"/>
  <c r="Z187" i="1"/>
  <c r="Y185" i="1"/>
  <c r="AA185" i="1"/>
  <c r="X185" i="1"/>
  <c r="X183" i="1"/>
  <c r="Y183" i="1"/>
  <c r="AA183" i="1"/>
  <c r="Z183" i="1"/>
  <c r="Y181" i="1"/>
  <c r="AA181" i="1"/>
  <c r="X179" i="1"/>
  <c r="Y179" i="1"/>
  <c r="AA179" i="1"/>
  <c r="Z179" i="1"/>
  <c r="Y177" i="1"/>
  <c r="AA177" i="1"/>
  <c r="X177" i="1"/>
  <c r="X175" i="1"/>
  <c r="Y175" i="1"/>
  <c r="AA175" i="1"/>
  <c r="Z175" i="1"/>
  <c r="Y173" i="1"/>
  <c r="AA173" i="1"/>
  <c r="X171" i="1"/>
  <c r="Y171" i="1"/>
  <c r="AA171" i="1"/>
  <c r="Z171" i="1"/>
  <c r="Y169" i="1"/>
  <c r="AA169" i="1"/>
  <c r="X169" i="1"/>
  <c r="X167" i="1"/>
  <c r="Y167" i="1"/>
  <c r="AA167" i="1"/>
  <c r="Z167" i="1"/>
  <c r="Y165" i="1"/>
  <c r="AA165" i="1"/>
  <c r="X163" i="1"/>
  <c r="Y163" i="1"/>
  <c r="AA163" i="1"/>
  <c r="Z163" i="1"/>
  <c r="Y161" i="1"/>
  <c r="AA161" i="1"/>
  <c r="X161" i="1"/>
  <c r="X159" i="1"/>
  <c r="Y159" i="1"/>
  <c r="AA159" i="1"/>
  <c r="Z159" i="1"/>
  <c r="Y157" i="1"/>
  <c r="AA157" i="1"/>
  <c r="X155" i="1"/>
  <c r="Y155" i="1"/>
  <c r="AA155" i="1"/>
  <c r="Z155" i="1"/>
  <c r="Y153" i="1"/>
  <c r="AA153" i="1"/>
  <c r="X153" i="1"/>
  <c r="X151" i="1"/>
  <c r="Y151" i="1"/>
  <c r="AA151" i="1"/>
  <c r="Z151" i="1"/>
  <c r="Y149" i="1"/>
  <c r="AA149" i="1"/>
  <c r="X147" i="1"/>
  <c r="Y147" i="1"/>
  <c r="AA147" i="1"/>
  <c r="Z147" i="1"/>
  <c r="X145" i="1"/>
  <c r="X143" i="1"/>
  <c r="Y143" i="1"/>
  <c r="Z143" i="1"/>
  <c r="AA143" i="1" s="1"/>
  <c r="Y141" i="1"/>
  <c r="AA141" i="1"/>
  <c r="X139" i="1"/>
  <c r="Y139" i="1"/>
  <c r="Z139" i="1"/>
  <c r="AA139" i="1" s="1"/>
  <c r="Y137" i="1"/>
  <c r="AA137" i="1"/>
  <c r="X137" i="1"/>
  <c r="X135" i="1"/>
  <c r="Y135" i="1"/>
  <c r="Z135" i="1"/>
  <c r="AA135" i="1" s="1"/>
  <c r="Y133" i="1"/>
  <c r="AA133" i="1"/>
  <c r="X131" i="1"/>
  <c r="Y131" i="1"/>
  <c r="Z131" i="1" s="1"/>
  <c r="AA131" i="1" s="1"/>
  <c r="X78" i="1"/>
  <c r="Y78" i="1" s="1"/>
  <c r="Z78" i="1" s="1"/>
  <c r="AA78" i="1" s="1"/>
  <c r="X76" i="1"/>
  <c r="Y76" i="1" s="1"/>
  <c r="Y74" i="1"/>
  <c r="AA74" i="1"/>
  <c r="AA497" i="1"/>
  <c r="AA493" i="1"/>
  <c r="AA489" i="1"/>
  <c r="AA485" i="1"/>
  <c r="AA481" i="1"/>
  <c r="AA477" i="1"/>
  <c r="AA473" i="1"/>
  <c r="AA469" i="1"/>
  <c r="AA465" i="1"/>
  <c r="AA461" i="1"/>
  <c r="AA457" i="1"/>
  <c r="AA453" i="1"/>
  <c r="AA449" i="1"/>
  <c r="AA445" i="1"/>
  <c r="AA441" i="1"/>
  <c r="AA437" i="1"/>
  <c r="AA433" i="1"/>
  <c r="AA429" i="1"/>
  <c r="AA425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21" i="1"/>
  <c r="AA317" i="1"/>
  <c r="AA313" i="1"/>
  <c r="AA309" i="1"/>
  <c r="AA305" i="1"/>
  <c r="AA301" i="1"/>
  <c r="AA297" i="1"/>
  <c r="AA293" i="1"/>
  <c r="AA289" i="1"/>
  <c r="AA285" i="1"/>
  <c r="AA281" i="1"/>
  <c r="AA277" i="1"/>
  <c r="AA273" i="1"/>
  <c r="AA269" i="1"/>
  <c r="AA265" i="1"/>
  <c r="AA261" i="1"/>
  <c r="AA257" i="1"/>
  <c r="AA253" i="1"/>
  <c r="AA249" i="1"/>
  <c r="AA245" i="1"/>
  <c r="AA241" i="1"/>
  <c r="Z493" i="1"/>
  <c r="Z485" i="1"/>
  <c r="Z477" i="1"/>
  <c r="Z469" i="1"/>
  <c r="Z461" i="1"/>
  <c r="Z453" i="1"/>
  <c r="Z445" i="1"/>
  <c r="Z437" i="1"/>
  <c r="Z429" i="1"/>
  <c r="Z421" i="1"/>
  <c r="Z413" i="1"/>
  <c r="Z405" i="1"/>
  <c r="Z397" i="1"/>
  <c r="Z389" i="1"/>
  <c r="Z381" i="1"/>
  <c r="Z373" i="1"/>
  <c r="Z365" i="1"/>
  <c r="Z357" i="1"/>
  <c r="Z349" i="1"/>
  <c r="Z341" i="1"/>
  <c r="Z333" i="1"/>
  <c r="Z325" i="1"/>
  <c r="Z317" i="1"/>
  <c r="Z309" i="1"/>
  <c r="Z301" i="1"/>
  <c r="Z293" i="1"/>
  <c r="Z285" i="1"/>
  <c r="Z277" i="1"/>
  <c r="Z269" i="1"/>
  <c r="Z261" i="1"/>
  <c r="Z253" i="1"/>
  <c r="Z245" i="1"/>
  <c r="Z237" i="1"/>
  <c r="Z229" i="1"/>
  <c r="Z221" i="1"/>
  <c r="Z213" i="1"/>
  <c r="Z205" i="1"/>
  <c r="Z197" i="1"/>
  <c r="Z189" i="1"/>
  <c r="Z181" i="1"/>
  <c r="Z173" i="1"/>
  <c r="Z165" i="1"/>
  <c r="Z157" i="1"/>
  <c r="Z149" i="1"/>
  <c r="Z141" i="1"/>
  <c r="Z133" i="1"/>
  <c r="Z74" i="1"/>
  <c r="X495" i="1"/>
  <c r="X487" i="1"/>
  <c r="X479" i="1"/>
  <c r="X471" i="1"/>
  <c r="X463" i="1"/>
  <c r="X455" i="1"/>
  <c r="X447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1" i="1"/>
  <c r="X325" i="1"/>
  <c r="X309" i="1"/>
  <c r="X293" i="1"/>
  <c r="X277" i="1"/>
  <c r="X261" i="1"/>
  <c r="X245" i="1"/>
  <c r="X229" i="1"/>
  <c r="X213" i="1"/>
  <c r="X197" i="1"/>
  <c r="X181" i="1"/>
  <c r="X165" i="1"/>
  <c r="X149" i="1"/>
  <c r="X133" i="1"/>
  <c r="X494" i="1"/>
  <c r="Z494" i="1"/>
  <c r="AA494" i="1"/>
  <c r="X478" i="1"/>
  <c r="Z478" i="1"/>
  <c r="AA478" i="1"/>
  <c r="X462" i="1"/>
  <c r="Z462" i="1"/>
  <c r="AA462" i="1"/>
  <c r="X446" i="1"/>
  <c r="Z446" i="1"/>
  <c r="AA446" i="1"/>
  <c r="X430" i="1"/>
  <c r="Z430" i="1"/>
  <c r="AA430" i="1"/>
  <c r="X414" i="1"/>
  <c r="Z414" i="1"/>
  <c r="AA414" i="1"/>
  <c r="X398" i="1"/>
  <c r="Z398" i="1"/>
  <c r="AA398" i="1"/>
  <c r="X382" i="1"/>
  <c r="Z382" i="1"/>
  <c r="AA382" i="1"/>
  <c r="X366" i="1"/>
  <c r="Z366" i="1"/>
  <c r="AA366" i="1"/>
  <c r="X350" i="1"/>
  <c r="Z350" i="1"/>
  <c r="AA350" i="1"/>
  <c r="X334" i="1"/>
  <c r="Z334" i="1"/>
  <c r="AA334" i="1"/>
  <c r="X318" i="1"/>
  <c r="Z318" i="1"/>
  <c r="AA318" i="1"/>
  <c r="X302" i="1"/>
  <c r="Z302" i="1"/>
  <c r="AA302" i="1"/>
  <c r="X286" i="1"/>
  <c r="Z286" i="1"/>
  <c r="AA286" i="1"/>
  <c r="X270" i="1"/>
  <c r="Z270" i="1"/>
  <c r="AA270" i="1"/>
  <c r="X254" i="1"/>
  <c r="Z254" i="1"/>
  <c r="AA254" i="1"/>
  <c r="X238" i="1"/>
  <c r="Z238" i="1"/>
  <c r="AA238" i="1"/>
  <c r="X222" i="1"/>
  <c r="Z222" i="1"/>
  <c r="AA222" i="1"/>
  <c r="X206" i="1"/>
  <c r="Z206" i="1"/>
  <c r="AA206" i="1"/>
  <c r="X190" i="1"/>
  <c r="Z190" i="1"/>
  <c r="AA190" i="1"/>
  <c r="X174" i="1"/>
  <c r="Z174" i="1"/>
  <c r="AA174" i="1"/>
  <c r="X158" i="1"/>
  <c r="Z158" i="1"/>
  <c r="AA158" i="1"/>
  <c r="X142" i="1"/>
  <c r="Y142" i="1" s="1"/>
  <c r="Z142" i="1" s="1"/>
  <c r="AA142" i="1" s="1"/>
  <c r="X75" i="1"/>
  <c r="Y75" i="1" s="1"/>
  <c r="AM337" i="1"/>
  <c r="AQ337" i="1"/>
  <c r="AM335" i="1"/>
  <c r="AQ335" i="1"/>
  <c r="AM333" i="1"/>
  <c r="AQ333" i="1"/>
  <c r="AM331" i="1"/>
  <c r="AQ331" i="1"/>
  <c r="AM329" i="1"/>
  <c r="AQ329" i="1"/>
  <c r="AM327" i="1"/>
  <c r="AQ327" i="1"/>
  <c r="AM325" i="1"/>
  <c r="AQ325" i="1"/>
  <c r="AM323" i="1"/>
  <c r="AQ323" i="1"/>
  <c r="AM321" i="1"/>
  <c r="AQ321" i="1"/>
  <c r="AM319" i="1"/>
  <c r="AQ319" i="1"/>
  <c r="AM317" i="1"/>
  <c r="AQ317" i="1"/>
  <c r="AM315" i="1"/>
  <c r="AQ315" i="1"/>
  <c r="AM313" i="1"/>
  <c r="AQ313" i="1"/>
  <c r="AM311" i="1"/>
  <c r="AQ311" i="1"/>
  <c r="AM309" i="1"/>
  <c r="AQ309" i="1"/>
  <c r="AM307" i="1"/>
  <c r="AQ307" i="1"/>
  <c r="AM305" i="1"/>
  <c r="AQ305" i="1"/>
  <c r="AM303" i="1"/>
  <c r="AQ303" i="1"/>
  <c r="AM301" i="1"/>
  <c r="AQ301" i="1"/>
  <c r="AM299" i="1"/>
  <c r="AQ299" i="1"/>
  <c r="AM297" i="1"/>
  <c r="AQ297" i="1"/>
  <c r="AM295" i="1"/>
  <c r="AQ295" i="1"/>
  <c r="AM293" i="1"/>
  <c r="AQ293" i="1"/>
  <c r="AM291" i="1"/>
  <c r="AQ291" i="1"/>
  <c r="AM289" i="1"/>
  <c r="AQ289" i="1"/>
  <c r="AM287" i="1"/>
  <c r="AQ287" i="1"/>
  <c r="AM285" i="1"/>
  <c r="AQ285" i="1"/>
  <c r="AM283" i="1"/>
  <c r="AQ283" i="1"/>
  <c r="AM281" i="1"/>
  <c r="AQ281" i="1"/>
  <c r="AM279" i="1"/>
  <c r="AQ279" i="1"/>
  <c r="AM277" i="1"/>
  <c r="AQ277" i="1"/>
  <c r="AM275" i="1"/>
  <c r="AQ275" i="1"/>
  <c r="AM273" i="1"/>
  <c r="AQ273" i="1"/>
  <c r="AM271" i="1"/>
  <c r="AQ271" i="1"/>
  <c r="AM269" i="1"/>
  <c r="AQ269" i="1"/>
  <c r="AM267" i="1"/>
  <c r="AQ267" i="1"/>
  <c r="AM265" i="1"/>
  <c r="AQ265" i="1"/>
  <c r="AM263" i="1"/>
  <c r="AQ263" i="1"/>
  <c r="AM261" i="1"/>
  <c r="AQ261" i="1"/>
  <c r="AM259" i="1"/>
  <c r="AQ259" i="1"/>
  <c r="AM257" i="1"/>
  <c r="AQ257" i="1"/>
  <c r="AM255" i="1"/>
  <c r="AQ255" i="1"/>
  <c r="AM253" i="1"/>
  <c r="AQ253" i="1"/>
  <c r="AM251" i="1"/>
  <c r="AQ251" i="1"/>
  <c r="AM249" i="1"/>
  <c r="AQ249" i="1"/>
  <c r="AM247" i="1"/>
  <c r="AQ247" i="1"/>
  <c r="AM245" i="1"/>
  <c r="AQ245" i="1"/>
  <c r="AM243" i="1"/>
  <c r="AQ243" i="1"/>
  <c r="AM241" i="1"/>
  <c r="AQ241" i="1"/>
  <c r="AM239" i="1"/>
  <c r="AQ239" i="1"/>
  <c r="AM237" i="1"/>
  <c r="AQ237" i="1"/>
  <c r="AM235" i="1"/>
  <c r="AQ235" i="1"/>
  <c r="AM233" i="1"/>
  <c r="AQ233" i="1"/>
  <c r="AM231" i="1"/>
  <c r="AQ231" i="1"/>
  <c r="AM229" i="1"/>
  <c r="AQ229" i="1"/>
  <c r="AM227" i="1"/>
  <c r="AQ227" i="1"/>
  <c r="AM225" i="1"/>
  <c r="AQ225" i="1"/>
  <c r="AM223" i="1"/>
  <c r="AQ223" i="1"/>
  <c r="AM221" i="1"/>
  <c r="AQ221" i="1"/>
  <c r="AM219" i="1"/>
  <c r="AQ219" i="1"/>
  <c r="AM217" i="1"/>
  <c r="AQ217" i="1"/>
  <c r="AM215" i="1"/>
  <c r="AQ215" i="1"/>
  <c r="AM213" i="1"/>
  <c r="AQ213" i="1"/>
  <c r="AM211" i="1"/>
  <c r="AQ211" i="1"/>
  <c r="AM209" i="1"/>
  <c r="AQ209" i="1"/>
  <c r="AM207" i="1"/>
  <c r="AQ207" i="1"/>
  <c r="AM205" i="1"/>
  <c r="AQ205" i="1"/>
  <c r="AM203" i="1"/>
  <c r="AQ203" i="1"/>
  <c r="AM201" i="1"/>
  <c r="AQ201" i="1"/>
  <c r="AM199" i="1"/>
  <c r="AQ199" i="1"/>
  <c r="AM197" i="1"/>
  <c r="AQ197" i="1"/>
  <c r="AM195" i="1"/>
  <c r="AQ195" i="1"/>
  <c r="AM193" i="1"/>
  <c r="AQ193" i="1"/>
  <c r="AM191" i="1"/>
  <c r="AQ191" i="1"/>
  <c r="AM189" i="1"/>
  <c r="AQ189" i="1"/>
  <c r="AM187" i="1"/>
  <c r="AQ187" i="1"/>
  <c r="AM185" i="1"/>
  <c r="AQ185" i="1"/>
  <c r="AM183" i="1"/>
  <c r="AQ183" i="1"/>
  <c r="AM181" i="1"/>
  <c r="AQ181" i="1"/>
  <c r="AM179" i="1"/>
  <c r="AQ179" i="1"/>
  <c r="AM177" i="1"/>
  <c r="AQ177" i="1"/>
  <c r="AM175" i="1"/>
  <c r="AQ175" i="1"/>
  <c r="AM173" i="1"/>
  <c r="AQ173" i="1"/>
  <c r="AM171" i="1"/>
  <c r="AQ171" i="1"/>
  <c r="AM169" i="1"/>
  <c r="AQ169" i="1"/>
  <c r="AM167" i="1"/>
  <c r="AQ167" i="1"/>
  <c r="AM165" i="1"/>
  <c r="AQ165" i="1"/>
  <c r="AM163" i="1"/>
  <c r="AQ163" i="1"/>
  <c r="AM161" i="1"/>
  <c r="AQ161" i="1"/>
  <c r="AM159" i="1"/>
  <c r="AQ159" i="1"/>
  <c r="AM157" i="1"/>
  <c r="AQ157" i="1"/>
  <c r="AM155" i="1"/>
  <c r="AQ155" i="1"/>
  <c r="AM153" i="1"/>
  <c r="AQ153" i="1"/>
  <c r="AM151" i="1"/>
  <c r="AQ151" i="1"/>
  <c r="AM149" i="1"/>
  <c r="AQ149" i="1"/>
  <c r="AM147" i="1"/>
  <c r="AQ147" i="1"/>
  <c r="AM145" i="1"/>
  <c r="AQ145" i="1"/>
  <c r="AM143" i="1"/>
  <c r="AQ143" i="1"/>
  <c r="AM141" i="1"/>
  <c r="AQ141" i="1"/>
  <c r="AM139" i="1"/>
  <c r="AQ139" i="1"/>
  <c r="AM137" i="1"/>
  <c r="AQ137" i="1"/>
  <c r="AM135" i="1"/>
  <c r="AQ135" i="1"/>
  <c r="AM133" i="1"/>
  <c r="AQ133" i="1"/>
  <c r="AM131" i="1"/>
  <c r="AQ131" i="1"/>
  <c r="AQ78" i="1"/>
  <c r="AQ76" i="1"/>
  <c r="AM74" i="1"/>
  <c r="AQ74" i="1"/>
  <c r="X498" i="1"/>
  <c r="Z498" i="1"/>
  <c r="AA498" i="1"/>
  <c r="X490" i="1"/>
  <c r="Z490" i="1"/>
  <c r="AA490" i="1"/>
  <c r="X482" i="1"/>
  <c r="Z482" i="1"/>
  <c r="AA482" i="1"/>
  <c r="X474" i="1"/>
  <c r="Z474" i="1"/>
  <c r="AA474" i="1"/>
  <c r="X466" i="1"/>
  <c r="Z466" i="1"/>
  <c r="AA466" i="1"/>
  <c r="X458" i="1"/>
  <c r="Z458" i="1"/>
  <c r="AA458" i="1"/>
  <c r="X450" i="1"/>
  <c r="Z450" i="1"/>
  <c r="AA450" i="1"/>
  <c r="X442" i="1"/>
  <c r="Z442" i="1"/>
  <c r="AA442" i="1"/>
  <c r="X434" i="1"/>
  <c r="Z434" i="1"/>
  <c r="AA434" i="1"/>
  <c r="X426" i="1"/>
  <c r="Z426" i="1"/>
  <c r="AA426" i="1"/>
  <c r="X418" i="1"/>
  <c r="Z418" i="1"/>
  <c r="AA418" i="1"/>
  <c r="X410" i="1"/>
  <c r="Z410" i="1"/>
  <c r="AA410" i="1"/>
  <c r="X402" i="1"/>
  <c r="Z402" i="1"/>
  <c r="AA402" i="1"/>
  <c r="X394" i="1"/>
  <c r="Z394" i="1"/>
  <c r="AA394" i="1"/>
  <c r="X386" i="1"/>
  <c r="Z386" i="1"/>
  <c r="AA386" i="1"/>
  <c r="X378" i="1"/>
  <c r="Z378" i="1"/>
  <c r="AA378" i="1"/>
  <c r="X370" i="1"/>
  <c r="Z370" i="1"/>
  <c r="AA370" i="1"/>
  <c r="X362" i="1"/>
  <c r="Z362" i="1"/>
  <c r="AA362" i="1"/>
  <c r="X354" i="1"/>
  <c r="Z354" i="1"/>
  <c r="AA354" i="1"/>
  <c r="X346" i="1"/>
  <c r="Z346" i="1"/>
  <c r="AA346" i="1"/>
  <c r="X338" i="1"/>
  <c r="Z338" i="1"/>
  <c r="AA338" i="1"/>
  <c r="X330" i="1"/>
  <c r="Z330" i="1"/>
  <c r="AA330" i="1"/>
  <c r="X322" i="1"/>
  <c r="Z322" i="1"/>
  <c r="AA322" i="1"/>
  <c r="X314" i="1"/>
  <c r="Z314" i="1"/>
  <c r="AA314" i="1"/>
  <c r="X306" i="1"/>
  <c r="Z306" i="1"/>
  <c r="AA306" i="1"/>
  <c r="X298" i="1"/>
  <c r="Z298" i="1"/>
  <c r="AA298" i="1"/>
  <c r="X290" i="1"/>
  <c r="Z290" i="1"/>
  <c r="AA290" i="1"/>
  <c r="X282" i="1"/>
  <c r="Z282" i="1"/>
  <c r="AA282" i="1"/>
  <c r="X274" i="1"/>
  <c r="Z274" i="1"/>
  <c r="AA274" i="1"/>
  <c r="X266" i="1"/>
  <c r="Z266" i="1"/>
  <c r="AA266" i="1"/>
  <c r="X258" i="1"/>
  <c r="Z258" i="1"/>
  <c r="AA258" i="1"/>
  <c r="X250" i="1"/>
  <c r="Z250" i="1"/>
  <c r="AA250" i="1"/>
  <c r="X242" i="1"/>
  <c r="Z242" i="1"/>
  <c r="AA242" i="1"/>
  <c r="X234" i="1"/>
  <c r="Z234" i="1"/>
  <c r="AA234" i="1"/>
  <c r="X226" i="1"/>
  <c r="Z226" i="1"/>
  <c r="AA226" i="1"/>
  <c r="X218" i="1"/>
  <c r="Z218" i="1"/>
  <c r="AA218" i="1"/>
  <c r="X210" i="1"/>
  <c r="Z210" i="1"/>
  <c r="AA210" i="1"/>
  <c r="X202" i="1"/>
  <c r="Z202" i="1"/>
  <c r="AA202" i="1"/>
  <c r="X194" i="1"/>
  <c r="Z194" i="1"/>
  <c r="AA194" i="1"/>
  <c r="X186" i="1"/>
  <c r="Z186" i="1"/>
  <c r="AA186" i="1"/>
  <c r="X178" i="1"/>
  <c r="Z178" i="1"/>
  <c r="AA178" i="1"/>
  <c r="X170" i="1"/>
  <c r="Z170" i="1"/>
  <c r="AA170" i="1"/>
  <c r="X162" i="1"/>
  <c r="Z162" i="1"/>
  <c r="AA162" i="1"/>
  <c r="X154" i="1"/>
  <c r="Z154" i="1"/>
  <c r="AA154" i="1"/>
  <c r="X146" i="1"/>
  <c r="Z146" i="1"/>
  <c r="AA146" i="1"/>
  <c r="X138" i="1"/>
  <c r="X79" i="1"/>
  <c r="Z79" i="1"/>
  <c r="AA79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Z497" i="1"/>
  <c r="Z489" i="1"/>
  <c r="Z481" i="1"/>
  <c r="Z473" i="1"/>
  <c r="Z465" i="1"/>
  <c r="Z457" i="1"/>
  <c r="Z449" i="1"/>
  <c r="Z441" i="1"/>
  <c r="Z433" i="1"/>
  <c r="Z425" i="1"/>
  <c r="Z417" i="1"/>
  <c r="Z409" i="1"/>
  <c r="Z401" i="1"/>
  <c r="Z393" i="1"/>
  <c r="Z385" i="1"/>
  <c r="Z377" i="1"/>
  <c r="Z369" i="1"/>
  <c r="Z361" i="1"/>
  <c r="Z353" i="1"/>
  <c r="Z345" i="1"/>
  <c r="Z337" i="1"/>
  <c r="Z329" i="1"/>
  <c r="Z321" i="1"/>
  <c r="Z313" i="1"/>
  <c r="Z305" i="1"/>
  <c r="Z297" i="1"/>
  <c r="Z289" i="1"/>
  <c r="Z281" i="1"/>
  <c r="Z273" i="1"/>
  <c r="Z265" i="1"/>
  <c r="Z257" i="1"/>
  <c r="Z249" i="1"/>
  <c r="Z241" i="1"/>
  <c r="Z233" i="1"/>
  <c r="Z225" i="1"/>
  <c r="Z217" i="1"/>
  <c r="Z209" i="1"/>
  <c r="Z201" i="1"/>
  <c r="Z193" i="1"/>
  <c r="Z185" i="1"/>
  <c r="Z177" i="1"/>
  <c r="Z169" i="1"/>
  <c r="Z161" i="1"/>
  <c r="Z153" i="1"/>
  <c r="Z137" i="1"/>
  <c r="Y498" i="1"/>
  <c r="Y490" i="1"/>
  <c r="Y482" i="1"/>
  <c r="Y474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58" i="1"/>
  <c r="Y250" i="1"/>
  <c r="Y242" i="1"/>
  <c r="Y234" i="1"/>
  <c r="Y226" i="1"/>
  <c r="Y218" i="1"/>
  <c r="Y210" i="1"/>
  <c r="Y202" i="1"/>
  <c r="Y194" i="1"/>
  <c r="Y186" i="1"/>
  <c r="Y178" i="1"/>
  <c r="Y170" i="1"/>
  <c r="Y162" i="1"/>
  <c r="Y154" i="1"/>
  <c r="Y146" i="1"/>
  <c r="Y79" i="1"/>
  <c r="X499" i="1"/>
  <c r="X491" i="1"/>
  <c r="X483" i="1"/>
  <c r="X475" i="1"/>
  <c r="X467" i="1"/>
  <c r="X459" i="1"/>
  <c r="X451" i="1"/>
  <c r="X443" i="1"/>
  <c r="X435" i="1"/>
  <c r="X427" i="1"/>
  <c r="X419" i="1"/>
  <c r="X411" i="1"/>
  <c r="X403" i="1"/>
  <c r="X395" i="1"/>
  <c r="X387" i="1"/>
  <c r="X379" i="1"/>
  <c r="X371" i="1"/>
  <c r="X363" i="1"/>
  <c r="X355" i="1"/>
  <c r="X347" i="1"/>
  <c r="X333" i="1"/>
  <c r="X317" i="1"/>
  <c r="X301" i="1"/>
  <c r="X285" i="1"/>
  <c r="X269" i="1"/>
  <c r="X253" i="1"/>
  <c r="X237" i="1"/>
  <c r="X221" i="1"/>
  <c r="X205" i="1"/>
  <c r="X189" i="1"/>
  <c r="X173" i="1"/>
  <c r="X157" i="1"/>
  <c r="X141" i="1"/>
  <c r="X74" i="1"/>
  <c r="X486" i="1"/>
  <c r="Z486" i="1"/>
  <c r="AA486" i="1"/>
  <c r="X470" i="1"/>
  <c r="Z470" i="1"/>
  <c r="AA470" i="1"/>
  <c r="X454" i="1"/>
  <c r="Z454" i="1"/>
  <c r="AA454" i="1"/>
  <c r="X438" i="1"/>
  <c r="Z438" i="1"/>
  <c r="AA438" i="1"/>
  <c r="X422" i="1"/>
  <c r="Z422" i="1"/>
  <c r="AA422" i="1"/>
  <c r="X406" i="1"/>
  <c r="Z406" i="1"/>
  <c r="AA406" i="1"/>
  <c r="X390" i="1"/>
  <c r="Z390" i="1"/>
  <c r="AA390" i="1"/>
  <c r="X374" i="1"/>
  <c r="Z374" i="1"/>
  <c r="AA374" i="1"/>
  <c r="X358" i="1"/>
  <c r="Z358" i="1"/>
  <c r="AA358" i="1"/>
  <c r="X342" i="1"/>
  <c r="Z342" i="1"/>
  <c r="AA342" i="1"/>
  <c r="X326" i="1"/>
  <c r="Z326" i="1"/>
  <c r="AA326" i="1"/>
  <c r="X310" i="1"/>
  <c r="Z310" i="1"/>
  <c r="AA310" i="1"/>
  <c r="X294" i="1"/>
  <c r="Z294" i="1"/>
  <c r="AA294" i="1"/>
  <c r="X278" i="1"/>
  <c r="Z278" i="1"/>
  <c r="AA278" i="1"/>
  <c r="X262" i="1"/>
  <c r="Z262" i="1"/>
  <c r="AA262" i="1"/>
  <c r="X246" i="1"/>
  <c r="Z246" i="1"/>
  <c r="AA246" i="1"/>
  <c r="X230" i="1"/>
  <c r="Z230" i="1"/>
  <c r="AA230" i="1"/>
  <c r="X214" i="1"/>
  <c r="Z214" i="1"/>
  <c r="AA214" i="1"/>
  <c r="X198" i="1"/>
  <c r="Z198" i="1"/>
  <c r="AA198" i="1"/>
  <c r="X182" i="1"/>
  <c r="Z182" i="1"/>
  <c r="AA182" i="1"/>
  <c r="X166" i="1"/>
  <c r="Z166" i="1"/>
  <c r="AA166" i="1"/>
  <c r="X150" i="1"/>
  <c r="Z150" i="1"/>
  <c r="AA150" i="1"/>
  <c r="X134" i="1"/>
  <c r="Y134" i="1" s="1"/>
  <c r="X500" i="1"/>
  <c r="Z500" i="1"/>
  <c r="X496" i="1"/>
  <c r="Z496" i="1"/>
  <c r="X492" i="1"/>
  <c r="Z492" i="1"/>
  <c r="X488" i="1"/>
  <c r="Z488" i="1"/>
  <c r="X484" i="1"/>
  <c r="Z484" i="1"/>
  <c r="X480" i="1"/>
  <c r="Z480" i="1"/>
  <c r="X476" i="1"/>
  <c r="Z476" i="1"/>
  <c r="X472" i="1"/>
  <c r="Z472" i="1"/>
  <c r="X468" i="1"/>
  <c r="Z468" i="1"/>
  <c r="X464" i="1"/>
  <c r="Z464" i="1"/>
  <c r="X460" i="1"/>
  <c r="Z460" i="1"/>
  <c r="X456" i="1"/>
  <c r="Z456" i="1"/>
  <c r="X452" i="1"/>
  <c r="Z452" i="1"/>
  <c r="X448" i="1"/>
  <c r="Z448" i="1"/>
  <c r="X444" i="1"/>
  <c r="Z444" i="1"/>
  <c r="X440" i="1"/>
  <c r="Z440" i="1"/>
  <c r="X436" i="1"/>
  <c r="Z436" i="1"/>
  <c r="X432" i="1"/>
  <c r="Z432" i="1"/>
  <c r="X428" i="1"/>
  <c r="Z428" i="1"/>
  <c r="X424" i="1"/>
  <c r="Z424" i="1"/>
  <c r="X420" i="1"/>
  <c r="Z420" i="1"/>
  <c r="X416" i="1"/>
  <c r="Z416" i="1"/>
  <c r="X412" i="1"/>
  <c r="Z412" i="1"/>
  <c r="X408" i="1"/>
  <c r="Z408" i="1"/>
  <c r="X404" i="1"/>
  <c r="Z404" i="1"/>
  <c r="X400" i="1"/>
  <c r="Z400" i="1"/>
  <c r="X396" i="1"/>
  <c r="Z396" i="1"/>
  <c r="X392" i="1"/>
  <c r="Z392" i="1"/>
  <c r="X388" i="1"/>
  <c r="Z388" i="1"/>
  <c r="X384" i="1"/>
  <c r="Z384" i="1"/>
  <c r="X380" i="1"/>
  <c r="Z380" i="1"/>
  <c r="X376" i="1"/>
  <c r="Z376" i="1"/>
  <c r="X372" i="1"/>
  <c r="Z372" i="1"/>
  <c r="X368" i="1"/>
  <c r="Z368" i="1"/>
  <c r="X364" i="1"/>
  <c r="Z364" i="1"/>
  <c r="X360" i="1"/>
  <c r="Z360" i="1"/>
  <c r="X356" i="1"/>
  <c r="Z356" i="1"/>
  <c r="X352" i="1"/>
  <c r="Z352" i="1"/>
  <c r="X348" i="1"/>
  <c r="Z348" i="1"/>
  <c r="X344" i="1"/>
  <c r="Z344" i="1"/>
  <c r="X340" i="1"/>
  <c r="Z340" i="1"/>
  <c r="X336" i="1"/>
  <c r="Z336" i="1"/>
  <c r="X332" i="1"/>
  <c r="Z332" i="1"/>
  <c r="X328" i="1"/>
  <c r="Z328" i="1"/>
  <c r="X324" i="1"/>
  <c r="Z324" i="1"/>
  <c r="X320" i="1"/>
  <c r="Z320" i="1"/>
  <c r="X316" i="1"/>
  <c r="Z316" i="1"/>
  <c r="X312" i="1"/>
  <c r="Z312" i="1"/>
  <c r="X308" i="1"/>
  <c r="Z308" i="1"/>
  <c r="X304" i="1"/>
  <c r="Z304" i="1"/>
  <c r="X300" i="1"/>
  <c r="Z300" i="1"/>
  <c r="X296" i="1"/>
  <c r="Z296" i="1"/>
  <c r="X292" i="1"/>
  <c r="Z292" i="1"/>
  <c r="X288" i="1"/>
  <c r="Z288" i="1"/>
  <c r="X284" i="1"/>
  <c r="Z284" i="1"/>
  <c r="X280" i="1"/>
  <c r="Z280" i="1"/>
  <c r="X276" i="1"/>
  <c r="Z276" i="1"/>
  <c r="X272" i="1"/>
  <c r="Z272" i="1"/>
  <c r="X268" i="1"/>
  <c r="Z268" i="1"/>
  <c r="X264" i="1"/>
  <c r="Z264" i="1"/>
  <c r="X260" i="1"/>
  <c r="Z260" i="1"/>
  <c r="X256" i="1"/>
  <c r="Z256" i="1"/>
  <c r="X252" i="1"/>
  <c r="Z252" i="1"/>
  <c r="X248" i="1"/>
  <c r="Z248" i="1"/>
  <c r="X244" i="1"/>
  <c r="Z244" i="1"/>
  <c r="X240" i="1"/>
  <c r="Z240" i="1"/>
  <c r="X236" i="1"/>
  <c r="Z236" i="1"/>
  <c r="X232" i="1"/>
  <c r="Z232" i="1"/>
  <c r="X228" i="1"/>
  <c r="Z228" i="1"/>
  <c r="X224" i="1"/>
  <c r="Z224" i="1"/>
  <c r="X220" i="1"/>
  <c r="Z220" i="1"/>
  <c r="X216" i="1"/>
  <c r="Z216" i="1"/>
  <c r="X212" i="1"/>
  <c r="Z212" i="1"/>
  <c r="X208" i="1"/>
  <c r="Z208" i="1"/>
  <c r="X204" i="1"/>
  <c r="Z204" i="1"/>
  <c r="X200" i="1"/>
  <c r="Z200" i="1"/>
  <c r="X196" i="1"/>
  <c r="Z196" i="1"/>
  <c r="X192" i="1"/>
  <c r="Z192" i="1"/>
  <c r="X188" i="1"/>
  <c r="Z188" i="1"/>
  <c r="X184" i="1"/>
  <c r="Z184" i="1"/>
  <c r="X180" i="1"/>
  <c r="Z180" i="1"/>
  <c r="X176" i="1"/>
  <c r="Z176" i="1"/>
  <c r="X172" i="1"/>
  <c r="Z172" i="1"/>
  <c r="X168" i="1"/>
  <c r="Z168" i="1"/>
  <c r="X164" i="1"/>
  <c r="Z164" i="1"/>
  <c r="X160" i="1"/>
  <c r="Z160" i="1"/>
  <c r="X156" i="1"/>
  <c r="Z156" i="1"/>
  <c r="X152" i="1"/>
  <c r="Z152" i="1"/>
  <c r="X148" i="1"/>
  <c r="Z148" i="1"/>
  <c r="X144" i="1"/>
  <c r="Z144" i="1"/>
  <c r="X140" i="1"/>
  <c r="Z140" i="1" s="1"/>
  <c r="AA140" i="1" s="1"/>
  <c r="X136" i="1"/>
  <c r="X132" i="1"/>
  <c r="Z132" i="1" s="1"/>
  <c r="AA132" i="1" s="1"/>
  <c r="X77" i="1"/>
  <c r="X73" i="1"/>
  <c r="AA500" i="1"/>
  <c r="AA496" i="1"/>
  <c r="AA492" i="1"/>
  <c r="AA488" i="1"/>
  <c r="AA484" i="1"/>
  <c r="AA480" i="1"/>
  <c r="AA476" i="1"/>
  <c r="AA472" i="1"/>
  <c r="AA468" i="1"/>
  <c r="AA464" i="1"/>
  <c r="AA460" i="1"/>
  <c r="AA456" i="1"/>
  <c r="AA452" i="1"/>
  <c r="AA448" i="1"/>
  <c r="AA444" i="1"/>
  <c r="AA440" i="1"/>
  <c r="AA436" i="1"/>
  <c r="AA432" i="1"/>
  <c r="AA428" i="1"/>
  <c r="AA424" i="1"/>
  <c r="AA420" i="1"/>
  <c r="AA416" i="1"/>
  <c r="AA412" i="1"/>
  <c r="AA408" i="1"/>
  <c r="AA404" i="1"/>
  <c r="AA400" i="1"/>
  <c r="AA396" i="1"/>
  <c r="AA392" i="1"/>
  <c r="AA388" i="1"/>
  <c r="AA384" i="1"/>
  <c r="AA380" i="1"/>
  <c r="AA376" i="1"/>
  <c r="AA372" i="1"/>
  <c r="AA368" i="1"/>
  <c r="AA364" i="1"/>
  <c r="AA360" i="1"/>
  <c r="AA356" i="1"/>
  <c r="AA352" i="1"/>
  <c r="AA348" i="1"/>
  <c r="AA344" i="1"/>
  <c r="AA340" i="1"/>
  <c r="AA336" i="1"/>
  <c r="AA332" i="1"/>
  <c r="AA328" i="1"/>
  <c r="AA324" i="1"/>
  <c r="AA320" i="1"/>
  <c r="AA316" i="1"/>
  <c r="AA312" i="1"/>
  <c r="AA308" i="1"/>
  <c r="AA304" i="1"/>
  <c r="AA300" i="1"/>
  <c r="AA296" i="1"/>
  <c r="AA292" i="1"/>
  <c r="AA288" i="1"/>
  <c r="AA284" i="1"/>
  <c r="AA280" i="1"/>
  <c r="AA276" i="1"/>
  <c r="AA272" i="1"/>
  <c r="AA268" i="1"/>
  <c r="AA264" i="1"/>
  <c r="AA260" i="1"/>
  <c r="AA256" i="1"/>
  <c r="AA252" i="1"/>
  <c r="AA248" i="1"/>
  <c r="AA244" i="1"/>
  <c r="AA240" i="1"/>
  <c r="Y500" i="1"/>
  <c r="Y496" i="1"/>
  <c r="Y492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2" i="1"/>
  <c r="Y73" i="1"/>
  <c r="P129" i="1"/>
  <c r="P45" i="1"/>
  <c r="N45" i="1"/>
  <c r="P44" i="1"/>
  <c r="N44" i="1"/>
  <c r="P43" i="1"/>
  <c r="N43" i="1"/>
  <c r="Y145" i="1" l="1"/>
  <c r="Z145" i="1" s="1"/>
  <c r="AA145" i="1" s="1"/>
  <c r="AN140" i="1"/>
  <c r="Y138" i="1"/>
  <c r="Z138" i="1" s="1"/>
  <c r="AA138" i="1" s="1"/>
  <c r="Y136" i="1"/>
  <c r="Z136" i="1" s="1"/>
  <c r="AA136" i="1" s="1"/>
  <c r="Z134" i="1"/>
  <c r="AA134" i="1" s="1"/>
  <c r="AT158" i="1"/>
  <c r="AV158" i="1" s="1"/>
  <c r="AT174" i="1"/>
  <c r="AV174" i="1" s="1"/>
  <c r="AT206" i="1"/>
  <c r="AV206" i="1" s="1"/>
  <c r="AT222" i="1"/>
  <c r="AV222" i="1" s="1"/>
  <c r="AT308" i="1"/>
  <c r="AV308" i="1" s="1"/>
  <c r="AT316" i="1"/>
  <c r="AV316" i="1" s="1"/>
  <c r="AT340" i="1"/>
  <c r="AV340" i="1" s="1"/>
  <c r="AT450" i="1"/>
  <c r="AV450" i="1" s="1"/>
  <c r="AT482" i="1"/>
  <c r="AV482" i="1" s="1"/>
  <c r="AT300" i="1"/>
  <c r="AV300" i="1" s="1"/>
  <c r="AM76" i="1"/>
  <c r="AM78" i="1"/>
  <c r="AT179" i="1"/>
  <c r="AV179" i="1" s="1"/>
  <c r="AT187" i="1"/>
  <c r="AV187" i="1" s="1"/>
  <c r="AT219" i="1"/>
  <c r="AV219" i="1" s="1"/>
  <c r="AT227" i="1"/>
  <c r="AV227" i="1" s="1"/>
  <c r="AT243" i="1"/>
  <c r="AV243" i="1" s="1"/>
  <c r="AT251" i="1"/>
  <c r="AV251" i="1" s="1"/>
  <c r="AT283" i="1"/>
  <c r="AV283" i="1" s="1"/>
  <c r="AT307" i="1"/>
  <c r="AV307" i="1" s="1"/>
  <c r="AT323" i="1"/>
  <c r="AV323" i="1" s="1"/>
  <c r="AT355" i="1"/>
  <c r="AV355" i="1" s="1"/>
  <c r="AT371" i="1"/>
  <c r="AV371" i="1" s="1"/>
  <c r="AT435" i="1"/>
  <c r="AV435" i="1" s="1"/>
  <c r="AT169" i="1"/>
  <c r="AV169" i="1" s="1"/>
  <c r="AT74" i="1"/>
  <c r="AV74" i="1" s="1"/>
  <c r="AT191" i="1"/>
  <c r="AV191" i="1" s="1"/>
  <c r="AT353" i="1"/>
  <c r="AV353" i="1" s="1"/>
  <c r="AT133" i="1"/>
  <c r="AV133" i="1" s="1"/>
  <c r="AT137" i="1"/>
  <c r="AV137" i="1" s="1"/>
  <c r="AT141" i="1"/>
  <c r="AV141" i="1" s="1"/>
  <c r="AT153" i="1"/>
  <c r="AV153" i="1" s="1"/>
  <c r="AT157" i="1"/>
  <c r="AV157" i="1" s="1"/>
  <c r="AT161" i="1"/>
  <c r="AV161" i="1" s="1"/>
  <c r="AT165" i="1"/>
  <c r="AV165" i="1" s="1"/>
  <c r="AT173" i="1"/>
  <c r="AV173" i="1" s="1"/>
  <c r="AT177" i="1"/>
  <c r="AV177" i="1" s="1"/>
  <c r="AT181" i="1"/>
  <c r="AV181" i="1" s="1"/>
  <c r="AT185" i="1"/>
  <c r="AV185" i="1" s="1"/>
  <c r="AT189" i="1"/>
  <c r="AV189" i="1" s="1"/>
  <c r="AT193" i="1"/>
  <c r="AV193" i="1" s="1"/>
  <c r="AT197" i="1"/>
  <c r="AV197" i="1" s="1"/>
  <c r="AT201" i="1"/>
  <c r="AV201" i="1" s="1"/>
  <c r="AT205" i="1"/>
  <c r="AV205" i="1" s="1"/>
  <c r="AT209" i="1"/>
  <c r="AV209" i="1" s="1"/>
  <c r="AT213" i="1"/>
  <c r="AV213" i="1" s="1"/>
  <c r="AT217" i="1"/>
  <c r="AV217" i="1" s="1"/>
  <c r="AT221" i="1"/>
  <c r="AV221" i="1" s="1"/>
  <c r="AT225" i="1"/>
  <c r="AV225" i="1" s="1"/>
  <c r="AT229" i="1"/>
  <c r="AV229" i="1" s="1"/>
  <c r="AT233" i="1"/>
  <c r="AV233" i="1" s="1"/>
  <c r="AT237" i="1"/>
  <c r="AV237" i="1" s="1"/>
  <c r="AT241" i="1"/>
  <c r="AV241" i="1" s="1"/>
  <c r="AT245" i="1"/>
  <c r="AV245" i="1" s="1"/>
  <c r="AT249" i="1"/>
  <c r="AV249" i="1" s="1"/>
  <c r="AT253" i="1"/>
  <c r="AV253" i="1" s="1"/>
  <c r="AT257" i="1"/>
  <c r="AV257" i="1" s="1"/>
  <c r="AT261" i="1"/>
  <c r="AV261" i="1" s="1"/>
  <c r="AT265" i="1"/>
  <c r="AV265" i="1" s="1"/>
  <c r="AT269" i="1"/>
  <c r="AV269" i="1" s="1"/>
  <c r="AT273" i="1"/>
  <c r="AV273" i="1" s="1"/>
  <c r="AT277" i="1"/>
  <c r="AV277" i="1" s="1"/>
  <c r="AT281" i="1"/>
  <c r="AV281" i="1" s="1"/>
  <c r="AT285" i="1"/>
  <c r="AV285" i="1" s="1"/>
  <c r="AT289" i="1"/>
  <c r="AV289" i="1" s="1"/>
  <c r="AT293" i="1"/>
  <c r="AV293" i="1" s="1"/>
  <c r="AT297" i="1"/>
  <c r="AV297" i="1" s="1"/>
  <c r="AT301" i="1"/>
  <c r="AV301" i="1" s="1"/>
  <c r="AT305" i="1"/>
  <c r="AV305" i="1" s="1"/>
  <c r="AT309" i="1"/>
  <c r="AV309" i="1" s="1"/>
  <c r="AT313" i="1"/>
  <c r="AV313" i="1" s="1"/>
  <c r="AT317" i="1"/>
  <c r="AV317" i="1" s="1"/>
  <c r="AT321" i="1"/>
  <c r="AV321" i="1" s="1"/>
  <c r="AT325" i="1"/>
  <c r="AV325" i="1" s="1"/>
  <c r="AT329" i="1"/>
  <c r="AV329" i="1" s="1"/>
  <c r="AT333" i="1"/>
  <c r="AV333" i="1" s="1"/>
  <c r="AT337" i="1"/>
  <c r="AV337" i="1" s="1"/>
  <c r="AT341" i="1"/>
  <c r="AV341" i="1" s="1"/>
  <c r="AT345" i="1"/>
  <c r="AV345" i="1" s="1"/>
  <c r="AT349" i="1"/>
  <c r="AV349" i="1" s="1"/>
  <c r="AT357" i="1"/>
  <c r="AV357" i="1" s="1"/>
  <c r="AT361" i="1"/>
  <c r="AV361" i="1" s="1"/>
  <c r="AT365" i="1"/>
  <c r="AV365" i="1" s="1"/>
  <c r="AT369" i="1"/>
  <c r="AV369" i="1" s="1"/>
  <c r="AT373" i="1"/>
  <c r="AV373" i="1" s="1"/>
  <c r="AT377" i="1"/>
  <c r="AV377" i="1" s="1"/>
  <c r="AT381" i="1"/>
  <c r="AV381" i="1" s="1"/>
  <c r="AT385" i="1"/>
  <c r="AV385" i="1" s="1"/>
  <c r="AT389" i="1"/>
  <c r="AV389" i="1" s="1"/>
  <c r="AT393" i="1"/>
  <c r="AV393" i="1" s="1"/>
  <c r="AT397" i="1"/>
  <c r="AV397" i="1" s="1"/>
  <c r="AT401" i="1"/>
  <c r="AV401" i="1" s="1"/>
  <c r="AT405" i="1"/>
  <c r="AV405" i="1" s="1"/>
  <c r="AT409" i="1"/>
  <c r="AV409" i="1" s="1"/>
  <c r="AT413" i="1"/>
  <c r="AV413" i="1" s="1"/>
  <c r="AT417" i="1"/>
  <c r="AV417" i="1" s="1"/>
  <c r="AT421" i="1"/>
  <c r="AV421" i="1" s="1"/>
  <c r="AT425" i="1"/>
  <c r="AV425" i="1" s="1"/>
  <c r="AT429" i="1"/>
  <c r="AV429" i="1" s="1"/>
  <c r="AT433" i="1"/>
  <c r="AV433" i="1" s="1"/>
  <c r="AT437" i="1"/>
  <c r="AV437" i="1" s="1"/>
  <c r="AT441" i="1"/>
  <c r="AV441" i="1" s="1"/>
  <c r="AT445" i="1"/>
  <c r="AV445" i="1" s="1"/>
  <c r="AT449" i="1"/>
  <c r="AV449" i="1" s="1"/>
  <c r="AT453" i="1"/>
  <c r="AV453" i="1" s="1"/>
  <c r="AT238" i="1"/>
  <c r="AV238" i="1" s="1"/>
  <c r="AT332" i="1"/>
  <c r="AV332" i="1" s="1"/>
  <c r="AT418" i="1"/>
  <c r="AV418" i="1" s="1"/>
  <c r="Y77" i="1"/>
  <c r="Z77" i="1" s="1"/>
  <c r="AA77" i="1" s="1"/>
  <c r="AT154" i="1"/>
  <c r="AV154" i="1" s="1"/>
  <c r="AT170" i="1"/>
  <c r="AV170" i="1" s="1"/>
  <c r="AT186" i="1"/>
  <c r="AV186" i="1" s="1"/>
  <c r="AT190" i="1"/>
  <c r="AV190" i="1" s="1"/>
  <c r="AT202" i="1"/>
  <c r="AV202" i="1" s="1"/>
  <c r="AT218" i="1"/>
  <c r="AV218" i="1" s="1"/>
  <c r="AT234" i="1"/>
  <c r="AV234" i="1" s="1"/>
  <c r="AT250" i="1"/>
  <c r="AV250" i="1" s="1"/>
  <c r="AT254" i="1"/>
  <c r="AV254" i="1" s="1"/>
  <c r="AT266" i="1"/>
  <c r="AV266" i="1" s="1"/>
  <c r="AT274" i="1"/>
  <c r="AV274" i="1" s="1"/>
  <c r="AT282" i="1"/>
  <c r="AV282" i="1" s="1"/>
  <c r="AT290" i="1"/>
  <c r="AV290" i="1" s="1"/>
  <c r="AT296" i="1"/>
  <c r="AV296" i="1" s="1"/>
  <c r="AT298" i="1"/>
  <c r="AV298" i="1" s="1"/>
  <c r="AT306" i="1"/>
  <c r="AV306" i="1" s="1"/>
  <c r="AT312" i="1"/>
  <c r="AV312" i="1" s="1"/>
  <c r="AT314" i="1"/>
  <c r="AV314" i="1" s="1"/>
  <c r="AT324" i="1"/>
  <c r="AV324" i="1" s="1"/>
  <c r="AT326" i="1"/>
  <c r="AV326" i="1" s="1"/>
  <c r="AT328" i="1"/>
  <c r="AV328" i="1" s="1"/>
  <c r="AT334" i="1"/>
  <c r="AV334" i="1" s="1"/>
  <c r="AT342" i="1"/>
  <c r="AV342" i="1" s="1"/>
  <c r="AT348" i="1"/>
  <c r="AV348" i="1" s="1"/>
  <c r="AT356" i="1"/>
  <c r="AV356" i="1" s="1"/>
  <c r="AT364" i="1"/>
  <c r="AV364" i="1" s="1"/>
  <c r="AT366" i="1"/>
  <c r="AV366" i="1" s="1"/>
  <c r="AT372" i="1"/>
  <c r="AV372" i="1" s="1"/>
  <c r="AT380" i="1"/>
  <c r="AV380" i="1" s="1"/>
  <c r="AT388" i="1"/>
  <c r="AV388" i="1" s="1"/>
  <c r="AT390" i="1"/>
  <c r="AV390" i="1" s="1"/>
  <c r="AT396" i="1"/>
  <c r="AV396" i="1" s="1"/>
  <c r="AT406" i="1"/>
  <c r="AV406" i="1" s="1"/>
  <c r="AT430" i="1"/>
  <c r="AV430" i="1" s="1"/>
  <c r="AT454" i="1"/>
  <c r="AV454" i="1" s="1"/>
  <c r="AT470" i="1"/>
  <c r="AV470" i="1" s="1"/>
  <c r="AT472" i="1"/>
  <c r="AV472" i="1" s="1"/>
  <c r="AT480" i="1"/>
  <c r="AV480" i="1" s="1"/>
  <c r="AT486" i="1"/>
  <c r="AV486" i="1" s="1"/>
  <c r="AT259" i="1"/>
  <c r="AV259" i="1" s="1"/>
  <c r="AT451" i="1"/>
  <c r="AV451" i="1" s="1"/>
  <c r="Z76" i="1"/>
  <c r="AA76" i="1" s="1"/>
  <c r="AT195" i="1"/>
  <c r="AV195" i="1" s="1"/>
  <c r="AT79" i="1"/>
  <c r="AV79" i="1" s="1"/>
  <c r="AT146" i="1"/>
  <c r="AV146" i="1" s="1"/>
  <c r="AT162" i="1"/>
  <c r="AV162" i="1" s="1"/>
  <c r="AT178" i="1"/>
  <c r="AV178" i="1" s="1"/>
  <c r="AT194" i="1"/>
  <c r="AV194" i="1" s="1"/>
  <c r="AT210" i="1"/>
  <c r="AV210" i="1" s="1"/>
  <c r="AT226" i="1"/>
  <c r="AV226" i="1" s="1"/>
  <c r="AT242" i="1"/>
  <c r="AV242" i="1" s="1"/>
  <c r="AT258" i="1"/>
  <c r="AV258" i="1" s="1"/>
  <c r="AT270" i="1"/>
  <c r="AV270" i="1" s="1"/>
  <c r="AT278" i="1"/>
  <c r="AV278" i="1" s="1"/>
  <c r="AT286" i="1"/>
  <c r="AV286" i="1" s="1"/>
  <c r="AT294" i="1"/>
  <c r="AV294" i="1" s="1"/>
  <c r="AT302" i="1"/>
  <c r="AV302" i="1" s="1"/>
  <c r="AT304" i="1"/>
  <c r="AV304" i="1" s="1"/>
  <c r="AT310" i="1"/>
  <c r="AV310" i="1" s="1"/>
  <c r="AT320" i="1"/>
  <c r="AV320" i="1" s="1"/>
  <c r="AT322" i="1"/>
  <c r="AV322" i="1" s="1"/>
  <c r="AT330" i="1"/>
  <c r="AV330" i="1" s="1"/>
  <c r="AT336" i="1"/>
  <c r="AV336" i="1" s="1"/>
  <c r="AT338" i="1"/>
  <c r="AV338" i="1" s="1"/>
  <c r="AT344" i="1"/>
  <c r="AV344" i="1" s="1"/>
  <c r="AT352" i="1"/>
  <c r="AV352" i="1" s="1"/>
  <c r="AT358" i="1"/>
  <c r="AV358" i="1" s="1"/>
  <c r="AT360" i="1"/>
  <c r="AV360" i="1" s="1"/>
  <c r="AT368" i="1"/>
  <c r="AV368" i="1" s="1"/>
  <c r="AT374" i="1"/>
  <c r="AV374" i="1" s="1"/>
  <c r="AT376" i="1"/>
  <c r="AV376" i="1" s="1"/>
  <c r="AT384" i="1"/>
  <c r="AV384" i="1" s="1"/>
  <c r="AT392" i="1"/>
  <c r="AV392" i="1" s="1"/>
  <c r="AT398" i="1"/>
  <c r="AV398" i="1" s="1"/>
  <c r="AT400" i="1"/>
  <c r="AV400" i="1" s="1"/>
  <c r="AT404" i="1"/>
  <c r="AV404" i="1" s="1"/>
  <c r="AT408" i="1"/>
  <c r="AV408" i="1" s="1"/>
  <c r="AT412" i="1"/>
  <c r="AV412" i="1" s="1"/>
  <c r="AT416" i="1"/>
  <c r="AV416" i="1" s="1"/>
  <c r="AT420" i="1"/>
  <c r="AV420" i="1" s="1"/>
  <c r="AT422" i="1"/>
  <c r="AV422" i="1" s="1"/>
  <c r="AT424" i="1"/>
  <c r="AV424" i="1" s="1"/>
  <c r="AT428" i="1"/>
  <c r="AV428" i="1" s="1"/>
  <c r="AT432" i="1"/>
  <c r="AV432" i="1" s="1"/>
  <c r="AT436" i="1"/>
  <c r="AV436" i="1" s="1"/>
  <c r="AT438" i="1"/>
  <c r="AV438" i="1" s="1"/>
  <c r="AT440" i="1"/>
  <c r="AV440" i="1" s="1"/>
  <c r="AT444" i="1"/>
  <c r="AV444" i="1" s="1"/>
  <c r="AT448" i="1"/>
  <c r="AV448" i="1" s="1"/>
  <c r="AT452" i="1"/>
  <c r="AV452" i="1" s="1"/>
  <c r="AT456" i="1"/>
  <c r="AV456" i="1" s="1"/>
  <c r="AT460" i="1"/>
  <c r="AV460" i="1" s="1"/>
  <c r="AT462" i="1"/>
  <c r="AV462" i="1" s="1"/>
  <c r="AT464" i="1"/>
  <c r="AV464" i="1" s="1"/>
  <c r="AT468" i="1"/>
  <c r="AV468" i="1" s="1"/>
  <c r="AT476" i="1"/>
  <c r="AV476" i="1" s="1"/>
  <c r="AT478" i="1"/>
  <c r="AV478" i="1" s="1"/>
  <c r="AT484" i="1"/>
  <c r="AV484" i="1" s="1"/>
  <c r="AT488" i="1"/>
  <c r="AV488" i="1" s="1"/>
  <c r="AT492" i="1"/>
  <c r="AV492" i="1" s="1"/>
  <c r="AT494" i="1"/>
  <c r="AV494" i="1" s="1"/>
  <c r="AT496" i="1"/>
  <c r="AV496" i="1" s="1"/>
  <c r="AT500" i="1"/>
  <c r="AV500" i="1" s="1"/>
  <c r="Z75" i="1"/>
  <c r="AA75" i="1" s="1"/>
  <c r="AT155" i="1"/>
  <c r="AV155" i="1" s="1"/>
  <c r="AT163" i="1"/>
  <c r="AV163" i="1" s="1"/>
  <c r="AT211" i="1"/>
  <c r="AV211" i="1" s="1"/>
  <c r="AT275" i="1"/>
  <c r="AV275" i="1" s="1"/>
  <c r="AT291" i="1"/>
  <c r="AV291" i="1" s="1"/>
  <c r="AT339" i="1"/>
  <c r="AV339" i="1" s="1"/>
  <c r="AT387" i="1"/>
  <c r="AV387" i="1" s="1"/>
  <c r="AT403" i="1"/>
  <c r="AV403" i="1" s="1"/>
  <c r="AT419" i="1"/>
  <c r="AV419" i="1" s="1"/>
  <c r="AT159" i="1"/>
  <c r="AV159" i="1" s="1"/>
  <c r="AT175" i="1"/>
  <c r="AV175" i="1" s="1"/>
  <c r="AT151" i="1"/>
  <c r="AV151" i="1" s="1"/>
  <c r="AT167" i="1"/>
  <c r="AV167" i="1" s="1"/>
  <c r="AT183" i="1"/>
  <c r="AV183" i="1" s="1"/>
  <c r="AT199" i="1"/>
  <c r="AV199" i="1" s="1"/>
  <c r="AT171" i="1"/>
  <c r="AV171" i="1" s="1"/>
  <c r="Z73" i="1"/>
  <c r="AA73" i="1" s="1"/>
  <c r="AT203" i="1"/>
  <c r="AV203" i="1" s="1"/>
  <c r="AT235" i="1"/>
  <c r="AV235" i="1" s="1"/>
  <c r="AT267" i="1"/>
  <c r="AV267" i="1" s="1"/>
  <c r="AT207" i="1"/>
  <c r="AV207" i="1" s="1"/>
  <c r="AT215" i="1"/>
  <c r="AV215" i="1" s="1"/>
  <c r="AT223" i="1"/>
  <c r="AV223" i="1" s="1"/>
  <c r="AT231" i="1"/>
  <c r="AV231" i="1" s="1"/>
  <c r="AT239" i="1"/>
  <c r="AV239" i="1" s="1"/>
  <c r="AT247" i="1"/>
  <c r="AV247" i="1" s="1"/>
  <c r="AT255" i="1"/>
  <c r="AV255" i="1" s="1"/>
  <c r="AT263" i="1"/>
  <c r="AV263" i="1" s="1"/>
  <c r="AT271" i="1"/>
  <c r="AV271" i="1" s="1"/>
  <c r="AT279" i="1"/>
  <c r="AV279" i="1" s="1"/>
  <c r="AT287" i="1"/>
  <c r="AV287" i="1" s="1"/>
  <c r="AT295" i="1"/>
  <c r="AV295" i="1" s="1"/>
  <c r="AT303" i="1"/>
  <c r="AV303" i="1" s="1"/>
  <c r="AT311" i="1"/>
  <c r="AV311" i="1" s="1"/>
  <c r="AT319" i="1"/>
  <c r="AV319" i="1" s="1"/>
  <c r="AT327" i="1"/>
  <c r="AV327" i="1" s="1"/>
  <c r="AT335" i="1"/>
  <c r="AV335" i="1" s="1"/>
  <c r="AT343" i="1"/>
  <c r="AV343" i="1" s="1"/>
  <c r="AT351" i="1"/>
  <c r="AV351" i="1" s="1"/>
  <c r="AT359" i="1"/>
  <c r="AV359" i="1" s="1"/>
  <c r="AT367" i="1"/>
  <c r="AV367" i="1" s="1"/>
  <c r="AT375" i="1"/>
  <c r="AV375" i="1" s="1"/>
  <c r="AT383" i="1"/>
  <c r="AV383" i="1" s="1"/>
  <c r="AT391" i="1"/>
  <c r="AV391" i="1" s="1"/>
  <c r="AT399" i="1"/>
  <c r="AV399" i="1" s="1"/>
  <c r="AT407" i="1"/>
  <c r="AV407" i="1" s="1"/>
  <c r="AT415" i="1"/>
  <c r="AV415" i="1" s="1"/>
  <c r="AT423" i="1"/>
  <c r="AV423" i="1" s="1"/>
  <c r="AT431" i="1"/>
  <c r="AV431" i="1" s="1"/>
  <c r="AT439" i="1"/>
  <c r="AV439" i="1" s="1"/>
  <c r="AT447" i="1"/>
  <c r="AV447" i="1" s="1"/>
  <c r="AT455" i="1"/>
  <c r="AV455" i="1" s="1"/>
  <c r="AT459" i="1"/>
  <c r="AV459" i="1" s="1"/>
  <c r="AT463" i="1"/>
  <c r="AV463" i="1" s="1"/>
  <c r="AT467" i="1"/>
  <c r="AV467" i="1" s="1"/>
  <c r="AT471" i="1"/>
  <c r="AV471" i="1" s="1"/>
  <c r="AT475" i="1"/>
  <c r="AV475" i="1" s="1"/>
  <c r="AT479" i="1"/>
  <c r="AV479" i="1" s="1"/>
  <c r="AT483" i="1"/>
  <c r="AV483" i="1" s="1"/>
  <c r="AT487" i="1"/>
  <c r="AV487" i="1" s="1"/>
  <c r="AT491" i="1"/>
  <c r="AV491" i="1" s="1"/>
  <c r="AT495" i="1"/>
  <c r="AV495" i="1" s="1"/>
  <c r="AT499" i="1"/>
  <c r="AV499" i="1" s="1"/>
  <c r="N39" i="1"/>
  <c r="N38" i="1"/>
  <c r="G1" i="13" l="1"/>
  <c r="G13" i="3"/>
  <c r="F1" i="13" l="1"/>
  <c r="AH8" i="1" l="1"/>
  <c r="AK8" i="1" s="1"/>
  <c r="AH11" i="1"/>
  <c r="AK11" i="1" s="1"/>
  <c r="AH19" i="1"/>
  <c r="AK19" i="1" s="1"/>
  <c r="AH25" i="1"/>
  <c r="AK25" i="1" s="1"/>
  <c r="AH30" i="1"/>
  <c r="AK30" i="1" s="1"/>
  <c r="AH33" i="1"/>
  <c r="AK33" i="1" s="1"/>
  <c r="AH37" i="1"/>
  <c r="AK37" i="1" s="1"/>
  <c r="AH40" i="1"/>
  <c r="AK40" i="1" s="1"/>
  <c r="AH92" i="1"/>
  <c r="AK92" i="1" s="1"/>
  <c r="AH94" i="1"/>
  <c r="AK94" i="1" s="1"/>
  <c r="AH96" i="1"/>
  <c r="AK96" i="1" s="1"/>
  <c r="AH99" i="1"/>
  <c r="AK99" i="1" s="1"/>
  <c r="AH101" i="1"/>
  <c r="AK101" i="1" s="1"/>
  <c r="AH112" i="1"/>
  <c r="AK112" i="1" s="1"/>
  <c r="AH46" i="1"/>
  <c r="AK46" i="1" s="1"/>
  <c r="AH48" i="1"/>
  <c r="AK48" i="1" s="1"/>
  <c r="AH50" i="1"/>
  <c r="AK50" i="1" s="1"/>
  <c r="AH52" i="1"/>
  <c r="AK52" i="1" s="1"/>
  <c r="AH55" i="1"/>
  <c r="AK55" i="1" s="1"/>
  <c r="AH57" i="1"/>
  <c r="AK57" i="1" s="1"/>
  <c r="AH108" i="1"/>
  <c r="AK108" i="1" s="1"/>
  <c r="AH42" i="1"/>
  <c r="AK42" i="1" s="1"/>
  <c r="AH110" i="1"/>
  <c r="AK110" i="1" s="1"/>
  <c r="AH114" i="1"/>
  <c r="AK114" i="1" s="1"/>
  <c r="AH121" i="1"/>
  <c r="AK121" i="1" s="1"/>
  <c r="AH123" i="1"/>
  <c r="AK123" i="1" s="1"/>
  <c r="AH128" i="1"/>
  <c r="AK128" i="1" s="1"/>
  <c r="AH130" i="1"/>
  <c r="AK130" i="1" s="1"/>
  <c r="AH62" i="1"/>
  <c r="AK62" i="1" s="1"/>
  <c r="AH64" i="1"/>
  <c r="AK64" i="1" s="1"/>
  <c r="AH71" i="1"/>
  <c r="AK71" i="1" s="1"/>
  <c r="AF3" i="1"/>
  <c r="W3" i="1" s="1"/>
  <c r="AF4" i="1"/>
  <c r="W4" i="1" s="1"/>
  <c r="AF5" i="1"/>
  <c r="W5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2" i="1"/>
  <c r="W12" i="1" s="1"/>
  <c r="AF13" i="1"/>
  <c r="W13" i="1" s="1"/>
  <c r="AF14" i="1"/>
  <c r="W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11" i="1"/>
  <c r="W111" i="1" s="1"/>
  <c r="AF112" i="1"/>
  <c r="W11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41" i="1"/>
  <c r="W41" i="1" s="1"/>
  <c r="AF42" i="1"/>
  <c r="W42" i="1" s="1"/>
  <c r="AF109" i="1"/>
  <c r="W109" i="1" s="1"/>
  <c r="AF110" i="1"/>
  <c r="W110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E8" i="1"/>
  <c r="AE11" i="1"/>
  <c r="AE12" i="1"/>
  <c r="AE16" i="1"/>
  <c r="AE19" i="1"/>
  <c r="AE22" i="1"/>
  <c r="AE25" i="1"/>
  <c r="AE28" i="1"/>
  <c r="AE30" i="1"/>
  <c r="AE32" i="1"/>
  <c r="AE33" i="1"/>
  <c r="AE34" i="1"/>
  <c r="AE37" i="1"/>
  <c r="AE40" i="1"/>
  <c r="AE83" i="1"/>
  <c r="AE87" i="1"/>
  <c r="AE91" i="1"/>
  <c r="AE92" i="1"/>
  <c r="AE93" i="1"/>
  <c r="AE94" i="1"/>
  <c r="AE95" i="1"/>
  <c r="AE96" i="1"/>
  <c r="AE97" i="1"/>
  <c r="AE99" i="1"/>
  <c r="AE101" i="1"/>
  <c r="AE112" i="1"/>
  <c r="AE44" i="1"/>
  <c r="AE46" i="1"/>
  <c r="AE48" i="1"/>
  <c r="AE50" i="1"/>
  <c r="AE52" i="1"/>
  <c r="AE55" i="1"/>
  <c r="AE57" i="1"/>
  <c r="AE104" i="1"/>
  <c r="AE108" i="1"/>
  <c r="AE42" i="1"/>
  <c r="AE110" i="1"/>
  <c r="AE114" i="1"/>
  <c r="AE116" i="1"/>
  <c r="AE120" i="1"/>
  <c r="AE121" i="1"/>
  <c r="AE122" i="1"/>
  <c r="AE123" i="1"/>
  <c r="AE124" i="1"/>
  <c r="AE128" i="1"/>
  <c r="AE130" i="1"/>
  <c r="AE59" i="1"/>
  <c r="AE62" i="1"/>
  <c r="AE64" i="1"/>
  <c r="AE65" i="1"/>
  <c r="AE66" i="1"/>
  <c r="AE67" i="1"/>
  <c r="AE68" i="1"/>
  <c r="AE69" i="1"/>
  <c r="AE70" i="1"/>
  <c r="AE71" i="1"/>
  <c r="AE72" i="1"/>
  <c r="AE61" i="1" l="1"/>
  <c r="AE126" i="1"/>
  <c r="AE118" i="1"/>
  <c r="AE106" i="1"/>
  <c r="AE102" i="1"/>
  <c r="AE56" i="1"/>
  <c r="AE54" i="1"/>
  <c r="AE89" i="1"/>
  <c r="AE85" i="1"/>
  <c r="AE81" i="1"/>
  <c r="AE38" i="1"/>
  <c r="AE36" i="1"/>
  <c r="AE26" i="1"/>
  <c r="AE24" i="1"/>
  <c r="AE20" i="1"/>
  <c r="AE18" i="1"/>
  <c r="AE14" i="1"/>
  <c r="AE60" i="1"/>
  <c r="AE58" i="1"/>
  <c r="AE129" i="1"/>
  <c r="AE127" i="1"/>
  <c r="AE125" i="1"/>
  <c r="AE119" i="1"/>
  <c r="AE117" i="1"/>
  <c r="AE115" i="1"/>
  <c r="AE113" i="1"/>
  <c r="AE109" i="1"/>
  <c r="AE41" i="1"/>
  <c r="AE107" i="1"/>
  <c r="AE105" i="1"/>
  <c r="AE103" i="1"/>
  <c r="AE53" i="1"/>
  <c r="AE51" i="1"/>
  <c r="AE49" i="1"/>
  <c r="AE47" i="1"/>
  <c r="AE45" i="1"/>
  <c r="AE43" i="1"/>
  <c r="AE111" i="1"/>
  <c r="AE100" i="1"/>
  <c r="AE98" i="1"/>
  <c r="AE90" i="1"/>
  <c r="AE88" i="1"/>
  <c r="AE86" i="1"/>
  <c r="AE84" i="1"/>
  <c r="AE82" i="1"/>
  <c r="AE80" i="1"/>
  <c r="AE39" i="1"/>
  <c r="AE35" i="1"/>
  <c r="AE31" i="1"/>
  <c r="AE29" i="1"/>
  <c r="AE27" i="1"/>
  <c r="AE23" i="1"/>
  <c r="AE21" i="1"/>
  <c r="AE17" i="1"/>
  <c r="AE15" i="1"/>
  <c r="AE13" i="1"/>
  <c r="AE5" i="1"/>
  <c r="AE63" i="1"/>
  <c r="AE9" i="1"/>
  <c r="AE7" i="1"/>
  <c r="AE3" i="1"/>
  <c r="AE10" i="1"/>
  <c r="AE6" i="1"/>
  <c r="AE4" i="1"/>
  <c r="AA62" i="1"/>
  <c r="Y62" i="1"/>
  <c r="Z62" i="1"/>
  <c r="Z121" i="1"/>
  <c r="Y121" i="1"/>
  <c r="AA121" i="1"/>
  <c r="AA71" i="1"/>
  <c r="Z71" i="1"/>
  <c r="Y71" i="1"/>
  <c r="AA130" i="1"/>
  <c r="Z130" i="1"/>
  <c r="Y130" i="1"/>
  <c r="AA128" i="1"/>
  <c r="Z128" i="1"/>
  <c r="Y128" i="1"/>
  <c r="AA114" i="1"/>
  <c r="Z114" i="1"/>
  <c r="Y114" i="1"/>
  <c r="AA110" i="1"/>
  <c r="Z110" i="1"/>
  <c r="Y110" i="1"/>
  <c r="AA42" i="1"/>
  <c r="Z42" i="1"/>
  <c r="Y42" i="1"/>
  <c r="AA108" i="1"/>
  <c r="Z108" i="1"/>
  <c r="Y108" i="1"/>
  <c r="AA52" i="1"/>
  <c r="Z52" i="1"/>
  <c r="Y52" i="1"/>
  <c r="AA50" i="1"/>
  <c r="Z50" i="1"/>
  <c r="Y50" i="1"/>
  <c r="AA48" i="1"/>
  <c r="Z48" i="1"/>
  <c r="Y48" i="1"/>
  <c r="AA46" i="1"/>
  <c r="Z46" i="1"/>
  <c r="Y46" i="1"/>
  <c r="AA112" i="1"/>
  <c r="Z112" i="1"/>
  <c r="Y112" i="1"/>
  <c r="AA101" i="1"/>
  <c r="Z101" i="1"/>
  <c r="Y101" i="1"/>
  <c r="AA99" i="1"/>
  <c r="Z99" i="1"/>
  <c r="Y99" i="1"/>
  <c r="AA40" i="1"/>
  <c r="Z40" i="1"/>
  <c r="Y40" i="1"/>
  <c r="AA30" i="1"/>
  <c r="Z30" i="1"/>
  <c r="Y30" i="1"/>
  <c r="AA8" i="1"/>
  <c r="Z8" i="1"/>
  <c r="Y8" i="1"/>
  <c r="AA6" i="1"/>
  <c r="Z6" i="1"/>
  <c r="Y6" i="1"/>
  <c r="AA4" i="1"/>
  <c r="Z4" i="1"/>
  <c r="Y4" i="1"/>
  <c r="X71" i="1"/>
  <c r="X69" i="1"/>
  <c r="Y69" i="1" s="1"/>
  <c r="X67" i="1"/>
  <c r="X65" i="1"/>
  <c r="Y65" i="1" s="1"/>
  <c r="X63" i="1"/>
  <c r="Y63" i="1" s="1"/>
  <c r="X61" i="1"/>
  <c r="Y61" i="1" s="1"/>
  <c r="X59" i="1"/>
  <c r="X130" i="1"/>
  <c r="X128" i="1"/>
  <c r="X126" i="1"/>
  <c r="X124" i="1"/>
  <c r="Y124" i="1" s="1"/>
  <c r="X122" i="1"/>
  <c r="X120" i="1"/>
  <c r="Y120" i="1" s="1"/>
  <c r="X118" i="1"/>
  <c r="Y118" i="1" s="1"/>
  <c r="Z118" i="1" s="1"/>
  <c r="AA118" i="1" s="1"/>
  <c r="X116" i="1"/>
  <c r="Y116" i="1" s="1"/>
  <c r="X114" i="1"/>
  <c r="X110" i="1"/>
  <c r="X42" i="1"/>
  <c r="X108" i="1"/>
  <c r="X106" i="1"/>
  <c r="X104" i="1"/>
  <c r="Y104" i="1" s="1"/>
  <c r="X102" i="1"/>
  <c r="Y102" i="1" s="1"/>
  <c r="X56" i="1"/>
  <c r="Y56" i="1" s="1"/>
  <c r="Z56" i="1" s="1"/>
  <c r="AA56" i="1" s="1"/>
  <c r="X54" i="1"/>
  <c r="X52" i="1"/>
  <c r="X50" i="1"/>
  <c r="X48" i="1"/>
  <c r="X46" i="1"/>
  <c r="X44" i="1"/>
  <c r="Y44" i="1" s="1"/>
  <c r="Z44" i="1" s="1"/>
  <c r="AA44" i="1" s="1"/>
  <c r="X112" i="1"/>
  <c r="X101" i="1"/>
  <c r="X99" i="1"/>
  <c r="X97" i="1"/>
  <c r="Y97" i="1" s="1"/>
  <c r="X95" i="1"/>
  <c r="X93" i="1"/>
  <c r="Y93" i="1" s="1"/>
  <c r="X91" i="1"/>
  <c r="X89" i="1"/>
  <c r="X87" i="1"/>
  <c r="X85" i="1"/>
  <c r="X83" i="1"/>
  <c r="X81" i="1"/>
  <c r="Y81" i="1" s="1"/>
  <c r="X40" i="1"/>
  <c r="X38" i="1"/>
  <c r="Y38" i="1" s="1"/>
  <c r="Z38" i="1" s="1"/>
  <c r="AA38" i="1" s="1"/>
  <c r="X36" i="1"/>
  <c r="X34" i="1"/>
  <c r="Y34" i="1" s="1"/>
  <c r="X32" i="1"/>
  <c r="Y32" i="1" s="1"/>
  <c r="X30" i="1"/>
  <c r="X28" i="1"/>
  <c r="Y28" i="1" s="1"/>
  <c r="X26" i="1"/>
  <c r="Y26" i="1" s="1"/>
  <c r="X24" i="1"/>
  <c r="X22" i="1"/>
  <c r="Y22" i="1" s="1"/>
  <c r="X20" i="1"/>
  <c r="Y20" i="1" s="1"/>
  <c r="X18" i="1"/>
  <c r="Y18" i="1" s="1"/>
  <c r="X16" i="1"/>
  <c r="X14" i="1"/>
  <c r="Y14" i="1" s="1"/>
  <c r="X12" i="1"/>
  <c r="Y12" i="1" s="1"/>
  <c r="X10" i="1"/>
  <c r="X8" i="1"/>
  <c r="X6" i="1"/>
  <c r="X4" i="1"/>
  <c r="Z64" i="1"/>
  <c r="Y64" i="1"/>
  <c r="AA64" i="1"/>
  <c r="AA123" i="1"/>
  <c r="Y123" i="1"/>
  <c r="Z123" i="1"/>
  <c r="AA57" i="1"/>
  <c r="Z57" i="1"/>
  <c r="Y57" i="1"/>
  <c r="AA55" i="1"/>
  <c r="Y55" i="1"/>
  <c r="Z55" i="1"/>
  <c r="AA96" i="1"/>
  <c r="Y96" i="1"/>
  <c r="Z96" i="1"/>
  <c r="AA94" i="1"/>
  <c r="Z94" i="1"/>
  <c r="Y94" i="1"/>
  <c r="AA92" i="1"/>
  <c r="Y92" i="1"/>
  <c r="Z92" i="1"/>
  <c r="AA37" i="1"/>
  <c r="Y37" i="1"/>
  <c r="Z37" i="1"/>
  <c r="AA33" i="1"/>
  <c r="Y33" i="1"/>
  <c r="Z33" i="1"/>
  <c r="AA25" i="1"/>
  <c r="Y25" i="1"/>
  <c r="Z25" i="1"/>
  <c r="Z19" i="1"/>
  <c r="Y19" i="1"/>
  <c r="AA19" i="1"/>
  <c r="Z11" i="1"/>
  <c r="Y11" i="1"/>
  <c r="AA11" i="1"/>
  <c r="AA7" i="1"/>
  <c r="Z7" i="1"/>
  <c r="Y7" i="1"/>
  <c r="AA5" i="1"/>
  <c r="Y5" i="1"/>
  <c r="Z5" i="1"/>
  <c r="Z3" i="1"/>
  <c r="Y3" i="1"/>
  <c r="AA3" i="1"/>
  <c r="X72" i="1"/>
  <c r="Y72" i="1" s="1"/>
  <c r="X70" i="1"/>
  <c r="X68" i="1"/>
  <c r="X66" i="1"/>
  <c r="Y66" i="1" s="1"/>
  <c r="X64" i="1"/>
  <c r="X62" i="1"/>
  <c r="X60" i="1"/>
  <c r="Y60" i="1" s="1"/>
  <c r="Z60" i="1" s="1"/>
  <c r="AA60" i="1" s="1"/>
  <c r="X58" i="1"/>
  <c r="X129" i="1"/>
  <c r="Y129" i="1" s="1"/>
  <c r="Z129" i="1" s="1"/>
  <c r="AA129" i="1" s="1"/>
  <c r="X127" i="1"/>
  <c r="X125" i="1"/>
  <c r="Y125" i="1" s="1"/>
  <c r="X123" i="1"/>
  <c r="X121" i="1"/>
  <c r="X119" i="1"/>
  <c r="Y119" i="1" s="1"/>
  <c r="Z119" i="1" s="1"/>
  <c r="AA119" i="1" s="1"/>
  <c r="X117" i="1"/>
  <c r="Y117" i="1" s="1"/>
  <c r="X115" i="1"/>
  <c r="X113" i="1"/>
  <c r="X109" i="1"/>
  <c r="Y109" i="1" s="1"/>
  <c r="X41" i="1"/>
  <c r="Y41" i="1" s="1"/>
  <c r="X107" i="1"/>
  <c r="X105" i="1"/>
  <c r="Y105" i="1" s="1"/>
  <c r="X103" i="1"/>
  <c r="X57" i="1"/>
  <c r="X55" i="1"/>
  <c r="X53" i="1"/>
  <c r="X51" i="1"/>
  <c r="Y51" i="1" s="1"/>
  <c r="Z51" i="1" s="1"/>
  <c r="AA51" i="1" s="1"/>
  <c r="X49" i="1"/>
  <c r="Y49" i="1" s="1"/>
  <c r="Z49" i="1" s="1"/>
  <c r="AA49" i="1" s="1"/>
  <c r="X47" i="1"/>
  <c r="Y47" i="1" s="1"/>
  <c r="Z47" i="1" s="1"/>
  <c r="AA47" i="1" s="1"/>
  <c r="X45" i="1"/>
  <c r="Y45" i="1" s="1"/>
  <c r="X43" i="1"/>
  <c r="X111" i="1"/>
  <c r="Y111" i="1" s="1"/>
  <c r="X100" i="1"/>
  <c r="X98" i="1"/>
  <c r="Y98" i="1" s="1"/>
  <c r="Z98" i="1" s="1"/>
  <c r="AA98" i="1" s="1"/>
  <c r="X96" i="1"/>
  <c r="X94" i="1"/>
  <c r="X92" i="1"/>
  <c r="X90" i="1"/>
  <c r="X88" i="1"/>
  <c r="Y88" i="1" s="1"/>
  <c r="Z88" i="1" s="1"/>
  <c r="AA88" i="1" s="1"/>
  <c r="X86" i="1"/>
  <c r="X84" i="1"/>
  <c r="Y84" i="1" s="1"/>
  <c r="Z84" i="1" s="1"/>
  <c r="AA84" i="1" s="1"/>
  <c r="X82" i="1"/>
  <c r="Y82" i="1" s="1"/>
  <c r="X80" i="1"/>
  <c r="X39" i="1"/>
  <c r="Y39" i="1" s="1"/>
  <c r="X37" i="1"/>
  <c r="X35" i="1"/>
  <c r="Y35" i="1" s="1"/>
  <c r="X33" i="1"/>
  <c r="X31" i="1"/>
  <c r="Y31" i="1" s="1"/>
  <c r="Z31" i="1" s="1"/>
  <c r="AA31" i="1" s="1"/>
  <c r="X29" i="1"/>
  <c r="Y29" i="1" s="1"/>
  <c r="X27" i="1"/>
  <c r="Y27" i="1" s="1"/>
  <c r="X25" i="1"/>
  <c r="X23" i="1"/>
  <c r="Y23" i="1" s="1"/>
  <c r="Z23" i="1" s="1"/>
  <c r="AA23" i="1" s="1"/>
  <c r="X21" i="1"/>
  <c r="Y21" i="1" s="1"/>
  <c r="X19" i="1"/>
  <c r="X17" i="1"/>
  <c r="Y17" i="1" s="1"/>
  <c r="X15" i="1"/>
  <c r="Y15" i="1" s="1"/>
  <c r="Z15" i="1" s="1"/>
  <c r="AA15" i="1" s="1"/>
  <c r="X13" i="1"/>
  <c r="Y13" i="1" s="1"/>
  <c r="X11" i="1"/>
  <c r="X9" i="1"/>
  <c r="Y9" i="1" s="1"/>
  <c r="Z9" i="1" s="1"/>
  <c r="AA9" i="1" s="1"/>
  <c r="X7" i="1"/>
  <c r="X5" i="1"/>
  <c r="X3" i="1"/>
  <c r="Z72" i="1" l="1"/>
  <c r="AA72" i="1" s="1"/>
  <c r="Y70" i="1"/>
  <c r="Z70" i="1" s="1"/>
  <c r="AA70" i="1" s="1"/>
  <c r="Z69" i="1"/>
  <c r="AA69" i="1" s="1"/>
  <c r="Y68" i="1"/>
  <c r="Z68" i="1" s="1"/>
  <c r="AA68" i="1" s="1"/>
  <c r="Y67" i="1"/>
  <c r="Z67" i="1" s="1"/>
  <c r="AA67" i="1" s="1"/>
  <c r="Z66" i="1"/>
  <c r="AA66" i="1" s="1"/>
  <c r="Z65" i="1"/>
  <c r="AA65" i="1" s="1"/>
  <c r="Z63" i="1"/>
  <c r="AA63" i="1" s="1"/>
  <c r="Z61" i="1"/>
  <c r="AA61" i="1" s="1"/>
  <c r="Y59" i="1"/>
  <c r="Z59" i="1" s="1"/>
  <c r="AA59" i="1" s="1"/>
  <c r="Y58" i="1"/>
  <c r="Z58" i="1" s="1"/>
  <c r="AA58" i="1" s="1"/>
  <c r="Z27" i="1"/>
  <c r="AA27" i="1" s="1"/>
  <c r="Z35" i="1"/>
  <c r="AA35" i="1" s="1"/>
  <c r="Z39" i="1"/>
  <c r="AA39" i="1" s="1"/>
  <c r="Z111" i="1"/>
  <c r="AA111" i="1" s="1"/>
  <c r="Z117" i="1"/>
  <c r="AA117" i="1" s="1"/>
  <c r="Y53" i="1"/>
  <c r="Z53" i="1" s="1"/>
  <c r="AA53" i="1" s="1"/>
  <c r="Z12" i="1"/>
  <c r="AA12" i="1" s="1"/>
  <c r="Z20" i="1"/>
  <c r="AA20" i="1" s="1"/>
  <c r="Z28" i="1"/>
  <c r="AA28" i="1" s="1"/>
  <c r="Z32" i="1"/>
  <c r="AA32" i="1" s="1"/>
  <c r="Z102" i="1"/>
  <c r="AA102" i="1" s="1"/>
  <c r="Y16" i="1"/>
  <c r="Z16" i="1" s="1"/>
  <c r="AA16" i="1" s="1"/>
  <c r="Y24" i="1"/>
  <c r="Z24" i="1" s="1"/>
  <c r="AA24" i="1" s="1"/>
  <c r="Y36" i="1"/>
  <c r="Z36" i="1" s="1"/>
  <c r="AA36" i="1" s="1"/>
  <c r="Y127" i="1"/>
  <c r="Z127" i="1" s="1"/>
  <c r="AA127" i="1" s="1"/>
  <c r="Y126" i="1"/>
  <c r="Z126" i="1" s="1"/>
  <c r="AA126" i="1" s="1"/>
  <c r="Z125" i="1"/>
  <c r="AA125" i="1" s="1"/>
  <c r="Z124" i="1"/>
  <c r="AA124" i="1" s="1"/>
  <c r="Y122" i="1"/>
  <c r="Z122" i="1" s="1"/>
  <c r="AA122" i="1" s="1"/>
  <c r="Z120" i="1"/>
  <c r="AA120" i="1" s="1"/>
  <c r="Z116" i="1"/>
  <c r="AA116" i="1" s="1"/>
  <c r="Y115" i="1"/>
  <c r="Z115" i="1" s="1"/>
  <c r="AA115" i="1" s="1"/>
  <c r="Y113" i="1"/>
  <c r="Z113" i="1" s="1"/>
  <c r="AA113" i="1" s="1"/>
  <c r="Z109" i="1"/>
  <c r="AA109" i="1" s="1"/>
  <c r="Z41" i="1"/>
  <c r="AA41" i="1" s="1"/>
  <c r="Y107" i="1"/>
  <c r="Z107" i="1" s="1"/>
  <c r="AA107" i="1" s="1"/>
  <c r="Z105" i="1"/>
  <c r="AA105" i="1" s="1"/>
  <c r="Y106" i="1"/>
  <c r="Z106" i="1" s="1"/>
  <c r="AA106" i="1" s="1"/>
  <c r="Y103" i="1"/>
  <c r="Z103" i="1" s="1"/>
  <c r="AA103" i="1" s="1"/>
  <c r="Z104" i="1"/>
  <c r="AA104" i="1" s="1"/>
  <c r="Y54" i="1"/>
  <c r="Z54" i="1" s="1"/>
  <c r="AA54" i="1" s="1"/>
  <c r="Z45" i="1"/>
  <c r="AA45" i="1" s="1"/>
  <c r="Y43" i="1"/>
  <c r="Z43" i="1" s="1"/>
  <c r="AA43" i="1" s="1"/>
  <c r="Y100" i="1"/>
  <c r="Z100" i="1" s="1"/>
  <c r="AA100" i="1" s="1"/>
  <c r="Z97" i="1"/>
  <c r="AA97" i="1" s="1"/>
  <c r="Y95" i="1"/>
  <c r="Z95" i="1" s="1"/>
  <c r="AA95" i="1" s="1"/>
  <c r="Z93" i="1"/>
  <c r="AA93" i="1" s="1"/>
  <c r="Y91" i="1"/>
  <c r="Z91" i="1" s="1"/>
  <c r="AA91" i="1" s="1"/>
  <c r="Y90" i="1"/>
  <c r="Z90" i="1" s="1"/>
  <c r="AA90" i="1" s="1"/>
  <c r="Y89" i="1"/>
  <c r="Z89" i="1" s="1"/>
  <c r="AA89" i="1" s="1"/>
  <c r="Y87" i="1"/>
  <c r="Z87" i="1" s="1"/>
  <c r="AA87" i="1" s="1"/>
  <c r="Y86" i="1"/>
  <c r="Z86" i="1" s="1"/>
  <c r="AA86" i="1" s="1"/>
  <c r="Y85" i="1"/>
  <c r="Z85" i="1" s="1"/>
  <c r="AA85" i="1" s="1"/>
  <c r="Y83" i="1"/>
  <c r="Z83" i="1" s="1"/>
  <c r="AA83" i="1" s="1"/>
  <c r="Z82" i="1"/>
  <c r="AA82" i="1" s="1"/>
  <c r="Z81" i="1"/>
  <c r="AA81" i="1" s="1"/>
  <c r="Y80" i="1"/>
  <c r="Z80" i="1" s="1"/>
  <c r="AA80" i="1" s="1"/>
  <c r="Z34" i="1"/>
  <c r="AA34" i="1" s="1"/>
  <c r="Z13" i="1"/>
  <c r="AA13" i="1" s="1"/>
  <c r="Z17" i="1"/>
  <c r="AA17" i="1" s="1"/>
  <c r="Z21" i="1"/>
  <c r="AA21" i="1" s="1"/>
  <c r="Z29" i="1"/>
  <c r="AA29" i="1" s="1"/>
  <c r="Z14" i="1"/>
  <c r="AA14" i="1" s="1"/>
  <c r="Z18" i="1"/>
  <c r="AA18" i="1" s="1"/>
  <c r="Z22" i="1"/>
  <c r="AA22" i="1" s="1"/>
  <c r="Z26" i="1"/>
  <c r="AA26" i="1" s="1"/>
  <c r="Y10" i="1"/>
  <c r="Z10" i="1" s="1"/>
  <c r="AA10" i="1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11" i="1"/>
  <c r="AR11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102" i="1"/>
  <c r="AR103" i="1"/>
  <c r="AR104" i="1"/>
  <c r="AR105" i="1"/>
  <c r="AR106" i="1"/>
  <c r="AR107" i="1"/>
  <c r="AR108" i="1"/>
  <c r="AR41" i="1"/>
  <c r="AR42" i="1"/>
  <c r="AR109" i="1"/>
  <c r="AR110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B107" i="1" l="1"/>
  <c r="C107" i="1" s="1"/>
  <c r="AL107" i="1"/>
  <c r="AQ107" i="1" s="1"/>
  <c r="AO107" i="1"/>
  <c r="AP107" i="1" s="1"/>
  <c r="AM107" i="1" l="1"/>
  <c r="AN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C22" i="1" s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S8" i="1" s="1"/>
  <c r="D114" i="1"/>
  <c r="AS114" i="1" s="1"/>
  <c r="D121" i="1"/>
  <c r="AS121" i="1" s="1"/>
  <c r="D123" i="1"/>
  <c r="D128" i="1"/>
  <c r="AS128" i="1" s="1"/>
  <c r="D130" i="1"/>
  <c r="AS130" i="1" s="1"/>
  <c r="D62" i="1"/>
  <c r="AS62" i="1" s="1"/>
  <c r="D64" i="1"/>
  <c r="AS64" i="1" s="1"/>
  <c r="D71" i="1"/>
  <c r="AS71" i="1" s="1"/>
  <c r="AL3" i="1"/>
  <c r="AQ3" i="1" s="1"/>
  <c r="AL4" i="1"/>
  <c r="AQ4" i="1" s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L13" i="1"/>
  <c r="AQ13" i="1" s="1"/>
  <c r="AL14" i="1"/>
  <c r="AQ14" i="1" s="1"/>
  <c r="AL15" i="1"/>
  <c r="AQ15" i="1" s="1"/>
  <c r="AL16" i="1"/>
  <c r="AQ16" i="1" s="1"/>
  <c r="AL17" i="1"/>
  <c r="AQ17" i="1" s="1"/>
  <c r="AL18" i="1"/>
  <c r="AQ18" i="1" s="1"/>
  <c r="AL19" i="1"/>
  <c r="AQ19" i="1" s="1"/>
  <c r="AL20" i="1"/>
  <c r="AQ20" i="1" s="1"/>
  <c r="AL21" i="1"/>
  <c r="AQ21" i="1" s="1"/>
  <c r="AL22" i="1"/>
  <c r="AQ22" i="1" s="1"/>
  <c r="AL23" i="1"/>
  <c r="AQ23" i="1" s="1"/>
  <c r="AL24" i="1"/>
  <c r="AQ24" i="1" s="1"/>
  <c r="AL25" i="1"/>
  <c r="AQ25" i="1" s="1"/>
  <c r="AL26" i="1"/>
  <c r="AQ26" i="1" s="1"/>
  <c r="AL27" i="1"/>
  <c r="AQ27" i="1" s="1"/>
  <c r="AL28" i="1"/>
  <c r="AQ28" i="1" s="1"/>
  <c r="AL29" i="1"/>
  <c r="AQ29" i="1" s="1"/>
  <c r="AL30" i="1"/>
  <c r="AQ30" i="1" s="1"/>
  <c r="AL31" i="1"/>
  <c r="AQ31" i="1" s="1"/>
  <c r="AL32" i="1"/>
  <c r="AQ32" i="1" s="1"/>
  <c r="AL33" i="1"/>
  <c r="AQ33" i="1" s="1"/>
  <c r="AL34" i="1"/>
  <c r="AQ34" i="1" s="1"/>
  <c r="AL35" i="1"/>
  <c r="AQ35" i="1" s="1"/>
  <c r="AL36" i="1"/>
  <c r="AQ36" i="1" s="1"/>
  <c r="AL37" i="1"/>
  <c r="AQ37" i="1" s="1"/>
  <c r="AL38" i="1"/>
  <c r="AQ38" i="1" s="1"/>
  <c r="AL39" i="1"/>
  <c r="AQ39" i="1" s="1"/>
  <c r="AL40" i="1"/>
  <c r="AQ40" i="1" s="1"/>
  <c r="AL80" i="1"/>
  <c r="AQ80" i="1" s="1"/>
  <c r="AL81" i="1"/>
  <c r="AQ81" i="1" s="1"/>
  <c r="AL82" i="1"/>
  <c r="AQ82" i="1" s="1"/>
  <c r="AL83" i="1"/>
  <c r="AQ83" i="1" s="1"/>
  <c r="AL84" i="1"/>
  <c r="AQ84" i="1" s="1"/>
  <c r="AL85" i="1"/>
  <c r="AQ85" i="1" s="1"/>
  <c r="AL86" i="1"/>
  <c r="AQ86" i="1" s="1"/>
  <c r="AL87" i="1"/>
  <c r="AQ87" i="1" s="1"/>
  <c r="AL88" i="1"/>
  <c r="AQ88" i="1" s="1"/>
  <c r="AL89" i="1"/>
  <c r="AQ89" i="1" s="1"/>
  <c r="AL90" i="1"/>
  <c r="AQ90" i="1" s="1"/>
  <c r="AL91" i="1"/>
  <c r="AQ91" i="1" s="1"/>
  <c r="AL92" i="1"/>
  <c r="AQ92" i="1" s="1"/>
  <c r="AL93" i="1"/>
  <c r="AQ93" i="1" s="1"/>
  <c r="AL94" i="1"/>
  <c r="AQ94" i="1" s="1"/>
  <c r="AL95" i="1"/>
  <c r="AQ95" i="1" s="1"/>
  <c r="AL96" i="1"/>
  <c r="AQ96" i="1" s="1"/>
  <c r="AL97" i="1"/>
  <c r="AQ97" i="1" s="1"/>
  <c r="AL98" i="1"/>
  <c r="AQ98" i="1" s="1"/>
  <c r="AL99" i="1"/>
  <c r="AQ99" i="1" s="1"/>
  <c r="AL100" i="1"/>
  <c r="AQ100" i="1" s="1"/>
  <c r="AL101" i="1"/>
  <c r="AQ101" i="1" s="1"/>
  <c r="AL111" i="1"/>
  <c r="AQ111" i="1" s="1"/>
  <c r="AL112" i="1"/>
  <c r="AQ112" i="1" s="1"/>
  <c r="AL43" i="1"/>
  <c r="AQ43" i="1" s="1"/>
  <c r="AL44" i="1"/>
  <c r="AQ44" i="1" s="1"/>
  <c r="AL45" i="1"/>
  <c r="AQ45" i="1" s="1"/>
  <c r="AL46" i="1"/>
  <c r="AQ46" i="1" s="1"/>
  <c r="AL47" i="1"/>
  <c r="AQ47" i="1" s="1"/>
  <c r="AL48" i="1"/>
  <c r="AQ48" i="1" s="1"/>
  <c r="AL49" i="1"/>
  <c r="AQ49" i="1" s="1"/>
  <c r="AL50" i="1"/>
  <c r="AQ50" i="1" s="1"/>
  <c r="AL51" i="1"/>
  <c r="AQ51" i="1" s="1"/>
  <c r="AL52" i="1"/>
  <c r="AQ52" i="1" s="1"/>
  <c r="AL53" i="1"/>
  <c r="AQ53" i="1" s="1"/>
  <c r="AL54" i="1"/>
  <c r="AQ54" i="1" s="1"/>
  <c r="AL55" i="1"/>
  <c r="AQ55" i="1" s="1"/>
  <c r="AL56" i="1"/>
  <c r="AQ56" i="1" s="1"/>
  <c r="AL57" i="1"/>
  <c r="AQ57" i="1" s="1"/>
  <c r="AL102" i="1"/>
  <c r="AQ102" i="1" s="1"/>
  <c r="AL103" i="1"/>
  <c r="AQ103" i="1" s="1"/>
  <c r="AL104" i="1"/>
  <c r="AQ104" i="1" s="1"/>
  <c r="AL105" i="1"/>
  <c r="AQ105" i="1" s="1"/>
  <c r="AL106" i="1"/>
  <c r="AQ106" i="1" s="1"/>
  <c r="AL108" i="1"/>
  <c r="AQ108" i="1" s="1"/>
  <c r="AL41" i="1"/>
  <c r="AQ41" i="1" s="1"/>
  <c r="AL42" i="1"/>
  <c r="AQ42" i="1" s="1"/>
  <c r="AL109" i="1"/>
  <c r="AQ109" i="1" s="1"/>
  <c r="AL110" i="1"/>
  <c r="AQ110" i="1" s="1"/>
  <c r="AL113" i="1"/>
  <c r="AQ113" i="1" s="1"/>
  <c r="AL114" i="1"/>
  <c r="AQ114" i="1" s="1"/>
  <c r="AL115" i="1"/>
  <c r="AQ115" i="1" s="1"/>
  <c r="AL116" i="1"/>
  <c r="AQ116" i="1" s="1"/>
  <c r="AL117" i="1"/>
  <c r="AQ117" i="1" s="1"/>
  <c r="AL118" i="1"/>
  <c r="AQ118" i="1" s="1"/>
  <c r="AL119" i="1"/>
  <c r="AQ119" i="1" s="1"/>
  <c r="AL120" i="1"/>
  <c r="AQ120" i="1" s="1"/>
  <c r="AL121" i="1"/>
  <c r="AQ121" i="1" s="1"/>
  <c r="AL122" i="1"/>
  <c r="AQ122" i="1" s="1"/>
  <c r="AL123" i="1"/>
  <c r="AQ123" i="1" s="1"/>
  <c r="AL124" i="1"/>
  <c r="AQ124" i="1" s="1"/>
  <c r="AL125" i="1"/>
  <c r="AQ125" i="1" s="1"/>
  <c r="AL126" i="1"/>
  <c r="AQ126" i="1" s="1"/>
  <c r="AL127" i="1"/>
  <c r="AQ127" i="1" s="1"/>
  <c r="AL128" i="1"/>
  <c r="AQ128" i="1" s="1"/>
  <c r="AL129" i="1"/>
  <c r="AQ129" i="1" s="1"/>
  <c r="AL130" i="1"/>
  <c r="AQ130" i="1" s="1"/>
  <c r="AL58" i="1"/>
  <c r="AQ58" i="1" s="1"/>
  <c r="AL59" i="1"/>
  <c r="AQ59" i="1" s="1"/>
  <c r="AL60" i="1"/>
  <c r="AQ60" i="1" s="1"/>
  <c r="AL61" i="1"/>
  <c r="AQ61" i="1" s="1"/>
  <c r="AL62" i="1"/>
  <c r="AQ62" i="1" s="1"/>
  <c r="AL63" i="1"/>
  <c r="AQ63" i="1" s="1"/>
  <c r="AL64" i="1"/>
  <c r="AQ64" i="1" s="1"/>
  <c r="AL65" i="1"/>
  <c r="AQ65" i="1" s="1"/>
  <c r="AL66" i="1"/>
  <c r="AQ66" i="1" s="1"/>
  <c r="AL67" i="1"/>
  <c r="AQ67" i="1" s="1"/>
  <c r="AL68" i="1"/>
  <c r="AQ68" i="1" s="1"/>
  <c r="AL69" i="1"/>
  <c r="AQ69" i="1" s="1"/>
  <c r="AL70" i="1"/>
  <c r="AQ70" i="1" s="1"/>
  <c r="AL71" i="1"/>
  <c r="AQ71" i="1" s="1"/>
  <c r="AL72" i="1"/>
  <c r="AQ72" i="1" s="1"/>
  <c r="AO4" i="1"/>
  <c r="AP4" i="1" s="1"/>
  <c r="AO5" i="1"/>
  <c r="AP5" i="1" s="1"/>
  <c r="AO6" i="1"/>
  <c r="AP6" i="1" s="1"/>
  <c r="AO7" i="1"/>
  <c r="AP7" i="1" s="1"/>
  <c r="AO8" i="1"/>
  <c r="AP8" i="1" s="1"/>
  <c r="AO10" i="1"/>
  <c r="AP10" i="1" s="1"/>
  <c r="AO11" i="1"/>
  <c r="AP11" i="1" s="1"/>
  <c r="AO12" i="1"/>
  <c r="AP12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1" i="1"/>
  <c r="AP21" i="1" s="1"/>
  <c r="AO22" i="1"/>
  <c r="AP22" i="1" s="1"/>
  <c r="AO23" i="1"/>
  <c r="AP23" i="1" s="1"/>
  <c r="AO24" i="1"/>
  <c r="AP24" i="1" s="1"/>
  <c r="AO25" i="1"/>
  <c r="AP25" i="1" s="1"/>
  <c r="AO27" i="1"/>
  <c r="AP27" i="1" s="1"/>
  <c r="AO28" i="1"/>
  <c r="AP28" i="1" s="1"/>
  <c r="AO29" i="1"/>
  <c r="AP29" i="1" s="1"/>
  <c r="AO30" i="1"/>
  <c r="AP30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81" i="1"/>
  <c r="AP81" i="1" s="1"/>
  <c r="AO82" i="1"/>
  <c r="AP82" i="1" s="1"/>
  <c r="AO83" i="1"/>
  <c r="AP83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7" i="1"/>
  <c r="AP97" i="1" s="1"/>
  <c r="AO98" i="1"/>
  <c r="AP98" i="1" s="1"/>
  <c r="AO99" i="1"/>
  <c r="AP99" i="1" s="1"/>
  <c r="AO101" i="1"/>
  <c r="AP101" i="1" s="1"/>
  <c r="AO111" i="1"/>
  <c r="AP111" i="1" s="1"/>
  <c r="AO112" i="1"/>
  <c r="AP112" i="1" s="1"/>
  <c r="AO43" i="1"/>
  <c r="AP43" i="1" s="1"/>
  <c r="AO44" i="1"/>
  <c r="AP44" i="1" s="1"/>
  <c r="AO45" i="1"/>
  <c r="AP45" i="1" s="1"/>
  <c r="AO48" i="1"/>
  <c r="AP48" i="1" s="1"/>
  <c r="AO50" i="1"/>
  <c r="AP50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42" i="1"/>
  <c r="AP42" i="1" s="1"/>
  <c r="AO109" i="1"/>
  <c r="AP109" i="1" s="1"/>
  <c r="AO110" i="1"/>
  <c r="AP110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49" i="1" l="1"/>
  <c r="AP49" i="1" s="1"/>
  <c r="AO47" i="1"/>
  <c r="AP47" i="1" s="1"/>
  <c r="AO41" i="1"/>
  <c r="AP41" i="1" s="1"/>
  <c r="AO51" i="1"/>
  <c r="AP51" i="1" s="1"/>
  <c r="AS123" i="1"/>
  <c r="AO100" i="1"/>
  <c r="AP100" i="1" s="1"/>
  <c r="AO80" i="1"/>
  <c r="AP80" i="1" s="1"/>
  <c r="AO31" i="1"/>
  <c r="AP31" i="1" s="1"/>
  <c r="AO26" i="1"/>
  <c r="AP26" i="1" s="1"/>
  <c r="AO20" i="1"/>
  <c r="AP20" i="1" s="1"/>
  <c r="AU64" i="1"/>
  <c r="AU121" i="1"/>
  <c r="AU71" i="1"/>
  <c r="AU128" i="1"/>
  <c r="AU62" i="1"/>
  <c r="AU123" i="1"/>
  <c r="AU130" i="1"/>
  <c r="AU114" i="1"/>
  <c r="AU8" i="1"/>
  <c r="AD71" i="1"/>
  <c r="AG71" i="1"/>
  <c r="AD130" i="1"/>
  <c r="AG130" i="1"/>
  <c r="AD128" i="1"/>
  <c r="AG128" i="1"/>
  <c r="AD114" i="1"/>
  <c r="AG114" i="1"/>
  <c r="AD8" i="1"/>
  <c r="AG8" i="1"/>
  <c r="AD64" i="1"/>
  <c r="AG64" i="1"/>
  <c r="AD62" i="1"/>
  <c r="AG62" i="1"/>
  <c r="AD123" i="1"/>
  <c r="AG123" i="1"/>
  <c r="AD121" i="1"/>
  <c r="AG121" i="1"/>
  <c r="AC71" i="1"/>
  <c r="AC130" i="1"/>
  <c r="AC128" i="1"/>
  <c r="AC114" i="1"/>
  <c r="AC8" i="1"/>
  <c r="AC64" i="1"/>
  <c r="AC62" i="1"/>
  <c r="AC123" i="1"/>
  <c r="AC121" i="1"/>
  <c r="AI71" i="1"/>
  <c r="AI130" i="1"/>
  <c r="AI128" i="1"/>
  <c r="AI114" i="1"/>
  <c r="AM63" i="1"/>
  <c r="AN59" i="1"/>
  <c r="AM120" i="1"/>
  <c r="AN116" i="1"/>
  <c r="AO103" i="1"/>
  <c r="AP103" i="1" s="1"/>
  <c r="AN53" i="1"/>
  <c r="AN45" i="1"/>
  <c r="AO84" i="1"/>
  <c r="AP84" i="1" s="1"/>
  <c r="AN27" i="1"/>
  <c r="AO13" i="1"/>
  <c r="AP13" i="1" s="1"/>
  <c r="AO9" i="1"/>
  <c r="AP9" i="1" s="1"/>
  <c r="AN5" i="1"/>
  <c r="AN72" i="1"/>
  <c r="AN70" i="1"/>
  <c r="AN68" i="1"/>
  <c r="AN66" i="1"/>
  <c r="AN64" i="1"/>
  <c r="AN62" i="1"/>
  <c r="AN60" i="1"/>
  <c r="AN58" i="1"/>
  <c r="AN129" i="1"/>
  <c r="AN127" i="1"/>
  <c r="AN125" i="1"/>
  <c r="AN123" i="1"/>
  <c r="AN121" i="1"/>
  <c r="AN119" i="1"/>
  <c r="AN117" i="1"/>
  <c r="AN115" i="1"/>
  <c r="AN102" i="1"/>
  <c r="AO46" i="1"/>
  <c r="AP46" i="1" s="1"/>
  <c r="AM83" i="1"/>
  <c r="AM12" i="1"/>
  <c r="AM8" i="1"/>
  <c r="AN95" i="1"/>
  <c r="AM95" i="1"/>
  <c r="AN12" i="1"/>
  <c r="AN63" i="1"/>
  <c r="AM116" i="1"/>
  <c r="AN83" i="1"/>
  <c r="AN8" i="1"/>
  <c r="AM71" i="1"/>
  <c r="AN71" i="1"/>
  <c r="AN67" i="1"/>
  <c r="AM67" i="1"/>
  <c r="AM128" i="1"/>
  <c r="AN128" i="1"/>
  <c r="AN124" i="1"/>
  <c r="AM124" i="1"/>
  <c r="AN120" i="1"/>
  <c r="AM59" i="1"/>
  <c r="AN109" i="1"/>
  <c r="AN41" i="1"/>
  <c r="AN104" i="1"/>
  <c r="AN110" i="1"/>
  <c r="AN103" i="1"/>
  <c r="AN113" i="1"/>
  <c r="AM110" i="1"/>
  <c r="AM108" i="1"/>
  <c r="AN106" i="1"/>
  <c r="AM103" i="1"/>
  <c r="AM69" i="1"/>
  <c r="AN69" i="1"/>
  <c r="AM65" i="1"/>
  <c r="AN65" i="1"/>
  <c r="AM61" i="1"/>
  <c r="AN61" i="1"/>
  <c r="AM130" i="1"/>
  <c r="AN130" i="1"/>
  <c r="AM126" i="1"/>
  <c r="AN126" i="1"/>
  <c r="AM122" i="1"/>
  <c r="AN122" i="1"/>
  <c r="AM118" i="1"/>
  <c r="AN118" i="1"/>
  <c r="AM114" i="1"/>
  <c r="AN114" i="1"/>
  <c r="AM42" i="1"/>
  <c r="AN42" i="1"/>
  <c r="AM105" i="1"/>
  <c r="AN105" i="1"/>
  <c r="AO3" i="1"/>
  <c r="AP3" i="1" s="1"/>
  <c r="AM4" i="1"/>
  <c r="AN3" i="1"/>
  <c r="AN57" i="1"/>
  <c r="AM56" i="1"/>
  <c r="AN55" i="1"/>
  <c r="AN56" i="1"/>
  <c r="AN51" i="1"/>
  <c r="AM49" i="1"/>
  <c r="AM50" i="1"/>
  <c r="AN47" i="1"/>
  <c r="AM46" i="1"/>
  <c r="AN46" i="1"/>
  <c r="AN44" i="1"/>
  <c r="AM112" i="1"/>
  <c r="AN101" i="1"/>
  <c r="AM99" i="1"/>
  <c r="AM97" i="1"/>
  <c r="AN43" i="1"/>
  <c r="AM111" i="1"/>
  <c r="AM100" i="1"/>
  <c r="AM98" i="1"/>
  <c r="AN112" i="1"/>
  <c r="AM44" i="1"/>
  <c r="AN96" i="1"/>
  <c r="AO96" i="1"/>
  <c r="AP96" i="1" s="1"/>
  <c r="AN100" i="1"/>
  <c r="AN94" i="1"/>
  <c r="AN92" i="1"/>
  <c r="AN91" i="1"/>
  <c r="AN90" i="1"/>
  <c r="AM89" i="1"/>
  <c r="AN88" i="1"/>
  <c r="AN87" i="1"/>
  <c r="AN86" i="1"/>
  <c r="AM85" i="1"/>
  <c r="AN84" i="1"/>
  <c r="AN82" i="1"/>
  <c r="AM81" i="1"/>
  <c r="AN80" i="1"/>
  <c r="AN39" i="1"/>
  <c r="AM38" i="1"/>
  <c r="AN37" i="1"/>
  <c r="AN35" i="1"/>
  <c r="AN36" i="1"/>
  <c r="AM34" i="1"/>
  <c r="AN33" i="1"/>
  <c r="AN31" i="1"/>
  <c r="AM30" i="1"/>
  <c r="AN29" i="1"/>
  <c r="AM26" i="1"/>
  <c r="AN25" i="1"/>
  <c r="AN23" i="1"/>
  <c r="AM21" i="1"/>
  <c r="AN19" i="1"/>
  <c r="AN17" i="1"/>
  <c r="AN15" i="1"/>
  <c r="AN21" i="1"/>
  <c r="AN16" i="1"/>
  <c r="AN13" i="1"/>
  <c r="AN11" i="1"/>
  <c r="AM10" i="1"/>
  <c r="AN9" i="1"/>
  <c r="AN7" i="1"/>
  <c r="AM6" i="1"/>
  <c r="AN4" i="1"/>
  <c r="AM72" i="1"/>
  <c r="AM70" i="1"/>
  <c r="AM68" i="1"/>
  <c r="AM66" i="1"/>
  <c r="AM64" i="1"/>
  <c r="AM62" i="1"/>
  <c r="AM60" i="1"/>
  <c r="AM58" i="1"/>
  <c r="AM129" i="1"/>
  <c r="AM127" i="1"/>
  <c r="AM125" i="1"/>
  <c r="AM123" i="1"/>
  <c r="AM121" i="1"/>
  <c r="AM119" i="1"/>
  <c r="AM117" i="1"/>
  <c r="AM115" i="1"/>
  <c r="AM109" i="1"/>
  <c r="AM41" i="1"/>
  <c r="AM106" i="1"/>
  <c r="AM104" i="1"/>
  <c r="AM102" i="1"/>
  <c r="AM55" i="1"/>
  <c r="AM53" i="1"/>
  <c r="AM45" i="1"/>
  <c r="AM43" i="1"/>
  <c r="AM96" i="1"/>
  <c r="AM94" i="1"/>
  <c r="AM92" i="1"/>
  <c r="AM90" i="1"/>
  <c r="AM82" i="1"/>
  <c r="AM39" i="1"/>
  <c r="AM37" i="1"/>
  <c r="AM35" i="1"/>
  <c r="AM33" i="1"/>
  <c r="AM29" i="1"/>
  <c r="AM27" i="1"/>
  <c r="AM25" i="1"/>
  <c r="AM23" i="1"/>
  <c r="AM19" i="1"/>
  <c r="AM15" i="1"/>
  <c r="AM13" i="1"/>
  <c r="AM11" i="1"/>
  <c r="AM9" i="1"/>
  <c r="AM7" i="1"/>
  <c r="AM5" i="1"/>
  <c r="AM3" i="1"/>
  <c r="AI8" i="1"/>
  <c r="AI64" i="1"/>
  <c r="AI62" i="1"/>
  <c r="AI123" i="1"/>
  <c r="AI121" i="1"/>
  <c r="AT8" i="1" l="1"/>
  <c r="AV8" i="1" s="1"/>
  <c r="AT114" i="1"/>
  <c r="AV114" i="1" s="1"/>
  <c r="AT128" i="1"/>
  <c r="AV128" i="1" s="1"/>
  <c r="AT130" i="1"/>
  <c r="AV130" i="1" s="1"/>
  <c r="AT71" i="1"/>
  <c r="AV71" i="1" s="1"/>
  <c r="AT121" i="1"/>
  <c r="AV121" i="1" s="1"/>
  <c r="AT123" i="1"/>
  <c r="AV123" i="1" s="1"/>
  <c r="AT62" i="1"/>
  <c r="AV62" i="1" s="1"/>
  <c r="AT64" i="1"/>
  <c r="AV64" i="1" s="1"/>
  <c r="AN108" i="1"/>
  <c r="AN89" i="1"/>
  <c r="AM113" i="1"/>
  <c r="AM87" i="1"/>
  <c r="AM57" i="1"/>
  <c r="AM54" i="1"/>
  <c r="AN54" i="1"/>
  <c r="AM51" i="1"/>
  <c r="AM47" i="1"/>
  <c r="AN49" i="1"/>
  <c r="AN50" i="1"/>
  <c r="AM48" i="1"/>
  <c r="AN48" i="1"/>
  <c r="AM52" i="1"/>
  <c r="AN52" i="1"/>
  <c r="AN99" i="1"/>
  <c r="AN98" i="1"/>
  <c r="AN111" i="1"/>
  <c r="AM101" i="1"/>
  <c r="AN97" i="1"/>
  <c r="AM93" i="1"/>
  <c r="AN93" i="1"/>
  <c r="AM91" i="1"/>
  <c r="AM88" i="1"/>
  <c r="AM86" i="1"/>
  <c r="AN85" i="1"/>
  <c r="AM84" i="1"/>
  <c r="AN81" i="1"/>
  <c r="AM80" i="1"/>
  <c r="AM40" i="1"/>
  <c r="AN40" i="1"/>
  <c r="AN38" i="1"/>
  <c r="AN34" i="1"/>
  <c r="AM36" i="1"/>
  <c r="AM32" i="1"/>
  <c r="AN32" i="1"/>
  <c r="AM31" i="1"/>
  <c r="AN30" i="1"/>
  <c r="AM28" i="1"/>
  <c r="AN28" i="1"/>
  <c r="AN26" i="1"/>
  <c r="AM17" i="1"/>
  <c r="AM20" i="1"/>
  <c r="AN20" i="1"/>
  <c r="AM24" i="1"/>
  <c r="AN24" i="1"/>
  <c r="AN14" i="1"/>
  <c r="AM14" i="1"/>
  <c r="AM18" i="1"/>
  <c r="AN18" i="1"/>
  <c r="AM22" i="1"/>
  <c r="AN22" i="1"/>
  <c r="AM16" i="1"/>
  <c r="AN10" i="1"/>
  <c r="AN6" i="1"/>
  <c r="G12" i="3" l="1"/>
  <c r="G11" i="3"/>
  <c r="G10" i="3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6" l="1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9" i="13" l="1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L45" i="13" l="1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B4" i="6" l="1"/>
  <c r="G4" i="6" s="1"/>
  <c r="K35" i="4"/>
  <c r="L35" i="4" s="1"/>
  <c r="M35" i="4" s="1"/>
  <c r="F4" i="6" l="1"/>
  <c r="D4" i="6"/>
  <c r="C4" i="6"/>
  <c r="H4" i="6"/>
  <c r="E4" i="6"/>
  <c r="J4" i="6"/>
  <c r="I4" i="6" l="1"/>
  <c r="K4" i="6" s="1"/>
  <c r="L4" i="6" s="1"/>
  <c r="M4" i="6" s="1"/>
  <c r="I41" i="5"/>
  <c r="K41" i="5" s="1"/>
  <c r="L41" i="5" s="1"/>
  <c r="M41" i="5" s="1"/>
  <c r="D11" i="1" l="1"/>
  <c r="AS11" i="1" s="1"/>
  <c r="AG11" i="1" l="1"/>
  <c r="AU11" i="1"/>
  <c r="AC11" i="1"/>
  <c r="AD11" i="1"/>
  <c r="AI11" i="1"/>
  <c r="AT11" i="1" l="1"/>
  <c r="AV11" i="1" s="1"/>
  <c r="D19" i="1" l="1"/>
  <c r="AS19" i="1" s="1"/>
  <c r="AG19" i="1" l="1"/>
  <c r="AU19" i="1"/>
  <c r="AC19" i="1"/>
  <c r="AD19" i="1"/>
  <c r="AI19" i="1"/>
  <c r="AT19" i="1" l="1"/>
  <c r="AV19" i="1" s="1"/>
  <c r="D25" i="1" l="1"/>
  <c r="AS25" i="1" s="1"/>
  <c r="AG25" i="1" l="1"/>
  <c r="AU25" i="1"/>
  <c r="AC25" i="1"/>
  <c r="AD25" i="1"/>
  <c r="AI25" i="1"/>
  <c r="AT25" i="1" l="1"/>
  <c r="AV25" i="1" s="1"/>
  <c r="D30" i="1" l="1"/>
  <c r="AS30" i="1" s="1"/>
  <c r="AG30" i="1" l="1"/>
  <c r="AU30" i="1"/>
  <c r="AC30" i="1"/>
  <c r="AD30" i="1"/>
  <c r="AI30" i="1"/>
  <c r="AT30" i="1" l="1"/>
  <c r="AV30" i="1" s="1"/>
  <c r="D33" i="1" l="1"/>
  <c r="AS33" i="1" s="1"/>
  <c r="AG33" i="1" l="1"/>
  <c r="AU33" i="1"/>
  <c r="AC33" i="1"/>
  <c r="AD33" i="1"/>
  <c r="AI33" i="1"/>
  <c r="AT33" i="1" l="1"/>
  <c r="AV33" i="1" s="1"/>
  <c r="D37" i="1" l="1"/>
  <c r="AS37" i="1" s="1"/>
  <c r="AG37" i="1" l="1"/>
  <c r="AU37" i="1"/>
  <c r="AC37" i="1"/>
  <c r="AD37" i="1"/>
  <c r="AI37" i="1"/>
  <c r="AT37" i="1" l="1"/>
  <c r="AV37" i="1" s="1"/>
  <c r="D40" i="1" l="1"/>
  <c r="AS40" i="1" s="1"/>
  <c r="AG40" i="1" l="1"/>
  <c r="AU40" i="1"/>
  <c r="AC40" i="1"/>
  <c r="AD40" i="1"/>
  <c r="AI40" i="1"/>
  <c r="AT40" i="1" l="1"/>
  <c r="AV40" i="1" s="1"/>
  <c r="D92" i="1" l="1"/>
  <c r="AS92" i="1" s="1"/>
  <c r="AG92" i="1" l="1"/>
  <c r="AU92" i="1"/>
  <c r="AC92" i="1"/>
  <c r="AD92" i="1"/>
  <c r="AI92" i="1"/>
  <c r="AT92" i="1" l="1"/>
  <c r="AV92" i="1" s="1"/>
  <c r="D94" i="1"/>
  <c r="AS94" i="1" l="1"/>
  <c r="AG94" i="1"/>
  <c r="AU94" i="1"/>
  <c r="AC94" i="1"/>
  <c r="AD94" i="1"/>
  <c r="AI94" i="1"/>
  <c r="AT94" i="1" l="1"/>
  <c r="AV94" i="1" s="1"/>
  <c r="D96" i="1" l="1"/>
  <c r="AS96" i="1" l="1"/>
  <c r="AU96" i="1"/>
  <c r="AD96" i="1"/>
  <c r="AG96" i="1"/>
  <c r="AC96" i="1"/>
  <c r="AI96" i="1"/>
  <c r="AT96" i="1" l="1"/>
  <c r="AV96" i="1" s="1"/>
  <c r="D99" i="1"/>
  <c r="AS99" i="1" l="1"/>
  <c r="AG99" i="1"/>
  <c r="AU99" i="1"/>
  <c r="AC99" i="1"/>
  <c r="AD99" i="1"/>
  <c r="AI99" i="1"/>
  <c r="AT99" i="1" l="1"/>
  <c r="AV99" i="1" s="1"/>
  <c r="D101" i="1"/>
  <c r="AS101" i="1" l="1"/>
  <c r="AG101" i="1"/>
  <c r="AU101" i="1"/>
  <c r="AC101" i="1"/>
  <c r="AD101" i="1"/>
  <c r="AI101" i="1"/>
  <c r="AT101" i="1" l="1"/>
  <c r="AV101" i="1" s="1"/>
  <c r="D112" i="1"/>
  <c r="AS112" i="1" l="1"/>
  <c r="AG112" i="1"/>
  <c r="AU112" i="1"/>
  <c r="AC112" i="1"/>
  <c r="AD112" i="1"/>
  <c r="AI112" i="1"/>
  <c r="AT112" i="1" l="1"/>
  <c r="AV112" i="1" s="1"/>
  <c r="D46" i="1" l="1"/>
  <c r="AS46" i="1" l="1"/>
  <c r="AG46" i="1"/>
  <c r="AU46" i="1"/>
  <c r="AC46" i="1"/>
  <c r="AD46" i="1"/>
  <c r="AI46" i="1"/>
  <c r="AT46" i="1" l="1"/>
  <c r="AV46" i="1" s="1"/>
  <c r="D48" i="1" l="1"/>
  <c r="AS48" i="1" l="1"/>
  <c r="AU48" i="1"/>
  <c r="AD48" i="1"/>
  <c r="AG48" i="1"/>
  <c r="AC48" i="1"/>
  <c r="AI48" i="1"/>
  <c r="D50" i="1"/>
  <c r="AS50" i="1" s="1"/>
  <c r="AG50" i="1" l="1"/>
  <c r="AU50" i="1"/>
  <c r="AC50" i="1"/>
  <c r="AD50" i="1"/>
  <c r="AT48" i="1"/>
  <c r="AV48" i="1" s="1"/>
  <c r="AI50" i="1"/>
  <c r="AT50" i="1" l="1"/>
  <c r="AV50" i="1" s="1"/>
  <c r="D52" i="1"/>
  <c r="AS52" i="1" s="1"/>
  <c r="AG52" i="1" l="1"/>
  <c r="AU52" i="1"/>
  <c r="AC52" i="1"/>
  <c r="AD52" i="1"/>
  <c r="AI52" i="1"/>
  <c r="AT52" i="1" l="1"/>
  <c r="AV52" i="1" s="1"/>
  <c r="D55" i="1" l="1"/>
  <c r="AS55" i="1" s="1"/>
  <c r="AG55" i="1" l="1"/>
  <c r="AU55" i="1"/>
  <c r="AC55" i="1"/>
  <c r="AD55" i="1"/>
  <c r="AI55" i="1"/>
  <c r="AT55" i="1" l="1"/>
  <c r="AV55" i="1" s="1"/>
  <c r="D57" i="1"/>
  <c r="AS57" i="1" s="1"/>
  <c r="AG57" i="1" l="1"/>
  <c r="AU57" i="1"/>
  <c r="AC57" i="1"/>
  <c r="AD57" i="1"/>
  <c r="AI57" i="1"/>
  <c r="AT57" i="1" l="1"/>
  <c r="AV57" i="1" s="1"/>
  <c r="D108" i="1" l="1"/>
  <c r="AS108" i="1" l="1"/>
  <c r="AG108" i="1"/>
  <c r="AU108" i="1"/>
  <c r="AC108" i="1"/>
  <c r="AD108" i="1"/>
  <c r="AI108" i="1"/>
  <c r="AT108" i="1" l="1"/>
  <c r="AV108" i="1" s="1"/>
  <c r="D42" i="1"/>
  <c r="AS42" i="1" l="1"/>
  <c r="AG42" i="1"/>
  <c r="AU42" i="1"/>
  <c r="AC42" i="1"/>
  <c r="AD42" i="1"/>
  <c r="AI42" i="1"/>
  <c r="AT42" i="1" l="1"/>
  <c r="AV42" i="1" s="1"/>
  <c r="D110" i="1"/>
  <c r="AS110" i="1" l="1"/>
  <c r="AG110" i="1"/>
  <c r="AU110" i="1"/>
  <c r="AC110" i="1"/>
  <c r="AD110" i="1"/>
  <c r="AI110" i="1"/>
  <c r="AT110" i="1" l="1"/>
  <c r="AV110" i="1" s="1"/>
  <c r="B3" i="7" l="1"/>
  <c r="E3" i="7" l="1"/>
  <c r="F3" i="7"/>
  <c r="H3" i="7"/>
  <c r="C3" i="7"/>
  <c r="G3" i="7"/>
  <c r="D3" i="7"/>
  <c r="J3" i="7" l="1"/>
  <c r="I3" i="7" l="1"/>
  <c r="K3" i="7" s="1"/>
  <c r="L3" i="7" l="1"/>
  <c r="M3" i="7" s="1"/>
  <c r="B4" i="7"/>
  <c r="C4" i="7" l="1"/>
  <c r="G4" i="7"/>
  <c r="E4" i="7"/>
  <c r="D4" i="7"/>
  <c r="F4" i="7"/>
  <c r="H4" i="7"/>
  <c r="J4" i="7" l="1"/>
  <c r="I4" i="7"/>
  <c r="K4" i="7" l="1"/>
  <c r="L4" i="7" s="1"/>
  <c r="M4" i="7" s="1"/>
  <c r="B4" i="9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103" i="1" l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2" i="2"/>
  <c r="R2" i="2" l="1"/>
  <c r="F2" i="2"/>
  <c r="I2" i="2"/>
  <c r="H2" i="2"/>
  <c r="J2" i="2"/>
  <c r="A91" i="2" l="1"/>
  <c r="A79" i="2"/>
  <c r="A83" i="2"/>
  <c r="A81" i="2"/>
  <c r="A80" i="2"/>
  <c r="A82" i="2"/>
  <c r="A76" i="2"/>
  <c r="A77" i="2"/>
  <c r="A78" i="2"/>
  <c r="A75" i="2"/>
  <c r="A93" i="2"/>
  <c r="A92" i="2"/>
  <c r="A84" i="2"/>
  <c r="A85" i="2"/>
  <c r="A86" i="2"/>
  <c r="A87" i="2"/>
  <c r="A89" i="2"/>
  <c r="A88" i="2"/>
  <c r="R89" i="2" l="1"/>
  <c r="G89" i="2"/>
  <c r="G87" i="2"/>
  <c r="R87" i="2"/>
  <c r="G86" i="2"/>
  <c r="R86" i="2"/>
  <c r="G85" i="2"/>
  <c r="R85" i="2"/>
  <c r="G84" i="2"/>
  <c r="R84" i="2"/>
  <c r="R92" i="2"/>
  <c r="G92" i="2"/>
  <c r="G93" i="2"/>
  <c r="R93" i="2"/>
  <c r="G75" i="2"/>
  <c r="R75" i="2"/>
  <c r="R78" i="2"/>
  <c r="G78" i="2"/>
  <c r="R77" i="2"/>
  <c r="G77" i="2"/>
  <c r="R76" i="2"/>
  <c r="G76" i="2"/>
  <c r="R82" i="2"/>
  <c r="G82" i="2"/>
  <c r="R80" i="2"/>
  <c r="G80" i="2"/>
  <c r="R81" i="2"/>
  <c r="G81" i="2"/>
  <c r="R83" i="2"/>
  <c r="G83" i="2"/>
  <c r="R79" i="2"/>
  <c r="G79" i="2"/>
  <c r="R91" i="2"/>
  <c r="G91" i="2"/>
  <c r="G88" i="2"/>
  <c r="R88" i="2"/>
  <c r="F89" i="2"/>
  <c r="B89" i="2"/>
  <c r="C89" i="2"/>
  <c r="H87" i="2"/>
  <c r="I87" i="2"/>
  <c r="F87" i="2"/>
  <c r="B87" i="2"/>
  <c r="F86" i="2"/>
  <c r="I86" i="2"/>
  <c r="C86" i="2"/>
  <c r="F85" i="2"/>
  <c r="C85" i="2"/>
  <c r="B85" i="2"/>
  <c r="B84" i="2"/>
  <c r="F84" i="2"/>
  <c r="I84" i="2"/>
  <c r="C92" i="2"/>
  <c r="I92" i="2"/>
  <c r="H92" i="2"/>
  <c r="I93" i="2"/>
  <c r="B93" i="2"/>
  <c r="H93" i="2"/>
  <c r="I75" i="2"/>
  <c r="C75" i="2"/>
  <c r="B75" i="2"/>
  <c r="C78" i="2"/>
  <c r="B78" i="2"/>
  <c r="F78" i="2"/>
  <c r="H77" i="2"/>
  <c r="F77" i="2"/>
  <c r="I77" i="2"/>
  <c r="H76" i="2"/>
  <c r="F76" i="2"/>
  <c r="B76" i="2"/>
  <c r="C76" i="2"/>
  <c r="F82" i="2"/>
  <c r="B82" i="2"/>
  <c r="I82" i="2"/>
  <c r="H82" i="2"/>
  <c r="H80" i="2"/>
  <c r="C80" i="2"/>
  <c r="F80" i="2"/>
  <c r="B81" i="2"/>
  <c r="C81" i="2"/>
  <c r="H81" i="2"/>
  <c r="B83" i="2"/>
  <c r="C83" i="2"/>
  <c r="F83" i="2"/>
  <c r="H83" i="2"/>
  <c r="B79" i="2"/>
  <c r="C79" i="2"/>
  <c r="I79" i="2"/>
  <c r="I91" i="2"/>
  <c r="B91" i="2"/>
  <c r="C91" i="2"/>
  <c r="F91" i="2"/>
  <c r="B88" i="2"/>
  <c r="H89" i="2"/>
  <c r="I89" i="2"/>
  <c r="C87" i="2"/>
  <c r="B86" i="2"/>
  <c r="H86" i="2"/>
  <c r="H85" i="2"/>
  <c r="I85" i="2"/>
  <c r="H84" i="2"/>
  <c r="C84" i="2"/>
  <c r="F92" i="2"/>
  <c r="B92" i="2"/>
  <c r="F93" i="2"/>
  <c r="C93" i="2"/>
  <c r="F75" i="2"/>
  <c r="H75" i="2"/>
  <c r="I78" i="2"/>
  <c r="H78" i="2"/>
  <c r="C77" i="2"/>
  <c r="B77" i="2"/>
  <c r="I76" i="2"/>
  <c r="C82" i="2"/>
  <c r="B80" i="2"/>
  <c r="I80" i="2"/>
  <c r="F81" i="2"/>
  <c r="I81" i="2"/>
  <c r="I83" i="2"/>
  <c r="F79" i="2"/>
  <c r="H79" i="2"/>
  <c r="H91" i="2"/>
  <c r="H88" i="2"/>
  <c r="C88" i="2"/>
  <c r="I88" i="2"/>
  <c r="F88" i="2"/>
  <c r="D80" i="2" l="1"/>
  <c r="E80" i="2"/>
  <c r="K80" i="2"/>
  <c r="L80" i="2"/>
  <c r="D77" i="2"/>
  <c r="E77" i="2"/>
  <c r="L77" i="2"/>
  <c r="K77" i="2"/>
  <c r="D92" i="2"/>
  <c r="E92" i="2"/>
  <c r="K92" i="2"/>
  <c r="L92" i="2"/>
  <c r="E86" i="2"/>
  <c r="D86" i="2"/>
  <c r="K86" i="2"/>
  <c r="L86" i="2"/>
  <c r="E91" i="2"/>
  <c r="D91" i="2"/>
  <c r="K91" i="2"/>
  <c r="L91" i="2"/>
  <c r="E79" i="2"/>
  <c r="D79" i="2"/>
  <c r="L79" i="2"/>
  <c r="K79" i="2"/>
  <c r="E83" i="2"/>
  <c r="D83" i="2"/>
  <c r="L83" i="2"/>
  <c r="K83" i="2"/>
  <c r="E81" i="2"/>
  <c r="D81" i="2"/>
  <c r="K81" i="2"/>
  <c r="L81" i="2"/>
  <c r="E82" i="2"/>
  <c r="D82" i="2"/>
  <c r="L82" i="2"/>
  <c r="K82" i="2"/>
  <c r="D76" i="2"/>
  <c r="E76" i="2"/>
  <c r="L76" i="2"/>
  <c r="K76" i="2"/>
  <c r="E78" i="2"/>
  <c r="D78" i="2"/>
  <c r="K78" i="2"/>
  <c r="L78" i="2"/>
  <c r="E75" i="2"/>
  <c r="D75" i="2"/>
  <c r="K75" i="2"/>
  <c r="L75" i="2"/>
  <c r="D93" i="2"/>
  <c r="E93" i="2"/>
  <c r="K93" i="2"/>
  <c r="L93" i="2"/>
  <c r="E84" i="2"/>
  <c r="D84" i="2"/>
  <c r="K84" i="2"/>
  <c r="L84" i="2"/>
  <c r="D85" i="2"/>
  <c r="E85" i="2"/>
  <c r="L85" i="2"/>
  <c r="K85" i="2"/>
  <c r="D87" i="2"/>
  <c r="E87" i="2"/>
  <c r="K87" i="2"/>
  <c r="L87" i="2"/>
  <c r="D89" i="2"/>
  <c r="K89" i="2"/>
  <c r="E89" i="2"/>
  <c r="L89" i="2"/>
  <c r="D88" i="2"/>
  <c r="E88" i="2"/>
  <c r="L88" i="2"/>
  <c r="K88" i="2"/>
  <c r="N86" i="2"/>
  <c r="N91" i="2"/>
  <c r="N79" i="2"/>
  <c r="N83" i="2"/>
  <c r="N81" i="2"/>
  <c r="N82" i="2"/>
  <c r="N78" i="2"/>
  <c r="N75" i="2"/>
  <c r="N84" i="2"/>
  <c r="N88" i="2"/>
  <c r="N80" i="2"/>
  <c r="N77" i="2"/>
  <c r="N92" i="2"/>
  <c r="N76" i="2"/>
  <c r="N93" i="2"/>
  <c r="N85" i="2"/>
  <c r="N87" i="2"/>
  <c r="N89" i="2"/>
  <c r="M77" i="2" l="1"/>
  <c r="M76" i="2"/>
  <c r="M82" i="2"/>
  <c r="O82" i="2" s="1"/>
  <c r="P82" i="2" s="1"/>
  <c r="Q82" i="2" s="1"/>
  <c r="M83" i="2"/>
  <c r="M79" i="2"/>
  <c r="O79" i="2" s="1"/>
  <c r="P79" i="2" s="1"/>
  <c r="Q79" i="2" s="1"/>
  <c r="M89" i="2"/>
  <c r="O89" i="2" s="1"/>
  <c r="P89" i="2" s="1"/>
  <c r="Q89" i="2" s="1"/>
  <c r="M84" i="2"/>
  <c r="O84" i="2" s="1"/>
  <c r="P84" i="2" s="1"/>
  <c r="Q84" i="2" s="1"/>
  <c r="M93" i="2"/>
  <c r="O93" i="2" s="1"/>
  <c r="P93" i="2" s="1"/>
  <c r="Q93" i="2" s="1"/>
  <c r="M75" i="2"/>
  <c r="O75" i="2" s="1"/>
  <c r="P75" i="2" s="1"/>
  <c r="Q75" i="2" s="1"/>
  <c r="M85" i="2"/>
  <c r="O85" i="2" s="1"/>
  <c r="P85" i="2" s="1"/>
  <c r="Q85" i="2" s="1"/>
  <c r="M87" i="2"/>
  <c r="O87" i="2" s="1"/>
  <c r="P87" i="2" s="1"/>
  <c r="Q87" i="2" s="1"/>
  <c r="M78" i="2"/>
  <c r="M81" i="2"/>
  <c r="M91" i="2"/>
  <c r="O91" i="2" s="1"/>
  <c r="P91" i="2" s="1"/>
  <c r="Q91" i="2" s="1"/>
  <c r="M86" i="2"/>
  <c r="O86" i="2" s="1"/>
  <c r="P86" i="2" s="1"/>
  <c r="Q86" i="2" s="1"/>
  <c r="M92" i="2"/>
  <c r="O92" i="2" s="1"/>
  <c r="P92" i="2" s="1"/>
  <c r="Q92" i="2" s="1"/>
  <c r="M80" i="2"/>
  <c r="M88" i="2"/>
  <c r="O88" i="2" s="1"/>
  <c r="P88" i="2" s="1"/>
  <c r="Q88" i="2" s="1"/>
  <c r="A90" i="2"/>
  <c r="O83" i="2" l="1"/>
  <c r="P83" i="2" s="1"/>
  <c r="Q83" i="2" s="1"/>
  <c r="O76" i="2"/>
  <c r="P76" i="2" s="1"/>
  <c r="Q76" i="2" s="1"/>
  <c r="O77" i="2"/>
  <c r="P77" i="2" s="1"/>
  <c r="Q77" i="2" s="1"/>
  <c r="O78" i="2"/>
  <c r="P78" i="2" s="1"/>
  <c r="Q78" i="2" s="1"/>
  <c r="O80" i="2"/>
  <c r="P80" i="2" s="1"/>
  <c r="Q80" i="2" s="1"/>
  <c r="O81" i="2"/>
  <c r="P81" i="2" s="1"/>
  <c r="Q81" i="2" s="1"/>
  <c r="R90" i="2"/>
  <c r="G90" i="2"/>
  <c r="F90" i="2"/>
  <c r="B90" i="2"/>
  <c r="H90" i="2"/>
  <c r="C90" i="2"/>
  <c r="I90" i="2"/>
  <c r="E90" i="2" l="1"/>
  <c r="D90" i="2"/>
  <c r="L90" i="2"/>
  <c r="K90" i="2"/>
  <c r="N90" i="2"/>
  <c r="M90" i="2" l="1"/>
  <c r="O90" i="2" s="1"/>
  <c r="P90" i="2" s="1"/>
  <c r="Q90" i="2" s="1"/>
  <c r="AK9" i="1" l="1"/>
  <c r="J88" i="2"/>
  <c r="J91" i="2"/>
  <c r="J86" i="2"/>
  <c r="J89" i="2"/>
  <c r="J81" i="2"/>
  <c r="J87" i="2"/>
  <c r="J85" i="2"/>
  <c r="J75" i="2"/>
  <c r="J93" i="2"/>
  <c r="J90" i="2"/>
  <c r="J77" i="2"/>
  <c r="J76" i="2"/>
  <c r="J92" i="2"/>
  <c r="J82" i="2"/>
  <c r="A3" i="1"/>
  <c r="AH3" i="1" s="1"/>
  <c r="D3" i="1"/>
  <c r="J78" i="2"/>
  <c r="J83" i="2"/>
  <c r="J79" i="2"/>
  <c r="J80" i="2"/>
  <c r="J84" i="2"/>
  <c r="AK3" i="1" l="1"/>
  <c r="AI3" i="1"/>
  <c r="AS3" i="1"/>
  <c r="AG3" i="1"/>
  <c r="A4" i="1"/>
  <c r="A45" i="13" l="1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4" i="7"/>
  <c r="A5" i="7"/>
  <c r="A29" i="4"/>
  <c r="A7" i="7"/>
  <c r="A15" i="8"/>
  <c r="A6" i="8"/>
  <c r="A13" i="6"/>
  <c r="A30" i="4"/>
  <c r="A43" i="5"/>
  <c r="A35" i="4"/>
  <c r="A3" i="7"/>
  <c r="A4" i="9"/>
  <c r="A5" i="9"/>
  <c r="AJ4" i="1"/>
  <c r="AT3" i="1"/>
  <c r="D4" i="1"/>
  <c r="AH4" i="1"/>
  <c r="A5" i="1"/>
  <c r="AS4" i="1" l="1"/>
  <c r="AK4" i="1"/>
  <c r="AJ5" i="1"/>
  <c r="AV3" i="1"/>
  <c r="AU3" i="1"/>
  <c r="AI4" i="1"/>
  <c r="AG4" i="1"/>
  <c r="AH5" i="1"/>
  <c r="D5" i="1"/>
  <c r="A6" i="1"/>
  <c r="AH6" i="1" s="1"/>
  <c r="AT4" i="1" l="1"/>
  <c r="AU4" i="1" s="1"/>
  <c r="AK5" i="1"/>
  <c r="AK6" i="1" s="1"/>
  <c r="AS5" i="1"/>
  <c r="AJ6" i="1"/>
  <c r="A7" i="1"/>
  <c r="D6" i="1"/>
  <c r="AH7" i="1"/>
  <c r="AI5" i="1"/>
  <c r="AG5" i="1"/>
  <c r="D7" i="1"/>
  <c r="AV4" i="1" l="1"/>
  <c r="AT5" i="1"/>
  <c r="AV5" i="1" s="1"/>
  <c r="AS6" i="1"/>
  <c r="AS7" i="1"/>
  <c r="AJ7" i="1"/>
  <c r="AK7" i="1"/>
  <c r="A8" i="1"/>
  <c r="AI6" i="1"/>
  <c r="AG6" i="1"/>
  <c r="AG7" i="1"/>
  <c r="AU5" i="1" l="1"/>
  <c r="AT6" i="1"/>
  <c r="AU6" i="1" s="1"/>
  <c r="AJ8" i="1"/>
  <c r="A9" i="1"/>
  <c r="AI7" i="1"/>
  <c r="D9" i="1"/>
  <c r="AT7" i="1" l="1"/>
  <c r="AU7" i="1" s="1"/>
  <c r="AV6" i="1"/>
  <c r="AI9" i="1"/>
  <c r="AS9" i="1"/>
  <c r="A10" i="1"/>
  <c r="AH9" i="1"/>
  <c r="D10" i="1"/>
  <c r="AG9" i="1"/>
  <c r="AV7" i="1" l="1"/>
  <c r="AT9" i="1"/>
  <c r="AV9" i="1" s="1"/>
  <c r="AS10" i="1"/>
  <c r="AJ10" i="1"/>
  <c r="AI10" i="1"/>
  <c r="AG10" i="1"/>
  <c r="AH10" i="1"/>
  <c r="A11" i="1"/>
  <c r="AK10" i="1" l="1"/>
  <c r="AU9" i="1"/>
  <c r="AJ11" i="1"/>
  <c r="AT10" i="1"/>
  <c r="A12" i="1"/>
  <c r="D12" i="1"/>
  <c r="AH12" i="1"/>
  <c r="B2" i="2"/>
  <c r="D2" i="2" l="1"/>
  <c r="AS12" i="1"/>
  <c r="AI12" i="1"/>
  <c r="AK12" i="1"/>
  <c r="AV10" i="1"/>
  <c r="AU10" i="1"/>
  <c r="A13" i="1"/>
  <c r="AG12" i="1"/>
  <c r="AT12" i="1" l="1"/>
  <c r="AV12" i="1" s="1"/>
  <c r="G2" i="2"/>
  <c r="AJ13" i="1"/>
  <c r="A14" i="1"/>
  <c r="D14" i="1"/>
  <c r="D13" i="1"/>
  <c r="AH13" i="1"/>
  <c r="AK13" i="1" l="1"/>
  <c r="AS13" i="1"/>
  <c r="AU12" i="1"/>
  <c r="AS14" i="1"/>
  <c r="AJ14" i="1"/>
  <c r="AI13" i="1"/>
  <c r="AH14" i="1"/>
  <c r="AG13" i="1"/>
  <c r="AG14" i="1"/>
  <c r="A15" i="1"/>
  <c r="AT13" i="1" l="1"/>
  <c r="AV13" i="1" s="1"/>
  <c r="AK14" i="1"/>
  <c r="AJ15" i="1"/>
  <c r="AH15" i="1"/>
  <c r="A16" i="1"/>
  <c r="D15" i="1"/>
  <c r="AI14" i="1"/>
  <c r="AK15" i="1" l="1"/>
  <c r="AS15" i="1"/>
  <c r="AT14" i="1"/>
  <c r="AV14" i="1" s="1"/>
  <c r="AU13" i="1"/>
  <c r="AJ16" i="1"/>
  <c r="D16" i="1"/>
  <c r="A17" i="1"/>
  <c r="AH17" i="1"/>
  <c r="AG15" i="1"/>
  <c r="AI15" i="1"/>
  <c r="AH16" i="1"/>
  <c r="D17" i="1"/>
  <c r="AS16" i="1" l="1"/>
  <c r="AT15" i="1"/>
  <c r="AU15" i="1" s="1"/>
  <c r="AU14" i="1"/>
  <c r="AK16" i="1"/>
  <c r="AK17" i="1" s="1"/>
  <c r="AS17" i="1"/>
  <c r="AJ17" i="1"/>
  <c r="AI16" i="1"/>
  <c r="AG16" i="1"/>
  <c r="A18" i="1"/>
  <c r="D18" i="1"/>
  <c r="AG17" i="1"/>
  <c r="AI17" i="1"/>
  <c r="AT16" i="1" l="1"/>
  <c r="AV16" i="1" s="1"/>
  <c r="AV15" i="1"/>
  <c r="AS18" i="1"/>
  <c r="AT17" i="1"/>
  <c r="AU16" i="1"/>
  <c r="AJ18" i="1"/>
  <c r="AH18" i="1"/>
  <c r="A19" i="1"/>
  <c r="AG18" i="1"/>
  <c r="AI18" i="1"/>
  <c r="AK18" i="1" l="1"/>
  <c r="AV17" i="1"/>
  <c r="AU17" i="1"/>
  <c r="AT18" i="1"/>
  <c r="AJ19" i="1"/>
  <c r="A20" i="1"/>
  <c r="AK20" i="1" l="1"/>
  <c r="AV18" i="1"/>
  <c r="AU18" i="1"/>
  <c r="AH20" i="1"/>
  <c r="D20" i="1"/>
  <c r="A21" i="1"/>
  <c r="AI20" i="1" l="1"/>
  <c r="AS20" i="1"/>
  <c r="AJ21" i="1"/>
  <c r="AH21" i="1"/>
  <c r="A22" i="1"/>
  <c r="D21" i="1"/>
  <c r="AG20" i="1"/>
  <c r="AK21" i="1" l="1"/>
  <c r="AT20" i="1"/>
  <c r="AV20" i="1" s="1"/>
  <c r="AS21" i="1"/>
  <c r="AJ22" i="1"/>
  <c r="D22" i="1"/>
  <c r="AG21" i="1"/>
  <c r="A23" i="1"/>
  <c r="AH23" i="1"/>
  <c r="AI21" i="1"/>
  <c r="AH22" i="1"/>
  <c r="D23" i="1"/>
  <c r="AS22" i="1" l="1"/>
  <c r="AU20" i="1"/>
  <c r="AT21" i="1"/>
  <c r="AV21" i="1" s="1"/>
  <c r="AK22" i="1"/>
  <c r="AK23" i="1" s="1"/>
  <c r="AS23" i="1"/>
  <c r="AJ23" i="1"/>
  <c r="AI22" i="1"/>
  <c r="AG22" i="1"/>
  <c r="A24" i="1"/>
  <c r="AG23" i="1"/>
  <c r="AI23" i="1"/>
  <c r="AT22" i="1" l="1"/>
  <c r="AV22" i="1" s="1"/>
  <c r="AU21" i="1"/>
  <c r="AT23" i="1"/>
  <c r="AJ24" i="1"/>
  <c r="A25" i="1"/>
  <c r="D24" i="1"/>
  <c r="AH24" i="1"/>
  <c r="AU22" i="1" l="1"/>
  <c r="AS24" i="1"/>
  <c r="AK24" i="1"/>
  <c r="AV23" i="1"/>
  <c r="AU23" i="1"/>
  <c r="AJ25" i="1"/>
  <c r="AG24" i="1"/>
  <c r="A26" i="1"/>
  <c r="AI24" i="1"/>
  <c r="AT24" i="1" l="1"/>
  <c r="AV24" i="1" s="1"/>
  <c r="AK26" i="1"/>
  <c r="AH26" i="1"/>
  <c r="A27" i="1"/>
  <c r="D26" i="1"/>
  <c r="D27" i="1"/>
  <c r="AH27" i="1"/>
  <c r="AI26" i="1" l="1"/>
  <c r="AS26" i="1"/>
  <c r="AU24" i="1"/>
  <c r="AK27" i="1"/>
  <c r="AS27" i="1"/>
  <c r="AJ27" i="1"/>
  <c r="AG26" i="1"/>
  <c r="A28" i="1"/>
  <c r="D28" i="1"/>
  <c r="AG27" i="1"/>
  <c r="AI27" i="1"/>
  <c r="AT26" i="1" l="1"/>
  <c r="AV26" i="1" s="1"/>
  <c r="AS28" i="1"/>
  <c r="AT27" i="1"/>
  <c r="AJ28" i="1"/>
  <c r="AH28" i="1"/>
  <c r="AI28" i="1"/>
  <c r="A29" i="1"/>
  <c r="AG28" i="1"/>
  <c r="AK28" i="1" l="1"/>
  <c r="AU26" i="1"/>
  <c r="AV27" i="1"/>
  <c r="AU27" i="1"/>
  <c r="AT28" i="1"/>
  <c r="AJ29" i="1"/>
  <c r="A30" i="1"/>
  <c r="D29" i="1"/>
  <c r="AH29" i="1"/>
  <c r="AK29" i="1" l="1"/>
  <c r="AS29" i="1"/>
  <c r="AV28" i="1"/>
  <c r="AU28" i="1"/>
  <c r="AJ30" i="1"/>
  <c r="AG29" i="1"/>
  <c r="AI29" i="1"/>
  <c r="A31" i="1"/>
  <c r="AH31" i="1"/>
  <c r="AT29" i="1" l="1"/>
  <c r="AU29" i="1" s="1"/>
  <c r="AK31" i="1"/>
  <c r="D31" i="1"/>
  <c r="A32" i="1"/>
  <c r="D32" i="1"/>
  <c r="AH32" i="1"/>
  <c r="AI31" i="1" l="1"/>
  <c r="AS31" i="1"/>
  <c r="AV29" i="1"/>
  <c r="AS32" i="1"/>
  <c r="AK32" i="1"/>
  <c r="AT31" i="1"/>
  <c r="AJ32" i="1"/>
  <c r="AG31" i="1"/>
  <c r="AG32" i="1"/>
  <c r="AI32" i="1"/>
  <c r="A33" i="1"/>
  <c r="AV31" i="1" l="1"/>
  <c r="AU31" i="1"/>
  <c r="AT32" i="1"/>
  <c r="AJ33" i="1"/>
  <c r="A34" i="1"/>
  <c r="AH34" i="1"/>
  <c r="AK34" i="1" l="1"/>
  <c r="AV32" i="1"/>
  <c r="AU32" i="1"/>
  <c r="D34" i="1"/>
  <c r="A35" i="1"/>
  <c r="AH35" i="1"/>
  <c r="D35" i="1"/>
  <c r="AI34" i="1" l="1"/>
  <c r="AS34" i="1"/>
  <c r="AT34" i="1" s="1"/>
  <c r="AK35" i="1"/>
  <c r="AS35" i="1"/>
  <c r="AJ35" i="1"/>
  <c r="AG35" i="1"/>
  <c r="AI35" i="1"/>
  <c r="A36" i="1"/>
  <c r="AG34" i="1"/>
  <c r="AT35" i="1" l="1"/>
  <c r="AV34" i="1"/>
  <c r="AU34" i="1"/>
  <c r="AJ36" i="1"/>
  <c r="AH36" i="1"/>
  <c r="A37" i="1"/>
  <c r="D36" i="1"/>
  <c r="AK36" i="1" l="1"/>
  <c r="AS36" i="1"/>
  <c r="AV35" i="1"/>
  <c r="AU35" i="1"/>
  <c r="AJ37" i="1"/>
  <c r="A38" i="1"/>
  <c r="AI36" i="1"/>
  <c r="AG36" i="1"/>
  <c r="AT36" i="1" l="1"/>
  <c r="AU36" i="1" s="1"/>
  <c r="AK38" i="1"/>
  <c r="AH38" i="1"/>
  <c r="A39" i="1"/>
  <c r="D38" i="1"/>
  <c r="AH39" i="1"/>
  <c r="D39" i="1"/>
  <c r="AS38" i="1" l="1"/>
  <c r="AI38" i="1"/>
  <c r="AV36" i="1"/>
  <c r="AK39" i="1"/>
  <c r="AS39" i="1"/>
  <c r="AJ39" i="1"/>
  <c r="AG38" i="1"/>
  <c r="AI39" i="1"/>
  <c r="A40" i="1"/>
  <c r="AG39" i="1"/>
  <c r="AT38" i="1" l="1"/>
  <c r="AU38" i="1" s="1"/>
  <c r="AT39" i="1"/>
  <c r="AJ40" i="1"/>
  <c r="AV38" i="1" l="1"/>
  <c r="AK80" i="1"/>
  <c r="AV39" i="1"/>
  <c r="AU39" i="1"/>
  <c r="AK93" i="1" l="1"/>
  <c r="AK95" i="1" l="1"/>
  <c r="AK97" i="1" l="1"/>
  <c r="AK100" i="1" l="1"/>
  <c r="AK111" i="1" l="1"/>
  <c r="AK43" i="1" l="1"/>
  <c r="AK47" i="1" l="1"/>
  <c r="AK49" i="1" l="1"/>
  <c r="AK51" i="1" l="1"/>
  <c r="AK53" i="1" l="1"/>
  <c r="AK56" i="1" l="1"/>
  <c r="AK102" i="1" l="1"/>
  <c r="A41" i="1"/>
  <c r="D41" i="1" s="1"/>
  <c r="AH41" i="1"/>
  <c r="AK41" i="1" l="1"/>
  <c r="AI41" i="1"/>
  <c r="AS41" i="1"/>
  <c r="A42" i="1"/>
  <c r="AG41" i="1"/>
  <c r="A43" i="1"/>
  <c r="D43" i="1"/>
  <c r="AH43" i="1"/>
  <c r="A44" i="1"/>
  <c r="D44" i="1"/>
  <c r="AH44" i="1"/>
  <c r="A45" i="1"/>
  <c r="AH45" i="1"/>
  <c r="D45" i="1"/>
  <c r="AS45" i="1" l="1"/>
  <c r="AJ45" i="1"/>
  <c r="AS44" i="1"/>
  <c r="AK44" i="1"/>
  <c r="AK45" i="1" s="1"/>
  <c r="AJ44" i="1"/>
  <c r="AI43" i="1"/>
  <c r="AS43" i="1"/>
  <c r="AT41" i="1"/>
  <c r="AV41" i="1" s="1"/>
  <c r="AJ42" i="1"/>
  <c r="A46" i="1"/>
  <c r="AG45" i="1"/>
  <c r="AG43" i="1"/>
  <c r="AI44" i="1"/>
  <c r="AG44" i="1"/>
  <c r="A47" i="1"/>
  <c r="D47" i="1"/>
  <c r="AH47" i="1"/>
  <c r="AS47" i="1" l="1"/>
  <c r="AI47" i="1"/>
  <c r="AJ46" i="1"/>
  <c r="AT43" i="1"/>
  <c r="AV43" i="1" s="1"/>
  <c r="AT44" i="1"/>
  <c r="AU41" i="1"/>
  <c r="AK109" i="1"/>
  <c r="AG47" i="1"/>
  <c r="A48" i="1"/>
  <c r="AI45" i="1"/>
  <c r="A49" i="1"/>
  <c r="AH49" i="1"/>
  <c r="D49" i="1"/>
  <c r="AT47" i="1" l="1"/>
  <c r="AV47" i="1" s="1"/>
  <c r="AI49" i="1"/>
  <c r="AS49" i="1"/>
  <c r="AJ48" i="1"/>
  <c r="AU43" i="1"/>
  <c r="AT45" i="1"/>
  <c r="AU45" i="1" s="1"/>
  <c r="AV44" i="1"/>
  <c r="AU44" i="1"/>
  <c r="AG49" i="1"/>
  <c r="A50" i="1"/>
  <c r="A51" i="1"/>
  <c r="D51" i="1"/>
  <c r="AH51" i="1"/>
  <c r="AT49" i="1" l="1"/>
  <c r="AV49" i="1" s="1"/>
  <c r="AU47" i="1"/>
  <c r="AI51" i="1"/>
  <c r="AS51" i="1"/>
  <c r="AJ50" i="1"/>
  <c r="AV45" i="1"/>
  <c r="AK113" i="1"/>
  <c r="AG51" i="1"/>
  <c r="A52" i="1"/>
  <c r="A53" i="1"/>
  <c r="AH53" i="1"/>
  <c r="D53" i="1"/>
  <c r="AU49" i="1" l="1"/>
  <c r="AT51" i="1"/>
  <c r="AV51" i="1" s="1"/>
  <c r="AS53" i="1"/>
  <c r="AI53" i="1"/>
  <c r="AJ52" i="1"/>
  <c r="AK115" i="1"/>
  <c r="A54" i="1"/>
  <c r="AG53" i="1"/>
  <c r="AH54" i="1"/>
  <c r="D54" i="1"/>
  <c r="A55" i="1"/>
  <c r="AU51" i="1" l="1"/>
  <c r="AJ55" i="1"/>
  <c r="AS54" i="1"/>
  <c r="AK54" i="1"/>
  <c r="AJ54" i="1"/>
  <c r="AT53" i="1"/>
  <c r="AK122" i="1"/>
  <c r="A56" i="1"/>
  <c r="AI54" i="1"/>
  <c r="AG54" i="1"/>
  <c r="D56" i="1"/>
  <c r="AH56" i="1"/>
  <c r="A57" i="1"/>
  <c r="AJ57" i="1" l="1"/>
  <c r="AS56" i="1"/>
  <c r="AT56" i="1" s="1"/>
  <c r="AV56" i="1" s="1"/>
  <c r="AI56" i="1"/>
  <c r="AV53" i="1"/>
  <c r="AU53" i="1"/>
  <c r="AT54" i="1"/>
  <c r="AK124" i="1"/>
  <c r="AG56" i="1"/>
  <c r="AV54" i="1" l="1"/>
  <c r="AU54" i="1"/>
  <c r="AU56" i="1"/>
  <c r="AK129" i="1"/>
  <c r="AK58" i="1" l="1"/>
  <c r="AK63" i="1" l="1"/>
  <c r="AK65" i="1" l="1"/>
  <c r="AK75" i="1" l="1"/>
  <c r="AK72" i="1"/>
  <c r="A18" i="2"/>
  <c r="A19" i="2" s="1"/>
  <c r="A20" i="2"/>
  <c r="A21" i="2" s="1"/>
  <c r="A22" i="2"/>
  <c r="A23" i="2" s="1"/>
  <c r="A24" i="2"/>
  <c r="A25" i="2" s="1"/>
  <c r="A26" i="2"/>
  <c r="A27" i="2" s="1"/>
  <c r="A28" i="2"/>
  <c r="A29" i="2" s="1"/>
  <c r="A30" i="2"/>
  <c r="A31" i="2" s="1"/>
  <c r="A32" i="2"/>
  <c r="A33" i="2" s="1"/>
  <c r="A34" i="2"/>
  <c r="A35" i="2" s="1"/>
  <c r="A36" i="2"/>
  <c r="A37" i="2" s="1"/>
  <c r="A38" i="2"/>
  <c r="A39" i="2" s="1"/>
  <c r="A40" i="2"/>
  <c r="A41" i="2" s="1"/>
  <c r="A42" i="2"/>
  <c r="A43" i="2" s="1"/>
  <c r="A44" i="2"/>
  <c r="A45" i="2" s="1"/>
  <c r="A46" i="2"/>
  <c r="A47" i="2" s="1"/>
  <c r="A48" i="2"/>
  <c r="A49" i="2" s="1"/>
  <c r="A50" i="2"/>
  <c r="A51" i="2" s="1"/>
  <c r="A52" i="2"/>
  <c r="A53" i="2" s="1"/>
  <c r="A54" i="2"/>
  <c r="A55" i="2" s="1"/>
  <c r="A56" i="2"/>
  <c r="A57" i="2" s="1"/>
  <c r="A58" i="2"/>
  <c r="A59" i="2" s="1"/>
  <c r="A60" i="2"/>
  <c r="A61" i="2" s="1"/>
  <c r="A62" i="2"/>
  <c r="A63" i="2" s="1"/>
  <c r="A64" i="2"/>
  <c r="A65" i="2" s="1"/>
  <c r="A66" i="2"/>
  <c r="A67" i="2" s="1"/>
  <c r="A68" i="2"/>
  <c r="A69" i="2" s="1"/>
  <c r="A70" i="2"/>
  <c r="A71" i="2" s="1"/>
  <c r="A72" i="2"/>
  <c r="A73" i="2" s="1"/>
  <c r="A74" i="2"/>
  <c r="G74" i="2" l="1"/>
  <c r="R74" i="2"/>
  <c r="R73" i="2"/>
  <c r="G73" i="2"/>
  <c r="G72" i="2"/>
  <c r="R72" i="2"/>
  <c r="R71" i="2"/>
  <c r="G71" i="2"/>
  <c r="G70" i="2"/>
  <c r="R70" i="2"/>
  <c r="R69" i="2"/>
  <c r="G69" i="2"/>
  <c r="G68" i="2"/>
  <c r="R68" i="2"/>
  <c r="G67" i="2"/>
  <c r="R67" i="2"/>
  <c r="R66" i="2"/>
  <c r="G66" i="2"/>
  <c r="G65" i="2"/>
  <c r="R65" i="2"/>
  <c r="R64" i="2"/>
  <c r="G64" i="2"/>
  <c r="G63" i="2"/>
  <c r="R63" i="2"/>
  <c r="G62" i="2"/>
  <c r="R62" i="2"/>
  <c r="G61" i="2"/>
  <c r="R61" i="2"/>
  <c r="R60" i="2"/>
  <c r="G60" i="2"/>
  <c r="R59" i="2"/>
  <c r="G59" i="2"/>
  <c r="G58" i="2"/>
  <c r="R58" i="2"/>
  <c r="R57" i="2"/>
  <c r="G57" i="2"/>
  <c r="G56" i="2"/>
  <c r="R56" i="2"/>
  <c r="G55" i="2"/>
  <c r="R55" i="2"/>
  <c r="R54" i="2"/>
  <c r="G54" i="2"/>
  <c r="G53" i="2"/>
  <c r="R53" i="2"/>
  <c r="R52" i="2"/>
  <c r="G52" i="2"/>
  <c r="G51" i="2"/>
  <c r="R51" i="2"/>
  <c r="G50" i="2"/>
  <c r="R50" i="2"/>
  <c r="G49" i="2"/>
  <c r="R49" i="2"/>
  <c r="R48" i="2"/>
  <c r="G48" i="2"/>
  <c r="R47" i="2"/>
  <c r="G47" i="2"/>
  <c r="G46" i="2"/>
  <c r="R46" i="2"/>
  <c r="R45" i="2"/>
  <c r="G45" i="2"/>
  <c r="G44" i="2"/>
  <c r="R44" i="2"/>
  <c r="G43" i="2"/>
  <c r="R43" i="2"/>
  <c r="R42" i="2"/>
  <c r="G42" i="2"/>
  <c r="R41" i="2"/>
  <c r="G41" i="2"/>
  <c r="G40" i="2"/>
  <c r="R40" i="2"/>
  <c r="G39" i="2"/>
  <c r="R39" i="2"/>
  <c r="G38" i="2"/>
  <c r="R38" i="2"/>
  <c r="G37" i="2"/>
  <c r="R37" i="2"/>
  <c r="G36" i="2"/>
  <c r="R36" i="2"/>
  <c r="G35" i="2"/>
  <c r="R35" i="2"/>
  <c r="G34" i="2"/>
  <c r="R34" i="2"/>
  <c r="R33" i="2"/>
  <c r="G33" i="2"/>
  <c r="R32" i="2"/>
  <c r="G32" i="2"/>
  <c r="R31" i="2"/>
  <c r="G31" i="2"/>
  <c r="G30" i="2"/>
  <c r="R30" i="2"/>
  <c r="G29" i="2"/>
  <c r="R29" i="2"/>
  <c r="G28" i="2"/>
  <c r="R28" i="2"/>
  <c r="G27" i="2"/>
  <c r="R27" i="2"/>
  <c r="G26" i="2"/>
  <c r="R26" i="2"/>
  <c r="G25" i="2"/>
  <c r="R25" i="2"/>
  <c r="G24" i="2"/>
  <c r="R24" i="2"/>
  <c r="G23" i="2"/>
  <c r="R23" i="2"/>
  <c r="G22" i="2"/>
  <c r="R22" i="2"/>
  <c r="R21" i="2"/>
  <c r="G21" i="2"/>
  <c r="G20" i="2"/>
  <c r="R20" i="2"/>
  <c r="G19" i="2"/>
  <c r="R19" i="2"/>
  <c r="G18" i="2"/>
  <c r="R18" i="2"/>
  <c r="B74" i="2"/>
  <c r="F73" i="2"/>
  <c r="C73" i="2"/>
  <c r="I72" i="2"/>
  <c r="B72" i="2"/>
  <c r="B71" i="2"/>
  <c r="F71" i="2"/>
  <c r="C70" i="2"/>
  <c r="C69" i="2"/>
  <c r="I69" i="2"/>
  <c r="I68" i="2"/>
  <c r="C67" i="2"/>
  <c r="B67" i="2"/>
  <c r="B66" i="2"/>
  <c r="B65" i="2"/>
  <c r="F65" i="2"/>
  <c r="C64" i="2"/>
  <c r="I63" i="2"/>
  <c r="F63" i="2"/>
  <c r="B62" i="2"/>
  <c r="C61" i="2"/>
  <c r="H61" i="2"/>
  <c r="H60" i="2"/>
  <c r="I60" i="2"/>
  <c r="B59" i="2"/>
  <c r="I59" i="2"/>
  <c r="I58" i="2"/>
  <c r="H57" i="2"/>
  <c r="B56" i="2"/>
  <c r="B55" i="2"/>
  <c r="H55" i="2"/>
  <c r="C53" i="2"/>
  <c r="I52" i="2"/>
  <c r="H51" i="2"/>
  <c r="F51" i="2"/>
  <c r="C50" i="2"/>
  <c r="B49" i="2"/>
  <c r="H49" i="2"/>
  <c r="B48" i="2"/>
  <c r="F47" i="2"/>
  <c r="H47" i="2"/>
  <c r="F46" i="2"/>
  <c r="H45" i="2"/>
  <c r="B45" i="2"/>
  <c r="I44" i="2"/>
  <c r="F43" i="2"/>
  <c r="H43" i="2"/>
  <c r="B42" i="2"/>
  <c r="F41" i="2"/>
  <c r="C41" i="2"/>
  <c r="C40" i="2"/>
  <c r="F39" i="2"/>
  <c r="H38" i="2"/>
  <c r="F37" i="2"/>
  <c r="H37" i="2"/>
  <c r="C36" i="2"/>
  <c r="H36" i="2"/>
  <c r="C35" i="2"/>
  <c r="H35" i="2"/>
  <c r="F33" i="2"/>
  <c r="H33" i="2"/>
  <c r="F31" i="2"/>
  <c r="H30" i="2"/>
  <c r="H29" i="2"/>
  <c r="F29" i="2"/>
  <c r="F28" i="2"/>
  <c r="B28" i="2"/>
  <c r="B27" i="2"/>
  <c r="C27" i="2"/>
  <c r="H26" i="2"/>
  <c r="B25" i="2"/>
  <c r="F25" i="2"/>
  <c r="I24" i="2"/>
  <c r="B23" i="2"/>
  <c r="H22" i="2"/>
  <c r="C22" i="2"/>
  <c r="C21" i="2"/>
  <c r="B21" i="2"/>
  <c r="F19" i="2"/>
  <c r="H19" i="2"/>
  <c r="F74" i="2"/>
  <c r="C74" i="2"/>
  <c r="H73" i="2"/>
  <c r="F72" i="2"/>
  <c r="F68" i="2"/>
  <c r="B68" i="2"/>
  <c r="F67" i="2"/>
  <c r="I66" i="2"/>
  <c r="C65" i="2"/>
  <c r="F64" i="2"/>
  <c r="B64" i="2"/>
  <c r="H63" i="2"/>
  <c r="H62" i="2"/>
  <c r="F61" i="2"/>
  <c r="C60" i="2"/>
  <c r="F59" i="2"/>
  <c r="H58" i="2"/>
  <c r="B57" i="2"/>
  <c r="F56" i="2"/>
  <c r="H56" i="2"/>
  <c r="C55" i="2"/>
  <c r="H54" i="2"/>
  <c r="B53" i="2"/>
  <c r="B52" i="2"/>
  <c r="H52" i="2"/>
  <c r="I51" i="2"/>
  <c r="I50" i="2"/>
  <c r="H50" i="2"/>
  <c r="I48" i="2"/>
  <c r="C47" i="2"/>
  <c r="B46" i="2"/>
  <c r="C45" i="2"/>
  <c r="H44" i="2"/>
  <c r="F44" i="2"/>
  <c r="I43" i="2"/>
  <c r="C42" i="2"/>
  <c r="I42" i="2"/>
  <c r="F40" i="2"/>
  <c r="H39" i="2"/>
  <c r="I37" i="2"/>
  <c r="I36" i="2"/>
  <c r="B36" i="2"/>
  <c r="B35" i="2"/>
  <c r="F34" i="2"/>
  <c r="C34" i="2"/>
  <c r="B33" i="2"/>
  <c r="H32" i="2"/>
  <c r="F32" i="2"/>
  <c r="C31" i="2"/>
  <c r="I30" i="2"/>
  <c r="C28" i="2"/>
  <c r="I28" i="2"/>
  <c r="C26" i="2"/>
  <c r="C25" i="2"/>
  <c r="B24" i="2"/>
  <c r="H23" i="2"/>
  <c r="B22" i="2"/>
  <c r="F22" i="2"/>
  <c r="F21" i="2"/>
  <c r="H20" i="2"/>
  <c r="I20" i="2"/>
  <c r="B19" i="2"/>
  <c r="I18" i="2"/>
  <c r="C18" i="2"/>
  <c r="I74" i="2"/>
  <c r="I73" i="2"/>
  <c r="B73" i="2"/>
  <c r="C72" i="2"/>
  <c r="C71" i="2"/>
  <c r="I71" i="2"/>
  <c r="H70" i="2"/>
  <c r="B70" i="2"/>
  <c r="F69" i="2"/>
  <c r="B69" i="2"/>
  <c r="C68" i="2"/>
  <c r="H67" i="2"/>
  <c r="I67" i="2"/>
  <c r="C66" i="2"/>
  <c r="I65" i="2"/>
  <c r="H65" i="2"/>
  <c r="I64" i="2"/>
  <c r="B63" i="2"/>
  <c r="F62" i="2"/>
  <c r="B61" i="2"/>
  <c r="B60" i="2"/>
  <c r="C59" i="2"/>
  <c r="F58" i="2"/>
  <c r="F57" i="2"/>
  <c r="C57" i="2"/>
  <c r="C56" i="2"/>
  <c r="I55" i="2"/>
  <c r="F54" i="2"/>
  <c r="C54" i="2"/>
  <c r="H53" i="2"/>
  <c r="I53" i="2"/>
  <c r="F52" i="2"/>
  <c r="C51" i="2"/>
  <c r="B51" i="2"/>
  <c r="C49" i="2"/>
  <c r="F49" i="2"/>
  <c r="H48" i="2"/>
  <c r="I47" i="2"/>
  <c r="B47" i="2"/>
  <c r="C46" i="2"/>
  <c r="H46" i="2"/>
  <c r="F45" i="2"/>
  <c r="I45" i="2"/>
  <c r="C44" i="2"/>
  <c r="B43" i="2"/>
  <c r="B41" i="2"/>
  <c r="I41" i="2"/>
  <c r="H40" i="2"/>
  <c r="B39" i="2"/>
  <c r="C39" i="2"/>
  <c r="I38" i="2"/>
  <c r="C38" i="2"/>
  <c r="B37" i="2"/>
  <c r="F36" i="2"/>
  <c r="I35" i="2"/>
  <c r="H34" i="2"/>
  <c r="I33" i="2"/>
  <c r="C32" i="2"/>
  <c r="H31" i="2"/>
  <c r="I31" i="2"/>
  <c r="C30" i="2"/>
  <c r="C29" i="2"/>
  <c r="I29" i="2"/>
  <c r="I27" i="2"/>
  <c r="H27" i="2"/>
  <c r="B26" i="2"/>
  <c r="H25" i="2"/>
  <c r="F24" i="2"/>
  <c r="C23" i="2"/>
  <c r="F23" i="2"/>
  <c r="I22" i="2"/>
  <c r="I21" i="2"/>
  <c r="C20" i="2"/>
  <c r="I19" i="2"/>
  <c r="F18" i="2"/>
  <c r="H74" i="2"/>
  <c r="H72" i="2"/>
  <c r="H71" i="2"/>
  <c r="I70" i="2"/>
  <c r="F70" i="2"/>
  <c r="H69" i="2"/>
  <c r="H68" i="2"/>
  <c r="F66" i="2"/>
  <c r="H66" i="2"/>
  <c r="H64" i="2"/>
  <c r="C63" i="2"/>
  <c r="C62" i="2"/>
  <c r="I62" i="2"/>
  <c r="I61" i="2"/>
  <c r="F60" i="2"/>
  <c r="H59" i="2"/>
  <c r="C58" i="2"/>
  <c r="B58" i="2"/>
  <c r="I57" i="2"/>
  <c r="I56" i="2"/>
  <c r="F55" i="2"/>
  <c r="B54" i="2"/>
  <c r="I54" i="2"/>
  <c r="F53" i="2"/>
  <c r="C52" i="2"/>
  <c r="F50" i="2"/>
  <c r="B50" i="2"/>
  <c r="I49" i="2"/>
  <c r="F48" i="2"/>
  <c r="C48" i="2"/>
  <c r="I46" i="2"/>
  <c r="B44" i="2"/>
  <c r="C43" i="2"/>
  <c r="H42" i="2"/>
  <c r="F42" i="2"/>
  <c r="H41" i="2"/>
  <c r="I40" i="2"/>
  <c r="B40" i="2"/>
  <c r="I39" i="2"/>
  <c r="F38" i="2"/>
  <c r="B38" i="2"/>
  <c r="C37" i="2"/>
  <c r="F35" i="2"/>
  <c r="B34" i="2"/>
  <c r="I34" i="2"/>
  <c r="C33" i="2"/>
  <c r="B32" i="2"/>
  <c r="I32" i="2"/>
  <c r="B31" i="2"/>
  <c r="B30" i="2"/>
  <c r="F30" i="2"/>
  <c r="B29" i="2"/>
  <c r="H28" i="2"/>
  <c r="F27" i="2"/>
  <c r="F26" i="2"/>
  <c r="I26" i="2"/>
  <c r="I25" i="2"/>
  <c r="H24" i="2"/>
  <c r="C24" i="2"/>
  <c r="I23" i="2"/>
  <c r="H21" i="2"/>
  <c r="F20" i="2"/>
  <c r="B20" i="2"/>
  <c r="C19" i="2"/>
  <c r="H18" i="2"/>
  <c r="B18" i="2"/>
  <c r="B3" i="6"/>
  <c r="B3" i="11"/>
  <c r="B5" i="13"/>
  <c r="B3" i="8"/>
  <c r="B4" i="8" s="1"/>
  <c r="A3" i="10"/>
  <c r="A4" i="10" s="1"/>
  <c r="A5" i="10" s="1"/>
  <c r="J46" i="2"/>
  <c r="J23" i="2"/>
  <c r="J43" i="2"/>
  <c r="J36" i="2"/>
  <c r="J47" i="2"/>
  <c r="J28" i="2"/>
  <c r="J30" i="2"/>
  <c r="J71" i="2"/>
  <c r="J26" i="2"/>
  <c r="J59" i="2"/>
  <c r="J21" i="2"/>
  <c r="J29" i="2"/>
  <c r="J50" i="2"/>
  <c r="J19" i="2"/>
  <c r="J45" i="2"/>
  <c r="J48" i="2"/>
  <c r="J20" i="2"/>
  <c r="J66" i="2"/>
  <c r="J35" i="2"/>
  <c r="J63" i="2"/>
  <c r="J62" i="2"/>
  <c r="B3" i="4"/>
  <c r="J69" i="2"/>
  <c r="J37" i="2"/>
  <c r="J61" i="2"/>
  <c r="J70" i="2"/>
  <c r="J67" i="2"/>
  <c r="J22" i="2"/>
  <c r="J42" i="2"/>
  <c r="J55" i="2"/>
  <c r="J65" i="2"/>
  <c r="J39" i="2"/>
  <c r="J44" i="2"/>
  <c r="J51" i="2"/>
  <c r="J18" i="2"/>
  <c r="J24" i="2"/>
  <c r="J38" i="2"/>
  <c r="J53" i="2"/>
  <c r="J72" i="2"/>
  <c r="J33" i="2"/>
  <c r="J49" i="2"/>
  <c r="J73" i="2"/>
  <c r="J52" i="2"/>
  <c r="J40" i="2"/>
  <c r="J27" i="2"/>
  <c r="J60" i="2"/>
  <c r="J25" i="2"/>
  <c r="J56" i="2"/>
  <c r="J64" i="2"/>
  <c r="J31" i="2"/>
  <c r="J58" i="2"/>
  <c r="J74" i="2"/>
  <c r="J34" i="2"/>
  <c r="J68" i="2"/>
  <c r="J41" i="2"/>
  <c r="J54" i="2"/>
  <c r="J57" i="2"/>
  <c r="J32" i="2"/>
  <c r="D18" i="2" l="1"/>
  <c r="E18" i="2"/>
  <c r="K18" i="2"/>
  <c r="L18" i="2"/>
  <c r="D19" i="2"/>
  <c r="E19" i="2"/>
  <c r="L19" i="2"/>
  <c r="K19" i="2"/>
  <c r="E20" i="2"/>
  <c r="D20" i="2"/>
  <c r="K20" i="2"/>
  <c r="L20" i="2"/>
  <c r="E22" i="2"/>
  <c r="D22" i="2"/>
  <c r="K22" i="2"/>
  <c r="L22" i="2"/>
  <c r="E24" i="2"/>
  <c r="D24" i="2"/>
  <c r="L24" i="2"/>
  <c r="K24" i="2"/>
  <c r="E29" i="2"/>
  <c r="D29" i="2"/>
  <c r="L29" i="2"/>
  <c r="K29" i="2"/>
  <c r="E30" i="2"/>
  <c r="D30" i="2"/>
  <c r="K30" i="2"/>
  <c r="L30" i="2"/>
  <c r="D31" i="2"/>
  <c r="E31" i="2"/>
  <c r="K31" i="2"/>
  <c r="L31" i="2"/>
  <c r="E32" i="2"/>
  <c r="D32" i="2"/>
  <c r="L32" i="2"/>
  <c r="K32" i="2"/>
  <c r="D33" i="2"/>
  <c r="E33" i="2"/>
  <c r="L33" i="2"/>
  <c r="K33" i="2"/>
  <c r="E34" i="2"/>
  <c r="D34" i="2"/>
  <c r="K34" i="2"/>
  <c r="L34" i="2"/>
  <c r="E35" i="2"/>
  <c r="D35" i="2"/>
  <c r="L35" i="2"/>
  <c r="K35" i="2"/>
  <c r="D36" i="2"/>
  <c r="E36" i="2"/>
  <c r="K36" i="2"/>
  <c r="L36" i="2"/>
  <c r="D38" i="2"/>
  <c r="E38" i="2"/>
  <c r="L38" i="2"/>
  <c r="K38" i="2"/>
  <c r="D40" i="2"/>
  <c r="E40" i="2"/>
  <c r="L40" i="2"/>
  <c r="K40" i="2"/>
  <c r="D44" i="2"/>
  <c r="E44" i="2"/>
  <c r="K44" i="2"/>
  <c r="L44" i="2"/>
  <c r="M5" i="10" s="1"/>
  <c r="D46" i="2"/>
  <c r="E46" i="2"/>
  <c r="L46" i="2"/>
  <c r="K46" i="2"/>
  <c r="E50" i="2"/>
  <c r="D50" i="2"/>
  <c r="K50" i="2"/>
  <c r="L50" i="2"/>
  <c r="E52" i="2"/>
  <c r="D52" i="2"/>
  <c r="K52" i="2"/>
  <c r="L52" i="2"/>
  <c r="D53" i="2"/>
  <c r="E53" i="2"/>
  <c r="K53" i="2"/>
  <c r="L53" i="2"/>
  <c r="E54" i="2"/>
  <c r="D54" i="2"/>
  <c r="L54" i="2"/>
  <c r="K54" i="2"/>
  <c r="D57" i="2"/>
  <c r="E57" i="2"/>
  <c r="L57" i="2"/>
  <c r="K57" i="2"/>
  <c r="D58" i="2"/>
  <c r="E58" i="2"/>
  <c r="L58" i="2"/>
  <c r="K58" i="2"/>
  <c r="D64" i="2"/>
  <c r="E64" i="2"/>
  <c r="L64" i="2"/>
  <c r="K64" i="2"/>
  <c r="E68" i="2"/>
  <c r="D68" i="2"/>
  <c r="K68" i="2"/>
  <c r="L68" i="2"/>
  <c r="D21" i="2"/>
  <c r="E21" i="2"/>
  <c r="K21" i="2"/>
  <c r="L21" i="2"/>
  <c r="E23" i="2"/>
  <c r="D23" i="2"/>
  <c r="K23" i="2"/>
  <c r="L23" i="2"/>
  <c r="D25" i="2"/>
  <c r="E25" i="2"/>
  <c r="L25" i="2"/>
  <c r="K25" i="2"/>
  <c r="D26" i="2"/>
  <c r="E26" i="2"/>
  <c r="L26" i="2"/>
  <c r="K26" i="2"/>
  <c r="D27" i="2"/>
  <c r="E27" i="2"/>
  <c r="K27" i="2"/>
  <c r="L27" i="2"/>
  <c r="E28" i="2"/>
  <c r="D28" i="2"/>
  <c r="K28" i="2"/>
  <c r="L28" i="2"/>
  <c r="D37" i="2"/>
  <c r="E37" i="2"/>
  <c r="L37" i="2"/>
  <c r="K37" i="2"/>
  <c r="E39" i="2"/>
  <c r="D39" i="2"/>
  <c r="L39" i="2"/>
  <c r="K39" i="2"/>
  <c r="D41" i="2"/>
  <c r="E41" i="2"/>
  <c r="L41" i="2"/>
  <c r="K41" i="2"/>
  <c r="E42" i="2"/>
  <c r="D42" i="2"/>
  <c r="K42" i="2"/>
  <c r="L42" i="2"/>
  <c r="E43" i="2"/>
  <c r="D43" i="2"/>
  <c r="L43" i="2"/>
  <c r="M4" i="10" s="1"/>
  <c r="K43" i="2"/>
  <c r="D45" i="2"/>
  <c r="E45" i="2"/>
  <c r="K45" i="2"/>
  <c r="L45" i="2"/>
  <c r="D47" i="2"/>
  <c r="E47" i="2"/>
  <c r="L47" i="2"/>
  <c r="K47" i="2"/>
  <c r="E48" i="2"/>
  <c r="D48" i="2"/>
  <c r="K48" i="2"/>
  <c r="L48" i="2"/>
  <c r="J5" i="13" s="1"/>
  <c r="D49" i="2"/>
  <c r="E49" i="2"/>
  <c r="K49" i="2"/>
  <c r="L49" i="2"/>
  <c r="E51" i="2"/>
  <c r="D51" i="2"/>
  <c r="K51" i="2"/>
  <c r="L51" i="2"/>
  <c r="D55" i="2"/>
  <c r="E55" i="2"/>
  <c r="K55" i="2"/>
  <c r="L55" i="2"/>
  <c r="E56" i="2"/>
  <c r="D56" i="2"/>
  <c r="L56" i="2"/>
  <c r="K56" i="2"/>
  <c r="D59" i="2"/>
  <c r="E59" i="2"/>
  <c r="K59" i="2"/>
  <c r="L59" i="2"/>
  <c r="D60" i="2"/>
  <c r="E60" i="2"/>
  <c r="K60" i="2"/>
  <c r="L60" i="2"/>
  <c r="D61" i="2"/>
  <c r="E61" i="2"/>
  <c r="K61" i="2"/>
  <c r="L61" i="2"/>
  <c r="D62" i="2"/>
  <c r="E62" i="2"/>
  <c r="K62" i="2"/>
  <c r="L62" i="2"/>
  <c r="E63" i="2"/>
  <c r="D63" i="2"/>
  <c r="K63" i="2"/>
  <c r="L63" i="2"/>
  <c r="E65" i="2"/>
  <c r="D65" i="2"/>
  <c r="K65" i="2"/>
  <c r="L65" i="2"/>
  <c r="E66" i="2"/>
  <c r="D66" i="2"/>
  <c r="K66" i="2"/>
  <c r="L66" i="2"/>
  <c r="D67" i="2"/>
  <c r="E67" i="2"/>
  <c r="L67" i="2"/>
  <c r="K67" i="2"/>
  <c r="D69" i="2"/>
  <c r="E69" i="2"/>
  <c r="L69" i="2"/>
  <c r="K69" i="2"/>
  <c r="E70" i="2"/>
  <c r="D70" i="2"/>
  <c r="L70" i="2"/>
  <c r="K70" i="2"/>
  <c r="E71" i="2"/>
  <c r="D71" i="2"/>
  <c r="K71" i="2"/>
  <c r="L71" i="2"/>
  <c r="D72" i="2"/>
  <c r="E72" i="2"/>
  <c r="L72" i="2"/>
  <c r="K72" i="2"/>
  <c r="E73" i="2"/>
  <c r="D73" i="2"/>
  <c r="K73" i="2"/>
  <c r="L73" i="2"/>
  <c r="E74" i="2"/>
  <c r="D74" i="2"/>
  <c r="K74" i="2"/>
  <c r="L74" i="2"/>
  <c r="F5" i="13"/>
  <c r="G5" i="13"/>
  <c r="H5" i="10"/>
  <c r="G5" i="10"/>
  <c r="D4" i="8"/>
  <c r="I4" i="8"/>
  <c r="H4" i="10"/>
  <c r="E3" i="11"/>
  <c r="F3" i="6"/>
  <c r="G3" i="6"/>
  <c r="J3" i="8"/>
  <c r="C3" i="8"/>
  <c r="G3" i="10"/>
  <c r="D3" i="10"/>
  <c r="N20" i="2"/>
  <c r="N24" i="2"/>
  <c r="N30" i="2"/>
  <c r="N34" i="2"/>
  <c r="N50" i="2"/>
  <c r="N54" i="2"/>
  <c r="B6" i="13"/>
  <c r="N21" i="2"/>
  <c r="N26" i="2"/>
  <c r="N37" i="2"/>
  <c r="N45" i="2"/>
  <c r="N49" i="2"/>
  <c r="N59" i="2"/>
  <c r="N61" i="2"/>
  <c r="N67" i="2"/>
  <c r="N72" i="2"/>
  <c r="N71" i="2"/>
  <c r="E5" i="13"/>
  <c r="E5" i="10"/>
  <c r="C5" i="10"/>
  <c r="C4" i="8"/>
  <c r="F4" i="8"/>
  <c r="B4" i="10"/>
  <c r="C4" i="10"/>
  <c r="F3" i="11"/>
  <c r="D3" i="11"/>
  <c r="H3" i="6"/>
  <c r="I3" i="8"/>
  <c r="G3" i="8"/>
  <c r="H3" i="10"/>
  <c r="E3" i="10"/>
  <c r="N19" i="2"/>
  <c r="N33" i="2"/>
  <c r="N38" i="2"/>
  <c r="N44" i="2"/>
  <c r="N53" i="2"/>
  <c r="N58" i="2"/>
  <c r="N28" i="2"/>
  <c r="N42" i="2"/>
  <c r="N48" i="2"/>
  <c r="N56" i="2"/>
  <c r="N65" i="2"/>
  <c r="N73" i="2"/>
  <c r="B7" i="13"/>
  <c r="C5" i="13"/>
  <c r="F5" i="10"/>
  <c r="J4" i="8"/>
  <c r="E4" i="10"/>
  <c r="H3" i="11"/>
  <c r="D3" i="6"/>
  <c r="H3" i="8"/>
  <c r="C3" i="10"/>
  <c r="N29" i="2"/>
  <c r="N32" i="2"/>
  <c r="N52" i="2"/>
  <c r="N68" i="2"/>
  <c r="N25" i="2"/>
  <c r="N41" i="2"/>
  <c r="N55" i="2"/>
  <c r="N60" i="2"/>
  <c r="N69" i="2"/>
  <c r="D5" i="13"/>
  <c r="E4" i="8"/>
  <c r="G4" i="10"/>
  <c r="C3" i="11"/>
  <c r="E3" i="6"/>
  <c r="F3" i="8"/>
  <c r="B3" i="10"/>
  <c r="N18" i="2"/>
  <c r="N36" i="2"/>
  <c r="N40" i="2"/>
  <c r="N57" i="2"/>
  <c r="N23" i="2"/>
  <c r="N43" i="2"/>
  <c r="N51" i="2"/>
  <c r="N66" i="2"/>
  <c r="B8" i="13"/>
  <c r="D5" i="10"/>
  <c r="G4" i="8"/>
  <c r="F4" i="10"/>
  <c r="G3" i="11"/>
  <c r="E3" i="8"/>
  <c r="N22" i="2"/>
  <c r="N35" i="2"/>
  <c r="N27" i="2"/>
  <c r="N47" i="2"/>
  <c r="N62" i="2"/>
  <c r="N70" i="2"/>
  <c r="H5" i="13"/>
  <c r="B5" i="10"/>
  <c r="H4" i="8"/>
  <c r="D4" i="10"/>
  <c r="C3" i="6"/>
  <c r="D3" i="8"/>
  <c r="F3" i="10"/>
  <c r="N31" i="2"/>
  <c r="N46" i="2"/>
  <c r="N64" i="2"/>
  <c r="N39" i="2"/>
  <c r="N63" i="2"/>
  <c r="N74" i="2"/>
  <c r="H3" i="4"/>
  <c r="F3" i="4"/>
  <c r="C3" i="4"/>
  <c r="E3" i="4"/>
  <c r="G3" i="4"/>
  <c r="D3" i="4"/>
  <c r="M44" i="2" l="1"/>
  <c r="O44" i="2" s="1"/>
  <c r="P44" i="2" s="1"/>
  <c r="Q44" i="2" s="1"/>
  <c r="M36" i="2"/>
  <c r="M34" i="2"/>
  <c r="O34" i="2" s="1"/>
  <c r="P34" i="2" s="1"/>
  <c r="Q34" i="2" s="1"/>
  <c r="M31" i="2"/>
  <c r="O31" i="2" s="1"/>
  <c r="P31" i="2" s="1"/>
  <c r="Q31" i="2" s="1"/>
  <c r="M30" i="2"/>
  <c r="O30" i="2" s="1"/>
  <c r="P30" i="2" s="1"/>
  <c r="Q30" i="2" s="1"/>
  <c r="M22" i="2"/>
  <c r="O22" i="2" s="1"/>
  <c r="P22" i="2" s="1"/>
  <c r="Q22" i="2" s="1"/>
  <c r="M74" i="2"/>
  <c r="O74" i="2" s="1"/>
  <c r="P74" i="2" s="1"/>
  <c r="Q74" i="2" s="1"/>
  <c r="M73" i="2"/>
  <c r="O73" i="2" s="1"/>
  <c r="P73" i="2" s="1"/>
  <c r="Q73" i="2" s="1"/>
  <c r="M71" i="2"/>
  <c r="O71" i="2" s="1"/>
  <c r="P71" i="2" s="1"/>
  <c r="Q71" i="2" s="1"/>
  <c r="M66" i="2"/>
  <c r="O66" i="2" s="1"/>
  <c r="P66" i="2" s="1"/>
  <c r="Q66" i="2" s="1"/>
  <c r="M65" i="2"/>
  <c r="O65" i="2" s="1"/>
  <c r="P65" i="2" s="1"/>
  <c r="Q65" i="2" s="1"/>
  <c r="M60" i="2"/>
  <c r="O60" i="2" s="1"/>
  <c r="P60" i="2" s="1"/>
  <c r="Q60" i="2" s="1"/>
  <c r="M59" i="2"/>
  <c r="O59" i="2" s="1"/>
  <c r="P59" i="2" s="1"/>
  <c r="Q59" i="2" s="1"/>
  <c r="M55" i="2"/>
  <c r="O55" i="2" s="1"/>
  <c r="P55" i="2" s="1"/>
  <c r="Q55" i="2" s="1"/>
  <c r="M51" i="2"/>
  <c r="O51" i="2" s="1"/>
  <c r="P51" i="2" s="1"/>
  <c r="Q51" i="2" s="1"/>
  <c r="M49" i="2"/>
  <c r="O49" i="2" s="1"/>
  <c r="P49" i="2" s="1"/>
  <c r="Q49" i="2" s="1"/>
  <c r="M48" i="2"/>
  <c r="O48" i="2" s="1"/>
  <c r="P48" i="2" s="1"/>
  <c r="Q48" i="2" s="1"/>
  <c r="M47" i="2"/>
  <c r="O47" i="2" s="1"/>
  <c r="P47" i="2" s="1"/>
  <c r="Q47" i="2" s="1"/>
  <c r="M45" i="2"/>
  <c r="O45" i="2" s="1"/>
  <c r="P45" i="2" s="1"/>
  <c r="Q45" i="2" s="1"/>
  <c r="M42" i="2"/>
  <c r="O42" i="2" s="1"/>
  <c r="P42" i="2" s="1"/>
  <c r="Q42" i="2" s="1"/>
  <c r="M28" i="2"/>
  <c r="O28" i="2" s="1"/>
  <c r="P28" i="2" s="1"/>
  <c r="Q28" i="2" s="1"/>
  <c r="M27" i="2"/>
  <c r="O27" i="2" s="1"/>
  <c r="P27" i="2" s="1"/>
  <c r="Q27" i="2" s="1"/>
  <c r="M23" i="2"/>
  <c r="O23" i="2" s="1"/>
  <c r="P23" i="2" s="1"/>
  <c r="Q23" i="2" s="1"/>
  <c r="M21" i="2"/>
  <c r="O21" i="2" s="1"/>
  <c r="P21" i="2" s="1"/>
  <c r="Q21" i="2" s="1"/>
  <c r="M53" i="2"/>
  <c r="O53" i="2" s="1"/>
  <c r="P53" i="2" s="1"/>
  <c r="Q53" i="2" s="1"/>
  <c r="M52" i="2"/>
  <c r="M50" i="2"/>
  <c r="M63" i="2"/>
  <c r="O63" i="2" s="1"/>
  <c r="P63" i="2" s="1"/>
  <c r="Q63" i="2" s="1"/>
  <c r="M62" i="2"/>
  <c r="O62" i="2" s="1"/>
  <c r="P62" i="2" s="1"/>
  <c r="Q62" i="2" s="1"/>
  <c r="M61" i="2"/>
  <c r="O61" i="2" s="1"/>
  <c r="P61" i="2" s="1"/>
  <c r="Q61" i="2" s="1"/>
  <c r="M68" i="2"/>
  <c r="M20" i="2"/>
  <c r="O20" i="2" s="1"/>
  <c r="P20" i="2" s="1"/>
  <c r="Q20" i="2" s="1"/>
  <c r="M18" i="2"/>
  <c r="O18" i="2" s="1"/>
  <c r="P18" i="2" s="1"/>
  <c r="Q18" i="2" s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J3" i="11"/>
  <c r="N5" i="10"/>
  <c r="I5" i="10" s="1"/>
  <c r="J3" i="10"/>
  <c r="K3" i="10" s="1"/>
  <c r="L3" i="10" s="1"/>
  <c r="K3" i="8"/>
  <c r="L3" i="8" s="1"/>
  <c r="M3" i="8" s="1"/>
  <c r="A3" i="6"/>
  <c r="A3" i="11"/>
  <c r="A4" i="8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A3" i="4"/>
  <c r="J4" i="10"/>
  <c r="K4" i="10" s="1"/>
  <c r="L4" i="10" s="1"/>
  <c r="K4" i="8"/>
  <c r="L4" i="8" s="1"/>
  <c r="M4" i="8" s="1"/>
  <c r="J5" i="10"/>
  <c r="K5" i="10" s="1"/>
  <c r="L5" i="10" s="1"/>
  <c r="A5" i="13"/>
  <c r="M64" i="2"/>
  <c r="O64" i="2" s="1"/>
  <c r="P64" i="2" s="1"/>
  <c r="Q64" i="2" s="1"/>
  <c r="M58" i="2"/>
  <c r="M57" i="2"/>
  <c r="M54" i="2"/>
  <c r="M46" i="2"/>
  <c r="O46" i="2" s="1"/>
  <c r="P46" i="2" s="1"/>
  <c r="Q46" i="2" s="1"/>
  <c r="M40" i="2"/>
  <c r="O40" i="2" s="1"/>
  <c r="P40" i="2" s="1"/>
  <c r="Q40" i="2" s="1"/>
  <c r="M38" i="2"/>
  <c r="M35" i="2"/>
  <c r="M33" i="2"/>
  <c r="M32" i="2"/>
  <c r="M29" i="2"/>
  <c r="O29" i="2" s="1"/>
  <c r="P29" i="2" s="1"/>
  <c r="Q29" i="2" s="1"/>
  <c r="M24" i="2"/>
  <c r="O24" i="2" s="1"/>
  <c r="P24" i="2" s="1"/>
  <c r="Q24" i="2" s="1"/>
  <c r="M19" i="2"/>
  <c r="O19" i="2" s="1"/>
  <c r="P19" i="2" s="1"/>
  <c r="Q19" i="2" s="1"/>
  <c r="I5" i="13"/>
  <c r="L5" i="13" s="1"/>
  <c r="M5" i="13" s="1"/>
  <c r="N5" i="13" s="1"/>
  <c r="M72" i="2"/>
  <c r="O72" i="2" s="1"/>
  <c r="P72" i="2" s="1"/>
  <c r="Q72" i="2" s="1"/>
  <c r="M70" i="2"/>
  <c r="O70" i="2" s="1"/>
  <c r="P70" i="2" s="1"/>
  <c r="Q70" i="2" s="1"/>
  <c r="M69" i="2"/>
  <c r="O69" i="2" s="1"/>
  <c r="P69" i="2" s="1"/>
  <c r="Q69" i="2" s="1"/>
  <c r="M67" i="2"/>
  <c r="M56" i="2"/>
  <c r="O56" i="2" s="1"/>
  <c r="P56" i="2" s="1"/>
  <c r="Q56" i="2" s="1"/>
  <c r="M43" i="2"/>
  <c r="O43" i="2" s="1"/>
  <c r="P43" i="2" s="1"/>
  <c r="Q43" i="2" s="1"/>
  <c r="M41" i="2"/>
  <c r="O41" i="2" s="1"/>
  <c r="P41" i="2" s="1"/>
  <c r="Q41" i="2" s="1"/>
  <c r="M39" i="2"/>
  <c r="O39" i="2" s="1"/>
  <c r="P39" i="2" s="1"/>
  <c r="Q39" i="2" s="1"/>
  <c r="M37" i="2"/>
  <c r="M26" i="2"/>
  <c r="O26" i="2" s="1"/>
  <c r="P26" i="2" s="1"/>
  <c r="Q26" i="2" s="1"/>
  <c r="M25" i="2"/>
  <c r="O25" i="2" s="1"/>
  <c r="P25" i="2" s="1"/>
  <c r="Q25" i="2" s="1"/>
  <c r="I3" i="6"/>
  <c r="K3" i="6" l="1"/>
  <c r="L3" i="6" s="1"/>
  <c r="M3" i="6" s="1"/>
  <c r="O50" i="2"/>
  <c r="P50" i="2" s="1"/>
  <c r="Q50" i="2" s="1"/>
  <c r="O36" i="2"/>
  <c r="P36" i="2" s="1"/>
  <c r="Q36" i="2" s="1"/>
  <c r="O52" i="2"/>
  <c r="P52" i="2" s="1"/>
  <c r="Q52" i="2" s="1"/>
  <c r="O68" i="2"/>
  <c r="P68" i="2" s="1"/>
  <c r="Q68" i="2" s="1"/>
  <c r="O37" i="2"/>
  <c r="P37" i="2" s="1"/>
  <c r="Q37" i="2" s="1"/>
  <c r="O32" i="2"/>
  <c r="P32" i="2" s="1"/>
  <c r="Q32" i="2" s="1"/>
  <c r="O35" i="2"/>
  <c r="P35" i="2" s="1"/>
  <c r="Q35" i="2" s="1"/>
  <c r="O54" i="2"/>
  <c r="P54" i="2" s="1"/>
  <c r="Q54" i="2" s="1"/>
  <c r="I3" i="11"/>
  <c r="K3" i="11" s="1"/>
  <c r="L3" i="11" s="1"/>
  <c r="M3" i="11" s="1"/>
  <c r="O58" i="2"/>
  <c r="P58" i="2" s="1"/>
  <c r="Q58" i="2" s="1"/>
  <c r="O67" i="2"/>
  <c r="P67" i="2" s="1"/>
  <c r="Q67" i="2" s="1"/>
  <c r="O33" i="2"/>
  <c r="P33" i="2" s="1"/>
  <c r="Q33" i="2" s="1"/>
  <c r="O38" i="2"/>
  <c r="P38" i="2" s="1"/>
  <c r="Q38" i="2" s="1"/>
  <c r="O57" i="2"/>
  <c r="P57" i="2" s="1"/>
  <c r="Q57" i="2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B8" i="5"/>
  <c r="B9" i="5" l="1"/>
  <c r="D8" i="5"/>
  <c r="E8" i="5"/>
  <c r="C8" i="5"/>
  <c r="A8" i="5" s="1"/>
  <c r="G8" i="5"/>
  <c r="H8" i="5"/>
  <c r="F8" i="5"/>
  <c r="J8" i="5"/>
  <c r="I8" i="5"/>
  <c r="K8" i="5" l="1"/>
  <c r="L8" i="5" s="1"/>
  <c r="M8" i="5" s="1"/>
  <c r="B10" i="5"/>
  <c r="G9" i="5"/>
  <c r="F9" i="5"/>
  <c r="D9" i="5"/>
  <c r="E9" i="5"/>
  <c r="C9" i="5"/>
  <c r="A9" i="5" s="1"/>
  <c r="H9" i="5"/>
  <c r="J9" i="5"/>
  <c r="I9" i="5"/>
  <c r="B11" i="4"/>
  <c r="K9" i="5" l="1"/>
  <c r="L9" i="5" s="1"/>
  <c r="M9" i="5" s="1"/>
  <c r="B11" i="5"/>
  <c r="G10" i="5"/>
  <c r="E10" i="5"/>
  <c r="C10" i="5"/>
  <c r="A10" i="5" s="1"/>
  <c r="F10" i="5"/>
  <c r="H10" i="5"/>
  <c r="D10" i="5"/>
  <c r="I10" i="5"/>
  <c r="J10" i="5"/>
  <c r="B12" i="4"/>
  <c r="C11" i="4"/>
  <c r="I11" i="4"/>
  <c r="G11" i="4"/>
  <c r="H11" i="4"/>
  <c r="J11" i="4"/>
  <c r="F11" i="4"/>
  <c r="D11" i="4"/>
  <c r="E11" i="4"/>
  <c r="B12" i="5" l="1"/>
  <c r="F11" i="5"/>
  <c r="G11" i="5"/>
  <c r="H11" i="5"/>
  <c r="D11" i="5"/>
  <c r="E11" i="5"/>
  <c r="C11" i="5"/>
  <c r="A11" i="5" s="1"/>
  <c r="I11" i="5"/>
  <c r="J11" i="5"/>
  <c r="K10" i="5"/>
  <c r="L10" i="5" s="1"/>
  <c r="M10" i="5" s="1"/>
  <c r="K11" i="4"/>
  <c r="L11" i="4" s="1"/>
  <c r="M11" i="4" s="1"/>
  <c r="B13" i="4"/>
  <c r="E12" i="4"/>
  <c r="H12" i="4"/>
  <c r="C12" i="4"/>
  <c r="G12" i="4"/>
  <c r="I12" i="4"/>
  <c r="D12" i="4"/>
  <c r="F12" i="4"/>
  <c r="J12" i="4"/>
  <c r="A11" i="4"/>
  <c r="K11" i="5" l="1"/>
  <c r="L11" i="5" s="1"/>
  <c r="M11" i="5" s="1"/>
  <c r="B13" i="5"/>
  <c r="F12" i="5"/>
  <c r="D12" i="5"/>
  <c r="E12" i="5"/>
  <c r="C12" i="5"/>
  <c r="A12" i="5" s="1"/>
  <c r="H12" i="5"/>
  <c r="G12" i="5"/>
  <c r="J12" i="5"/>
  <c r="I12" i="5"/>
  <c r="K12" i="4"/>
  <c r="L12" i="4" s="1"/>
  <c r="M12" i="4" s="1"/>
  <c r="B14" i="4"/>
  <c r="F13" i="4"/>
  <c r="C13" i="4"/>
  <c r="I13" i="4"/>
  <c r="D13" i="4"/>
  <c r="J13" i="4"/>
  <c r="H13" i="4"/>
  <c r="G13" i="4"/>
  <c r="E13" i="4"/>
  <c r="A12" i="4"/>
  <c r="K12" i="5" l="1"/>
  <c r="L12" i="5" s="1"/>
  <c r="M12" i="5" s="1"/>
  <c r="B14" i="5"/>
  <c r="D13" i="5"/>
  <c r="E13" i="5"/>
  <c r="G13" i="5"/>
  <c r="C13" i="5"/>
  <c r="A13" i="5" s="1"/>
  <c r="H13" i="5"/>
  <c r="F13" i="5"/>
  <c r="J13" i="5"/>
  <c r="I13" i="5"/>
  <c r="K13" i="4"/>
  <c r="L13" i="4" s="1"/>
  <c r="M13" i="4" s="1"/>
  <c r="A13" i="4"/>
  <c r="B15" i="4"/>
  <c r="C14" i="4"/>
  <c r="J14" i="4"/>
  <c r="H14" i="4"/>
  <c r="I14" i="4"/>
  <c r="D14" i="4"/>
  <c r="G14" i="4"/>
  <c r="E14" i="4"/>
  <c r="F14" i="4"/>
  <c r="K14" i="4" l="1"/>
  <c r="L14" i="4" s="1"/>
  <c r="M14" i="4" s="1"/>
  <c r="K13" i="5"/>
  <c r="L13" i="5" s="1"/>
  <c r="M13" i="5" s="1"/>
  <c r="B15" i="5"/>
  <c r="E14" i="5"/>
  <c r="D14" i="5"/>
  <c r="F14" i="5"/>
  <c r="G14" i="5"/>
  <c r="C14" i="5"/>
  <c r="A14" i="5" s="1"/>
  <c r="H14" i="5"/>
  <c r="I14" i="5"/>
  <c r="J14" i="5"/>
  <c r="B16" i="4"/>
  <c r="J15" i="4"/>
  <c r="C15" i="4"/>
  <c r="H15" i="4"/>
  <c r="I15" i="4"/>
  <c r="F15" i="4"/>
  <c r="D15" i="4"/>
  <c r="G15" i="4"/>
  <c r="E15" i="4"/>
  <c r="A14" i="4"/>
  <c r="K14" i="5" l="1"/>
  <c r="L14" i="5" s="1"/>
  <c r="M14" i="5" s="1"/>
  <c r="B16" i="5"/>
  <c r="C15" i="5"/>
  <c r="A15" i="5" s="1"/>
  <c r="G15" i="5"/>
  <c r="D15" i="5"/>
  <c r="H15" i="5"/>
  <c r="E15" i="5"/>
  <c r="F15" i="5"/>
  <c r="J15" i="5"/>
  <c r="I15" i="5"/>
  <c r="K15" i="4"/>
  <c r="L15" i="4" s="1"/>
  <c r="M15" i="4" s="1"/>
  <c r="A15" i="4"/>
  <c r="B17" i="4"/>
  <c r="I16" i="4"/>
  <c r="C16" i="4"/>
  <c r="J16" i="4"/>
  <c r="E16" i="4"/>
  <c r="D16" i="4"/>
  <c r="G16" i="4"/>
  <c r="H16" i="4"/>
  <c r="F16" i="4"/>
  <c r="K15" i="5" l="1"/>
  <c r="L15" i="5" s="1"/>
  <c r="M15" i="5" s="1"/>
  <c r="B17" i="5"/>
  <c r="C16" i="5"/>
  <c r="A16" i="5" s="1"/>
  <c r="D16" i="5"/>
  <c r="H16" i="5"/>
  <c r="F16" i="5"/>
  <c r="G16" i="5"/>
  <c r="E16" i="5"/>
  <c r="J16" i="5"/>
  <c r="I16" i="5"/>
  <c r="K16" i="4"/>
  <c r="L16" i="4" s="1"/>
  <c r="M16" i="4" s="1"/>
  <c r="A16" i="4"/>
  <c r="B18" i="4"/>
  <c r="C17" i="4"/>
  <c r="I17" i="4"/>
  <c r="G17" i="4"/>
  <c r="D17" i="4"/>
  <c r="F17" i="4"/>
  <c r="E17" i="4"/>
  <c r="H17" i="4"/>
  <c r="J17" i="4"/>
  <c r="K16" i="5" l="1"/>
  <c r="L16" i="5" s="1"/>
  <c r="M16" i="5" s="1"/>
  <c r="B18" i="5"/>
  <c r="D17" i="5"/>
  <c r="G17" i="5"/>
  <c r="H17" i="5"/>
  <c r="E17" i="5"/>
  <c r="C17" i="5"/>
  <c r="A17" i="5" s="1"/>
  <c r="F17" i="5"/>
  <c r="J17" i="5"/>
  <c r="I17" i="5"/>
  <c r="K17" i="4"/>
  <c r="L17" i="4" s="1"/>
  <c r="M17" i="4" s="1"/>
  <c r="B19" i="4"/>
  <c r="J18" i="4"/>
  <c r="F18" i="4"/>
  <c r="H18" i="4"/>
  <c r="I18" i="4"/>
  <c r="D18" i="4"/>
  <c r="C18" i="4"/>
  <c r="E18" i="4"/>
  <c r="G18" i="4"/>
  <c r="A17" i="4"/>
  <c r="K17" i="5" l="1"/>
  <c r="L17" i="5" s="1"/>
  <c r="M17" i="5" s="1"/>
  <c r="B19" i="5"/>
  <c r="E18" i="5"/>
  <c r="G18" i="5"/>
  <c r="H18" i="5"/>
  <c r="D18" i="5"/>
  <c r="F18" i="5"/>
  <c r="C18" i="5"/>
  <c r="A18" i="5" s="1"/>
  <c r="I18" i="5"/>
  <c r="J18" i="5"/>
  <c r="K18" i="4"/>
  <c r="L18" i="4" s="1"/>
  <c r="M18" i="4" s="1"/>
  <c r="A18" i="4"/>
  <c r="B20" i="4"/>
  <c r="I19" i="4"/>
  <c r="E19" i="4"/>
  <c r="D19" i="4"/>
  <c r="F19" i="4"/>
  <c r="H19" i="4"/>
  <c r="J19" i="4"/>
  <c r="C19" i="4"/>
  <c r="G19" i="4"/>
  <c r="B20" i="5" l="1"/>
  <c r="H19" i="5"/>
  <c r="C19" i="5"/>
  <c r="A19" i="5" s="1"/>
  <c r="D19" i="5"/>
  <c r="E19" i="5"/>
  <c r="G19" i="5"/>
  <c r="F19" i="5"/>
  <c r="J19" i="5"/>
  <c r="I19" i="5"/>
  <c r="K18" i="5"/>
  <c r="L18" i="5" s="1"/>
  <c r="M18" i="5" s="1"/>
  <c r="K19" i="4"/>
  <c r="L19" i="4" s="1"/>
  <c r="M19" i="4" s="1"/>
  <c r="A19" i="4"/>
  <c r="B21" i="4"/>
  <c r="F20" i="4"/>
  <c r="G20" i="4"/>
  <c r="E20" i="4"/>
  <c r="J20" i="4"/>
  <c r="D20" i="4"/>
  <c r="C20" i="4"/>
  <c r="H20" i="4"/>
  <c r="I20" i="4"/>
  <c r="K20" i="4" l="1"/>
  <c r="L20" i="4" s="1"/>
  <c r="M20" i="4" s="1"/>
  <c r="K19" i="5"/>
  <c r="L19" i="5" s="1"/>
  <c r="M19" i="5" s="1"/>
  <c r="B21" i="5"/>
  <c r="E20" i="5"/>
  <c r="F20" i="5"/>
  <c r="G20" i="5"/>
  <c r="D20" i="5"/>
  <c r="H20" i="5"/>
  <c r="C20" i="5"/>
  <c r="A20" i="5" s="1"/>
  <c r="J20" i="5"/>
  <c r="I20" i="5"/>
  <c r="A20" i="4"/>
  <c r="B22" i="4"/>
  <c r="E21" i="4"/>
  <c r="C21" i="4"/>
  <c r="H21" i="4"/>
  <c r="J21" i="4"/>
  <c r="F21" i="4"/>
  <c r="D21" i="4"/>
  <c r="I21" i="4"/>
  <c r="G21" i="4"/>
  <c r="K20" i="5" l="1"/>
  <c r="L20" i="5" s="1"/>
  <c r="M20" i="5" s="1"/>
  <c r="B22" i="5"/>
  <c r="G21" i="5"/>
  <c r="F21" i="5"/>
  <c r="D21" i="5"/>
  <c r="E21" i="5"/>
  <c r="C21" i="5"/>
  <c r="A21" i="5" s="1"/>
  <c r="H21" i="5"/>
  <c r="J21" i="5"/>
  <c r="I21" i="5"/>
  <c r="K21" i="4"/>
  <c r="L21" i="4" s="1"/>
  <c r="M21" i="4" s="1"/>
  <c r="A21" i="4"/>
  <c r="B23" i="4"/>
  <c r="D22" i="4"/>
  <c r="J22" i="4"/>
  <c r="H22" i="4"/>
  <c r="G22" i="4"/>
  <c r="I22" i="4"/>
  <c r="E22" i="4"/>
  <c r="C22" i="4"/>
  <c r="F22" i="4"/>
  <c r="K21" i="5" l="1"/>
  <c r="L21" i="5" s="1"/>
  <c r="M21" i="5" s="1"/>
  <c r="B23" i="5"/>
  <c r="E22" i="5"/>
  <c r="C22" i="5"/>
  <c r="A22" i="5" s="1"/>
  <c r="F22" i="5"/>
  <c r="H22" i="5"/>
  <c r="G22" i="5"/>
  <c r="D22" i="5"/>
  <c r="J22" i="5"/>
  <c r="I22" i="5"/>
  <c r="K22" i="4"/>
  <c r="L22" i="4" s="1"/>
  <c r="M22" i="4" s="1"/>
  <c r="A22" i="4"/>
  <c r="B24" i="4"/>
  <c r="H23" i="4"/>
  <c r="I23" i="4"/>
  <c r="F23" i="4"/>
  <c r="E23" i="4"/>
  <c r="J23" i="4"/>
  <c r="D23" i="4"/>
  <c r="C23" i="4"/>
  <c r="G23" i="4"/>
  <c r="K22" i="5" l="1"/>
  <c r="L22" i="5" s="1"/>
  <c r="M22" i="5" s="1"/>
  <c r="B24" i="5"/>
  <c r="G23" i="5"/>
  <c r="C23" i="5"/>
  <c r="A23" i="5" s="1"/>
  <c r="D23" i="5"/>
  <c r="H23" i="5"/>
  <c r="F23" i="5"/>
  <c r="E23" i="5"/>
  <c r="J23" i="5"/>
  <c r="I23" i="5"/>
  <c r="A23" i="4"/>
  <c r="K23" i="4"/>
  <c r="L23" i="4" s="1"/>
  <c r="M23" i="4" s="1"/>
  <c r="B25" i="4"/>
  <c r="G24" i="4"/>
  <c r="D24" i="4"/>
  <c r="E24" i="4"/>
  <c r="J24" i="4"/>
  <c r="H24" i="4"/>
  <c r="C24" i="4"/>
  <c r="I24" i="4"/>
  <c r="F24" i="4"/>
  <c r="K23" i="5" l="1"/>
  <c r="L23" i="5" s="1"/>
  <c r="M23" i="5" s="1"/>
  <c r="B25" i="5"/>
  <c r="D24" i="5"/>
  <c r="F24" i="5"/>
  <c r="H24" i="5"/>
  <c r="G24" i="5"/>
  <c r="C24" i="5"/>
  <c r="A24" i="5" s="1"/>
  <c r="E24" i="5"/>
  <c r="J24" i="5"/>
  <c r="I24" i="5"/>
  <c r="K24" i="4"/>
  <c r="L24" i="4" s="1"/>
  <c r="M24" i="4" s="1"/>
  <c r="A24" i="4"/>
  <c r="B26" i="4"/>
  <c r="I25" i="4"/>
  <c r="G25" i="4"/>
  <c r="J25" i="4"/>
  <c r="E25" i="4"/>
  <c r="H25" i="4"/>
  <c r="D25" i="4"/>
  <c r="F25" i="4"/>
  <c r="C25" i="4"/>
  <c r="K24" i="5" l="1"/>
  <c r="L24" i="5" s="1"/>
  <c r="M24" i="5" s="1"/>
  <c r="B26" i="5"/>
  <c r="G25" i="5"/>
  <c r="F25" i="5"/>
  <c r="D25" i="5"/>
  <c r="H25" i="5"/>
  <c r="E25" i="5"/>
  <c r="C25" i="5"/>
  <c r="A25" i="5" s="1"/>
  <c r="J25" i="5"/>
  <c r="I25" i="5"/>
  <c r="K25" i="4"/>
  <c r="L25" i="4" s="1"/>
  <c r="M25" i="4" s="1"/>
  <c r="A25" i="4"/>
  <c r="B27" i="4"/>
  <c r="G26" i="4"/>
  <c r="D26" i="4"/>
  <c r="H26" i="4"/>
  <c r="I26" i="4"/>
  <c r="E26" i="4"/>
  <c r="F26" i="4"/>
  <c r="C26" i="4"/>
  <c r="J26" i="4"/>
  <c r="K25" i="5" l="1"/>
  <c r="L25" i="5" s="1"/>
  <c r="M25" i="5" s="1"/>
  <c r="B27" i="5"/>
  <c r="G26" i="5"/>
  <c r="E26" i="5"/>
  <c r="D26" i="5"/>
  <c r="F26" i="5"/>
  <c r="C26" i="5"/>
  <c r="A26" i="5" s="1"/>
  <c r="H26" i="5"/>
  <c r="J26" i="5"/>
  <c r="I26" i="5"/>
  <c r="K26" i="4"/>
  <c r="L26" i="4" s="1"/>
  <c r="M26" i="4" s="1"/>
  <c r="B28" i="4"/>
  <c r="D27" i="4"/>
  <c r="C27" i="4"/>
  <c r="E27" i="4"/>
  <c r="I27" i="4"/>
  <c r="G27" i="4"/>
  <c r="H27" i="4"/>
  <c r="J27" i="4"/>
  <c r="F27" i="4"/>
  <c r="A26" i="4"/>
  <c r="K26" i="5" l="1"/>
  <c r="L26" i="5" s="1"/>
  <c r="M26" i="5" s="1"/>
  <c r="B28" i="5"/>
  <c r="H27" i="5"/>
  <c r="F27" i="5"/>
  <c r="G27" i="5"/>
  <c r="D27" i="5"/>
  <c r="C27" i="5"/>
  <c r="A27" i="5" s="1"/>
  <c r="E27" i="5"/>
  <c r="J27" i="5"/>
  <c r="I27" i="5"/>
  <c r="K27" i="4"/>
  <c r="L27" i="4" s="1"/>
  <c r="M27" i="4" s="1"/>
  <c r="A27" i="4"/>
  <c r="F28" i="4"/>
  <c r="E28" i="4"/>
  <c r="H28" i="4"/>
  <c r="D28" i="4"/>
  <c r="I28" i="4"/>
  <c r="J28" i="4"/>
  <c r="G28" i="4"/>
  <c r="C28" i="4"/>
  <c r="K27" i="5" l="1"/>
  <c r="L27" i="5" s="1"/>
  <c r="M27" i="5" s="1"/>
  <c r="B29" i="5"/>
  <c r="E28" i="5"/>
  <c r="H28" i="5"/>
  <c r="C28" i="5"/>
  <c r="A28" i="5" s="1"/>
  <c r="G28" i="5"/>
  <c r="D28" i="5"/>
  <c r="F28" i="5"/>
  <c r="J28" i="5"/>
  <c r="I28" i="5"/>
  <c r="A28" i="4"/>
  <c r="K28" i="4"/>
  <c r="L28" i="4" s="1"/>
  <c r="M28" i="4" s="1"/>
  <c r="K28" i="5" l="1"/>
  <c r="L28" i="5" s="1"/>
  <c r="M28" i="5" s="1"/>
  <c r="B30" i="5"/>
  <c r="G29" i="5"/>
  <c r="H29" i="5"/>
  <c r="F29" i="5"/>
  <c r="C29" i="5"/>
  <c r="A29" i="5" s="1"/>
  <c r="D29" i="5"/>
  <c r="E29" i="5"/>
  <c r="J29" i="5"/>
  <c r="I29" i="5"/>
  <c r="K29" i="5" l="1"/>
  <c r="L29" i="5" s="1"/>
  <c r="M29" i="5" s="1"/>
  <c r="B31" i="5"/>
  <c r="D30" i="5"/>
  <c r="H30" i="5"/>
  <c r="F30" i="5"/>
  <c r="E30" i="5"/>
  <c r="G30" i="5"/>
  <c r="C30" i="5"/>
  <c r="A30" i="5" s="1"/>
  <c r="J30" i="5"/>
  <c r="I30" i="5"/>
  <c r="K30" i="5" l="1"/>
  <c r="L30" i="5" s="1"/>
  <c r="M30" i="5" s="1"/>
  <c r="B32" i="5"/>
  <c r="D31" i="5"/>
  <c r="E31" i="5"/>
  <c r="F31" i="5"/>
  <c r="G31" i="5"/>
  <c r="H31" i="5"/>
  <c r="C31" i="5"/>
  <c r="A31" i="5" s="1"/>
  <c r="J31" i="5"/>
  <c r="I31" i="5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K38" i="5" l="1"/>
  <c r="L38" i="5" s="1"/>
  <c r="M38" i="5" s="1"/>
  <c r="M3" i="10" l="1"/>
  <c r="A58" i="1"/>
  <c r="A59" i="1"/>
  <c r="D59" i="1"/>
  <c r="D58" i="1"/>
  <c r="AK147" i="1" l="1"/>
  <c r="AK145" i="1"/>
  <c r="AK142" i="1"/>
  <c r="AK138" i="1"/>
  <c r="AK134" i="1"/>
  <c r="AK131" i="1"/>
  <c r="A60" i="1"/>
  <c r="D60" i="1"/>
  <c r="AG58" i="1"/>
  <c r="A61" i="1"/>
  <c r="D61" i="1" s="1"/>
  <c r="AS58" i="1" l="1"/>
  <c r="AI58" i="1"/>
  <c r="AS61" i="1"/>
  <c r="AI59" i="1"/>
  <c r="A62" i="1"/>
  <c r="A63" i="1"/>
  <c r="A64" i="1"/>
  <c r="A65" i="1" s="1"/>
  <c r="A66" i="1" s="1"/>
  <c r="A67" i="1" s="1"/>
  <c r="A68" i="1" s="1"/>
  <c r="A69" i="1" s="1"/>
  <c r="A70" i="1" s="1"/>
  <c r="A71" i="1" s="1"/>
  <c r="D65" i="1"/>
  <c r="D66" i="1"/>
  <c r="D67" i="1"/>
  <c r="D68" i="1"/>
  <c r="D69" i="1"/>
  <c r="D70" i="1"/>
  <c r="A72" i="1"/>
  <c r="A73" i="1"/>
  <c r="A74" i="1"/>
  <c r="A75" i="1" s="1"/>
  <c r="A76" i="1" s="1"/>
  <c r="A77" i="1" s="1"/>
  <c r="A78" i="1" s="1"/>
  <c r="A79" i="1" s="1"/>
  <c r="D75" i="1"/>
  <c r="D76" i="1"/>
  <c r="D77" i="1"/>
  <c r="D78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 s="1"/>
  <c r="A94" i="1" s="1"/>
  <c r="D93" i="1"/>
  <c r="A95" i="1"/>
  <c r="A96" i="1"/>
  <c r="A97" i="1" s="1"/>
  <c r="A98" i="1" s="1"/>
  <c r="A99" i="1" s="1"/>
  <c r="D97" i="1"/>
  <c r="D98" i="1"/>
  <c r="A100" i="1"/>
  <c r="A101" i="1"/>
  <c r="A102" i="1" s="1"/>
  <c r="A103" i="1" s="1"/>
  <c r="A104" i="1" s="1"/>
  <c r="A105" i="1" s="1"/>
  <c r="A106" i="1" s="1"/>
  <c r="A107" i="1" s="1"/>
  <c r="A108" i="1" s="1"/>
  <c r="D102" i="1"/>
  <c r="D103" i="1"/>
  <c r="D104" i="1"/>
  <c r="D105" i="1"/>
  <c r="D106" i="1"/>
  <c r="D107" i="1"/>
  <c r="A109" i="1"/>
  <c r="A110" i="1"/>
  <c r="A111" i="1" s="1"/>
  <c r="A112" i="1" s="1"/>
  <c r="D111" i="1"/>
  <c r="A113" i="1"/>
  <c r="A114" i="1"/>
  <c r="A115" i="1" s="1"/>
  <c r="A116" i="1" s="1"/>
  <c r="A117" i="1" s="1"/>
  <c r="A118" i="1" s="1"/>
  <c r="A119" i="1" s="1"/>
  <c r="A120" i="1" s="1"/>
  <c r="A121" i="1" s="1"/>
  <c r="D115" i="1"/>
  <c r="D116" i="1"/>
  <c r="D117" i="1"/>
  <c r="D118" i="1"/>
  <c r="D119" i="1"/>
  <c r="D120" i="1"/>
  <c r="A122" i="1"/>
  <c r="A123" i="1" s="1"/>
  <c r="A124" i="1" s="1"/>
  <c r="A125" i="1" s="1"/>
  <c r="A126" i="1" s="1"/>
  <c r="A127" i="1" s="1"/>
  <c r="A128" i="1" s="1"/>
  <c r="D124" i="1"/>
  <c r="D126" i="1"/>
  <c r="A129" i="1"/>
  <c r="A130" i="1" s="1"/>
  <c r="D127" i="1"/>
  <c r="D125" i="1"/>
  <c r="D129" i="1"/>
  <c r="D122" i="1"/>
  <c r="D113" i="1"/>
  <c r="D109" i="1"/>
  <c r="D100" i="1"/>
  <c r="D95" i="1"/>
  <c r="D91" i="1"/>
  <c r="D90" i="1"/>
  <c r="D89" i="1"/>
  <c r="D88" i="1"/>
  <c r="D87" i="1"/>
  <c r="D86" i="1"/>
  <c r="D85" i="1"/>
  <c r="D84" i="1"/>
  <c r="D83" i="1"/>
  <c r="D82" i="1"/>
  <c r="D81" i="1"/>
  <c r="D80" i="1"/>
  <c r="D73" i="1"/>
  <c r="D72" i="1"/>
  <c r="D63" i="1"/>
  <c r="AS127" i="1" l="1"/>
  <c r="AS126" i="1"/>
  <c r="AS125" i="1"/>
  <c r="AS124" i="1"/>
  <c r="AI124" i="1"/>
  <c r="AI122" i="1"/>
  <c r="AS122" i="1"/>
  <c r="AS120" i="1"/>
  <c r="AS119" i="1"/>
  <c r="AS118" i="1"/>
  <c r="AS117" i="1"/>
  <c r="AS116" i="1"/>
  <c r="AI115" i="1"/>
  <c r="AS111" i="1"/>
  <c r="AI111" i="1"/>
  <c r="AI109" i="1"/>
  <c r="AS109" i="1"/>
  <c r="AS107" i="1"/>
  <c r="AS106" i="1"/>
  <c r="AS105" i="1"/>
  <c r="AS104" i="1"/>
  <c r="AS103" i="1"/>
  <c r="AS102" i="1"/>
  <c r="AI102" i="1"/>
  <c r="AS98" i="1"/>
  <c r="AI97" i="1"/>
  <c r="AS95" i="1"/>
  <c r="AI95" i="1"/>
  <c r="AS93" i="1"/>
  <c r="AI93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I80" i="1"/>
  <c r="AS78" i="1"/>
  <c r="AS77" i="1"/>
  <c r="AS76" i="1"/>
  <c r="AI75" i="1"/>
  <c r="AS73" i="1"/>
  <c r="AS72" i="1"/>
  <c r="AI72" i="1"/>
  <c r="AS70" i="1"/>
  <c r="AI65" i="1"/>
  <c r="AT58" i="1"/>
  <c r="AV58" i="1" s="1"/>
  <c r="AS67" i="1"/>
  <c r="AS69" i="1"/>
  <c r="AS60" i="1"/>
  <c r="AS66" i="1"/>
  <c r="AS68" i="1"/>
  <c r="AS59" i="1"/>
  <c r="AT59" i="1" s="1"/>
  <c r="AV59" i="1" s="1"/>
  <c r="AS129" i="1"/>
  <c r="AI129" i="1"/>
  <c r="AI116" i="1"/>
  <c r="AG95" i="1"/>
  <c r="AI81" i="1"/>
  <c r="AG129" i="1"/>
  <c r="AI103" i="1"/>
  <c r="AI76" i="1"/>
  <c r="AG72" i="1"/>
  <c r="AG65" i="1"/>
  <c r="AH76" i="1"/>
  <c r="A131" i="1"/>
  <c r="AH131" i="1" s="1"/>
  <c r="AI98" i="1"/>
  <c r="AG93" i="1"/>
  <c r="AG80" i="1"/>
  <c r="AI125" i="1"/>
  <c r="AI73" i="1"/>
  <c r="AI66" i="1"/>
  <c r="AI67" i="1" s="1"/>
  <c r="AG63" i="1"/>
  <c r="AG75" i="1"/>
  <c r="AI60" i="1"/>
  <c r="D131" i="1"/>
  <c r="AT80" i="1" l="1"/>
  <c r="AV80" i="1" s="1"/>
  <c r="AT111" i="1"/>
  <c r="AV111" i="1" s="1"/>
  <c r="AT122" i="1"/>
  <c r="AV122" i="1" s="1"/>
  <c r="AI131" i="1"/>
  <c r="AS131" i="1"/>
  <c r="AT66" i="1"/>
  <c r="AV66" i="1" s="1"/>
  <c r="AT73" i="1"/>
  <c r="AV73" i="1" s="1"/>
  <c r="AT60" i="1"/>
  <c r="AV60" i="1" s="1"/>
  <c r="AT67" i="1"/>
  <c r="AV67" i="1" s="1"/>
  <c r="AT72" i="1"/>
  <c r="AV72" i="1" s="1"/>
  <c r="AT81" i="1"/>
  <c r="AV81" i="1" s="1"/>
  <c r="AT93" i="1"/>
  <c r="AV93" i="1" s="1"/>
  <c r="AT95" i="1"/>
  <c r="AV95" i="1" s="1"/>
  <c r="AT98" i="1"/>
  <c r="AV98" i="1" s="1"/>
  <c r="AT102" i="1"/>
  <c r="AV102" i="1" s="1"/>
  <c r="AT109" i="1"/>
  <c r="AV109" i="1" s="1"/>
  <c r="AT116" i="1"/>
  <c r="AV116" i="1" s="1"/>
  <c r="AT124" i="1"/>
  <c r="AV124" i="1" s="1"/>
  <c r="AT76" i="1"/>
  <c r="AV76" i="1" s="1"/>
  <c r="AT103" i="1"/>
  <c r="AV103" i="1" s="1"/>
  <c r="AT125" i="1"/>
  <c r="AV125" i="1" s="1"/>
  <c r="AT129" i="1"/>
  <c r="AV129" i="1" s="1"/>
  <c r="AK76" i="1"/>
  <c r="AS75" i="1"/>
  <c r="AT75" i="1" s="1"/>
  <c r="AV75" i="1" s="1"/>
  <c r="AS113" i="1"/>
  <c r="AI113" i="1"/>
  <c r="AI61" i="1"/>
  <c r="AI77" i="1"/>
  <c r="A132" i="1"/>
  <c r="AI68" i="1"/>
  <c r="AI117" i="1"/>
  <c r="AH73" i="1"/>
  <c r="D132" i="1"/>
  <c r="AI118" i="1"/>
  <c r="AI126" i="1"/>
  <c r="AI82" i="1"/>
  <c r="AG131" i="1"/>
  <c r="AI104" i="1"/>
  <c r="AH77" i="1"/>
  <c r="AH78" i="1"/>
  <c r="AH132" i="1"/>
  <c r="AI105" i="1"/>
  <c r="AI83" i="1"/>
  <c r="AT83" i="1" l="1"/>
  <c r="AV83" i="1" s="1"/>
  <c r="AT82" i="1"/>
  <c r="AV82" i="1" s="1"/>
  <c r="AT126" i="1"/>
  <c r="AV126" i="1" s="1"/>
  <c r="AT77" i="1"/>
  <c r="AV77" i="1" s="1"/>
  <c r="AT61" i="1"/>
  <c r="AV61" i="1" s="1"/>
  <c r="AT131" i="1"/>
  <c r="AV131" i="1" s="1"/>
  <c r="AT118" i="1"/>
  <c r="AV118" i="1" s="1"/>
  <c r="AT105" i="1"/>
  <c r="AV105" i="1" s="1"/>
  <c r="AS132" i="1"/>
  <c r="AK132" i="1"/>
  <c r="AT117" i="1"/>
  <c r="AV117" i="1" s="1"/>
  <c r="AT104" i="1"/>
  <c r="AV104" i="1" s="1"/>
  <c r="AT68" i="1"/>
  <c r="AV68" i="1" s="1"/>
  <c r="AK77" i="1"/>
  <c r="AK78" i="1" s="1"/>
  <c r="AT113" i="1"/>
  <c r="AV113" i="1" s="1"/>
  <c r="AK73" i="1"/>
  <c r="AJ132" i="1"/>
  <c r="AU72" i="1"/>
  <c r="AU73" i="1"/>
  <c r="AU75" i="1"/>
  <c r="AU76" i="1"/>
  <c r="AJ130" i="1"/>
  <c r="AJ78" i="1"/>
  <c r="AJ77" i="1"/>
  <c r="AJ76" i="1"/>
  <c r="AJ74" i="1"/>
  <c r="AJ73" i="1"/>
  <c r="AJ71" i="1"/>
  <c r="AJ70" i="1"/>
  <c r="AJ69" i="1"/>
  <c r="AU68" i="1"/>
  <c r="AJ68" i="1"/>
  <c r="AU67" i="1"/>
  <c r="AJ67" i="1"/>
  <c r="AU66" i="1"/>
  <c r="AJ66" i="1"/>
  <c r="AS65" i="1"/>
  <c r="AT65" i="1" s="1"/>
  <c r="AI84" i="1"/>
  <c r="AI106" i="1"/>
  <c r="AI69" i="1"/>
  <c r="AI132" i="1"/>
  <c r="AG69" i="1"/>
  <c r="AH105" i="1"/>
  <c r="AH126" i="1"/>
  <c r="AH67" i="1"/>
  <c r="AG76" i="1"/>
  <c r="AH83" i="1"/>
  <c r="AH87" i="1"/>
  <c r="AH91" i="1"/>
  <c r="AH119" i="1"/>
  <c r="AG77" i="1"/>
  <c r="AH98" i="1"/>
  <c r="AH106" i="1"/>
  <c r="AH127" i="1"/>
  <c r="AH68" i="1"/>
  <c r="AG73" i="1"/>
  <c r="AH82" i="1"/>
  <c r="AH86" i="1"/>
  <c r="AH90" i="1"/>
  <c r="AH118" i="1"/>
  <c r="AG70" i="1"/>
  <c r="AI127" i="1"/>
  <c r="AI78" i="1"/>
  <c r="AI119" i="1"/>
  <c r="AG132" i="1"/>
  <c r="A133" i="1"/>
  <c r="AH60" i="1"/>
  <c r="AH103" i="1"/>
  <c r="AH107" i="1"/>
  <c r="AH59" i="1"/>
  <c r="AH69" i="1"/>
  <c r="AH81" i="1"/>
  <c r="AH85" i="1"/>
  <c r="AH89" i="1"/>
  <c r="AH117" i="1"/>
  <c r="AG68" i="1"/>
  <c r="AH61" i="1"/>
  <c r="AH104" i="1"/>
  <c r="AH125" i="1"/>
  <c r="AH66" i="1"/>
  <c r="AH70" i="1"/>
  <c r="AG78" i="1"/>
  <c r="AH84" i="1"/>
  <c r="AH88" i="1"/>
  <c r="AH116" i="1"/>
  <c r="AH120" i="1"/>
  <c r="AG66" i="1"/>
  <c r="AI120" i="1"/>
  <c r="AG67" i="1"/>
  <c r="AU131" i="1" l="1"/>
  <c r="AU77" i="1"/>
  <c r="AT78" i="1"/>
  <c r="AT127" i="1"/>
  <c r="AV127" i="1" s="1"/>
  <c r="AT84" i="1"/>
  <c r="AV84" i="1" s="1"/>
  <c r="AT120" i="1"/>
  <c r="AV120" i="1" s="1"/>
  <c r="AJ133" i="1"/>
  <c r="AT69" i="1"/>
  <c r="AT106" i="1"/>
  <c r="AV106" i="1" s="1"/>
  <c r="AT119" i="1"/>
  <c r="AV119" i="1" s="1"/>
  <c r="AT132" i="1"/>
  <c r="AK116" i="1"/>
  <c r="AK117" i="1" s="1"/>
  <c r="AK118" i="1" s="1"/>
  <c r="AK119" i="1" s="1"/>
  <c r="AK120" i="1" s="1"/>
  <c r="AK81" i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66" i="1"/>
  <c r="AK67" i="1" s="1"/>
  <c r="AK68" i="1" s="1"/>
  <c r="AK69" i="1" s="1"/>
  <c r="AK70" i="1" s="1"/>
  <c r="AK59" i="1"/>
  <c r="AK60" i="1" s="1"/>
  <c r="AK61" i="1" s="1"/>
  <c r="AK125" i="1"/>
  <c r="AK126" i="1" s="1"/>
  <c r="AK127" i="1" s="1"/>
  <c r="AK103" i="1"/>
  <c r="AK104" i="1" s="1"/>
  <c r="AK105" i="1" s="1"/>
  <c r="AK106" i="1" s="1"/>
  <c r="AK107" i="1" s="1"/>
  <c r="AK98" i="1"/>
  <c r="AV65" i="1"/>
  <c r="AU65" i="1"/>
  <c r="AJ64" i="1"/>
  <c r="AI63" i="1"/>
  <c r="AS63" i="1"/>
  <c r="AI85" i="1"/>
  <c r="A134" i="1"/>
  <c r="D134" i="1" s="1"/>
  <c r="AI70" i="1"/>
  <c r="AH134" i="1"/>
  <c r="AI107" i="1"/>
  <c r="AI86" i="1"/>
  <c r="AI87" i="1"/>
  <c r="AI88" i="1"/>
  <c r="AI89" i="1"/>
  <c r="AI90" i="1"/>
  <c r="AT89" i="1" l="1"/>
  <c r="AV89" i="1" s="1"/>
  <c r="AT88" i="1"/>
  <c r="AV88" i="1" s="1"/>
  <c r="AT87" i="1"/>
  <c r="AV87" i="1" s="1"/>
  <c r="AT86" i="1"/>
  <c r="AV86" i="1" s="1"/>
  <c r="AT85" i="1"/>
  <c r="AV85" i="1" s="1"/>
  <c r="AV78" i="1"/>
  <c r="AU78" i="1"/>
  <c r="AS134" i="1"/>
  <c r="AI134" i="1"/>
  <c r="AT107" i="1"/>
  <c r="AV107" i="1" s="1"/>
  <c r="AT70" i="1"/>
  <c r="AT90" i="1"/>
  <c r="AV90" i="1" s="1"/>
  <c r="AV132" i="1"/>
  <c r="AU132" i="1"/>
  <c r="AV69" i="1"/>
  <c r="AU69" i="1"/>
  <c r="AT63" i="1"/>
  <c r="AV63" i="1" s="1"/>
  <c r="AJ62" i="1"/>
  <c r="AU61" i="1"/>
  <c r="AJ61" i="1"/>
  <c r="AU60" i="1"/>
  <c r="AJ60" i="1"/>
  <c r="AU58" i="1"/>
  <c r="AU59" i="1"/>
  <c r="AJ59" i="1"/>
  <c r="AU129" i="1"/>
  <c r="AJ128" i="1"/>
  <c r="AU127" i="1"/>
  <c r="AJ127" i="1"/>
  <c r="AU126" i="1"/>
  <c r="AJ126" i="1"/>
  <c r="AU125" i="1"/>
  <c r="AJ125" i="1"/>
  <c r="AU124" i="1"/>
  <c r="AJ123" i="1"/>
  <c r="AU122" i="1"/>
  <c r="AJ121" i="1"/>
  <c r="AU120" i="1"/>
  <c r="AJ120" i="1"/>
  <c r="AU119" i="1"/>
  <c r="AJ119" i="1"/>
  <c r="AU118" i="1"/>
  <c r="AJ118" i="1"/>
  <c r="AU117" i="1"/>
  <c r="AJ117" i="1"/>
  <c r="AU116" i="1"/>
  <c r="AJ116" i="1"/>
  <c r="AS115" i="1"/>
  <c r="AT115" i="1" s="1"/>
  <c r="AG134" i="1"/>
  <c r="AG59" i="1"/>
  <c r="AG117" i="1"/>
  <c r="AG118" i="1"/>
  <c r="A135" i="1"/>
  <c r="AG119" i="1"/>
  <c r="AG124" i="1"/>
  <c r="AG120" i="1"/>
  <c r="AH135" i="1"/>
  <c r="AG61" i="1"/>
  <c r="AG125" i="1"/>
  <c r="AG60" i="1"/>
  <c r="AI91" i="1"/>
  <c r="AG127" i="1"/>
  <c r="AG115" i="1"/>
  <c r="AG122" i="1"/>
  <c r="AG116" i="1"/>
  <c r="D135" i="1"/>
  <c r="AG126" i="1"/>
  <c r="AK135" i="1" l="1"/>
  <c r="AS135" i="1"/>
  <c r="AJ135" i="1"/>
  <c r="AT91" i="1"/>
  <c r="AV91" i="1" s="1"/>
  <c r="AV70" i="1"/>
  <c r="AU70" i="1"/>
  <c r="AT134" i="1"/>
  <c r="AU63" i="1"/>
  <c r="AV115" i="1"/>
  <c r="AU115" i="1"/>
  <c r="AJ114" i="1"/>
  <c r="AU113" i="1"/>
  <c r="AJ110" i="1"/>
  <c r="AU109" i="1"/>
  <c r="AJ108" i="1"/>
  <c r="AU107" i="1"/>
  <c r="AJ107" i="1"/>
  <c r="AU106" i="1"/>
  <c r="AJ106" i="1"/>
  <c r="AU105" i="1"/>
  <c r="AJ105" i="1"/>
  <c r="AU104" i="1"/>
  <c r="AJ104" i="1"/>
  <c r="AU103" i="1"/>
  <c r="AJ103" i="1"/>
  <c r="AU102" i="1"/>
  <c r="AJ112" i="1"/>
  <c r="AU111" i="1"/>
  <c r="AJ101" i="1"/>
  <c r="AS100" i="1"/>
  <c r="AI100" i="1"/>
  <c r="AG106" i="1"/>
  <c r="AG109" i="1"/>
  <c r="AG103" i="1"/>
  <c r="AG111" i="1"/>
  <c r="AG105" i="1"/>
  <c r="AG102" i="1"/>
  <c r="AI135" i="1"/>
  <c r="AG135" i="1"/>
  <c r="AG113" i="1"/>
  <c r="AG107" i="1"/>
  <c r="AG100" i="1"/>
  <c r="A136" i="1"/>
  <c r="AG104" i="1"/>
  <c r="AH136" i="1"/>
  <c r="D136" i="1"/>
  <c r="AS136" i="1" l="1"/>
  <c r="AJ136" i="1"/>
  <c r="AT135" i="1"/>
  <c r="AV134" i="1"/>
  <c r="AU134" i="1"/>
  <c r="AK136" i="1"/>
  <c r="AT100" i="1"/>
  <c r="AV100" i="1" s="1"/>
  <c r="AJ99" i="1"/>
  <c r="AU98" i="1"/>
  <c r="AG98" i="1"/>
  <c r="A137" i="1"/>
  <c r="AI136" i="1"/>
  <c r="AG136" i="1"/>
  <c r="AJ137" i="1" l="1"/>
  <c r="AV135" i="1"/>
  <c r="AU135" i="1"/>
  <c r="AT136" i="1"/>
  <c r="AU100" i="1"/>
  <c r="AJ98" i="1"/>
  <c r="AS97" i="1"/>
  <c r="AT97" i="1" s="1"/>
  <c r="AG97" i="1"/>
  <c r="A138" i="1"/>
  <c r="AH138" i="1" s="1"/>
  <c r="D138" i="1"/>
  <c r="AI138" i="1" l="1"/>
  <c r="AS138" i="1"/>
  <c r="AT138" i="1" s="1"/>
  <c r="AV138" i="1" s="1"/>
  <c r="AV136" i="1"/>
  <c r="AU136" i="1"/>
  <c r="AV97" i="1"/>
  <c r="AU97" i="1"/>
  <c r="AJ96" i="1"/>
  <c r="AU95" i="1"/>
  <c r="AJ94" i="1"/>
  <c r="AU93" i="1"/>
  <c r="AJ92" i="1"/>
  <c r="AU91" i="1"/>
  <c r="AJ91" i="1"/>
  <c r="AU90" i="1"/>
  <c r="AJ90" i="1"/>
  <c r="AU89" i="1"/>
  <c r="AJ89" i="1"/>
  <c r="AU88" i="1"/>
  <c r="AJ88" i="1"/>
  <c r="AU87" i="1"/>
  <c r="AJ87" i="1"/>
  <c r="AU86" i="1"/>
  <c r="AJ86" i="1"/>
  <c r="AU85" i="1"/>
  <c r="AJ85" i="1"/>
  <c r="AU84" i="1"/>
  <c r="AJ84" i="1"/>
  <c r="AU83" i="1"/>
  <c r="AJ83" i="1"/>
  <c r="AU82" i="1"/>
  <c r="AJ82" i="1"/>
  <c r="AU81" i="1"/>
  <c r="AJ81" i="1"/>
  <c r="AU80" i="1"/>
  <c r="AJ79" i="1"/>
  <c r="AG88" i="1"/>
  <c r="AH65" i="1"/>
  <c r="AG89" i="1"/>
  <c r="AG81" i="1"/>
  <c r="AH129" i="1"/>
  <c r="AH100" i="1"/>
  <c r="AH109" i="1"/>
  <c r="AG90" i="1"/>
  <c r="AG82" i="1"/>
  <c r="AH93" i="1"/>
  <c r="AG87" i="1"/>
  <c r="AH63" i="1"/>
  <c r="AH102" i="1"/>
  <c r="AH75" i="1"/>
  <c r="AH97" i="1"/>
  <c r="AG83" i="1"/>
  <c r="AH95" i="1"/>
  <c r="AH58" i="1"/>
  <c r="AG138" i="1"/>
  <c r="AG84" i="1"/>
  <c r="AH111" i="1"/>
  <c r="AG85" i="1"/>
  <c r="AH72" i="1"/>
  <c r="AH113" i="1"/>
  <c r="AH80" i="1"/>
  <c r="A139" i="1"/>
  <c r="AH139" i="1" s="1"/>
  <c r="AG86" i="1"/>
  <c r="AH115" i="1"/>
  <c r="AG91" i="1"/>
  <c r="AH122" i="1"/>
  <c r="AH124" i="1"/>
  <c r="D139" i="1"/>
  <c r="AU138" i="1" l="1"/>
  <c r="AS139" i="1"/>
  <c r="AK139" i="1"/>
  <c r="AJ139" i="1"/>
  <c r="AI139" i="1"/>
  <c r="AG139" i="1"/>
  <c r="A140" i="1"/>
  <c r="D140" i="1" s="1"/>
  <c r="AH140" i="1"/>
  <c r="AS140" i="1" l="1"/>
  <c r="AJ140" i="1"/>
  <c r="AK140" i="1"/>
  <c r="AT139" i="1"/>
  <c r="A141" i="1"/>
  <c r="AG140" i="1"/>
  <c r="AI140" i="1"/>
  <c r="AJ141" i="1" l="1"/>
  <c r="AV139" i="1"/>
  <c r="AU139" i="1"/>
  <c r="AT140" i="1"/>
  <c r="A142" i="1"/>
  <c r="D142" i="1"/>
  <c r="AH142" i="1"/>
  <c r="AS142" i="1" l="1"/>
  <c r="AI142" i="1"/>
  <c r="AV140" i="1"/>
  <c r="AU140" i="1"/>
  <c r="AG142" i="1"/>
  <c r="A143" i="1"/>
  <c r="AH143" i="1" s="1"/>
  <c r="D143" i="1"/>
  <c r="AS143" i="1" l="1"/>
  <c r="AK143" i="1"/>
  <c r="AJ143" i="1"/>
  <c r="AT142" i="1"/>
  <c r="AI143" i="1"/>
  <c r="A144" i="1"/>
  <c r="AG143" i="1"/>
  <c r="AJ144" i="1" l="1"/>
  <c r="AV142" i="1"/>
  <c r="AU142" i="1"/>
  <c r="AT143" i="1"/>
  <c r="A145" i="1"/>
  <c r="D145" i="1"/>
  <c r="AH145" i="1"/>
  <c r="AI145" i="1" l="1"/>
  <c r="AS145" i="1"/>
  <c r="AV143" i="1"/>
  <c r="AU143" i="1"/>
  <c r="A146" i="1"/>
  <c r="AG145" i="1"/>
  <c r="AT145" i="1" l="1"/>
  <c r="AV145" i="1" s="1"/>
  <c r="AJ146" i="1"/>
  <c r="A147" i="1"/>
  <c r="AH147" i="1"/>
  <c r="D147" i="1"/>
  <c r="AU145" i="1" l="1"/>
  <c r="AI147" i="1"/>
  <c r="AS147" i="1"/>
  <c r="A148" i="1"/>
  <c r="AH148" i="1"/>
  <c r="AG147" i="1"/>
  <c r="D148" i="1"/>
  <c r="AT147" i="1" l="1"/>
  <c r="AV147" i="1" s="1"/>
  <c r="AS148" i="1"/>
  <c r="AK148" i="1"/>
  <c r="AJ148" i="1"/>
  <c r="AG148" i="1"/>
  <c r="AI148" i="1"/>
  <c r="A149" i="1"/>
  <c r="D149" i="1" s="1"/>
  <c r="AH149" i="1"/>
  <c r="AU147" i="1" l="1"/>
  <c r="AS149" i="1"/>
  <c r="AJ26" i="1"/>
  <c r="B26" i="1" s="1"/>
  <c r="C26" i="1" s="1"/>
  <c r="L2" i="2"/>
  <c r="AJ31" i="1"/>
  <c r="B31" i="1" s="1"/>
  <c r="C31" i="1" s="1"/>
  <c r="AJ58" i="1"/>
  <c r="B58" i="1" s="1"/>
  <c r="C58" i="1" s="1"/>
  <c r="AJ12" i="1"/>
  <c r="B12" i="1" s="1"/>
  <c r="AJ34" i="1"/>
  <c r="B34" i="1" s="1"/>
  <c r="C34" i="1" s="1"/>
  <c r="K2" i="2"/>
  <c r="AJ20" i="1"/>
  <c r="B20" i="1" s="1"/>
  <c r="C20" i="1" s="1"/>
  <c r="AJ38" i="1"/>
  <c r="B38" i="1" s="1"/>
  <c r="C38" i="1" s="1"/>
  <c r="AJ75" i="1"/>
  <c r="B75" i="1" s="1"/>
  <c r="C75" i="1" s="1"/>
  <c r="AJ65" i="1"/>
  <c r="B65" i="1" s="1"/>
  <c r="C65" i="1" s="1"/>
  <c r="AJ63" i="1"/>
  <c r="B63" i="1" s="1"/>
  <c r="C63" i="1" s="1"/>
  <c r="AJ93" i="1"/>
  <c r="B93" i="1" s="1"/>
  <c r="C93" i="1" s="1"/>
  <c r="AJ72" i="1"/>
  <c r="B72" i="1" s="1"/>
  <c r="C72" i="1" s="1"/>
  <c r="AJ95" i="1"/>
  <c r="B95" i="1" s="1"/>
  <c r="C95" i="1" s="1"/>
  <c r="AJ80" i="1"/>
  <c r="B80" i="1" s="1"/>
  <c r="C80" i="1" s="1"/>
  <c r="AJ129" i="1"/>
  <c r="B129" i="1" s="1"/>
  <c r="C129" i="1" s="1"/>
  <c r="E2" i="2"/>
  <c r="AJ134" i="1"/>
  <c r="B134" i="1" s="1"/>
  <c r="C134" i="1" s="1"/>
  <c r="AJ131" i="1"/>
  <c r="B131" i="1" s="1"/>
  <c r="C131" i="1" s="1"/>
  <c r="AJ47" i="1"/>
  <c r="B47" i="1" s="1"/>
  <c r="C47" i="1" s="1"/>
  <c r="AJ56" i="1"/>
  <c r="B56" i="1" s="1"/>
  <c r="C56" i="1" s="1"/>
  <c r="AJ51" i="1"/>
  <c r="B51" i="1" s="1"/>
  <c r="C51" i="1" s="1"/>
  <c r="AJ53" i="1"/>
  <c r="B53" i="1" s="1"/>
  <c r="C53" i="1" s="1"/>
  <c r="AJ122" i="1"/>
  <c r="B122" i="1" s="1"/>
  <c r="C122" i="1" s="1"/>
  <c r="AJ9" i="1"/>
  <c r="B9" i="1" s="1"/>
  <c r="C9" i="1" s="1"/>
  <c r="AJ124" i="1"/>
  <c r="B124" i="1" s="1"/>
  <c r="C124" i="1" s="1"/>
  <c r="AJ49" i="1"/>
  <c r="B49" i="1" s="1"/>
  <c r="C49" i="1" s="1"/>
  <c r="AJ43" i="1"/>
  <c r="B43" i="1" s="1"/>
  <c r="C43" i="1" s="1"/>
  <c r="AJ3" i="1"/>
  <c r="B3" i="1" s="1"/>
  <c r="C3" i="1" s="1"/>
  <c r="AJ41" i="1"/>
  <c r="B41" i="1" s="1"/>
  <c r="C41" i="1" s="1"/>
  <c r="AJ109" i="1"/>
  <c r="B109" i="1" s="1"/>
  <c r="C109" i="1" s="1"/>
  <c r="AJ111" i="1"/>
  <c r="B111" i="1" s="1"/>
  <c r="C111" i="1" s="1"/>
  <c r="AJ113" i="1"/>
  <c r="B113" i="1" s="1"/>
  <c r="C113" i="1" s="1"/>
  <c r="AJ102" i="1"/>
  <c r="B102" i="1" s="1"/>
  <c r="C102" i="1" s="1"/>
  <c r="AJ115" i="1"/>
  <c r="B115" i="1" s="1"/>
  <c r="C115" i="1" s="1"/>
  <c r="AJ138" i="1"/>
  <c r="B138" i="1" s="1"/>
  <c r="C138" i="1" s="1"/>
  <c r="AJ100" i="1"/>
  <c r="B100" i="1" s="1"/>
  <c r="C100" i="1" s="1"/>
  <c r="AJ97" i="1"/>
  <c r="B97" i="1" s="1"/>
  <c r="C97" i="1" s="1"/>
  <c r="AJ142" i="1"/>
  <c r="B142" i="1" s="1"/>
  <c r="C142" i="1" s="1"/>
  <c r="AJ147" i="1"/>
  <c r="B147" i="1" s="1"/>
  <c r="C147" i="1" s="1"/>
  <c r="AJ145" i="1"/>
  <c r="B145" i="1" s="1"/>
  <c r="C145" i="1" s="1"/>
  <c r="AJ149" i="1"/>
  <c r="AK149" i="1"/>
  <c r="AT148" i="1"/>
  <c r="AV148" i="1" l="1"/>
  <c r="AU148" i="1"/>
  <c r="M2" i="2"/>
  <c r="C12" i="1"/>
  <c r="AD149" i="1"/>
  <c r="AC131" i="1"/>
  <c r="AD132" i="1"/>
  <c r="AD73" i="1"/>
  <c r="AD68" i="1"/>
  <c r="AD76" i="1"/>
  <c r="AD65" i="1"/>
  <c r="AC76" i="1"/>
  <c r="AC78" i="1"/>
  <c r="AC77" i="1"/>
  <c r="AC129" i="1"/>
  <c r="AD115" i="1"/>
  <c r="AC28" i="1"/>
  <c r="AD17" i="1"/>
  <c r="AD35" i="1"/>
  <c r="AC125" i="1"/>
  <c r="AD120" i="1"/>
  <c r="AD15" i="1"/>
  <c r="AD45" i="1"/>
  <c r="AC6" i="1"/>
  <c r="AD58" i="1"/>
  <c r="AC16" i="1"/>
  <c r="AD38" i="1"/>
  <c r="AD44" i="1"/>
  <c r="AC49" i="1"/>
  <c r="AD18" i="1"/>
  <c r="AC51" i="1"/>
  <c r="AC41" i="1"/>
  <c r="AD122" i="1"/>
  <c r="AC45" i="1"/>
  <c r="AD119" i="1"/>
  <c r="AD116" i="1"/>
  <c r="AC58" i="1"/>
  <c r="AC122" i="1"/>
  <c r="AD22" i="1"/>
  <c r="AC117" i="1"/>
  <c r="AD118" i="1"/>
  <c r="AC60" i="1"/>
  <c r="AD109" i="1"/>
  <c r="AD111" i="1"/>
  <c r="AD103" i="1"/>
  <c r="AC107" i="1"/>
  <c r="AC111" i="1"/>
  <c r="AD113" i="1"/>
  <c r="AD102" i="1"/>
  <c r="AD97" i="1"/>
  <c r="AC87" i="1"/>
  <c r="AD87" i="1"/>
  <c r="AC139" i="1"/>
  <c r="AD148" i="1"/>
  <c r="AC145" i="1"/>
  <c r="AC75" i="1"/>
  <c r="AD72" i="1"/>
  <c r="AD75" i="1"/>
  <c r="AC68" i="1"/>
  <c r="AC61" i="1"/>
  <c r="AC10" i="1"/>
  <c r="AD26" i="1"/>
  <c r="AD41" i="1"/>
  <c r="J3" i="4"/>
  <c r="AD131" i="1"/>
  <c r="AC73" i="1"/>
  <c r="AD70" i="1"/>
  <c r="AD77" i="1"/>
  <c r="AD66" i="1"/>
  <c r="AC63" i="1"/>
  <c r="AC72" i="1"/>
  <c r="AD67" i="1"/>
  <c r="AC32" i="1"/>
  <c r="AD24" i="1"/>
  <c r="AD6" i="1"/>
  <c r="AC38" i="1"/>
  <c r="AD23" i="1"/>
  <c r="AD47" i="1"/>
  <c r="AD4" i="1"/>
  <c r="AD10" i="1"/>
  <c r="AD29" i="1"/>
  <c r="AD27" i="1"/>
  <c r="AC12" i="1"/>
  <c r="AD31" i="1"/>
  <c r="AC15" i="1"/>
  <c r="AC36" i="1"/>
  <c r="AC26" i="1"/>
  <c r="AC18" i="1"/>
  <c r="AD21" i="1"/>
  <c r="AD34" i="1"/>
  <c r="AC47" i="1"/>
  <c r="AC7" i="1"/>
  <c r="AD49" i="1"/>
  <c r="AD36" i="1"/>
  <c r="AD51" i="1"/>
  <c r="AC120" i="1"/>
  <c r="AC27" i="1"/>
  <c r="AC127" i="1"/>
  <c r="AC39" i="1"/>
  <c r="AC126" i="1"/>
  <c r="AD127" i="1"/>
  <c r="AD100" i="1"/>
  <c r="AC104" i="1"/>
  <c r="AD107" i="1"/>
  <c r="AC100" i="1"/>
  <c r="AC136" i="1"/>
  <c r="AC106" i="1"/>
  <c r="AC97" i="1"/>
  <c r="AD95" i="1"/>
  <c r="AD83" i="1"/>
  <c r="AC91" i="1"/>
  <c r="AD80" i="1"/>
  <c r="AC93" i="1"/>
  <c r="AC81" i="1"/>
  <c r="AC89" i="1"/>
  <c r="AD140" i="1"/>
  <c r="AD145" i="1"/>
  <c r="AC142" i="1"/>
  <c r="AC149" i="1"/>
  <c r="C2" i="2"/>
  <c r="N2" i="2"/>
  <c r="AD78" i="1"/>
  <c r="AC69" i="1"/>
  <c r="AD63" i="1"/>
  <c r="AC67" i="1"/>
  <c r="AD69" i="1"/>
  <c r="AC66" i="1"/>
  <c r="AC65" i="1"/>
  <c r="AC29" i="1"/>
  <c r="AC116" i="1"/>
  <c r="AD60" i="1"/>
  <c r="AC118" i="1"/>
  <c r="AD20" i="1"/>
  <c r="AD3" i="1"/>
  <c r="AD54" i="1"/>
  <c r="AC22" i="1"/>
  <c r="AC3" i="1"/>
  <c r="AD5" i="1"/>
  <c r="AD53" i="1"/>
  <c r="AC21" i="1"/>
  <c r="AD59" i="1"/>
  <c r="AC31" i="1"/>
  <c r="AC4" i="1"/>
  <c r="AC23" i="1"/>
  <c r="AD12" i="1"/>
  <c r="AC59" i="1"/>
  <c r="AC119" i="1"/>
  <c r="AC135" i="1"/>
  <c r="AC43" i="1"/>
  <c r="AC9" i="1"/>
  <c r="AD13" i="1"/>
  <c r="AC44" i="1"/>
  <c r="AC17" i="1"/>
  <c r="AC5" i="1"/>
  <c r="AD43" i="1"/>
  <c r="AD135" i="1"/>
  <c r="AD14" i="1"/>
  <c r="AD105" i="1"/>
  <c r="AC109" i="1"/>
  <c r="AC113" i="1"/>
  <c r="AC103" i="1"/>
  <c r="AD98" i="1"/>
  <c r="AD138" i="1"/>
  <c r="AC85" i="1"/>
  <c r="AD91" i="1"/>
  <c r="AD88" i="1"/>
  <c r="AC86" i="1"/>
  <c r="AD85" i="1"/>
  <c r="AD86" i="1"/>
  <c r="AC83" i="1"/>
  <c r="AC88" i="1"/>
  <c r="AC140" i="1"/>
  <c r="AD143" i="1"/>
  <c r="AD142" i="1"/>
  <c r="AI149" i="1"/>
  <c r="AC90" i="1"/>
  <c r="AD93" i="1"/>
  <c r="AD81" i="1"/>
  <c r="AC80" i="1"/>
  <c r="AC148" i="1"/>
  <c r="AG149" i="1"/>
  <c r="I3" i="4"/>
  <c r="AC132" i="1"/>
  <c r="AD134" i="1"/>
  <c r="AC134" i="1"/>
  <c r="AC70" i="1"/>
  <c r="AC35" i="1"/>
  <c r="AD125" i="1"/>
  <c r="AD126" i="1"/>
  <c r="AD61" i="1"/>
  <c r="AD7" i="1"/>
  <c r="AC56" i="1"/>
  <c r="AD32" i="1"/>
  <c r="AD56" i="1"/>
  <c r="AC24" i="1"/>
  <c r="AC53" i="1"/>
  <c r="AD9" i="1"/>
  <c r="AC115" i="1"/>
  <c r="AC124" i="1"/>
  <c r="AC54" i="1"/>
  <c r="AD106" i="1"/>
  <c r="AC102" i="1"/>
  <c r="AD136" i="1"/>
  <c r="AC138" i="1"/>
  <c r="AD82" i="1"/>
  <c r="AC84" i="1"/>
  <c r="AD139" i="1"/>
  <c r="AC82" i="1"/>
  <c r="AD147" i="1"/>
  <c r="AD28" i="1"/>
  <c r="AC20" i="1"/>
  <c r="AD16" i="1"/>
  <c r="AC13" i="1"/>
  <c r="AC14" i="1"/>
  <c r="AD39" i="1"/>
  <c r="AD117" i="1"/>
  <c r="AD124" i="1"/>
  <c r="AD129" i="1"/>
  <c r="AC34" i="1"/>
  <c r="AD104" i="1"/>
  <c r="AC105" i="1"/>
  <c r="AC98" i="1"/>
  <c r="AD89" i="1"/>
  <c r="AD90" i="1"/>
  <c r="AC95" i="1"/>
  <c r="AD84" i="1"/>
  <c r="AC147" i="1"/>
  <c r="AC143" i="1"/>
  <c r="A150" i="1"/>
  <c r="A151" i="1"/>
  <c r="AJ150" i="1" l="1"/>
  <c r="K3" i="4"/>
  <c r="L3" i="4" s="1"/>
  <c r="M3" i="4" s="1"/>
  <c r="AT149" i="1"/>
  <c r="AU149" i="1" s="1"/>
  <c r="N3" i="4"/>
  <c r="O2" i="2"/>
  <c r="P2" i="2" s="1"/>
  <c r="Q2" i="2" s="1"/>
  <c r="AJ151" i="1"/>
  <c r="A152" i="1"/>
  <c r="AV149" i="1" l="1"/>
  <c r="AJ152" i="1"/>
  <c r="A153" i="1"/>
  <c r="AJ153" i="1" l="1"/>
  <c r="A154" i="1"/>
  <c r="AJ154" i="1" l="1"/>
  <c r="A155" i="1"/>
  <c r="AJ155" i="1" l="1"/>
  <c r="A156" i="1"/>
  <c r="AJ156" i="1" l="1"/>
  <c r="A157" i="1"/>
  <c r="AJ157" i="1" l="1"/>
  <c r="A158" i="1"/>
  <c r="AJ158" i="1" l="1"/>
  <c r="A159" i="1"/>
  <c r="AJ159" i="1" l="1"/>
  <c r="A160" i="1"/>
  <c r="AJ160" i="1" l="1"/>
  <c r="A161" i="1"/>
  <c r="AJ161" i="1" l="1"/>
  <c r="A162" i="1"/>
  <c r="AJ162" i="1" l="1"/>
  <c r="A163" i="1"/>
  <c r="AJ163" i="1" l="1"/>
  <c r="A164" i="1"/>
  <c r="AJ164" i="1" l="1"/>
  <c r="A165" i="1"/>
  <c r="AJ165" i="1" l="1"/>
  <c r="A166" i="1"/>
  <c r="AJ166" i="1" l="1"/>
  <c r="A167" i="1"/>
  <c r="AJ167" i="1" l="1"/>
  <c r="A168" i="1"/>
  <c r="AJ168" i="1" l="1"/>
  <c r="A169" i="1"/>
  <c r="AJ169" i="1" l="1"/>
  <c r="A170" i="1"/>
  <c r="AJ170" i="1" l="1"/>
  <c r="A171" i="1"/>
  <c r="AJ171" i="1" l="1"/>
  <c r="A172" i="1"/>
  <c r="AJ172" i="1" l="1"/>
  <c r="A173" i="1"/>
  <c r="AJ173" i="1" l="1"/>
  <c r="A174" i="1"/>
  <c r="AJ174" i="1" l="1"/>
  <c r="A175" i="1"/>
  <c r="AJ175" i="1" l="1"/>
  <c r="A176" i="1"/>
  <c r="AJ176" i="1" l="1"/>
  <c r="A177" i="1"/>
  <c r="AJ177" i="1" l="1"/>
  <c r="A178" i="1"/>
  <c r="AJ178" i="1" l="1"/>
  <c r="A179" i="1"/>
  <c r="AJ179" i="1" l="1"/>
  <c r="A180" i="1"/>
  <c r="AJ180" i="1" l="1"/>
  <c r="A181" i="1"/>
  <c r="AJ181" i="1" l="1"/>
  <c r="A182" i="1"/>
  <c r="AJ182" i="1" l="1"/>
  <c r="A183" i="1"/>
  <c r="AJ183" i="1" l="1"/>
  <c r="A184" i="1"/>
  <c r="AJ184" i="1" l="1"/>
  <c r="A185" i="1"/>
  <c r="AJ185" i="1" l="1"/>
  <c r="A186" i="1"/>
  <c r="AJ186" i="1" l="1"/>
  <c r="A187" i="1"/>
  <c r="AJ187" i="1" l="1"/>
  <c r="A188" i="1"/>
  <c r="AJ188" i="1" l="1"/>
  <c r="A189" i="1"/>
  <c r="AJ189" i="1" l="1"/>
  <c r="A190" i="1"/>
  <c r="AJ190" i="1" l="1"/>
  <c r="A191" i="1"/>
  <c r="AJ191" i="1" l="1"/>
  <c r="A192" i="1"/>
  <c r="AJ192" i="1" l="1"/>
  <c r="A193" i="1"/>
  <c r="AJ193" i="1" l="1"/>
  <c r="A194" i="1"/>
  <c r="AJ194" i="1" l="1"/>
  <c r="A195" i="1"/>
  <c r="AJ195" i="1" l="1"/>
  <c r="A196" i="1"/>
  <c r="AJ196" i="1" l="1"/>
  <c r="A197" i="1"/>
  <c r="AJ197" i="1" l="1"/>
  <c r="A198" i="1"/>
  <c r="AJ198" i="1" l="1"/>
  <c r="A199" i="1"/>
  <c r="AJ199" i="1" l="1"/>
  <c r="A200" i="1"/>
  <c r="AJ200" i="1" l="1"/>
  <c r="A201" i="1"/>
  <c r="AJ201" i="1" l="1"/>
  <c r="A202" i="1"/>
  <c r="AJ202" i="1" l="1"/>
  <c r="A203" i="1"/>
  <c r="AJ203" i="1" l="1"/>
  <c r="A204" i="1"/>
  <c r="AJ204" i="1" l="1"/>
  <c r="A205" i="1"/>
  <c r="AJ205" i="1" l="1"/>
  <c r="A206" i="1"/>
  <c r="AJ206" i="1" l="1"/>
  <c r="A207" i="1"/>
  <c r="AJ207" i="1" l="1"/>
  <c r="A208" i="1"/>
  <c r="AJ208" i="1" l="1"/>
  <c r="A209" i="1"/>
  <c r="AJ209" i="1" l="1"/>
  <c r="A210" i="1"/>
  <c r="AJ210" i="1" l="1"/>
  <c r="A211" i="1"/>
  <c r="AJ211" i="1" l="1"/>
  <c r="A212" i="1"/>
  <c r="AJ212" i="1" l="1"/>
  <c r="A213" i="1"/>
  <c r="AJ213" i="1" l="1"/>
  <c r="A214" i="1"/>
  <c r="AJ214" i="1" l="1"/>
  <c r="A215" i="1"/>
  <c r="AJ215" i="1" l="1"/>
  <c r="A216" i="1"/>
  <c r="AJ216" i="1" l="1"/>
  <c r="A217" i="1"/>
  <c r="AJ217" i="1" l="1"/>
  <c r="A218" i="1"/>
  <c r="AJ218" i="1" l="1"/>
  <c r="A219" i="1"/>
  <c r="AJ219" i="1" l="1"/>
  <c r="A220" i="1"/>
  <c r="AJ220" i="1" l="1"/>
  <c r="A221" i="1"/>
  <c r="AJ221" i="1" l="1"/>
  <c r="A222" i="1"/>
  <c r="AJ222" i="1" l="1"/>
  <c r="A223" i="1"/>
  <c r="AJ223" i="1" l="1"/>
  <c r="A224" i="1"/>
  <c r="AJ224" i="1" l="1"/>
  <c r="A225" i="1"/>
  <c r="AJ225" i="1" l="1"/>
  <c r="A226" i="1"/>
  <c r="AJ226" i="1" l="1"/>
  <c r="A227" i="1"/>
  <c r="AJ227" i="1" l="1"/>
  <c r="A228" i="1"/>
  <c r="AJ228" i="1" l="1"/>
  <c r="A229" i="1"/>
  <c r="AJ229" i="1" l="1"/>
  <c r="A230" i="1"/>
  <c r="AJ230" i="1" l="1"/>
  <c r="A231" i="1"/>
  <c r="AJ231" i="1" l="1"/>
  <c r="A232" i="1"/>
  <c r="AJ232" i="1" l="1"/>
  <c r="A233" i="1"/>
  <c r="AJ233" i="1" l="1"/>
  <c r="A234" i="1"/>
  <c r="AJ234" i="1" l="1"/>
  <c r="A235" i="1"/>
  <c r="AJ235" i="1" l="1"/>
  <c r="A236" i="1"/>
  <c r="AJ236" i="1" l="1"/>
  <c r="A237" i="1"/>
  <c r="AJ237" i="1" l="1"/>
  <c r="A238" i="1"/>
  <c r="AJ238" i="1" l="1"/>
  <c r="A239" i="1"/>
  <c r="AJ239" i="1" l="1"/>
  <c r="A240" i="1"/>
  <c r="AJ240" i="1" l="1"/>
  <c r="A241" i="1"/>
  <c r="AJ241" i="1" l="1"/>
  <c r="A242" i="1"/>
  <c r="AJ242" i="1" l="1"/>
  <c r="A243" i="1"/>
  <c r="AJ243" i="1" l="1"/>
  <c r="A244" i="1"/>
  <c r="AJ244" i="1" l="1"/>
  <c r="A245" i="1"/>
  <c r="AJ245" i="1" l="1"/>
  <c r="A246" i="1"/>
  <c r="AJ246" i="1" l="1"/>
  <c r="A247" i="1"/>
  <c r="AJ247" i="1" l="1"/>
  <c r="A248" i="1"/>
  <c r="AJ248" i="1" l="1"/>
  <c r="A249" i="1"/>
  <c r="AJ249" i="1" l="1"/>
  <c r="A250" i="1"/>
  <c r="AJ250" i="1" l="1"/>
  <c r="A251" i="1"/>
  <c r="AJ251" i="1" l="1"/>
  <c r="A252" i="1"/>
  <c r="AJ252" i="1" l="1"/>
  <c r="A253" i="1"/>
  <c r="AJ253" i="1" l="1"/>
  <c r="A254" i="1"/>
  <c r="AJ254" i="1" l="1"/>
  <c r="A255" i="1"/>
  <c r="AJ255" i="1" l="1"/>
  <c r="A256" i="1"/>
  <c r="AJ256" i="1" l="1"/>
  <c r="A257" i="1"/>
  <c r="AJ257" i="1" l="1"/>
  <c r="A258" i="1"/>
  <c r="AJ258" i="1" l="1"/>
  <c r="A259" i="1"/>
  <c r="AJ259" i="1" l="1"/>
  <c r="A260" i="1"/>
  <c r="AJ260" i="1" l="1"/>
  <c r="A261" i="1"/>
  <c r="AJ261" i="1" l="1"/>
  <c r="A262" i="1"/>
  <c r="AJ262" i="1" l="1"/>
  <c r="A263" i="1"/>
  <c r="AJ263" i="1" l="1"/>
  <c r="A264" i="1"/>
  <c r="AJ264" i="1" l="1"/>
  <c r="A265" i="1"/>
  <c r="AJ265" i="1" l="1"/>
  <c r="A266" i="1"/>
  <c r="AJ266" i="1" l="1"/>
  <c r="A267" i="1"/>
  <c r="AJ267" i="1" l="1"/>
  <c r="A268" i="1"/>
  <c r="AJ268" i="1" l="1"/>
  <c r="A269" i="1"/>
  <c r="AJ269" i="1" l="1"/>
  <c r="A270" i="1"/>
  <c r="AJ270" i="1" l="1"/>
  <c r="A271" i="1"/>
  <c r="AJ271" i="1" l="1"/>
  <c r="A272" i="1"/>
  <c r="AJ272" i="1" l="1"/>
  <c r="A273" i="1"/>
  <c r="AJ273" i="1" l="1"/>
  <c r="A274" i="1"/>
  <c r="AJ274" i="1" l="1"/>
  <c r="A275" i="1"/>
  <c r="AJ275" i="1" l="1"/>
  <c r="A276" i="1"/>
  <c r="AJ276" i="1" l="1"/>
  <c r="A277" i="1"/>
  <c r="AJ277" i="1" l="1"/>
  <c r="A278" i="1"/>
  <c r="AJ278" i="1" l="1"/>
  <c r="A279" i="1"/>
  <c r="AJ279" i="1" l="1"/>
  <c r="A280" i="1"/>
  <c r="AJ280" i="1" l="1"/>
  <c r="A281" i="1"/>
  <c r="AJ281" i="1" l="1"/>
  <c r="A282" i="1"/>
  <c r="AJ282" i="1" l="1"/>
  <c r="A283" i="1"/>
  <c r="AJ283" i="1" l="1"/>
  <c r="A284" i="1"/>
  <c r="AJ284" i="1" l="1"/>
  <c r="A285" i="1"/>
  <c r="AJ285" i="1" l="1"/>
  <c r="A286" i="1"/>
  <c r="AJ286" i="1" l="1"/>
  <c r="A287" i="1"/>
  <c r="AJ287" i="1" l="1"/>
  <c r="A288" i="1"/>
  <c r="AJ288" i="1" l="1"/>
  <c r="A289" i="1"/>
  <c r="AJ289" i="1" l="1"/>
  <c r="A290" i="1"/>
  <c r="AJ290" i="1" l="1"/>
  <c r="A291" i="1"/>
  <c r="AJ291" i="1" l="1"/>
  <c r="A292" i="1"/>
  <c r="AJ292" i="1" l="1"/>
  <c r="A293" i="1"/>
  <c r="AJ293" i="1" l="1"/>
  <c r="A294" i="1"/>
  <c r="AJ294" i="1" l="1"/>
  <c r="A295" i="1"/>
  <c r="AJ295" i="1" l="1"/>
  <c r="A296" i="1"/>
  <c r="AJ296" i="1" l="1"/>
  <c r="A297" i="1"/>
  <c r="AJ297" i="1" l="1"/>
  <c r="A298" i="1"/>
  <c r="AJ298" i="1" l="1"/>
  <c r="A299" i="1"/>
  <c r="AJ299" i="1" l="1"/>
  <c r="A300" i="1"/>
  <c r="AJ300" i="1" l="1"/>
  <c r="A301" i="1"/>
  <c r="AJ301" i="1" l="1"/>
  <c r="A302" i="1"/>
  <c r="AJ302" i="1" l="1"/>
  <c r="A303" i="1"/>
  <c r="AJ303" i="1" l="1"/>
  <c r="A304" i="1"/>
  <c r="AJ304" i="1" l="1"/>
  <c r="A305" i="1"/>
  <c r="AJ305" i="1" l="1"/>
  <c r="A306" i="1"/>
  <c r="AJ306" i="1" l="1"/>
  <c r="A307" i="1"/>
  <c r="AJ307" i="1" l="1"/>
  <c r="A308" i="1"/>
  <c r="AJ308" i="1" l="1"/>
  <c r="A309" i="1"/>
  <c r="AJ309" i="1" l="1"/>
  <c r="A310" i="1"/>
  <c r="AJ310" i="1" l="1"/>
  <c r="A311" i="1"/>
  <c r="AJ311" i="1" l="1"/>
  <c r="A312" i="1"/>
  <c r="AJ312" i="1" l="1"/>
  <c r="A313" i="1"/>
  <c r="AJ313" i="1" l="1"/>
  <c r="A314" i="1"/>
  <c r="AJ314" i="1" l="1"/>
  <c r="A315" i="1"/>
  <c r="AJ315" i="1" l="1"/>
  <c r="A316" i="1"/>
  <c r="AJ316" i="1" l="1"/>
  <c r="A317" i="1"/>
  <c r="AJ317" i="1" l="1"/>
  <c r="A318" i="1"/>
  <c r="AJ318" i="1" l="1"/>
  <c r="A319" i="1"/>
  <c r="AJ319" i="1" l="1"/>
  <c r="A320" i="1"/>
  <c r="AJ320" i="1" l="1"/>
  <c r="A321" i="1"/>
  <c r="AJ321" i="1" l="1"/>
  <c r="A322" i="1"/>
  <c r="AJ322" i="1" l="1"/>
  <c r="A323" i="1"/>
  <c r="AJ323" i="1" l="1"/>
  <c r="A324" i="1"/>
  <c r="AJ324" i="1" l="1"/>
  <c r="A325" i="1"/>
  <c r="AJ325" i="1" l="1"/>
  <c r="A326" i="1"/>
  <c r="AJ326" i="1" l="1"/>
  <c r="A327" i="1"/>
  <c r="AJ327" i="1" l="1"/>
  <c r="A328" i="1"/>
  <c r="AJ328" i="1" l="1"/>
  <c r="A329" i="1"/>
  <c r="AJ329" i="1" l="1"/>
  <c r="A330" i="1"/>
  <c r="AJ330" i="1" l="1"/>
  <c r="A331" i="1"/>
  <c r="AJ331" i="1" l="1"/>
  <c r="A332" i="1"/>
  <c r="AJ332" i="1" l="1"/>
  <c r="A333" i="1"/>
  <c r="AJ333" i="1" l="1"/>
  <c r="A334" i="1"/>
  <c r="AJ334" i="1" l="1"/>
  <c r="A335" i="1"/>
  <c r="AJ335" i="1" l="1"/>
  <c r="A336" i="1"/>
  <c r="AJ336" i="1" l="1"/>
  <c r="A337" i="1"/>
  <c r="AJ337" i="1" l="1"/>
  <c r="A338" i="1"/>
  <c r="AJ338" i="1" l="1"/>
  <c r="A339" i="1"/>
  <c r="AJ339" i="1" l="1"/>
  <c r="A340" i="1"/>
  <c r="AJ340" i="1" l="1"/>
  <c r="A341" i="1"/>
  <c r="AJ341" i="1" l="1"/>
  <c r="A342" i="1"/>
  <c r="AJ342" i="1" l="1"/>
  <c r="A343" i="1"/>
  <c r="AJ343" i="1" l="1"/>
  <c r="A344" i="1"/>
  <c r="AJ344" i="1" l="1"/>
  <c r="A345" i="1"/>
  <c r="AJ345" i="1" l="1"/>
  <c r="A346" i="1"/>
  <c r="AJ346" i="1" l="1"/>
  <c r="A347" i="1"/>
  <c r="AJ347" i="1" l="1"/>
  <c r="A348" i="1"/>
  <c r="AJ348" i="1" l="1"/>
  <c r="A349" i="1"/>
  <c r="AJ349" i="1" l="1"/>
  <c r="A350" i="1"/>
  <c r="AJ350" i="1" l="1"/>
  <c r="A351" i="1"/>
  <c r="AJ351" i="1" l="1"/>
  <c r="A352" i="1"/>
  <c r="AJ352" i="1" l="1"/>
  <c r="A353" i="1"/>
  <c r="AJ353" i="1" l="1"/>
  <c r="A354" i="1"/>
  <c r="AJ354" i="1" l="1"/>
  <c r="A355" i="1"/>
  <c r="AJ355" i="1" l="1"/>
  <c r="A356" i="1"/>
  <c r="AJ356" i="1" l="1"/>
  <c r="A357" i="1"/>
  <c r="AJ357" i="1" l="1"/>
  <c r="A358" i="1"/>
  <c r="AJ358" i="1" l="1"/>
  <c r="A359" i="1"/>
  <c r="AJ359" i="1" l="1"/>
  <c r="A360" i="1"/>
  <c r="AJ360" i="1" l="1"/>
  <c r="A361" i="1"/>
  <c r="AJ361" i="1" l="1"/>
  <c r="A362" i="1"/>
  <c r="AJ362" i="1" l="1"/>
  <c r="A363" i="1"/>
  <c r="AJ363" i="1" l="1"/>
  <c r="A364" i="1"/>
  <c r="AJ364" i="1" l="1"/>
  <c r="A365" i="1"/>
  <c r="AJ365" i="1" l="1"/>
  <c r="A366" i="1"/>
  <c r="AJ366" i="1" l="1"/>
  <c r="A367" i="1"/>
  <c r="AJ367" i="1" l="1"/>
  <c r="A368" i="1"/>
  <c r="AJ368" i="1" l="1"/>
  <c r="A369" i="1"/>
  <c r="AJ369" i="1" l="1"/>
  <c r="A370" i="1"/>
  <c r="AJ370" i="1" l="1"/>
  <c r="A371" i="1"/>
  <c r="AJ371" i="1" l="1"/>
  <c r="A372" i="1"/>
  <c r="AJ372" i="1" l="1"/>
  <c r="A373" i="1"/>
  <c r="AJ373" i="1" l="1"/>
  <c r="A374" i="1"/>
  <c r="AJ374" i="1" l="1"/>
  <c r="A375" i="1"/>
  <c r="AJ375" i="1" l="1"/>
  <c r="A376" i="1"/>
  <c r="AJ376" i="1" l="1"/>
  <c r="A377" i="1"/>
  <c r="AJ377" i="1" l="1"/>
  <c r="A378" i="1"/>
  <c r="AJ378" i="1" l="1"/>
  <c r="A379" i="1"/>
  <c r="AJ379" i="1" l="1"/>
  <c r="A380" i="1"/>
  <c r="AJ380" i="1" l="1"/>
  <c r="A381" i="1"/>
  <c r="AJ381" i="1" l="1"/>
  <c r="A382" i="1"/>
  <c r="AJ382" i="1" l="1"/>
  <c r="A383" i="1"/>
  <c r="AJ383" i="1" l="1"/>
  <c r="A384" i="1"/>
  <c r="AJ384" i="1" l="1"/>
  <c r="A385" i="1"/>
  <c r="AJ385" i="1" l="1"/>
  <c r="A386" i="1"/>
  <c r="AJ386" i="1" l="1"/>
  <c r="A387" i="1"/>
  <c r="AJ387" i="1" l="1"/>
  <c r="A388" i="1"/>
  <c r="AJ388" i="1" l="1"/>
  <c r="A389" i="1"/>
  <c r="AJ389" i="1" l="1"/>
  <c r="A390" i="1"/>
  <c r="AJ390" i="1" l="1"/>
  <c r="A391" i="1"/>
  <c r="AJ391" i="1" l="1"/>
  <c r="A392" i="1"/>
  <c r="AJ392" i="1" l="1"/>
  <c r="A393" i="1"/>
  <c r="AJ393" i="1" l="1"/>
  <c r="A394" i="1"/>
  <c r="AJ394" i="1" l="1"/>
  <c r="A395" i="1"/>
  <c r="AJ395" i="1" l="1"/>
  <c r="A396" i="1"/>
  <c r="AJ396" i="1" l="1"/>
  <c r="A397" i="1"/>
  <c r="AJ397" i="1" l="1"/>
  <c r="A398" i="1"/>
  <c r="AJ398" i="1" l="1"/>
  <c r="A399" i="1"/>
  <c r="AJ399" i="1" l="1"/>
  <c r="A400" i="1"/>
  <c r="AJ400" i="1" l="1"/>
  <c r="A401" i="1"/>
  <c r="AJ401" i="1" l="1"/>
  <c r="A402" i="1"/>
  <c r="AJ402" i="1" l="1"/>
  <c r="A403" i="1"/>
  <c r="AJ403" i="1" l="1"/>
  <c r="A404" i="1"/>
  <c r="AJ404" i="1" l="1"/>
  <c r="A405" i="1"/>
  <c r="AJ405" i="1" l="1"/>
  <c r="A406" i="1"/>
  <c r="AJ406" i="1" l="1"/>
  <c r="A407" i="1"/>
  <c r="AJ407" i="1" l="1"/>
  <c r="A408" i="1"/>
  <c r="AJ408" i="1" l="1"/>
  <c r="A409" i="1"/>
  <c r="AJ409" i="1" l="1"/>
  <c r="A410" i="1"/>
  <c r="AJ410" i="1" l="1"/>
  <c r="A411" i="1"/>
  <c r="AJ411" i="1" l="1"/>
  <c r="A412" i="1"/>
  <c r="AJ412" i="1" l="1"/>
  <c r="A413" i="1"/>
  <c r="AJ413" i="1" l="1"/>
  <c r="A414" i="1"/>
  <c r="AJ414" i="1" l="1"/>
  <c r="A415" i="1"/>
  <c r="AJ415" i="1" l="1"/>
  <c r="A416" i="1"/>
  <c r="AJ416" i="1" l="1"/>
  <c r="A417" i="1"/>
  <c r="AJ417" i="1" l="1"/>
  <c r="A418" i="1"/>
  <c r="AJ418" i="1" l="1"/>
  <c r="A419" i="1"/>
  <c r="AJ419" i="1" l="1"/>
  <c r="A420" i="1"/>
  <c r="AJ420" i="1" l="1"/>
  <c r="A421" i="1"/>
  <c r="AJ421" i="1" l="1"/>
  <c r="A422" i="1"/>
  <c r="AJ422" i="1" l="1"/>
  <c r="A423" i="1"/>
  <c r="AJ423" i="1" l="1"/>
  <c r="A424" i="1"/>
  <c r="AJ424" i="1" l="1"/>
  <c r="A425" i="1"/>
  <c r="AJ425" i="1" l="1"/>
  <c r="A426" i="1"/>
  <c r="AJ426" i="1" l="1"/>
  <c r="A427" i="1"/>
  <c r="AJ427" i="1" l="1"/>
  <c r="A428" i="1"/>
  <c r="AJ428" i="1" l="1"/>
  <c r="A429" i="1"/>
  <c r="AJ429" i="1" l="1"/>
  <c r="A430" i="1"/>
  <c r="AJ430" i="1" l="1"/>
  <c r="A431" i="1"/>
  <c r="AJ431" i="1" l="1"/>
  <c r="A432" i="1"/>
  <c r="AJ432" i="1" l="1"/>
  <c r="A433" i="1"/>
  <c r="AJ433" i="1" l="1"/>
  <c r="A434" i="1"/>
  <c r="AJ434" i="1" l="1"/>
  <c r="A435" i="1"/>
  <c r="AJ435" i="1" l="1"/>
  <c r="A436" i="1"/>
  <c r="AJ436" i="1" l="1"/>
  <c r="A437" i="1"/>
  <c r="AJ437" i="1" l="1"/>
  <c r="A438" i="1"/>
  <c r="AJ438" i="1" l="1"/>
  <c r="A439" i="1"/>
  <c r="AJ439" i="1" l="1"/>
  <c r="A440" i="1"/>
  <c r="AJ440" i="1" l="1"/>
  <c r="A441" i="1"/>
  <c r="AJ441" i="1" l="1"/>
  <c r="A442" i="1"/>
  <c r="AJ442" i="1" l="1"/>
  <c r="A443" i="1"/>
  <c r="AJ443" i="1" l="1"/>
  <c r="A444" i="1"/>
  <c r="AJ444" i="1" l="1"/>
  <c r="A445" i="1"/>
  <c r="AJ445" i="1" l="1"/>
  <c r="A446" i="1"/>
  <c r="AJ446" i="1" l="1"/>
  <c r="A447" i="1"/>
  <c r="AJ447" i="1" l="1"/>
  <c r="A448" i="1"/>
  <c r="AJ448" i="1" l="1"/>
  <c r="A449" i="1"/>
  <c r="AJ449" i="1" l="1"/>
  <c r="A450" i="1"/>
  <c r="AJ450" i="1" l="1"/>
  <c r="A451" i="1"/>
  <c r="AJ451" i="1" l="1"/>
  <c r="A452" i="1"/>
  <c r="AJ452" i="1" l="1"/>
  <c r="A453" i="1"/>
  <c r="AJ453" i="1" l="1"/>
  <c r="A454" i="1"/>
  <c r="AJ454" i="1" l="1"/>
  <c r="A455" i="1"/>
  <c r="AJ455" i="1" l="1"/>
  <c r="A456" i="1"/>
  <c r="AJ456" i="1" l="1"/>
  <c r="A457" i="1"/>
  <c r="AJ457" i="1" l="1"/>
  <c r="A458" i="1"/>
  <c r="AJ458" i="1" l="1"/>
  <c r="A459" i="1"/>
  <c r="AJ459" i="1" l="1"/>
  <c r="A460" i="1"/>
  <c r="AJ460" i="1" l="1"/>
  <c r="A461" i="1"/>
  <c r="AJ461" i="1" l="1"/>
  <c r="A462" i="1"/>
  <c r="AJ462" i="1" l="1"/>
  <c r="A463" i="1"/>
  <c r="AJ463" i="1" l="1"/>
  <c r="A464" i="1"/>
  <c r="AJ464" i="1" l="1"/>
  <c r="A465" i="1"/>
  <c r="AJ465" i="1" l="1"/>
  <c r="A466" i="1"/>
  <c r="AJ466" i="1" l="1"/>
  <c r="A467" i="1"/>
  <c r="AJ467" i="1" l="1"/>
  <c r="A468" i="1"/>
  <c r="AJ468" i="1" l="1"/>
  <c r="A469" i="1"/>
  <c r="AJ469" i="1" l="1"/>
  <c r="A470" i="1"/>
  <c r="AJ470" i="1" l="1"/>
  <c r="A471" i="1"/>
  <c r="AJ471" i="1" l="1"/>
  <c r="A472" i="1"/>
  <c r="AJ472" i="1" l="1"/>
  <c r="A473" i="1"/>
  <c r="AJ473" i="1" l="1"/>
  <c r="A474" i="1"/>
  <c r="AJ474" i="1" l="1"/>
  <c r="A475" i="1"/>
  <c r="AJ475" i="1" l="1"/>
  <c r="A476" i="1"/>
  <c r="AJ476" i="1" l="1"/>
  <c r="A477" i="1"/>
  <c r="AJ477" i="1" l="1"/>
  <c r="A478" i="1"/>
  <c r="AJ478" i="1" l="1"/>
  <c r="A479" i="1"/>
  <c r="AJ479" i="1" l="1"/>
  <c r="A480" i="1"/>
  <c r="AJ480" i="1" l="1"/>
  <c r="A481" i="1"/>
  <c r="AJ481" i="1" l="1"/>
  <c r="A482" i="1"/>
  <c r="AJ482" i="1" l="1"/>
  <c r="A483" i="1"/>
  <c r="AJ483" i="1" l="1"/>
  <c r="A484" i="1"/>
  <c r="AJ484" i="1" l="1"/>
  <c r="A485" i="1"/>
  <c r="AJ485" i="1" l="1"/>
  <c r="A486" i="1"/>
  <c r="AJ486" i="1" l="1"/>
  <c r="A487" i="1"/>
  <c r="AJ487" i="1" l="1"/>
  <c r="A488" i="1"/>
  <c r="AJ488" i="1" l="1"/>
  <c r="A489" i="1"/>
  <c r="AJ489" i="1" l="1"/>
  <c r="A490" i="1"/>
  <c r="AJ490" i="1" l="1"/>
  <c r="A491" i="1"/>
  <c r="AJ491" i="1" l="1"/>
  <c r="A492" i="1"/>
  <c r="AJ492" i="1" l="1"/>
  <c r="A493" i="1"/>
  <c r="AJ493" i="1" l="1"/>
  <c r="A494" i="1"/>
  <c r="AJ494" i="1" l="1"/>
  <c r="A495" i="1"/>
  <c r="AJ495" i="1" l="1"/>
  <c r="A496" i="1"/>
  <c r="AJ496" i="1" l="1"/>
  <c r="A497" i="1"/>
  <c r="AJ497" i="1" l="1"/>
  <c r="A498" i="1"/>
  <c r="AJ498" i="1" l="1"/>
  <c r="A499" i="1"/>
  <c r="AJ499" i="1" l="1"/>
  <c r="A500" i="1"/>
  <c r="AJ500" i="1" l="1"/>
  <c r="B1" i="3"/>
  <c r="B2" i="3" s="1"/>
  <c r="A3" i="2"/>
  <c r="A4" i="2"/>
  <c r="A5" i="2" s="1"/>
  <c r="A6" i="2"/>
  <c r="A7" i="2" s="1"/>
  <c r="A8" i="2"/>
  <c r="A9" i="2" s="1"/>
  <c r="A10" i="2"/>
  <c r="A11" i="2" s="1"/>
  <c r="A12" i="2"/>
  <c r="A13" i="2" s="1"/>
  <c r="A14" i="2"/>
  <c r="A15" i="2" s="1"/>
  <c r="A16" i="2"/>
  <c r="G16" i="2" l="1"/>
  <c r="R16" i="2"/>
  <c r="G15" i="2"/>
  <c r="R15" i="2"/>
  <c r="R14" i="2"/>
  <c r="G14" i="2"/>
  <c r="G13" i="2"/>
  <c r="R13" i="2"/>
  <c r="R12" i="2"/>
  <c r="G12" i="2"/>
  <c r="R11" i="2"/>
  <c r="G11" i="2"/>
  <c r="G10" i="2"/>
  <c r="R10" i="2"/>
  <c r="R9" i="2"/>
  <c r="G9" i="2"/>
  <c r="G8" i="2"/>
  <c r="R8" i="2"/>
  <c r="G7" i="2"/>
  <c r="R7" i="2"/>
  <c r="G6" i="2"/>
  <c r="R6" i="2"/>
  <c r="R5" i="2"/>
  <c r="G5" i="2"/>
  <c r="R4" i="2"/>
  <c r="G4" i="2"/>
  <c r="R3" i="2"/>
  <c r="G3" i="2"/>
  <c r="A17" i="2"/>
  <c r="H16" i="2"/>
  <c r="H15" i="2"/>
  <c r="B15" i="2"/>
  <c r="B14" i="2"/>
  <c r="J13" i="2"/>
  <c r="B13" i="2"/>
  <c r="C12" i="2"/>
  <c r="H11" i="2"/>
  <c r="B11" i="2"/>
  <c r="H10" i="2"/>
  <c r="B9" i="2"/>
  <c r="H9" i="2"/>
  <c r="F8" i="2"/>
  <c r="H7" i="2"/>
  <c r="C7" i="2"/>
  <c r="J6" i="2"/>
  <c r="F5" i="2"/>
  <c r="B4" i="2"/>
  <c r="C3" i="2"/>
  <c r="C16" i="2"/>
  <c r="F15" i="2"/>
  <c r="C15" i="2"/>
  <c r="H14" i="2"/>
  <c r="F13" i="2"/>
  <c r="H13" i="2"/>
  <c r="H12" i="2"/>
  <c r="F11" i="2"/>
  <c r="C11" i="2"/>
  <c r="J10" i="2"/>
  <c r="J9" i="2"/>
  <c r="F9" i="2"/>
  <c r="B8" i="2"/>
  <c r="F7" i="2"/>
  <c r="I7" i="2"/>
  <c r="I6" i="2"/>
  <c r="C5" i="2"/>
  <c r="B5" i="2"/>
  <c r="J4" i="2"/>
  <c r="H3" i="2"/>
  <c r="J3" i="2"/>
  <c r="I4" i="2"/>
  <c r="F3" i="2"/>
  <c r="I16" i="2"/>
  <c r="F16" i="2"/>
  <c r="I15" i="2"/>
  <c r="I14" i="2"/>
  <c r="C14" i="2"/>
  <c r="I13" i="2"/>
  <c r="J12" i="2"/>
  <c r="B12" i="2"/>
  <c r="I11" i="2"/>
  <c r="I10" i="2"/>
  <c r="B10" i="2"/>
  <c r="C9" i="2"/>
  <c r="I8" i="2"/>
  <c r="J8" i="2"/>
  <c r="J7" i="2"/>
  <c r="F6" i="2"/>
  <c r="C6" i="2"/>
  <c r="H5" i="2"/>
  <c r="B3" i="2"/>
  <c r="B16" i="2"/>
  <c r="J16" i="2"/>
  <c r="J15" i="2"/>
  <c r="F14" i="2"/>
  <c r="J14" i="2"/>
  <c r="C13" i="2"/>
  <c r="F12" i="2"/>
  <c r="I12" i="2"/>
  <c r="J11" i="2"/>
  <c r="F10" i="2"/>
  <c r="C10" i="2"/>
  <c r="I9" i="2"/>
  <c r="C8" i="2"/>
  <c r="H8" i="2"/>
  <c r="B7" i="2"/>
  <c r="B6" i="2"/>
  <c r="H6" i="2"/>
  <c r="I5" i="2"/>
  <c r="F4" i="2"/>
  <c r="H4" i="2"/>
  <c r="I3" i="2"/>
  <c r="J5" i="2"/>
  <c r="C4" i="2"/>
  <c r="B4" i="4"/>
  <c r="B3" i="9"/>
  <c r="B5" i="4"/>
  <c r="B6" i="4"/>
  <c r="B7" i="4"/>
  <c r="B8" i="4"/>
  <c r="B9" i="4" s="1"/>
  <c r="B10" i="4"/>
  <c r="B3" i="13"/>
  <c r="B3" i="5"/>
  <c r="B4" i="5" s="1"/>
  <c r="B5" i="5" s="1"/>
  <c r="B6" i="5" s="1"/>
  <c r="D5" i="2" l="1"/>
  <c r="E5" i="2"/>
  <c r="L5" i="2"/>
  <c r="K5" i="2"/>
  <c r="D6" i="2"/>
  <c r="E6" i="2"/>
  <c r="K6" i="2"/>
  <c r="L6" i="2"/>
  <c r="D7" i="2"/>
  <c r="E7" i="2"/>
  <c r="L7" i="2"/>
  <c r="K7" i="2"/>
  <c r="M7" i="2" s="1"/>
  <c r="D8" i="2"/>
  <c r="E8" i="2"/>
  <c r="L8" i="2"/>
  <c r="K8" i="2"/>
  <c r="M8" i="2" s="1"/>
  <c r="I4" i="5" s="1"/>
  <c r="D16" i="2"/>
  <c r="E16" i="2"/>
  <c r="L16" i="2"/>
  <c r="J3" i="13" s="1"/>
  <c r="K16" i="2"/>
  <c r="M16" i="2" s="1"/>
  <c r="E3" i="2"/>
  <c r="D3" i="2"/>
  <c r="K3" i="2"/>
  <c r="L3" i="2"/>
  <c r="D4" i="2"/>
  <c r="E4" i="2"/>
  <c r="K4" i="2"/>
  <c r="L4" i="2"/>
  <c r="D9" i="2"/>
  <c r="E9" i="2"/>
  <c r="K9" i="2"/>
  <c r="L9" i="2"/>
  <c r="D10" i="2"/>
  <c r="E10" i="2"/>
  <c r="K10" i="2"/>
  <c r="L10" i="2"/>
  <c r="D11" i="2"/>
  <c r="E11" i="2"/>
  <c r="L11" i="2"/>
  <c r="K11" i="2"/>
  <c r="M11" i="2" s="1"/>
  <c r="D12" i="2"/>
  <c r="E12" i="2"/>
  <c r="K12" i="2"/>
  <c r="L12" i="2"/>
  <c r="D13" i="2"/>
  <c r="E13" i="2"/>
  <c r="L13" i="2"/>
  <c r="K13" i="2"/>
  <c r="M13" i="2" s="1"/>
  <c r="D14" i="2"/>
  <c r="E14" i="2"/>
  <c r="K14" i="2"/>
  <c r="L14" i="2"/>
  <c r="D15" i="2"/>
  <c r="E15" i="2"/>
  <c r="K15" i="2"/>
  <c r="L15" i="2"/>
  <c r="G17" i="2"/>
  <c r="R17" i="2"/>
  <c r="C10" i="4"/>
  <c r="J10" i="4"/>
  <c r="C9" i="4"/>
  <c r="J9" i="4"/>
  <c r="C8" i="4"/>
  <c r="J8" i="4"/>
  <c r="G6" i="5"/>
  <c r="H6" i="5"/>
  <c r="G7" i="4"/>
  <c r="J7" i="4"/>
  <c r="H5" i="5"/>
  <c r="G6" i="4"/>
  <c r="J6" i="4"/>
  <c r="E4" i="5"/>
  <c r="D4" i="5"/>
  <c r="F5" i="4"/>
  <c r="C5" i="4"/>
  <c r="C3" i="13"/>
  <c r="G3" i="9"/>
  <c r="I3" i="9"/>
  <c r="G3" i="5"/>
  <c r="D3" i="5"/>
  <c r="C4" i="4"/>
  <c r="F4" i="4"/>
  <c r="N6" i="2"/>
  <c r="N8" i="2"/>
  <c r="N4" i="2"/>
  <c r="E10" i="4"/>
  <c r="G10" i="4"/>
  <c r="G9" i="4"/>
  <c r="H9" i="4"/>
  <c r="G8" i="4"/>
  <c r="E8" i="4"/>
  <c r="C6" i="5"/>
  <c r="D6" i="5"/>
  <c r="F7" i="4"/>
  <c r="D7" i="4"/>
  <c r="C5" i="5"/>
  <c r="H6" i="4"/>
  <c r="D6" i="4"/>
  <c r="G4" i="5"/>
  <c r="F4" i="5"/>
  <c r="J5" i="4"/>
  <c r="G5" i="4"/>
  <c r="E3" i="13"/>
  <c r="D3" i="9"/>
  <c r="J3" i="9"/>
  <c r="C3" i="5"/>
  <c r="E3" i="5"/>
  <c r="H4" i="4"/>
  <c r="G4" i="4"/>
  <c r="J17" i="2"/>
  <c r="I17" i="2"/>
  <c r="N10" i="2"/>
  <c r="N12" i="2"/>
  <c r="N14" i="2"/>
  <c r="F17" i="2"/>
  <c r="F6" i="5"/>
  <c r="I7" i="4"/>
  <c r="G5" i="5"/>
  <c r="C6" i="4"/>
  <c r="H5" i="4"/>
  <c r="E5" i="4"/>
  <c r="F3" i="13"/>
  <c r="C3" i="9"/>
  <c r="H3" i="5"/>
  <c r="E4" i="4"/>
  <c r="N5" i="2"/>
  <c r="N16" i="2"/>
  <c r="N9" i="2"/>
  <c r="F10" i="4"/>
  <c r="E9" i="4"/>
  <c r="F8" i="4"/>
  <c r="H8" i="4"/>
  <c r="E7" i="4"/>
  <c r="E5" i="5"/>
  <c r="F6" i="4"/>
  <c r="E6" i="4"/>
  <c r="I5" i="4"/>
  <c r="G3" i="13"/>
  <c r="F3" i="9"/>
  <c r="F3" i="5"/>
  <c r="J4" i="4"/>
  <c r="H17" i="2"/>
  <c r="N11" i="2"/>
  <c r="N15" i="2"/>
  <c r="B17" i="2"/>
  <c r="I10" i="4"/>
  <c r="D10" i="4"/>
  <c r="I9" i="4"/>
  <c r="D9" i="4"/>
  <c r="I8" i="4"/>
  <c r="D8" i="4"/>
  <c r="C7" i="4"/>
  <c r="F5" i="5"/>
  <c r="I6" i="4"/>
  <c r="C4" i="5"/>
  <c r="D3" i="13"/>
  <c r="E3" i="9"/>
  <c r="I4" i="4"/>
  <c r="N7" i="2"/>
  <c r="H10" i="4"/>
  <c r="F9" i="4"/>
  <c r="E6" i="5"/>
  <c r="H7" i="4"/>
  <c r="D5" i="5"/>
  <c r="H4" i="5"/>
  <c r="D5" i="4"/>
  <c r="H3" i="13"/>
  <c r="H3" i="9"/>
  <c r="D4" i="4"/>
  <c r="N3" i="2"/>
  <c r="C17" i="2"/>
  <c r="N13" i="2"/>
  <c r="M5" i="2" l="1"/>
  <c r="E17" i="2"/>
  <c r="D17" i="2"/>
  <c r="N24" i="4"/>
  <c r="N16" i="4"/>
  <c r="N37" i="4"/>
  <c r="N52" i="4"/>
  <c r="N33" i="4"/>
  <c r="N42" i="4"/>
  <c r="N25" i="4"/>
  <c r="N17" i="4"/>
  <c r="N30" i="4"/>
  <c r="N40" i="4"/>
  <c r="N32" i="4"/>
  <c r="N26" i="4"/>
  <c r="N18" i="4"/>
  <c r="N45" i="4"/>
  <c r="N41" i="4"/>
  <c r="N39" i="4"/>
  <c r="N27" i="4"/>
  <c r="N19" i="4"/>
  <c r="N11" i="4"/>
  <c r="N47" i="4"/>
  <c r="N36" i="4"/>
  <c r="N28" i="4"/>
  <c r="N20" i="4"/>
  <c r="N12" i="4"/>
  <c r="N51" i="4"/>
  <c r="N49" i="4"/>
  <c r="N38" i="4"/>
  <c r="N46" i="4"/>
  <c r="N21" i="4"/>
  <c r="N13" i="4"/>
  <c r="N43" i="4"/>
  <c r="N29" i="4"/>
  <c r="N22" i="4"/>
  <c r="N14" i="4"/>
  <c r="N44" i="4"/>
  <c r="N34" i="4"/>
  <c r="N48" i="4"/>
  <c r="N35" i="4"/>
  <c r="N23" i="4"/>
  <c r="N15" i="4"/>
  <c r="N50" i="4"/>
  <c r="N31" i="4"/>
  <c r="L17" i="2"/>
  <c r="K17" i="2"/>
  <c r="J6" i="5"/>
  <c r="A3" i="5"/>
  <c r="K5" i="4"/>
  <c r="L5" i="4" s="1"/>
  <c r="M5" i="4" s="1"/>
  <c r="A5" i="5"/>
  <c r="A6" i="5"/>
  <c r="J5" i="5"/>
  <c r="J4" i="5"/>
  <c r="J3" i="5"/>
  <c r="K4" i="4"/>
  <c r="L4" i="4" s="1"/>
  <c r="M4" i="4" s="1"/>
  <c r="N4" i="4"/>
  <c r="A4" i="4"/>
  <c r="K3" i="9"/>
  <c r="L3" i="9" s="1"/>
  <c r="M3" i="9" s="1"/>
  <c r="A3" i="9"/>
  <c r="A3" i="13"/>
  <c r="N5" i="4"/>
  <c r="A5" i="4"/>
  <c r="A4" i="5"/>
  <c r="K6" i="4"/>
  <c r="L6" i="4" s="1"/>
  <c r="M6" i="4" s="1"/>
  <c r="N6" i="4"/>
  <c r="A6" i="4"/>
  <c r="K7" i="4"/>
  <c r="L7" i="4" s="1"/>
  <c r="M7" i="4" s="1"/>
  <c r="A7" i="4"/>
  <c r="N7" i="4"/>
  <c r="K8" i="4"/>
  <c r="L8" i="4" s="1"/>
  <c r="M8" i="4" s="1"/>
  <c r="A8" i="4"/>
  <c r="N8" i="4"/>
  <c r="K9" i="4"/>
  <c r="L9" i="4" s="1"/>
  <c r="M9" i="4" s="1"/>
  <c r="N9" i="4"/>
  <c r="A9" i="4"/>
  <c r="K10" i="4"/>
  <c r="L10" i="4" s="1"/>
  <c r="M10" i="4" s="1"/>
  <c r="N10" i="4"/>
  <c r="A10" i="4"/>
  <c r="K4" i="5"/>
  <c r="L4" i="5" s="1"/>
  <c r="M4" i="5" s="1"/>
  <c r="M15" i="2"/>
  <c r="O15" i="2" s="1"/>
  <c r="P15" i="2" s="1"/>
  <c r="Q15" i="2" s="1"/>
  <c r="M14" i="2"/>
  <c r="O14" i="2" s="1"/>
  <c r="P14" i="2" s="1"/>
  <c r="Q14" i="2" s="1"/>
  <c r="M12" i="2"/>
  <c r="O12" i="2" s="1"/>
  <c r="P12" i="2" s="1"/>
  <c r="Q12" i="2" s="1"/>
  <c r="M10" i="2"/>
  <c r="O10" i="2" s="1"/>
  <c r="P10" i="2" s="1"/>
  <c r="Q10" i="2" s="1"/>
  <c r="M9" i="2"/>
  <c r="M4" i="2"/>
  <c r="O4" i="2" s="1"/>
  <c r="P4" i="2" s="1"/>
  <c r="Q4" i="2" s="1"/>
  <c r="M3" i="2"/>
  <c r="O3" i="2" s="1"/>
  <c r="P3" i="2" s="1"/>
  <c r="Q3" i="2" s="1"/>
  <c r="M6" i="2"/>
  <c r="O6" i="2" s="1"/>
  <c r="P6" i="2" s="1"/>
  <c r="Q6" i="2" s="1"/>
  <c r="I6" i="5"/>
  <c r="O13" i="2"/>
  <c r="P13" i="2" s="1"/>
  <c r="Q13" i="2" s="1"/>
  <c r="O11" i="2"/>
  <c r="P11" i="2" s="1"/>
  <c r="Q11" i="2" s="1"/>
  <c r="O16" i="2"/>
  <c r="P16" i="2" s="1"/>
  <c r="Q16" i="2" s="1"/>
  <c r="O8" i="2"/>
  <c r="P8" i="2" s="1"/>
  <c r="Q8" i="2" s="1"/>
  <c r="O7" i="2"/>
  <c r="P7" i="2" s="1"/>
  <c r="Q7" i="2" s="1"/>
  <c r="O5" i="2"/>
  <c r="P5" i="2" s="1"/>
  <c r="Q5" i="2" s="1"/>
  <c r="I3" i="5"/>
  <c r="I3" i="13"/>
  <c r="L3" i="13" s="1"/>
  <c r="M3" i="13" s="1"/>
  <c r="N3" i="13" s="1"/>
  <c r="B7" i="5"/>
  <c r="N17" i="2"/>
  <c r="K3" i="5" l="1"/>
  <c r="L3" i="5" s="1"/>
  <c r="M3" i="5" s="1"/>
  <c r="K6" i="5"/>
  <c r="L6" i="5" s="1"/>
  <c r="M6" i="5" s="1"/>
  <c r="J7" i="5"/>
  <c r="O9" i="2"/>
  <c r="P9" i="2" s="1"/>
  <c r="Q9" i="2" s="1"/>
  <c r="I5" i="5"/>
  <c r="K5" i="5" s="1"/>
  <c r="L5" i="5" s="1"/>
  <c r="M5" i="5" s="1"/>
  <c r="M17" i="2"/>
  <c r="G7" i="5"/>
  <c r="C7" i="5"/>
  <c r="E7" i="5"/>
  <c r="D7" i="5"/>
  <c r="H7" i="5"/>
  <c r="F7" i="5"/>
  <c r="A7" i="5" l="1"/>
  <c r="O17" i="2"/>
  <c r="P17" i="2" s="1"/>
  <c r="Q17" i="2" s="1"/>
  <c r="I7" i="5"/>
  <c r="K7" i="5" s="1"/>
  <c r="L7" i="5" s="1"/>
  <c r="M7" i="5" s="1"/>
</calcChain>
</file>

<file path=xl/comments1.xml><?xml version="1.0" encoding="utf-8"?>
<comments xmlns="http://schemas.openxmlformats.org/spreadsheetml/2006/main">
  <authors>
    <author>Hp</author>
  </authors>
  <commentList>
    <comment ref="S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<sst xmlns="http://schemas.openxmlformats.org/spreadsheetml/2006/main" count="625" uniqueCount="300">
  <si>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</si>
  <si>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</si>
  <si>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</si>
  <si>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</si>
  <si>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</si>
  <si>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</si>
  <si>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</si>
  <si>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</si>
  <si>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</si>
  <si>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</si>
  <si>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</si>
  <si>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</si>
  <si>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</si>
  <si>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</si>
  <si>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</si>
  <si>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</si>
  <si>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</si>
  <si>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</si>
  <si>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</si>
  <si>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</si>
  <si>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</si>
  <si>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</si>
  <si>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</si>
  <si>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</si>
  <si>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</si>
  <si>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</si>
  <si>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</si>
  <si>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</si>
  <si>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</si>
  <si>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</si>
  <si>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</si>
  <si>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</si>
  <si>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</si>
  <si>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</si>
  <si>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</si>
  <si>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</si>
  <si>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</si>
  <si>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</si>
  <si>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</si>
  <si>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</si>
  <si>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</si>
  <si>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</si>
  <si>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</si>
  <si>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</si>
  <si>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</si>
  <si>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</si>
  <si>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</si>
  <si>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</si>
  <si>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</si>
  <si>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</si>
  <si>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</si>
  <si>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</si>
  <si>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</si>
  <si>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</si>
  <si>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</si>
  <si>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</si>
  <si>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</si>
  <si>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</si>
  <si>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</si>
  <si>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</si>
  <si>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</si>
  <si>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</si>
  <si>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</si>
  <si>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</si>
  <si>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</si>
  <si>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</si>
  <si>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</si>
  <si>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</si>
  <si>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</si>
  <si>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</si>
  <si>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</si>
  <si>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</si>
  <si>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</si>
  <si>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</si>
  <si>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</si>
  <si>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</si>
  <si>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</si>
  <si>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</si>
  <si>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</si>
  <si>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</si>
  <si>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</si>
  <si>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</si>
  <si>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</si>
  <si>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</si>
  <si>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</si>
  <si>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</si>
  <si>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</si>
  <si>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</si>
  <si>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</si>
  <si>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</si>
  <si>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</si>
  <si>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</si>
  <si>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</si>
  <si>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</si>
  <si>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</si>
  <si>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</si>
  <si>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</si>
  <si>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</si>
  <si>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</si>
  <si>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</si>
  <si>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</si>
  <si>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</si>
  <si>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</si>
  <si>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</si>
  <si>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</si>
  <si>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</si>
  <si>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</si>
  <si>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</si>
  <si>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</si>
  <si>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</si>
  <si>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</si>
  <si>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</si>
  <si>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</si>
  <si>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</si>
  <si>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</si>
  <si>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</si>
  <si>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</si>
  <si>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</si>
  <si>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</si>
  <si>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</si>
  <si>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</si>
  <si>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</si>
  <si>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</si>
  <si>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</si>
  <si>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</si>
  <si>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</si>
  <si>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</si>
  <si>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</si>
  <si>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</si>
  <si>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</si>
  <si>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</si>
  <si>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</si>
  <si>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</si>
  <si>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</si>
  <si>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</si>
  <si>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</si>
  <si>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</si>
  <si>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</si>
  <si>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</si>
  <si>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</si>
  <si>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</si>
  <si>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</si>
  <si>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</si>
  <si>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</si>
  <si>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</si>
  <si>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</si>
  <si>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</si>
  <si>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</si>
  <si>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</si>
  <si>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</si>
  <si>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</si>
  <si>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</si>
  <si>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</si>
  <si>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</si>
  <si>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</si>
  <si>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</si>
  <si>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</si>
  <si>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</si>
  <si>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</si>
  <si>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</si>
  <si>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</si>
  <si>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</si>
  <si>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</si>
  <si>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</si>
  <si>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</si>
  <si>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</si>
  <si>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</si>
  <si>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</si>
  <si>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</si>
  <si>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</si>
  <si>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</si>
  <si>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</si>
  <si>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</si>
  <si>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</si>
  <si>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</si>
  <si>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</si>
  <si>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</si>
  <si>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</si>
  <si>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</si>
  <si>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</si>
  <si>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</si>
  <si>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BALLPEN TF-1190 HITAM HIGHTECH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</si>
  <si>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</si>
  <si>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</si>
  <si>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</si>
  <si>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</si>
  <si>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</si>
  <si>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</si>
  <si>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LOVELY (10 SET)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</si>
  <si>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</si>
  <si>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</si>
  <si>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</si>
  <si>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</si>
  <si>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</si>
  <si>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</si>
  <si>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</si>
  <si>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</si>
  <si>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</si>
  <si>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</si>
  <si>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</si>
  <si>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</si>
  <si>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</si>
  <si>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</si>
  <si>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</si>
  <si>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</si>
  <si>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</si>
  <si>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</si>
  <si>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</si>
  <si>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</si>
  <si>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</si>
  <si>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</si>
  <si>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</si>
  <si>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</si>
  <si>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</si>
  <si>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</si>
  <si>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</si>
  <si>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</si>
  <si>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</si>
  <si>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</si>
  <si>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</si>
  <si>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</si>
  <si>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</si>
  <si>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</si>
  <si>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</si>
  <si>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</si>
  <si>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</si>
  <si>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</si>
  <si>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</si>
  <si>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</si>
  <si>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</si>
  <si>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</si>
  <si>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</si>
  <si>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</si>
  <si>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DOC TIY PRESTIGE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</si>
  <si>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</si>
  <si>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</si>
  <si>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</si>
  <si>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</si>
  <si>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</si>
  <si>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</si>
  <si>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</si>
  <si>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</si>
  <si>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</si>
  <si>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</si>
  <si>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</si>
  <si>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</si>
  <si>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</si>
  <si>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</si>
  <si>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</si>
  <si>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</si>
  <si>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</si>
  <si>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</si>
  <si>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</si>
  <si>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</si>
  <si>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CV-21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</si>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</sst>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65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DICT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V500" headerRowDxfId="256" dataDxfId="255" totalsRowDxfId="254">
  <autoFilter ref="A2:AV500"/>
  <sortState ref="A3:AQ910">
    <sortCondition ref="AG2:AG910"/>
  </sortState>
  <tableColumns count="48">
    <tableColumn id="36" name="ID" totalsRowLabel="Total" dataDxfId="253" totalsRowDxfId="25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51" totalsRowDxfId="25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49" totalsRowDxfId="248">
      <calculatedColumnFormula>IF(NOTA[[#This Row],[ID_P]]="","",MATCH(NOTA[[#This Row],[ID_P]],[1]!B_MSK[N_ID],0))</calculatedColumnFormula>
    </tableColumn>
    <tableColumn id="37" name="ID_H" dataDxfId="247" totalsRowDxfId="24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45"/>
    <tableColumn id="3" name="SUPPLIER" dataDxfId="244" totalsRowDxfId="243"/>
    <tableColumn id="4" name="FAKTUR" dataDxfId="242" totalsRowDxfId="241"/>
    <tableColumn id="5" name="NO.NOTA" dataDxfId="240" totalsRowDxfId="239"/>
    <tableColumn id="6" name="NO.SJ" dataDxfId="238" totalsRowDxfId="237"/>
    <tableColumn id="7" name="TGL.NOTA" dataDxfId="236" totalsRowDxfId="235"/>
    <tableColumn id="8" name="B" dataDxfId="234" totalsRowDxfId="233"/>
    <tableColumn id="9" name="NAMA BARANG" dataDxfId="232" totalsRowDxfId="231"/>
    <tableColumn id="10" name="C" dataDxfId="230" totalsRowDxfId="229"/>
    <tableColumn id="12" name="QTY" dataDxfId="228" totalsRowDxfId="227"/>
    <tableColumn id="13" name="STN" dataDxfId="226" totalsRowDxfId="225"/>
    <tableColumn id="14" name="HARGA SATUAN" dataDxfId="224" totalsRowDxfId="223"/>
    <tableColumn id="16" name="HARGA/ CTN" dataDxfId="222" totalsRowDxfId="221"/>
    <tableColumn id="17" name="QTY/ CTN" dataDxfId="220" totalsRowDxfId="219"/>
    <tableColumn id="18" name="DISC 1" dataDxfId="218" totalsRowDxfId="217"/>
    <tableColumn id="19" name="DISC 2" dataDxfId="216" totalsRowDxfId="215"/>
    <tableColumn id="11" name="DISC DLL" dataDxfId="214" totalsRowDxfId="213"/>
    <tableColumn id="31" name="KETERANGAN" dataDxfId="212" totalsRowDxfId="211"/>
    <tableColumn id="20" name="JUMLAH" dataDxfId="210" totalsRowDxfId="20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08" totalsRowDxfId="207">
      <calculatedColumnFormula>IF(NOTA[[#This Row],[JUMLAH]]="","",NOTA[[#This Row],[JUMLAH]]*NOTA[[#This Row],[DISC 1]])</calculatedColumnFormula>
    </tableColumn>
    <tableColumn id="22" name="DISC 2-" dataDxfId="206" totalsRowDxfId="205">
      <calculatedColumnFormula>IF(NOTA[[#This Row],[JUMLAH]]="","",(NOTA[[#This Row],[JUMLAH]]-NOTA[[#This Row],[DISC 1-]])*NOTA[[#This Row],[DISC 2]])</calculatedColumnFormula>
    </tableColumn>
    <tableColumn id="25" name="DISC" dataDxfId="204" totalsRowDxfId="203">
      <calculatedColumnFormula>IF(NOTA[[#This Row],[JUMLAH]]="","",NOTA[[#This Row],[DISC 1-]]+NOTA[[#This Row],[DISC 2-]])</calculatedColumnFormula>
    </tableColumn>
    <tableColumn id="26" name="TOTAL" dataDxfId="202" totalsRowDxfId="201">
      <calculatedColumnFormula>IF(NOTA[[#This Row],[JUMLAH]]="","",NOTA[[#This Row],[JUMLAH]]-NOTA[[#This Row],[DISC]])</calculatedColumnFormula>
    </tableColumn>
    <tableColumn id="43" name="Column2" dataDxfId="200" totalsRowDxfId="199"/>
    <tableColumn id="33" name="DISC TOTAL" dataDxfId="198" totalsRowDxfId="19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96" totalsRowDxfId="19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94" totalsRowDxfId="19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92" totalsRowDxfId="191">
      <calculatedColumnFormula>IF(OR(NOTA[[#This Row],[QTY]]="",NOTA[[#This Row],[HARGA SATUAN]]="",),"",NOTA[[#This Row],[QTY]]*NOTA[[#This Row],[HARGA SATUAN]])</calculatedColumnFormula>
    </tableColumn>
    <tableColumn id="27" name="TGL_H" dataDxfId="190" totalsRowDxfId="18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88" totalsRowDxfId="18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86" totalsRowDxfId="185">
      <calculatedColumnFormula>IF(NOTA[[#This Row],[ID_H]]="","",IF(NOTA[[#This Row],[FAKTUR]]="",INDIRECT(ADDRESS(ROW()-1,COLUMN())),NOTA[[#This Row],[FAKTUR]]))</calculatedColumnFormula>
    </tableColumn>
    <tableColumn id="30" name="qb" dataDxfId="184">
      <calculatedColumnFormula>IF(NOTA[[#This Row],[ID]]="","",COUNTIF(NOTA[ID_H],NOTA[[#This Row],[ID_H]]))</calculatedColumnFormula>
    </tableColumn>
    <tableColumn id="29" name="Column1" dataDxfId="183">
      <calculatedColumnFormula>IF(NOTA[[#This Row],[TGL.NOTA]]="",IF(NOTA[[#This Row],[SUPPLIER_H]]="","",AK2),MONTH(NOTA[[#This Row],[TGL.NOTA]]))</calculatedColumnFormula>
    </tableColumn>
    <tableColumn id="38" name="CONCAT1" dataDxfId="18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8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8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7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78">
      <calculatedColumnFormula>IF(NOTA[[#This Row],[CONCAT4]]="","",_xlfn.IFNA(MATCH(NOTA[[#This Row],[CONCAT4]],[2]!RAW[CONCAT_H],0),FALSE))</calculatedColumnFormula>
    </tableColumn>
    <tableColumn id="39" name="//DB" dataDxfId="177">
      <calculatedColumnFormula>IF(NOTA[[#This Row],[CONCAT1]]="","",MATCH(NOTA[[#This Row],[CONCAT1]],[3]!db[NB NOTA_C],0))</calculatedColumnFormula>
    </tableColumn>
    <tableColumn id="47" name="Column3" dataDxfId="176">
      <calculatedColumnFormula>IF(NOTA[[#This Row],[QTY/ CTN]]="","",TRUE)</calculatedColumnFormula>
    </tableColumn>
    <tableColumn id="44" name="QTY/ CTN_H" dataDxfId="175" totalsRowDxfId="17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73" totalsRowDxfId="17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71" totalsRowDxfId="170">
      <calculatedColumnFormula>IF(NOTA[[#This Row],[ID_H]]="","",MATCH(NOTA[[#This Row],[NB NOTA_C_QTY]],[4]!db[NB NOTA_C_QTY+F],0))</calculatedColumnFormula>
    </tableColumn>
    <tableColumn id="48" name="ID BARANG" dataDxfId="169" totalsRowDxfId="168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3">
  <autoFilter ref="A2:M6"/>
  <tableColumns count="13">
    <tableColumn id="1" name="//NOTA" dataDxfId="42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1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9">
      <calculatedColumnFormula>IF(LIE[[#This Row],[//PAJAK]]="","",INDEX(INDIRECT("PAJAK["&amp;LIE[#Headers]&amp;"]"),LIE[[#This Row],[//PAJAK]]-1))</calculatedColumnFormula>
    </tableColumn>
    <tableColumn id="5" name="TGL.MASUK" dataDxfId="38">
      <calculatedColumnFormula>IF(LIE[[#This Row],[//PAJAK]]="","",INDEX(INDIRECT("PAJAK["&amp;LIE[#Headers]&amp;"]"),LIE[[#This Row],[//PAJAK]]-1))</calculatedColumnFormula>
    </tableColumn>
    <tableColumn id="6" name="TGL.NOTA" dataDxfId="37">
      <calculatedColumnFormula>IF(LIE[[#This Row],[//PAJAK]]="","",INDEX(INDIRECT("PAJAK["&amp;LIE[#Headers]&amp;"]"),LIE[[#This Row],[//PAJAK]]-1))</calculatedColumnFormula>
    </tableColumn>
    <tableColumn id="7" name="NO.NOTA" dataDxfId="36">
      <calculatedColumnFormula>IF(LIE[[#This Row],[//PAJAK]]="","",INDEX(INDIRECT("PAJAK["&amp;LIE[#Headers]&amp;"]"),LIE[[#This Row],[//PAJAK]]-1))</calculatedColumnFormula>
    </tableColumn>
    <tableColumn id="8" name="NO.SJ" dataDxfId="35">
      <calculatedColumnFormula>IF(LIE[[#This Row],[//PAJAK]]="","",INDEX(INDIRECT("PAJAK["&amp;LIE[#Headers]&amp;"]"),LIE[[#This Row],[//PAJAK]]-1))</calculatedColumnFormula>
    </tableColumn>
    <tableColumn id="9" name="SUB TOTAL" dataDxfId="34">
      <calculatedColumnFormula>IF(LIE[[#This Row],[//PAJAK]]="","",INDEX(PAJAK[SUB T-DISC],LIE[[#This Row],[//PAJAK]]-1)*1.11)</calculatedColumnFormula>
    </tableColumn>
    <tableColumn id="10" name="DISKON" dataDxfId="33">
      <calculatedColumnFormula>IF(LIE[[#This Row],[//PAJAK]]="","",INDEX(PAJAK[DISC DLL],LIE[[#This Row],[//PAJAK]]-1))</calculatedColumnFormula>
    </tableColumn>
    <tableColumn id="11" name="DPP" dataDxfId="32">
      <calculatedColumnFormula>(LIE[[#This Row],[SUB TOTAL]]-LIE[[#This Row],[DISKON]])/1.11</calculatedColumnFormula>
    </tableColumn>
    <tableColumn id="12" name="PPN (11%)" dataDxfId="31">
      <calculatedColumnFormula>LIE[[#This Row],[DPP]]*11%</calculatedColumnFormula>
    </tableColumn>
    <tableColumn id="13" name="TOTAL" dataDxfId="30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9">
  <autoFilter ref="A2:M8"/>
  <tableColumns count="13">
    <tableColumn id="1" name="//NOTA" dataDxfId="28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7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5">
      <calculatedColumnFormula>IF(LMA[[#This Row],[//PAJAK]]="","",INDEX(INDIRECT("PAJAK["&amp;LMA[#Headers]&amp;"]"),LMA[[#This Row],[//PAJAK]]-1))</calculatedColumnFormula>
    </tableColumn>
    <tableColumn id="5" name="TGL.MASUK" dataDxfId="24">
      <calculatedColumnFormula>IF(LMA[[#This Row],[//PAJAK]]="","",INDEX(INDIRECT("PAJAK["&amp;LMA[#Headers]&amp;"]"),LMA[[#This Row],[//PAJAK]]-1))</calculatedColumnFormula>
    </tableColumn>
    <tableColumn id="6" name="TGL.NOTA" dataDxfId="23">
      <calculatedColumnFormula>IF(LMA[[#This Row],[//PAJAK]]="","",INDEX(INDIRECT("PAJAK["&amp;LMA[#Headers]&amp;"]"),LMA[[#This Row],[//PAJAK]]-1))</calculatedColumnFormula>
    </tableColumn>
    <tableColumn id="7" name="NO.NOTA" dataDxfId="22">
      <calculatedColumnFormula>IF(LMA[[#This Row],[//PAJAK]]="","",INDEX(INDIRECT("PAJAK["&amp;LMA[#Headers]&amp;"]"),LMA[[#This Row],[//PAJAK]]-1))</calculatedColumnFormula>
    </tableColumn>
    <tableColumn id="8" name="NO.SJ" dataDxfId="21">
      <calculatedColumnFormula>IF(LMA[[#This Row],[//PAJAK]]="","",INDEX(INDIRECT("PAJAK["&amp;LMA[#Headers]&amp;"]"),LMA[[#This Row],[//PAJAK]]-1))</calculatedColumnFormula>
    </tableColumn>
    <tableColumn id="9" name="SUB TOTAL" dataDxfId="20">
      <calculatedColumnFormula>IF(LMA[[#This Row],[//PAJAK]]="","",INDEX(PAJAK[SUB T-DISC],LMA[[#This Row],[//PAJAK]]-1)-LMA[[#This Row],[DISKON]])*1.11</calculatedColumnFormula>
    </tableColumn>
    <tableColumn id="10" name="DISKON" dataDxfId="19">
      <calculatedColumnFormula>IF(LMA[[#This Row],[//PAJAK]]="","",INDEX(PAJAK[DISC DLL],LMA[[#This Row],[//PAJAK]]-1))</calculatedColumnFormula>
    </tableColumn>
    <tableColumn id="11" name="DPP" dataDxfId="18">
      <calculatedColumnFormula>(LMA[[#This Row],[SUB TOTAL]]/1.11)</calculatedColumnFormula>
    </tableColumn>
    <tableColumn id="12" name="PPN (11%)" dataDxfId="17">
      <calculatedColumnFormula>LMA[[#This Row],[DPP]]*11%</calculatedColumnFormula>
    </tableColumn>
    <tableColumn id="13" name="TOTAL" dataDxfId="16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15">
  <autoFilter ref="A2:N50"/>
  <tableColumns count="14">
    <tableColumn id="1" name="//NOTA" dataDxfId="14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13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11">
      <calculatedColumnFormula>IF(PARAMA[[#This Row],[//PAJAK]]="","",INDEX(INDIRECT("PAJAK["&amp;PARAMA[#Headers]&amp;"]"),PARAMA[[#This Row],[//PAJAK]]-1))</calculatedColumnFormula>
    </tableColumn>
    <tableColumn id="5" name="TGL.MASUK" dataDxfId="10">
      <calculatedColumnFormula>IF(PARAMA[[#This Row],[//PAJAK]]="","",INDEX(INDIRECT("PAJAK["&amp;PARAMA[#Headers]&amp;"]"),PARAMA[[#This Row],[//PAJAK]]-1))</calculatedColumnFormula>
    </tableColumn>
    <tableColumn id="6" name="TGL.NOTA" dataDxfId="9">
      <calculatedColumnFormula>IF(PARAMA[[#This Row],[//PAJAK]]="","",INDEX(INDIRECT("PAJAK["&amp;PARAMA[#Headers]&amp;"]"),PARAMA[[#This Row],[//PAJAK]]-1))</calculatedColumnFormula>
    </tableColumn>
    <tableColumn id="7" name="NO.NOTA" dataDxfId="8">
      <calculatedColumnFormula>IF(PARAMA[[#This Row],[//PAJAK]]="","",INDEX(INDIRECT("PAJAK["&amp;PARAMA[#Headers]&amp;"]"),PARAMA[[#This Row],[//PAJAK]]-1))</calculatedColumnFormula>
    </tableColumn>
    <tableColumn id="8" name="NO.SJ" dataDxfId="7">
      <calculatedColumnFormula>IF(PARAMA[[#This Row],[//PAJAK]]="","",INDEX(INDIRECT("PAJAK["&amp;PARAMA[#Headers]&amp;"]"),PARAMA[[#This Row],[//PAJAK]]-1))</calculatedColumnFormula>
    </tableColumn>
    <tableColumn id="9" name="SUB TOTAL" dataDxfId="6">
      <calculatedColumnFormula>IF(PARAMA[[#This Row],[//PAJAK]]="","",INDEX(PAJAK[SUB TOTAL],PARAMA[[#This Row],[//PAJAK]]-1)-PARAMA[[#This Row],[DISKON_H]])</calculatedColumnFormula>
    </tableColumn>
    <tableColumn id="14" name="DISKON_H" dataDxfId="5">
      <calculatedColumnFormula>IF(PARAMA[[#This Row],[//PAJAK]]="","",INDEX(PAJAK[DISKON],PARAMA[[#This Row],[//PAJAK]]-1))</calculatedColumnFormula>
    </tableColumn>
    <tableColumn id="10" name="DISKON" dataDxfId="4"/>
    <tableColumn id="11" name="DPP" dataDxfId="3">
      <calculatedColumnFormula>(PARAMA[[#This Row],[SUB TOTAL]]-PARAMA[[#This Row],[DISKON]])/1.11</calculatedColumnFormula>
    </tableColumn>
    <tableColumn id="12" name="PPN (11%)" dataDxfId="2">
      <calculatedColumnFormula>PARAMA[[#This Row],[DPP]]*11%</calculatedColumnFormula>
    </tableColumn>
    <tableColumn id="13" name="TOTAL" dataDxfId="1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5" dataDxfId="164">
  <autoFilter ref="A1:R93"/>
  <sortState ref="A2:R93">
    <sortCondition ref="I1:I93"/>
  </sortState>
  <tableColumns count="18">
    <tableColumn id="1" name="//" dataDxfId="16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1">
      <calculatedColumnFormula>IF(PAJAK[[#This Row],[//]]="","",INDEX(INDIRECT("NOTA["&amp;PAJAK[#Headers]&amp;"]"),PAJAK[[#This Row],[//]]-2))</calculatedColumnFormula>
    </tableColumn>
    <tableColumn id="14" name="Column1" dataDxfId="160">
      <calculatedColumnFormula>MATCH(PAJAK[[#This Row],[ID]],[5]!Table1[ID],0)</calculatedColumnFormula>
    </tableColumn>
    <tableColumn id="17" name="QB" dataDxfId="159" totalsRowDxfId="158">
      <calculatedColumnFormula>IF(PAJAK[[#This Row],[ID]]="","",COUNTIF(NOTA[ID_H],PAJAK[[#This Row],[ID]]))</calculatedColumnFormula>
    </tableColumn>
    <tableColumn id="2" name="SUPPLIER" dataDxfId="157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6">
      <calculatedColumnFormula>IF(PAJAK[[#This Row],[//]]="","",INDEX(NOTA[TGL_H],PAJAK[[#This Row],[//]]-2))</calculatedColumnFormula>
    </tableColumn>
    <tableColumn id="4" name="TGL.NOTA" dataDxfId="155">
      <calculatedColumnFormula>IF(PAJAK[[#This Row],[//]]="","",INDEX(INDIRECT("NOTA["&amp;PAJAK[#Headers]&amp;"]"),PAJAK[[#This Row],[//]]-2))</calculatedColumnFormula>
    </tableColumn>
    <tableColumn id="5" name="NO.NOTA" dataDxfId="154" totalsRowDxfId="153">
      <calculatedColumnFormula>IF(PAJAK[[#This Row],[//]]="","",INDEX(INDIRECT("NOTA["&amp;PAJAK[#Headers]&amp;"]"),PAJAK[[#This Row],[//]]-2))</calculatedColumnFormula>
    </tableColumn>
    <tableColumn id="6" name="NO.SJ" dataDxfId="15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1">
      <calculatedColumnFormula>IF(PAJAK[[#This Row],[//]]="","",SUMIF(NOTA[ID_H],PAJAK[[#This Row],[ID]],NOTA[JUMLAH]))</calculatedColumnFormula>
    </tableColumn>
    <tableColumn id="8" name="DISKON" dataDxfId="150">
      <calculatedColumnFormula>IF(PAJAK[[#This Row],[//]]="","",SUMIF(NOTA[ID_H],PAJAK[[#This Row],[ID]],NOTA[DISC]))</calculatedColumnFormula>
    </tableColumn>
    <tableColumn id="9" name="SUB T-DISC" dataDxfId="149">
      <calculatedColumnFormula>PAJAK[[#This Row],[SUB TOTAL]]-PAJAK[[#This Row],[DISKON]]</calculatedColumnFormula>
    </tableColumn>
    <tableColumn id="10" name="DISC DLL" dataDxfId="148">
      <calculatedColumnFormula>IF(PAJAK[[#This Row],[//]]="","",INDEX(INDIRECT("NOTA["&amp;PAJAK[#Headers]&amp;"]"),PAJAK[[#This Row],[//]]-2+PAJAK[[#This Row],[QB]]-1))</calculatedColumnFormula>
    </tableColumn>
    <tableColumn id="11" name="DPP" dataDxfId="147">
      <calculatedColumnFormula>(PAJAK[[#This Row],[SUB T-DISC]]-PAJAK[[#This Row],[DISC DLL]])/111%</calculatedColumnFormula>
    </tableColumn>
    <tableColumn id="12" name="PPN 11%" dataDxfId="146">
      <calculatedColumnFormula>PAJAK[[#This Row],[DPP]]*PAJAK[[#This Row],[PPN]]</calculatedColumnFormula>
    </tableColumn>
    <tableColumn id="13" name="TOTAL" dataDxfId="145">
      <calculatedColumnFormula>PAJAK[[#This Row],[DPP]]+PAJAK[[#This Row],[PPN 11%]]</calculatedColumnFormula>
    </tableColumn>
    <tableColumn id="18" name="PPN" dataDxfId="14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3">
  <autoFilter ref="A2:N52"/>
  <sortState ref="A3:N52">
    <sortCondition ref="F2:F52"/>
  </sortState>
  <tableColumns count="14">
    <tableColumn id="17" name="//NOTA" dataDxfId="14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9">
      <calculatedColumnFormula>IF(KENKO[[#This Row],[//PAJAK]]="","",INDEX(INDIRECT("PAJAK["&amp;KENKO[#Headers]&amp;"]"),KENKO[[#This Row],[//PAJAK]]-1))</calculatedColumnFormula>
    </tableColumn>
    <tableColumn id="4" name="TGL.MASUK" dataDxfId="138">
      <calculatedColumnFormula>IF(KENKO[[#This Row],[//PAJAK]]="","",INDEX(INDIRECT("PAJAK["&amp;KENKO[#Headers]&amp;"]"),KENKO[[#This Row],[//PAJAK]]-1))</calculatedColumnFormula>
    </tableColumn>
    <tableColumn id="5" name="TGL.NOTA" dataDxfId="137">
      <calculatedColumnFormula>IF(KENKO[[#This Row],[//PAJAK]]="","",INDEX(INDIRECT("PAJAK["&amp;KENKO[#Headers]&amp;"]"),KENKO[[#This Row],[//PAJAK]]-1))</calculatedColumnFormula>
    </tableColumn>
    <tableColumn id="6" name="NO.NOTA" dataDxfId="136">
      <calculatedColumnFormula>IF(KENKO[[#This Row],[//PAJAK]]="","",INDEX(INDIRECT("PAJAK["&amp;KENKO[#Headers]&amp;"]"),KENKO[[#This Row],[//PAJAK]]-1))</calculatedColumnFormula>
    </tableColumn>
    <tableColumn id="7" name="NO.SJ" dataDxfId="135">
      <calculatedColumnFormula>IF(KENKO[[#This Row],[//PAJAK]]="","",INDEX(INDIRECT("PAJAK["&amp;KENKO[#Headers]&amp;"]"),KENKO[[#This Row],[//PAJAK]]-1))</calculatedColumnFormula>
    </tableColumn>
    <tableColumn id="8" name="SUB TOTAL" dataDxfId="134">
      <calculatedColumnFormula>IF(KENKO[[#This Row],[//PAJAK]]="","",INDEX(INDIRECT("PAJAK["&amp;KENKO[#Headers]&amp;"]"),KENKO[[#This Row],[//PAJAK]]-1))</calculatedColumnFormula>
    </tableColumn>
    <tableColumn id="9" name="DISKON" dataDxfId="133">
      <calculatedColumnFormula>IF(KENKO[[#This Row],[//PAJAK]]="","",INDEX(INDIRECT("PAJAK["&amp;KENKO[#Headers]&amp;"]"),KENKO[[#This Row],[//PAJAK]]-1))</calculatedColumnFormula>
    </tableColumn>
    <tableColumn id="10" name="DPP" dataDxfId="132">
      <calculatedColumnFormula>(KENKO[[#This Row],[SUB TOTAL]]-KENKO[[#This Row],[DISKON]])/1.11</calculatedColumnFormula>
    </tableColumn>
    <tableColumn id="11" name="PPN (11%)" dataDxfId="131">
      <calculatedColumnFormula>KENKO[[#This Row],[DPP]]*11%</calculatedColumnFormula>
    </tableColumn>
    <tableColumn id="12" name="TOTAL" dataDxfId="130">
      <calculatedColumnFormula>KENKO[[#This Row],[DPP]]+KENKO[[#This Row],[PPN (11%)]]</calculatedColumnFormula>
    </tableColumn>
    <tableColumn id="13" name="Column1" dataDxfId="12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28">
  <autoFilter ref="A2:M32"/>
  <tableColumns count="13">
    <tableColumn id="1" name="//NOTA" dataDxfId="127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26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24">
      <calculatedColumnFormula>IF(KALINDO[[#This Row],[//PAJAK]]="","",INDEX(INDIRECT("PAJAK["&amp;KALINDO[#Headers]&amp;"]"),KALINDO[[#This Row],[//PAJAK]]-1))</calculatedColumnFormula>
    </tableColumn>
    <tableColumn id="5" name="TGL.MASUK" dataDxfId="123">
      <calculatedColumnFormula>IF(KALINDO[[#This Row],[//PAJAK]]="","",INDEX(INDIRECT("PAJAK["&amp;KALINDO[#Headers]&amp;"]"),KALINDO[[#This Row],[//PAJAK]]-1))</calculatedColumnFormula>
    </tableColumn>
    <tableColumn id="6" name="TGL.NOTA" dataDxfId="122">
      <calculatedColumnFormula>IF(KALINDO[[#This Row],[//PAJAK]]="","",INDEX(INDIRECT("PAJAK["&amp;KALINDO[#Headers]&amp;"]"),KALINDO[[#This Row],[//PAJAK]]-1))</calculatedColumnFormula>
    </tableColumn>
    <tableColumn id="7" name="NO.NOTA" dataDxfId="121">
      <calculatedColumnFormula>IF(KALINDO[[#This Row],[//PAJAK]]="","",INDEX(INDIRECT("PAJAK["&amp;KALINDO[#Headers]&amp;"]"),KALINDO[[#This Row],[//PAJAK]]-1))</calculatedColumnFormula>
    </tableColumn>
    <tableColumn id="8" name="NO.SJ" dataDxfId="120">
      <calculatedColumnFormula>IF(KALINDO[[#This Row],[//PAJAK]]="","",INDEX(INDIRECT("PAJAK["&amp;KALINDO[#Headers]&amp;"]"),KALINDO[[#This Row],[//PAJAK]]-1))</calculatedColumnFormula>
    </tableColumn>
    <tableColumn id="9" name="SUB TOTAL" dataDxfId="119">
      <calculatedColumnFormula>IF(KALINDO[[#This Row],[//PAJAK]]="","",INDEX(PAJAK[SUB T-DISC],KALINDO[[#This Row],[//PAJAK]]-1))</calculatedColumnFormula>
    </tableColumn>
    <tableColumn id="10" name="DISKON" dataDxfId="118">
      <calculatedColumnFormula>IF(KALINDO[[#This Row],[//PAJAK]]="","",INDEX(PAJAK[DISC DLL],KALINDO[[#This Row],[//PAJAK]]-1))</calculatedColumnFormula>
    </tableColumn>
    <tableColumn id="11" name="DPP" dataDxfId="117">
      <calculatedColumnFormula>(KALINDO[[#This Row],[SUB TOTAL]]-KALINDO[[#This Row],[DISKON]])/1.11</calculatedColumnFormula>
    </tableColumn>
    <tableColumn id="12" name="PPN (11%)" dataDxfId="116">
      <calculatedColumnFormula>KALINDO[[#This Row],[DPP]]*11%</calculatedColumnFormula>
    </tableColumn>
    <tableColumn id="13" name="TOTAL" dataDxfId="115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14">
  <autoFilter ref="A2:M50"/>
  <tableColumns count="13">
    <tableColumn id="1" name="//NOTA" dataDxfId="113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2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10">
      <calculatedColumnFormula>IF(ATALI[[#This Row],[//PAJAK]]="","",INDEX(INDIRECT("PAJAK["&amp;ATALI[#Headers]&amp;"]"),ATALI[[#This Row],[//PAJAK]]-1))</calculatedColumnFormula>
    </tableColumn>
    <tableColumn id="5" name="TGL.MASUK" dataDxfId="109">
      <calculatedColumnFormula>IF(ATALI[[#This Row],[//PAJAK]]="","",INDEX(INDIRECT("PAJAK["&amp;ATALI[#Headers]&amp;"]"),ATALI[[#This Row],[//PAJAK]]-1))</calculatedColumnFormula>
    </tableColumn>
    <tableColumn id="6" name="TGL.NOTA" dataDxfId="108">
      <calculatedColumnFormula>IF(ATALI[[#This Row],[//PAJAK]]="","",INDEX(INDIRECT("PAJAK["&amp;ATALI[#Headers]&amp;"]"),ATALI[[#This Row],[//PAJAK]]-1))</calculatedColumnFormula>
    </tableColumn>
    <tableColumn id="7" name="NO.NOTA" dataDxfId="107">
      <calculatedColumnFormula>IF(ATALI[[#This Row],[//PAJAK]]="","",INDEX(INDIRECT("PAJAK["&amp;ATALI[#Headers]&amp;"]"),ATALI[[#This Row],[//PAJAK]]-1))</calculatedColumnFormula>
    </tableColumn>
    <tableColumn id="8" name="NO.SJ" dataDxfId="106">
      <calculatedColumnFormula>IF(ATALI[[#This Row],[//PAJAK]]="","",INDEX(INDIRECT("PAJAK["&amp;ATALI[#Headers]&amp;"]"),ATALI[[#This Row],[//PAJAK]]-1))</calculatedColumnFormula>
    </tableColumn>
    <tableColumn id="9" name="SUB TOTAL" dataDxfId="105">
      <calculatedColumnFormula>IF(ATALI[[#This Row],[//PAJAK]]="","",INDEX(PAJAK[SUB T-DISC],ATALI[[#This Row],[//PAJAK]]-1))</calculatedColumnFormula>
    </tableColumn>
    <tableColumn id="10" name="DISKON" dataDxfId="104">
      <calculatedColumnFormula>IF(ATALI[[#This Row],[//PAJAK]]="","",INDEX(PAJAK[DISC DLL],ATALI[[#This Row],[//PAJAK]]-1))</calculatedColumnFormula>
    </tableColumn>
    <tableColumn id="11" name="DPP" dataDxfId="103">
      <calculatedColumnFormula>(ATALI[[#This Row],[SUB TOTAL]]-ATALI[[#This Row],[DISKON]])/1.11</calculatedColumnFormula>
    </tableColumn>
    <tableColumn id="12" name="PPN (11%)" dataDxfId="102">
      <calculatedColumnFormula>ATALI[[#This Row],[DPP]]*11%</calculatedColumnFormula>
    </tableColumn>
    <tableColumn id="13" name="TOTAL" dataDxfId="101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0">
  <autoFilter ref="A2:M22"/>
  <tableColumns count="13">
    <tableColumn id="1" name="//NOTA" dataDxfId="9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6">
      <calculatedColumnFormula>IF(J_UTAMA[[#This Row],[//PAJAK]]="","",INDEX(INDIRECT("PAJAK["&amp;J_UTAMA[#Headers]&amp;"]"),J_UTAMA[[#This Row],[//PAJAK]]-1))</calculatedColumnFormula>
    </tableColumn>
    <tableColumn id="5" name="TGL.MASUK" dataDxfId="95">
      <calculatedColumnFormula>IF(J_UTAMA[[#This Row],[//PAJAK]]="","",INDEX(INDIRECT("PAJAK["&amp;J_UTAMA[#Headers]&amp;"]"),J_UTAMA[[#This Row],[//PAJAK]]-1))</calculatedColumnFormula>
    </tableColumn>
    <tableColumn id="6" name="TGL.NOTA" dataDxfId="94">
      <calculatedColumnFormula>IF(J_UTAMA[[#This Row],[//PAJAK]]="","",INDEX(INDIRECT("PAJAK["&amp;J_UTAMA[#Headers]&amp;"]"),J_UTAMA[[#This Row],[//PAJAK]]-1))</calculatedColumnFormula>
    </tableColumn>
    <tableColumn id="7" name="NO.NOTA" dataDxfId="93">
      <calculatedColumnFormula>IF(J_UTAMA[[#This Row],[//PAJAK]]="","",INDEX(INDIRECT("PAJAK["&amp;J_UTAMA[#Headers]&amp;"]"),J_UTAMA[[#This Row],[//PAJAK]]-1))</calculatedColumnFormula>
    </tableColumn>
    <tableColumn id="8" name="NO.SJ" dataDxfId="92">
      <calculatedColumnFormula>IF(J_UTAMA[[#This Row],[//PAJAK]]="","",INDEX(INDIRECT("PAJAK["&amp;J_UTAMA[#Headers]&amp;"]"),J_UTAMA[[#This Row],[//PAJAK]]-1))</calculatedColumnFormula>
    </tableColumn>
    <tableColumn id="9" name="SUB TOTAL" dataDxfId="91">
      <calculatedColumnFormula>IF(J_UTAMA[[#This Row],[//PAJAK]]="","",INDEX(PAJAK[SUB T-DISC],J_UTAMA[[#This Row],[//PAJAK]]-1))</calculatedColumnFormula>
    </tableColumn>
    <tableColumn id="10" name="DISKON" dataDxfId="90">
      <calculatedColumnFormula>IF(J_UTAMA[[#This Row],[//PAJAK]]="","",INDEX(PAJAK[DISC DLL],J_UTAMA[[#This Row],[//PAJAK]]-1))</calculatedColumnFormula>
    </tableColumn>
    <tableColumn id="11" name="DPP" dataDxfId="89">
      <calculatedColumnFormula>(J_UTAMA[[#This Row],[SUB TOTAL]]-J_UTAMA[[#This Row],[DISKON]])/1.11</calculatedColumnFormula>
    </tableColumn>
    <tableColumn id="12" name="PPN (11%)" dataDxfId="88">
      <calculatedColumnFormula>J_UTAMA[[#This Row],[DPP]]*11%</calculatedColumnFormula>
    </tableColumn>
    <tableColumn id="13" name="TOTAL" dataDxfId="8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6">
  <autoFilter ref="A2:N11"/>
  <tableColumns count="14">
    <tableColumn id="1" name="//PAJAK" dataDxfId="8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3">
      <calculatedColumnFormula>IF(SDI[[#This Row],[//PAJAK]]="","",INDEX(INDIRECT("PAJAK["&amp;SDI[#Headers]&amp;"]"),SDI[[#This Row],[//PAJAK]]-1))</calculatedColumnFormula>
    </tableColumn>
    <tableColumn id="4" name="TGL.MASUK" dataDxfId="82">
      <calculatedColumnFormula>IF(SDI[[#This Row],[//PAJAK]]="","",INDEX(INDIRECT("PAJAK["&amp;SDI[#Headers]&amp;"]"),SDI[[#This Row],[//PAJAK]]-1))</calculatedColumnFormula>
    </tableColumn>
    <tableColumn id="5" name="TGL.NOTA" dataDxfId="81">
      <calculatedColumnFormula>IF(SDI[[#This Row],[//PAJAK]]="","",INDEX(INDIRECT("PAJAK["&amp;SDI[#Headers]&amp;"]"),SDI[[#This Row],[//PAJAK]]-1))</calculatedColumnFormula>
    </tableColumn>
    <tableColumn id="6" name="NO.NOTA" dataDxfId="80">
      <calculatedColumnFormula>IF(SDI[[#This Row],[//PAJAK]]="","",INDEX(INDIRECT("PAJAK["&amp;SDI[#Headers]&amp;"]"),SDI[[#This Row],[//PAJAK]]-1))</calculatedColumnFormula>
    </tableColumn>
    <tableColumn id="7" name="NO.SJ" dataDxfId="79">
      <calculatedColumnFormula>IF(SDI[[#This Row],[//PAJAK]]="","",INDEX(INDIRECT("PAJAK["&amp;SDI[#Headers]&amp;"]"),SDI[[#This Row],[//PAJAK]]-1))</calculatedColumnFormula>
    </tableColumn>
    <tableColumn id="8" name="SUB TOTAL" dataDxfId="78">
      <calculatedColumnFormula>IF(SDI[[#This Row],[//PAJAK]]="","",(INDEX(INDIRECT("PAJAK["&amp;SDI[#Headers]&amp;"]"),SDI[[#This Row],[//PAJAK]]-1))-SDI[[#This Row],[H_DISKON]])</calculatedColumnFormula>
    </tableColumn>
    <tableColumn id="9" name="DISKON" dataDxfId="77">
      <calculatedColumnFormula>IF(SDI[[#This Row],[//PAJAK]]="","",SDI[[#This Row],[H_DISC DLL]])</calculatedColumnFormula>
    </tableColumn>
    <tableColumn id="10" name="DPP" dataDxfId="76">
      <calculatedColumnFormula>(SDI[[#This Row],[SUB TOTAL]])/1.11</calculatedColumnFormula>
    </tableColumn>
    <tableColumn id="11" name="PPN (11%)" dataDxfId="75">
      <calculatedColumnFormula>SDI[[#This Row],[DPP]]*11%</calculatedColumnFormula>
    </tableColumn>
    <tableColumn id="12" name="TOTAL" dataDxfId="74">
      <calculatedColumnFormula>SDI[[#This Row],[DPP]]+SDI[[#This Row],[PPN (11%)]]</calculatedColumnFormula>
    </tableColumn>
    <tableColumn id="14" name="H_DISKON" dataDxfId="73">
      <calculatedColumnFormula>IF(SDI[[#This Row],[//PAJAK]]="","",INDEX(PAJAK[DISKON],SDI[[#This Row],[//PAJAK]]-1))</calculatedColumnFormula>
    </tableColumn>
    <tableColumn id="15" name="H_DISC DLL" dataDxfId="72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1">
  <autoFilter ref="A2:M25"/>
  <tableColumns count="13">
    <tableColumn id="1" name="//NOTA``" dataDxfId="70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9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7">
      <calculatedColumnFormula>IF(SAJ[[#This Row],[//PAJAK]]="","",INDEX(INDIRECT("PAJAK["&amp;SAJ[#Headers]&amp;"]"),SAJ[[#This Row],[//PAJAK]]-1))</calculatedColumnFormula>
    </tableColumn>
    <tableColumn id="5" name="TGL.MASUK" dataDxfId="66">
      <calculatedColumnFormula>IF(SAJ[[#This Row],[//PAJAK]]="","",INDEX(INDIRECT("PAJAK["&amp;SAJ[#Headers]&amp;"]"),SAJ[[#This Row],[//PAJAK]]-1))</calculatedColumnFormula>
    </tableColumn>
    <tableColumn id="6" name="TGL.NOTA" dataDxfId="65">
      <calculatedColumnFormula>IF(SAJ[[#This Row],[//PAJAK]]="","",INDEX(INDIRECT("PAJAK["&amp;SAJ[#Headers]&amp;"]"),SAJ[[#This Row],[//PAJAK]]-1))</calculatedColumnFormula>
    </tableColumn>
    <tableColumn id="7" name="NO.NOTA" dataDxfId="64">
      <calculatedColumnFormula>IF(SAJ[[#This Row],[//PAJAK]]="","",INDEX(INDIRECT("PAJAK["&amp;SAJ[#Headers]&amp;"]"),SAJ[[#This Row],[//PAJAK]]-1))</calculatedColumnFormula>
    </tableColumn>
    <tableColumn id="8" name="NO.SJ" dataDxfId="63">
      <calculatedColumnFormula>IF(SAJ[[#This Row],[//PAJAK]]="","",INDEX(INDIRECT("PAJAK["&amp;SAJ[#Headers]&amp;"]"),SAJ[[#This Row],[//PAJAK]]-1))</calculatedColumnFormula>
    </tableColumn>
    <tableColumn id="9" name="SUB TOTAL" dataDxfId="62">
      <calculatedColumnFormula>IF(SAJ[[#This Row],[//PAJAK]]="","",INDEX(INDIRECT("PAJAK["&amp;SAJ[#Headers]&amp;"]"),SAJ[[#This Row],[//PAJAK]]-1))</calculatedColumnFormula>
    </tableColumn>
    <tableColumn id="10" name="DISKON" dataDxfId="61">
      <calculatedColumnFormula>IF(SAJ[[#This Row],[//PAJAK]]="","",INDEX(INDIRECT("PAJAK["&amp;SAJ[#Headers]&amp;"]"),SAJ[[#This Row],[//PAJAK]]-1))</calculatedColumnFormula>
    </tableColumn>
    <tableColumn id="11" name="DPP" dataDxfId="60">
      <calculatedColumnFormula>(SAJ[[#This Row],[SUB TOTAL]]-SAJ[[#This Row],[DISKON]])/1.11</calculatedColumnFormula>
    </tableColumn>
    <tableColumn id="12" name="PPN (11%)" dataDxfId="59">
      <calculatedColumnFormula>SAJ[[#This Row],[DPP]]*11%</calculatedColumnFormula>
    </tableColumn>
    <tableColumn id="13" name="TOTAL" dataDxfId="58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7">
  <autoFilter ref="A2:M25"/>
  <tableColumns count="13">
    <tableColumn id="1" name="//NOTA``" dataDxfId="56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5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3">
      <calculatedColumnFormula>IF(MGN[[#This Row],[//PAJAK]]="","",INDEX(INDIRECT("PAJAK["&amp;MGN[#Headers]&amp;"]"),MGN[[#This Row],[//PAJAK]]-1))</calculatedColumnFormula>
    </tableColumn>
    <tableColumn id="5" name="TGL.MASUK" dataDxfId="52">
      <calculatedColumnFormula>IF(MGN[[#This Row],[//PAJAK]]="","",INDEX(INDIRECT("PAJAK["&amp;MGN[#Headers]&amp;"]"),MGN[[#This Row],[//PAJAK]]-1))</calculatedColumnFormula>
    </tableColumn>
    <tableColumn id="6" name="TGL.NOTA" dataDxfId="51">
      <calculatedColumnFormula>IF(MGN[[#This Row],[//PAJAK]]="","",INDEX(INDIRECT("PAJAK["&amp;MGN[#Headers]&amp;"]"),MGN[[#This Row],[//PAJAK]]-1))</calculatedColumnFormula>
    </tableColumn>
    <tableColumn id="7" name="NO.NOTA" dataDxfId="50">
      <calculatedColumnFormula>IF(MGN[[#This Row],[//PAJAK]]="","",INDEX(INDIRECT("PAJAK["&amp;MGN[#Headers]&amp;"]"),MGN[[#This Row],[//PAJAK]]-1))</calculatedColumnFormula>
    </tableColumn>
    <tableColumn id="8" name="NO.SJ" dataDxfId="49">
      <calculatedColumnFormula>IF(MGN[[#This Row],[//PAJAK]]="","",INDEX(INDIRECT("PAJAK["&amp;MGN[#Headers]&amp;"]"),MGN[[#This Row],[//PAJAK]]-1))</calculatedColumnFormula>
    </tableColumn>
    <tableColumn id="9" name="SUB TOTAL" dataDxfId="48">
      <calculatedColumnFormula>IF(MGN[[#This Row],[//PAJAK]]="","",INDEX(INDIRECT("PAJAK["&amp;MGN[#Headers]&amp;"]"),MGN[[#This Row],[//PAJAK]]-1))</calculatedColumnFormula>
    </tableColumn>
    <tableColumn id="10" name="DISKON" dataDxfId="47">
      <calculatedColumnFormula>IF(MGN[[#This Row],[//PAJAK]]="","",INDEX(INDIRECT("PAJAK["&amp;MGN[#Headers]&amp;"]"),MGN[[#This Row],[//PAJAK]]-1))</calculatedColumnFormula>
    </tableColumn>
    <tableColumn id="11" name="DPP" dataDxfId="46">
      <calculatedColumnFormula>(MGN[[#This Row],[SUB TOTAL]]-MGN[[#This Row],[DISKON]])/1.11</calculatedColumnFormula>
    </tableColumn>
    <tableColumn id="12" name="PPN (11%)" dataDxfId="45">
      <calculatedColumnFormula>MGN[[#This Row],[DPP]]*11%</calculatedColumnFormula>
    </tableColumn>
    <tableColumn id="13" name="TOTAL" dataDxfId="44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500"/>
  <sheetViews>
    <sheetView tabSelected="1" topLeftCell="A85" zoomScale="70" zoomScaleNormal="70" zoomScaleSheetLayoutView="55" workbookViewId="0">
      <selection activeCell="H100" sqref="H100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7.4257812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8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8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7" t="s">
        <v>50</v>
      </c>
      <c r="AI2" s="37" t="s">
        <v>85</v>
      </c>
      <c r="AJ2" s="37" t="s">
        <v>79</v>
      </c>
      <c r="AK2" s="37" t="s">
        <v>52</v>
      </c>
      <c r="AL2" s="37" t="s">
        <v>87</v>
      </c>
      <c r="AM2" s="37" t="s">
        <v>86</v>
      </c>
      <c r="AN2" s="37" t="s">
        <v>91</v>
      </c>
      <c r="AO2" s="37" t="s">
        <v>92</v>
      </c>
      <c r="AP2" s="37" t="s">
        <v>93</v>
      </c>
      <c r="AQ2" s="37" t="s">
        <v>88</v>
      </c>
      <c r="AR2" s="37" t="s">
        <v>103</v>
      </c>
      <c r="AS2" s="37" t="s">
        <v>102</v>
      </c>
      <c r="AT2" s="37" t="s">
        <v>105</v>
      </c>
      <c r="AU2" s="37" t="s">
        <v>104</v>
      </c>
      <c r="AV2" s="53" t="s">
        <v>106</v>
      </c>
    </row>
    <row r="3" spans="1:48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Q3" s="42"/>
      <c r="R3" s="48" t="s">
        <v>109</v>
      </c>
      <c r="S3" s="49"/>
      <c r="U3" s="50"/>
      <c r="V3" s="45" t="s">
        <v>101</v>
      </c>
      <c r="W3" s="50" t="str">
        <f>IF(NOTA[[#This Row],[HARGA/ CTN]]="",NOTA[[#This Row],[JUMLAH_H]],NOTA[[#This Row],[HARGA/ CTN]]*IF(NOTA[[#This Row],[C]]="",0,NOTA[[#This Row],[C]]))</f>
        <v/>
      </c>
      <c r="X3" s="50" t="str">
        <f>IF(NOTA[[#This Row],[JUMLAH]]="","",NOTA[[#This Row],[JUMLAH]]*NOTA[[#This Row],[DISC 1]])</f>
        <v/>
      </c>
      <c r="Y3" s="50" t="str">
        <f>IF(NOTA[[#This Row],[JUMLAH]]="","",(NOTA[[#This Row],[JUMLAH]]-NOTA[[#This Row],[DISC 1-]])*NOTA[[#This Row],[DISC 2]])</f>
        <v/>
      </c>
      <c r="Z3" s="50" t="str">
        <f>IF(NOTA[[#This Row],[JUMLAH]]="","",NOTA[[#This Row],[DISC 1-]]+NOTA[[#This Row],[DISC 2-]])</f>
        <v/>
      </c>
      <c r="AA3" s="50" t="str">
        <f>IF(NOTA[[#This Row],[JUMLAH]]="","",NOTA[[#This Row],[JUMLAH]]-NOTA[[#This Row],[DISC]])</f>
        <v/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45138</v>
      </c>
      <c r="AH3" s="41" t="str">
        <f ca="1">IF(NOTA[[#This Row],[NAMA BARANG]]="","",INDEX(NOTA[SUPPLIER],MATCH(,INDIRECT(ADDRESS(ROW(NOTA[ID]),COLUMN(NOTA[ID]))&amp;":"&amp;ADDRESS(ROW(),COLUMN(NOTA[ID]))),-1)))</f>
        <v>SBS</v>
      </c>
      <c r="AI3" s="41" t="str">
        <f ca="1">IF(NOTA[[#This Row],[ID_H]]="","",IF(NOTA[[#This Row],[FAKTUR]]="",INDIRECT(ADDRESS(ROW()-1,COLUMN())),NOTA[[#This Row],[FAKTUR]]))</f>
        <v>UNTANA</v>
      </c>
      <c r="AJ3" s="38">
        <f ca="1">IF(NOTA[[#This Row],[ID]]="","",COUNTIF(NOTA[ID_H],NOTA[[#This Row],[ID_H]]))</f>
        <v>5</v>
      </c>
      <c r="AK3" s="38">
        <f>IF(NOTA[[#This Row],[TGL.NOTA]]="",IF(NOTA[[#This Row],[SUPPLIER_H]]="","",#REF!),MONTH(NOTA[[#This Row],[TGL.NOTA]]))</f>
        <v>7</v>
      </c>
      <c r="AL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M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N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O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P3" s="38" t="e">
        <f>IF(NOTA[[#This Row],[CONCAT4]]="","",_xlfn.IFNA(MATCH(NOTA[[#This Row],[CONCAT4]],[2]!RAW[CONCAT_H],0),FALSE))</f>
        <v>#REF!</v>
      </c>
      <c r="AQ3" s="38">
        <f>IF(NOTA[[#This Row],[CONCAT1]]="","",MATCH(NOTA[[#This Row],[CONCAT1]],[3]!db[NB NOTA_C],0))</f>
        <v>389</v>
      </c>
      <c r="AR3" s="38" t="b">
        <f>IF(NOTA[[#This Row],[QTY/ CTN]]="","",TRUE)</f>
        <v>1</v>
      </c>
      <c r="AS3" s="38" t="str">
        <f ca="1">IF(NOTA[[#This Row],[ID_H]]="","",IF(NOTA[[#This Row],[Column3]]=TRUE,NOTA[[#This Row],[QTY/ CTN]],INDEX([3]!db[QTY/ CTN],NOTA[[#This Row],[//DB]])))</f>
        <v>96 PCS</v>
      </c>
      <c r="AT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U3" s="38" t="e">
        <f ca="1">IF(NOTA[[#This Row],[ID_H]]="","",MATCH(NOTA[[#This Row],[NB NOTA_C_QTY]],[4]!db[NB NOTA_C_QTY+F],0))</f>
        <v>#REF!</v>
      </c>
      <c r="AV3" s="53">
        <f ca="1">IF(NOTA[[#This Row],[NB NOTA_C_QTY]]="","",ROW()-2)</f>
        <v>1</v>
      </c>
    </row>
    <row r="4" spans="1:48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H4" s="47"/>
      <c r="L4" s="37" t="s">
        <v>114</v>
      </c>
      <c r="M4" s="40">
        <v>1</v>
      </c>
      <c r="N4" s="38">
        <v>96</v>
      </c>
      <c r="O4" s="37" t="s">
        <v>95</v>
      </c>
      <c r="Q4" s="42"/>
      <c r="R4" s="48" t="s">
        <v>109</v>
      </c>
      <c r="S4" s="49"/>
      <c r="U4" s="50"/>
      <c r="V4" s="45" t="s">
        <v>101</v>
      </c>
      <c r="W4" s="50" t="str">
        <f>IF(NOTA[[#This Row],[HARGA/ CTN]]="",NOTA[[#This Row],[JUMLAH_H]],NOTA[[#This Row],[HARGA/ CTN]]*IF(NOTA[[#This Row],[C]]="",0,NOTA[[#This Row],[C]]))</f>
        <v/>
      </c>
      <c r="X4" s="50" t="str">
        <f>IF(NOTA[[#This Row],[JUMLAH]]="","",NOTA[[#This Row],[JUMLAH]]*NOTA[[#This Row],[DISC 1]])</f>
        <v/>
      </c>
      <c r="Y4" s="50" t="str">
        <f>IF(NOTA[[#This Row],[JUMLAH]]="","",(NOTA[[#This Row],[JUMLAH]]-NOTA[[#This Row],[DISC 1-]])*NOTA[[#This Row],[DISC 2]])</f>
        <v/>
      </c>
      <c r="Z4" s="50" t="str">
        <f>IF(NOTA[[#This Row],[JUMLAH]]="","",NOTA[[#This Row],[DISC 1-]]+NOTA[[#This Row],[DISC 2-]])</f>
        <v/>
      </c>
      <c r="AA4" s="50" t="str">
        <f>IF(NOTA[[#This Row],[JUMLAH]]="","",NOTA[[#This Row],[JUMLAH]]-NOTA[[#This Row],[DISC]])</f>
        <v/>
      </c>
      <c r="AB4" s="50"/>
      <c r="AC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45138</v>
      </c>
      <c r="AH4" s="41" t="str">
        <f ca="1">IF(NOTA[[#This Row],[NAMA BARANG]]="","",INDEX(NOTA[SUPPLIER],MATCH(,INDIRECT(ADDRESS(ROW(NOTA[ID]),COLUMN(NOTA[ID]))&amp;":"&amp;ADDRESS(ROW(),COLUMN(NOTA[ID]))),-1)))</f>
        <v>SBS</v>
      </c>
      <c r="AI4" s="41" t="str">
        <f ca="1">IF(NOTA[[#This Row],[ID_H]]="","",IF(NOTA[[#This Row],[FAKTUR]]="",INDIRECT(ADDRESS(ROW()-1,COLUMN())),NOTA[[#This Row],[FAKTUR]]))</f>
        <v>UNTANA</v>
      </c>
      <c r="AJ4" s="38" t="str">
        <f ca="1">IF(NOTA[[#This Row],[ID]]="","",COUNTIF(NOTA[ID_H],NOTA[[#This Row],[ID_H]]))</f>
        <v/>
      </c>
      <c r="AK4" s="38">
        <f ca="1">IF(NOTA[[#This Row],[TGL.NOTA]]="",IF(NOTA[[#This Row],[SUPPLIER_H]]="","",AK3),MONTH(NOTA[[#This Row],[TGL.NOTA]]))</f>
        <v>7</v>
      </c>
      <c r="AL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M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N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O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8" t="str">
        <f>IF(NOTA[[#This Row],[CONCAT4]]="","",_xlfn.IFNA(MATCH(NOTA[[#This Row],[CONCAT4]],[2]!RAW[CONCAT_H],0),FALSE))</f>
        <v/>
      </c>
      <c r="AQ4" s="38">
        <f>IF(NOTA[[#This Row],[CONCAT1]]="","",MATCH(NOTA[[#This Row],[CONCAT1]],[3]!db[NB NOTA_C],0))</f>
        <v>390</v>
      </c>
      <c r="AR4" s="38" t="b">
        <f>IF(NOTA[[#This Row],[QTY/ CTN]]="","",TRUE)</f>
        <v>1</v>
      </c>
      <c r="AS4" s="38" t="str">
        <f ca="1">IF(NOTA[[#This Row],[ID_H]]="","",IF(NOTA[[#This Row],[Column3]]=TRUE,NOTA[[#This Row],[QTY/ CTN]],INDEX([3]!db[QTY/ CTN],NOTA[[#This Row],[//DB]])))</f>
        <v>96 PCS</v>
      </c>
      <c r="AT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U4" s="38" t="e">
        <f ca="1">IF(NOTA[[#This Row],[ID_H]]="","",MATCH(NOTA[[#This Row],[NB NOTA_C_QTY]],[4]!db[NB NOTA_C_QTY+F],0))</f>
        <v>#REF!</v>
      </c>
      <c r="AV4" s="53">
        <f ca="1">IF(NOTA[[#This Row],[NB NOTA_C_QTY]]="","",ROW()-2)</f>
        <v>2</v>
      </c>
    </row>
    <row r="5" spans="1:48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H5" s="47"/>
      <c r="L5" s="37" t="s">
        <v>115</v>
      </c>
      <c r="M5" s="40">
        <v>1</v>
      </c>
      <c r="N5" s="38">
        <v>96</v>
      </c>
      <c r="O5" s="37" t="s">
        <v>95</v>
      </c>
      <c r="Q5" s="42"/>
      <c r="R5" s="48" t="s">
        <v>109</v>
      </c>
      <c r="S5" s="49"/>
      <c r="U5" s="50"/>
      <c r="V5" s="45" t="s">
        <v>101</v>
      </c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" s="50" t="str">
        <f>IF(OR(NOTA[[#This Row],[QTY]]="",NOTA[[#This Row],[HARGA SATUAN]]="",),"",NOTA[[#This Row],[QTY]]*NOTA[[#This Row],[HARGA SATUAN]])</f>
        <v/>
      </c>
      <c r="AG5" s="39">
        <f ca="1">IF(NOTA[ID_H]="","",INDEX(NOTA[TANGGAL],MATCH(,INDIRECT(ADDRESS(ROW(NOTA[TANGGAL]),COLUMN(NOTA[TANGGAL]))&amp;":"&amp;ADDRESS(ROW(),COLUMN(NOTA[TANGGAL]))),-1)))</f>
        <v>45138</v>
      </c>
      <c r="AH5" s="41" t="str">
        <f ca="1">IF(NOTA[[#This Row],[NAMA BARANG]]="","",INDEX(NOTA[SUPPLIER],MATCH(,INDIRECT(ADDRESS(ROW(NOTA[ID]),COLUMN(NOTA[ID]))&amp;":"&amp;ADDRESS(ROW(),COLUMN(NOTA[ID]))),-1)))</f>
        <v>SBS</v>
      </c>
      <c r="AI5" s="41" t="str">
        <f ca="1">IF(NOTA[[#This Row],[ID_H]]="","",IF(NOTA[[#This Row],[FAKTUR]]="",INDIRECT(ADDRESS(ROW()-1,COLUMN())),NOTA[[#This Row],[FAKTUR]]))</f>
        <v>UNTANA</v>
      </c>
      <c r="AJ5" s="38" t="str">
        <f ca="1">IF(NOTA[[#This Row],[ID]]="","",COUNTIF(NOTA[ID_H],NOTA[[#This Row],[ID_H]]))</f>
        <v/>
      </c>
      <c r="AK5" s="38">
        <f ca="1">IF(NOTA[[#This Row],[TGL.NOTA]]="",IF(NOTA[[#This Row],[SUPPLIER_H]]="","",AK4),MONTH(NOTA[[#This Row],[TGL.NOTA]]))</f>
        <v>7</v>
      </c>
      <c r="AL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M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N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O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8" t="str">
        <f>IF(NOTA[[#This Row],[CONCAT4]]="","",_xlfn.IFNA(MATCH(NOTA[[#This Row],[CONCAT4]],[2]!RAW[CONCAT_H],0),FALSE))</f>
        <v/>
      </c>
      <c r="AQ5" s="38">
        <f>IF(NOTA[[#This Row],[CONCAT1]]="","",MATCH(NOTA[[#This Row],[CONCAT1]],[3]!db[NB NOTA_C],0))</f>
        <v>391</v>
      </c>
      <c r="AR5" s="38" t="b">
        <f>IF(NOTA[[#This Row],[QTY/ CTN]]="","",TRUE)</f>
        <v>1</v>
      </c>
      <c r="AS5" s="38" t="str">
        <f ca="1">IF(NOTA[[#This Row],[ID_H]]="","",IF(NOTA[[#This Row],[Column3]]=TRUE,NOTA[[#This Row],[QTY/ CTN]],INDEX([3]!db[QTY/ CTN],NOTA[[#This Row],[//DB]])))</f>
        <v>96 PCS</v>
      </c>
      <c r="AT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U5" s="38" t="e">
        <f ca="1">IF(NOTA[[#This Row],[ID_H]]="","",MATCH(NOTA[[#This Row],[NB NOTA_C_QTY]],[4]!db[NB NOTA_C_QTY+F],0))</f>
        <v>#REF!</v>
      </c>
      <c r="AV5" s="53">
        <f ca="1">IF(NOTA[[#This Row],[NB NOTA_C_QTY]]="","",ROW()-2)</f>
        <v>3</v>
      </c>
    </row>
    <row r="6" spans="1:48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H6" s="47"/>
      <c r="L6" s="37" t="s">
        <v>116</v>
      </c>
      <c r="M6" s="40">
        <v>1</v>
      </c>
      <c r="N6" s="38">
        <v>96</v>
      </c>
      <c r="O6" s="37" t="s">
        <v>95</v>
      </c>
      <c r="Q6" s="42"/>
      <c r="R6" s="48" t="s">
        <v>109</v>
      </c>
      <c r="S6" s="49"/>
      <c r="U6" s="50"/>
      <c r="V6" s="45" t="s">
        <v>101</v>
      </c>
      <c r="W6" s="50" t="str">
        <f>IF(NOTA[[#This Row],[HARGA/ CTN]]="",NOTA[[#This Row],[JUMLAH_H]],NOTA[[#This Row],[HARGA/ CTN]]*IF(NOTA[[#This Row],[C]]="",0,NOTA[[#This Row],[C]]))</f>
        <v/>
      </c>
      <c r="X6" s="50" t="str">
        <f>IF(NOTA[[#This Row],[JUMLAH]]="","",NOTA[[#This Row],[JUMLAH]]*NOTA[[#This Row],[DISC 1]])</f>
        <v/>
      </c>
      <c r="Y6" s="50" t="str">
        <f>IF(NOTA[[#This Row],[JUMLAH]]="","",(NOTA[[#This Row],[JUMLAH]]-NOTA[[#This Row],[DISC 1-]])*NOTA[[#This Row],[DISC 2]])</f>
        <v/>
      </c>
      <c r="Z6" s="50" t="str">
        <f>IF(NOTA[[#This Row],[JUMLAH]]="","",NOTA[[#This Row],[DISC 1-]]+NOTA[[#This Row],[DISC 2-]])</f>
        <v/>
      </c>
      <c r="AA6" s="50" t="str">
        <f>IF(NOTA[[#This Row],[JUMLAH]]="","",NOTA[[#This Row],[JUMLAH]]-NOTA[[#This Row],[DISC]])</f>
        <v/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45138</v>
      </c>
      <c r="AH6" s="41" t="str">
        <f ca="1">IF(NOTA[[#This Row],[NAMA BARANG]]="","",INDEX(NOTA[SUPPLIER],MATCH(,INDIRECT(ADDRESS(ROW(NOTA[ID]),COLUMN(NOTA[ID]))&amp;":"&amp;ADDRESS(ROW(),COLUMN(NOTA[ID]))),-1)))</f>
        <v>SBS</v>
      </c>
      <c r="AI6" s="41" t="str">
        <f ca="1">IF(NOTA[[#This Row],[ID_H]]="","",IF(NOTA[[#This Row],[FAKTUR]]="",INDIRECT(ADDRESS(ROW()-1,COLUMN())),NOTA[[#This Row],[FAKTUR]]))</f>
        <v>UNTANA</v>
      </c>
      <c r="AJ6" s="38" t="str">
        <f ca="1">IF(NOTA[[#This Row],[ID]]="","",COUNTIF(NOTA[ID_H],NOTA[[#This Row],[ID_H]]))</f>
        <v/>
      </c>
      <c r="AK6" s="38">
        <f ca="1">IF(NOTA[[#This Row],[TGL.NOTA]]="",IF(NOTA[[#This Row],[SUPPLIER_H]]="","",AK5),MONTH(NOTA[[#This Row],[TGL.NOTA]]))</f>
        <v>7</v>
      </c>
      <c r="AL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M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N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O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38" t="str">
        <f>IF(NOTA[[#This Row],[CONCAT4]]="","",_xlfn.IFNA(MATCH(NOTA[[#This Row],[CONCAT4]],[2]!RAW[CONCAT_H],0),FALSE))</f>
        <v/>
      </c>
      <c r="AQ6" s="38">
        <f>IF(NOTA[[#This Row],[CONCAT1]]="","",MATCH(NOTA[[#This Row],[CONCAT1]],[3]!db[NB NOTA_C],0))</f>
        <v>392</v>
      </c>
      <c r="AR6" s="38" t="b">
        <f>IF(NOTA[[#This Row],[QTY/ CTN]]="","",TRUE)</f>
        <v>1</v>
      </c>
      <c r="AS6" s="38" t="str">
        <f ca="1">IF(NOTA[[#This Row],[ID_H]]="","",IF(NOTA[[#This Row],[Column3]]=TRUE,NOTA[[#This Row],[QTY/ CTN]],INDEX([3]!db[QTY/ CTN],NOTA[[#This Row],[//DB]])))</f>
        <v>96 PCS</v>
      </c>
      <c r="AT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U6" s="38" t="e">
        <f ca="1">IF(NOTA[[#This Row],[ID_H]]="","",MATCH(NOTA[[#This Row],[NB NOTA_C_QTY]],[4]!db[NB NOTA_C_QTY+F],0))</f>
        <v>#REF!</v>
      </c>
      <c r="AV6" s="53">
        <f ca="1">IF(NOTA[[#This Row],[NB NOTA_C_QTY]]="","",ROW()-2)</f>
        <v>4</v>
      </c>
    </row>
    <row r="7" spans="1:48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H7" s="47"/>
      <c r="L7" s="37" t="s">
        <v>117</v>
      </c>
      <c r="M7" s="40">
        <v>1</v>
      </c>
      <c r="N7" s="38">
        <v>96</v>
      </c>
      <c r="O7" s="37" t="s">
        <v>95</v>
      </c>
      <c r="Q7" s="42"/>
      <c r="R7" s="48" t="s">
        <v>109</v>
      </c>
      <c r="S7" s="49"/>
      <c r="U7" s="50"/>
      <c r="V7" s="45" t="s">
        <v>101</v>
      </c>
      <c r="W7" s="50" t="str">
        <f>IF(NOTA[[#This Row],[HARGA/ CTN]]="",NOTA[[#This Row],[JUMLAH_H]],NOTA[[#This Row],[HARGA/ CTN]]*IF(NOTA[[#This Row],[C]]="",0,NOTA[[#This Row],[C]]))</f>
        <v/>
      </c>
      <c r="X7" s="50" t="str">
        <f>IF(NOTA[[#This Row],[JUMLAH]]="","",NOTA[[#This Row],[JUMLAH]]*NOTA[[#This Row],[DISC 1]])</f>
        <v/>
      </c>
      <c r="Y7" s="50" t="str">
        <f>IF(NOTA[[#This Row],[JUMLAH]]="","",(NOTA[[#This Row],[JUMLAH]]-NOTA[[#This Row],[DISC 1-]])*NOTA[[#This Row],[DISC 2]])</f>
        <v/>
      </c>
      <c r="Z7" s="50" t="str">
        <f>IF(NOTA[[#This Row],[JUMLAH]]="","",NOTA[[#This Row],[DISC 1-]]+NOTA[[#This Row],[DISC 2-]])</f>
        <v/>
      </c>
      <c r="AA7" s="50" t="str">
        <f>IF(NOTA[[#This Row],[JUMLAH]]="","",NOTA[[#This Row],[JUMLAH]]-NOTA[[#This Row],[DISC]])</f>
        <v/>
      </c>
      <c r="AB7" s="50"/>
      <c r="AC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45138</v>
      </c>
      <c r="AH7" s="41" t="str">
        <f ca="1">IF(NOTA[[#This Row],[NAMA BARANG]]="","",INDEX(NOTA[SUPPLIER],MATCH(,INDIRECT(ADDRESS(ROW(NOTA[ID]),COLUMN(NOTA[ID]))&amp;":"&amp;ADDRESS(ROW(),COLUMN(NOTA[ID]))),-1)))</f>
        <v>SBS</v>
      </c>
      <c r="AI7" s="41" t="str">
        <f ca="1">IF(NOTA[[#This Row],[ID_H]]="","",IF(NOTA[[#This Row],[FAKTUR]]="",INDIRECT(ADDRESS(ROW()-1,COLUMN())),NOTA[[#This Row],[FAKTUR]]))</f>
        <v>UNTANA</v>
      </c>
      <c r="AJ7" s="38" t="str">
        <f ca="1">IF(NOTA[[#This Row],[ID]]="","",COUNTIF(NOTA[ID_H],NOTA[[#This Row],[ID_H]]))</f>
        <v/>
      </c>
      <c r="AK7" s="38">
        <f ca="1">IF(NOTA[[#This Row],[TGL.NOTA]]="",IF(NOTA[[#This Row],[SUPPLIER_H]]="","",AK6),MONTH(NOTA[[#This Row],[TGL.NOTA]]))</f>
        <v>7</v>
      </c>
      <c r="AL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M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N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O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8" t="str">
        <f>IF(NOTA[[#This Row],[CONCAT4]]="","",_xlfn.IFNA(MATCH(NOTA[[#This Row],[CONCAT4]],[2]!RAW[CONCAT_H],0),FALSE))</f>
        <v/>
      </c>
      <c r="AQ7" s="38">
        <f>IF(NOTA[[#This Row],[CONCAT1]]="","",MATCH(NOTA[[#This Row],[CONCAT1]],[3]!db[NB NOTA_C],0))</f>
        <v>393</v>
      </c>
      <c r="AR7" s="38" t="b">
        <f>IF(NOTA[[#This Row],[QTY/ CTN]]="","",TRUE)</f>
        <v>1</v>
      </c>
      <c r="AS7" s="38" t="str">
        <f ca="1">IF(NOTA[[#This Row],[ID_H]]="","",IF(NOTA[[#This Row],[Column3]]=TRUE,NOTA[[#This Row],[QTY/ CTN]],INDEX([3]!db[QTY/ CTN],NOTA[[#This Row],[//DB]])))</f>
        <v>96 PCS</v>
      </c>
      <c r="AT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U7" s="38" t="e">
        <f ca="1">IF(NOTA[[#This Row],[ID_H]]="","",MATCH(NOTA[[#This Row],[NB NOTA_C_QTY]],[4]!db[NB NOTA_C_QTY+F],0))</f>
        <v>#REF!</v>
      </c>
      <c r="AV7" s="53">
        <f ca="1">IF(NOTA[[#This Row],[NB NOTA_C_QTY]]="","",ROW()-2)</f>
        <v>5</v>
      </c>
    </row>
    <row r="8" spans="1:48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H8" s="47"/>
      <c r="N8" s="38"/>
      <c r="Q8" s="42"/>
      <c r="R8" s="48"/>
      <c r="S8" s="49"/>
      <c r="U8" s="50"/>
      <c r="V8" s="45"/>
      <c r="W8" s="50" t="str">
        <f>IF(NOTA[[#This Row],[HARGA/ CTN]]="",NOTA[[#This Row],[JUMLAH_H]],NOTA[[#This Row],[HARGA/ CTN]]*IF(NOTA[[#This Row],[C]]="",0,NOTA[[#This Row],[C]]))</f>
        <v/>
      </c>
      <c r="X8" s="50" t="str">
        <f>IF(NOTA[[#This Row],[JUMLAH]]="","",NOTA[[#This Row],[JUMLAH]]*NOTA[[#This Row],[DISC 1]])</f>
        <v/>
      </c>
      <c r="Y8" s="50" t="str">
        <f>IF(NOTA[[#This Row],[JUMLAH]]="","",(NOTA[[#This Row],[JUMLAH]]-NOTA[[#This Row],[DISC 1-]])*NOTA[[#This Row],[DISC 2]])</f>
        <v/>
      </c>
      <c r="Z8" s="50" t="str">
        <f>IF(NOTA[[#This Row],[JUMLAH]]="","",NOTA[[#This Row],[DISC 1-]]+NOTA[[#This Row],[DISC 2-]])</f>
        <v/>
      </c>
      <c r="AA8" s="50" t="str">
        <f>IF(NOTA[[#This Row],[JUMLAH]]="","",NOTA[[#This Row],[JUMLAH]]-NOTA[[#This Row],[DISC]])</f>
        <v/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0" t="str">
        <f>IF(OR(NOTA[[#This Row],[QTY]]="",NOTA[[#This Row],[HARGA SATUAN]]="",),"",NOTA[[#This Row],[QTY]]*NOTA[[#This Row],[HARGA SATUAN]])</f>
        <v/>
      </c>
      <c r="AG8" s="39" t="str">
        <f ca="1">IF(NOTA[ID_H]="","",INDEX(NOTA[TANGGAL],MATCH(,INDIRECT(ADDRESS(ROW(NOTA[TANGGAL]),COLUMN(NOTA[TANGGAL]))&amp;":"&amp;ADDRESS(ROW(),COLUMN(NOTA[TANGGAL]))),-1)))</f>
        <v/>
      </c>
      <c r="AH8" s="41" t="str">
        <f ca="1">IF(NOTA[[#This Row],[NAMA BARANG]]="","",INDEX(NOTA[SUPPLIER],MATCH(,INDIRECT(ADDRESS(ROW(NOTA[ID]),COLUMN(NOTA[ID]))&amp;":"&amp;ADDRESS(ROW(),COLUMN(NOTA[ID]))),-1)))</f>
        <v/>
      </c>
      <c r="AI8" s="41" t="str">
        <f ca="1">IF(NOTA[[#This Row],[ID_H]]="","",IF(NOTA[[#This Row],[FAKTUR]]="",INDIRECT(ADDRESS(ROW()-1,COLUMN())),NOTA[[#This Row],[FAKTUR]]))</f>
        <v/>
      </c>
      <c r="AJ8" s="38" t="str">
        <f ca="1">IF(NOTA[[#This Row],[ID]]="","",COUNTIF(NOTA[ID_H],NOTA[[#This Row],[ID_H]]))</f>
        <v/>
      </c>
      <c r="AK8" s="38" t="str">
        <f ca="1">IF(NOTA[[#This Row],[TGL.NOTA]]="",IF(NOTA[[#This Row],[SUPPLIER_H]]="","",AK7),MONTH(NOTA[[#This Row],[TGL.NOTA]]))</f>
        <v/>
      </c>
      <c r="AL8" s="38" t="str">
        <f>LOWER(SUBSTITUTE(SUBSTITUTE(SUBSTITUTE(SUBSTITUTE(SUBSTITUTE(SUBSTITUTE(SUBSTITUTE(SUBSTITUTE(SUBSTITUTE(NOTA[NAMA BARANG]," ",),".",""),"-",""),"(",""),")",""),",",""),"/",""),"""",""),"+",""))</f>
        <v/>
      </c>
      <c r="AM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8" t="str">
        <f>IF(NOTA[[#This Row],[CONCAT4]]="","",_xlfn.IFNA(MATCH(NOTA[[#This Row],[CONCAT4]],[2]!RAW[CONCAT_H],0),FALSE))</f>
        <v/>
      </c>
      <c r="AQ8" s="38" t="str">
        <f>IF(NOTA[[#This Row],[CONCAT1]]="","",MATCH(NOTA[[#This Row],[CONCAT1]],[3]!db[NB NOTA_C],0))</f>
        <v/>
      </c>
      <c r="AR8" s="38" t="str">
        <f>IF(NOTA[[#This Row],[QTY/ CTN]]="","",TRUE)</f>
        <v/>
      </c>
      <c r="AS8" s="38" t="str">
        <f ca="1">IF(NOTA[[#This Row],[ID_H]]="","",IF(NOTA[[#This Row],[Column3]]=TRUE,NOTA[[#This Row],[QTY/ CTN]],INDEX([3]!db[QTY/ CTN],NOTA[[#This Row],[//DB]])))</f>
        <v/>
      </c>
      <c r="AT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8" t="str">
        <f ca="1">IF(NOTA[[#This Row],[ID_H]]="","",MATCH(NOTA[[#This Row],[NB NOTA_C_QTY]],[4]!db[NB NOTA_C_QTY+F],0))</f>
        <v/>
      </c>
      <c r="AV8" s="53" t="str">
        <f ca="1">IF(NOTA[[#This Row],[NB NOTA_C_QTY]]="","",ROW()-2)</f>
        <v/>
      </c>
    </row>
    <row r="9" spans="1:48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Q9" s="42"/>
      <c r="R9" s="48" t="s">
        <v>107</v>
      </c>
      <c r="S9" s="49"/>
      <c r="U9" s="50"/>
      <c r="V9" s="45"/>
      <c r="W9" s="50">
        <f>IF(NOTA[[#This Row],[HARGA/ CTN]]="",NOTA[[#This Row],[JUMLAH_H]],NOTA[[#This Row],[HARGA/ CTN]]*IF(NOTA[[#This Row],[C]]="",0,NOTA[[#This Row],[C]]))</f>
        <v>1704000</v>
      </c>
      <c r="X9" s="50">
        <f>IF(NOTA[[#This Row],[JUMLAH]]="","",NOTA[[#This Row],[JUMLAH]]*NOTA[[#This Row],[DISC 1]])</f>
        <v>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0</v>
      </c>
      <c r="AA9" s="50">
        <f>IF(NOTA[[#This Row],[JUMLAH]]="","",NOTA[[#This Row],[JUMLAH]]-NOTA[[#This Row],[DISC]])</f>
        <v>1704000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9" s="50">
        <f>IF(OR(NOTA[[#This Row],[QTY]]="",NOTA[[#This Row],[HARGA SATUAN]]="",),"",NOTA[[#This Row],[QTY]]*NOTA[[#This Row],[HARGA SATUAN]])</f>
        <v>1704000</v>
      </c>
      <c r="AG9" s="39">
        <f ca="1">IF(NOTA[ID_H]="","",INDEX(NOTA[TANGGAL],MATCH(,INDIRECT(ADDRESS(ROW(NOTA[TANGGAL]),COLUMN(NOTA[TANGGAL]))&amp;":"&amp;ADDRESS(ROW(),COLUMN(NOTA[TANGGAL]))),-1)))</f>
        <v>45138</v>
      </c>
      <c r="AH9" s="41" t="str">
        <f ca="1">IF(NOTA[[#This Row],[NAMA BARANG]]="","",INDEX(NOTA[SUPPLIER],MATCH(,INDIRECT(ADDRESS(ROW(NOTA[ID]),COLUMN(NOTA[ID]))&amp;":"&amp;ADDRESS(ROW(),COLUMN(NOTA[ID]))),-1)))</f>
        <v>COMBI STATIONERY</v>
      </c>
      <c r="AI9" s="41" t="str">
        <f ca="1">IF(NOTA[[#This Row],[ID_H]]="","",IF(NOTA[[#This Row],[FAKTUR]]="",INDIRECT(ADDRESS(ROW()-1,COLUMN())),NOTA[[#This Row],[FAKTUR]]))</f>
        <v>UNTANA</v>
      </c>
      <c r="AJ9" s="38">
        <f ca="1">IF(NOTA[[#This Row],[ID]]="","",COUNTIF(NOTA[ID_H],NOTA[[#This Row],[ID_H]]))</f>
        <v>2</v>
      </c>
      <c r="AK9" s="38">
        <f>IF(NOTA[[#This Row],[TGL.NOTA]]="",IF(NOTA[[#This Row],[SUPPLIER_H]]="","",AK8),MONTH(NOTA[[#This Row],[TGL.NOTA]]))</f>
        <v>7</v>
      </c>
      <c r="AL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M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P9" s="38" t="e">
        <f>IF(NOTA[[#This Row],[CONCAT4]]="","",_xlfn.IFNA(MATCH(NOTA[[#This Row],[CONCAT4]],[2]!RAW[CONCAT_H],0),FALSE))</f>
        <v>#REF!</v>
      </c>
      <c r="AQ9" s="38">
        <f>IF(NOTA[[#This Row],[CONCAT1]]="","",MATCH(NOTA[[#This Row],[CONCAT1]],[3]!db[NB NOTA_C],0))</f>
        <v>1010</v>
      </c>
      <c r="AR9" s="38" t="b">
        <f>IF(NOTA[[#This Row],[QTY/ CTN]]="","",TRUE)</f>
        <v>1</v>
      </c>
      <c r="AS9" s="38" t="str">
        <f ca="1">IF(NOTA[[#This Row],[ID_H]]="","",IF(NOTA[[#This Row],[Column3]]=TRUE,NOTA[[#This Row],[QTY/ CTN]],INDEX([3]!db[QTY/ CTN],NOTA[[#This Row],[//DB]])))</f>
        <v>8 LSN</v>
      </c>
      <c r="AT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9" s="38" t="e">
        <f ca="1">IF(NOTA[[#This Row],[ID_H]]="","",MATCH(NOTA[[#This Row],[NB NOTA_C_QTY]],[4]!db[NB NOTA_C_QTY+F],0))</f>
        <v>#REF!</v>
      </c>
      <c r="AV9" s="53">
        <f ca="1">IF(NOTA[[#This Row],[NB NOTA_C_QTY]]="","",ROW()-2)</f>
        <v>7</v>
      </c>
    </row>
    <row r="10" spans="1:48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H10" s="47"/>
      <c r="L10" s="37" t="s">
        <v>108</v>
      </c>
      <c r="N10" s="38">
        <v>1</v>
      </c>
      <c r="O10" s="37" t="s">
        <v>98</v>
      </c>
      <c r="P10" s="41">
        <v>273000</v>
      </c>
      <c r="Q10" s="42"/>
      <c r="R10" s="48"/>
      <c r="S10" s="49"/>
      <c r="U10" s="50"/>
      <c r="V10" s="45"/>
      <c r="W10" s="50">
        <f>IF(NOTA[[#This Row],[HARGA/ CTN]]="",NOTA[[#This Row],[JUMLAH_H]],NOTA[[#This Row],[HARGA/ CTN]]*IF(NOTA[[#This Row],[C]]="",0,NOTA[[#This Row],[C]]))</f>
        <v>273000</v>
      </c>
      <c r="X10" s="50">
        <f>IF(NOTA[[#This Row],[JUMLAH]]="","",NOTA[[#This Row],[JUMLAH]]*NOTA[[#This Row],[DISC 1]])</f>
        <v>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0</v>
      </c>
      <c r="AA10" s="50">
        <f>IF(NOTA[[#This Row],[JUMLAH]]="","",NOTA[[#This Row],[JUMLAH]]-NOTA[[#This Row],[DISC]])</f>
        <v>273000</v>
      </c>
      <c r="AB10" s="50"/>
      <c r="AC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F10" s="50">
        <f>IF(OR(NOTA[[#This Row],[QTY]]="",NOTA[[#This Row],[HARGA SATUAN]]="",),"",NOTA[[#This Row],[QTY]]*NOTA[[#This Row],[HARGA SATUAN]])</f>
        <v>273000</v>
      </c>
      <c r="AG10" s="39">
        <f ca="1">IF(NOTA[ID_H]="","",INDEX(NOTA[TANGGAL],MATCH(,INDIRECT(ADDRESS(ROW(NOTA[TANGGAL]),COLUMN(NOTA[TANGGAL]))&amp;":"&amp;ADDRESS(ROW(),COLUMN(NOTA[TANGGAL]))),-1)))</f>
        <v>45138</v>
      </c>
      <c r="AH10" s="41" t="str">
        <f ca="1">IF(NOTA[[#This Row],[NAMA BARANG]]="","",INDEX(NOTA[SUPPLIER],MATCH(,INDIRECT(ADDRESS(ROW(NOTA[ID]),COLUMN(NOTA[ID]))&amp;":"&amp;ADDRESS(ROW(),COLUMN(NOTA[ID]))),-1)))</f>
        <v>COMBI STATIONERY</v>
      </c>
      <c r="AI10" s="41" t="str">
        <f ca="1">IF(NOTA[[#This Row],[ID_H]]="","",IF(NOTA[[#This Row],[FAKTUR]]="",INDIRECT(ADDRESS(ROW()-1,COLUMN())),NOTA[[#This Row],[FAKTUR]]))</f>
        <v>UNTANA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7</v>
      </c>
      <c r="AL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M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N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O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8" t="str">
        <f>IF(NOTA[[#This Row],[CONCAT4]]="","",_xlfn.IFNA(MATCH(NOTA[[#This Row],[CONCAT4]],[2]!RAW[CONCAT_H],0),FALSE))</f>
        <v/>
      </c>
      <c r="AQ10" s="38">
        <f>IF(NOTA[[#This Row],[CONCAT1]]="","",MATCH(NOTA[[#This Row],[CONCAT1]],[3]!db[NB NOTA_C],0))</f>
        <v>1013</v>
      </c>
      <c r="AR10" s="38" t="str">
        <f>IF(NOTA[[#This Row],[QTY/ CTN]]="","",TRUE)</f>
        <v/>
      </c>
      <c r="AS10" s="38" t="str">
        <f ca="1">IF(NOTA[[#This Row],[ID_H]]="","",IF(NOTA[[#This Row],[Column3]]=TRUE,NOTA[[#This Row],[QTY/ CTN]],INDEX([3]!db[QTY/ CTN],NOTA[[#This Row],[//DB]])))</f>
        <v>7 LSN</v>
      </c>
      <c r="AT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0" s="38" t="e">
        <f ca="1">IF(NOTA[[#This Row],[ID_H]]="","",MATCH(NOTA[[#This Row],[NB NOTA_C_QTY]],[4]!db[NB NOTA_C_QTY+F],0))</f>
        <v>#REF!</v>
      </c>
      <c r="AV10" s="53">
        <f ca="1">IF(NOTA[[#This Row],[NB NOTA_C_QTY]]="","",ROW()-2)</f>
        <v>8</v>
      </c>
    </row>
    <row r="11" spans="1:48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/>
      <c r="H11" s="47"/>
      <c r="N11" s="38"/>
      <c r="Q11" s="42"/>
      <c r="R11" s="48"/>
      <c r="S11" s="49"/>
      <c r="U11" s="50"/>
      <c r="V11" s="45"/>
      <c r="W11" s="50" t="str">
        <f>IF(NOTA[[#This Row],[HARGA/ CTN]]="",NOTA[[#This Row],[JUMLAH_H]],NOTA[[#This Row],[HARGA/ CTN]]*IF(NOTA[[#This Row],[C]]="",0,NOTA[[#This Row],[C]]))</f>
        <v/>
      </c>
      <c r="X11" s="50" t="str">
        <f>IF(NOTA[[#This Row],[JUMLAH]]="","",NOTA[[#This Row],[JUMLAH]]*NOTA[[#This Row],[DISC 1]])</f>
        <v/>
      </c>
      <c r="Y11" s="50" t="str">
        <f>IF(NOTA[[#This Row],[JUMLAH]]="","",(NOTA[[#This Row],[JUMLAH]]-NOTA[[#This Row],[DISC 1-]])*NOTA[[#This Row],[DISC 2]])</f>
        <v/>
      </c>
      <c r="Z11" s="50" t="str">
        <f>IF(NOTA[[#This Row],[JUMLAH]]="","",NOTA[[#This Row],[DISC 1-]]+NOTA[[#This Row],[DISC 2-]])</f>
        <v/>
      </c>
      <c r="AA11" s="50" t="str">
        <f>IF(NOTA[[#This Row],[JUMLAH]]="","",NOTA[[#This Row],[JUMLAH]]-NOTA[[#This Row],[DISC]])</f>
        <v/>
      </c>
      <c r="AB11" s="50"/>
      <c r="AC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" s="50" t="str">
        <f>IF(OR(NOTA[[#This Row],[QTY]]="",NOTA[[#This Row],[HARGA SATUAN]]="",),"",NOTA[[#This Row],[QTY]]*NOTA[[#This Row],[HARGA SATUAN]])</f>
        <v/>
      </c>
      <c r="AG11" s="39" t="str">
        <f ca="1">IF(NOTA[ID_H]="","",INDEX(NOTA[TANGGAL],MATCH(,INDIRECT(ADDRESS(ROW(NOTA[TANGGAL]),COLUMN(NOTA[TANGGAL]))&amp;":"&amp;ADDRESS(ROW(),COLUMN(NOTA[TANGGAL]))),-1)))</f>
        <v/>
      </c>
      <c r="AH11" s="41" t="str">
        <f ca="1">IF(NOTA[[#This Row],[NAMA BARANG]]="","",INDEX(NOTA[SUPPLIER],MATCH(,INDIRECT(ADDRESS(ROW(NOTA[ID]),COLUMN(NOTA[ID]))&amp;":"&amp;ADDRESS(ROW(),COLUMN(NOTA[ID]))),-1)))</f>
        <v/>
      </c>
      <c r="AI11" s="41" t="str">
        <f ca="1">IF(NOTA[[#This Row],[ID_H]]="","",IF(NOTA[[#This Row],[FAKTUR]]="",INDIRECT(ADDRESS(ROW()-1,COLUMN())),NOTA[[#This Row],[FAKTUR]]))</f>
        <v/>
      </c>
      <c r="AJ11" s="38" t="str">
        <f ca="1">IF(NOTA[[#This Row],[ID]]="","",COUNTIF(NOTA[ID_H],NOTA[[#This Row],[ID_H]]))</f>
        <v/>
      </c>
      <c r="AK11" s="38" t="str">
        <f ca="1">IF(NOTA[[#This Row],[TGL.NOTA]]="",IF(NOTA[[#This Row],[SUPPLIER_H]]="","",AK10),MONTH(NOTA[[#This Row],[TGL.NOTA]]))</f>
        <v/>
      </c>
      <c r="AL11" s="38" t="str">
        <f>LOWER(SUBSTITUTE(SUBSTITUTE(SUBSTITUTE(SUBSTITUTE(SUBSTITUTE(SUBSTITUTE(SUBSTITUTE(SUBSTITUTE(SUBSTITUTE(NOTA[NAMA BARANG]," ",),".",""),"-",""),"(",""),")",""),",",""),"/",""),"""",""),"+",""))</f>
        <v/>
      </c>
      <c r="AM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8" t="str">
        <f>IF(NOTA[[#This Row],[CONCAT4]]="","",_xlfn.IFNA(MATCH(NOTA[[#This Row],[CONCAT4]],[2]!RAW[CONCAT_H],0),FALSE))</f>
        <v/>
      </c>
      <c r="AQ11" s="38" t="str">
        <f>IF(NOTA[[#This Row],[CONCAT1]]="","",MATCH(NOTA[[#This Row],[CONCAT1]],[3]!db[NB NOTA_C],0))</f>
        <v/>
      </c>
      <c r="AR11" s="38" t="str">
        <f>IF(NOTA[[#This Row],[QTY/ CTN]]="","",TRUE)</f>
        <v/>
      </c>
      <c r="AS11" s="38" t="str">
        <f ca="1">IF(NOTA[[#This Row],[ID_H]]="","",IF(NOTA[[#This Row],[Column3]]=TRUE,NOTA[[#This Row],[QTY/ CTN]],INDEX([3]!db[QTY/ CTN],NOTA[[#This Row],[//DB]])))</f>
        <v/>
      </c>
      <c r="AT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" s="38" t="str">
        <f ca="1">IF(NOTA[[#This Row],[ID_H]]="","",MATCH(NOTA[[#This Row],[NB NOTA_C_QTY]],[4]!db[NB NOTA_C_QTY+F],0))</f>
        <v/>
      </c>
      <c r="AV11" s="53" t="str">
        <f ca="1">IF(NOTA[[#This Row],[NB NOTA_C_QTY]]="","",ROW()-2)</f>
        <v/>
      </c>
    </row>
    <row r="12" spans="1:48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Q12" s="42">
        <v>3571200</v>
      </c>
      <c r="R12" s="48"/>
      <c r="S12" s="49">
        <v>0.17</v>
      </c>
      <c r="U12" s="50"/>
      <c r="V12" s="45"/>
      <c r="W12" s="50">
        <f>IF(NOTA[[#This Row],[HARGA/ CTN]]="",NOTA[[#This Row],[JUMLAH_H]],NOTA[[#This Row],[HARGA/ CTN]]*IF(NOTA[[#This Row],[C]]="",0,NOTA[[#This Row],[C]]))</f>
        <v>7142400</v>
      </c>
      <c r="X12" s="50">
        <f>IF(NOTA[[#This Row],[JUMLAH]]="","",NOTA[[#This Row],[JUMLAH]]*NOTA[[#This Row],[DISC 1]])</f>
        <v>1214208</v>
      </c>
      <c r="Y12" s="50">
        <f>IF(NOTA[[#This Row],[JUMLAH]]="","",(NOTA[[#This Row],[JUMLAH]]-NOTA[[#This Row],[DISC 1-]])*NOTA[[#This Row],[DISC 2]])</f>
        <v>0</v>
      </c>
      <c r="Z12" s="50">
        <f>IF(NOTA[[#This Row],[JUMLAH]]="","",NOTA[[#This Row],[DISC 1-]]+NOTA[[#This Row],[DISC 2-]])</f>
        <v>1214208</v>
      </c>
      <c r="AA12" s="50">
        <f>IF(NOTA[[#This Row],[JUMLAH]]="","",NOTA[[#This Row],[JUMLAH]]-NOTA[[#This Row],[DISC]])</f>
        <v>5928192</v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50" t="str">
        <f>IF(OR(NOTA[[#This Row],[QTY]]="",NOTA[[#This Row],[HARGA SATUAN]]="",),"",NOTA[[#This Row],[QTY]]*NOTA[[#This Row],[HARGA SATUAN]])</f>
        <v/>
      </c>
      <c r="AG12" s="39">
        <f ca="1">IF(NOTA[ID_H]="","",INDEX(NOTA[TANGGAL],MATCH(,INDIRECT(ADDRESS(ROW(NOTA[TANGGAL]),COLUMN(NOTA[TANGGAL]))&amp;":"&amp;ADDRESS(ROW(),COLUMN(NOTA[TANGGAL]))),-1)))</f>
        <v>45139</v>
      </c>
      <c r="AH12" s="41" t="str">
        <f ca="1">IF(NOTA[[#This Row],[NAMA BARANG]]="","",INDEX(NOTA[SUPPLIER],MATCH(,INDIRECT(ADDRESS(ROW(NOTA[ID]),COLUMN(NOTA[ID]))&amp;":"&amp;ADDRESS(ROW(),COLUMN(NOTA[ID]))),-1)))</f>
        <v>KENKO SINAR INDONESIA</v>
      </c>
      <c r="AI12" s="41" t="str">
        <f ca="1">IF(NOTA[[#This Row],[ID_H]]="","",IF(NOTA[[#This Row],[FAKTUR]]="",INDIRECT(ADDRESS(ROW()-1,COLUMN())),NOTA[[#This Row],[FAKTUR]]))</f>
        <v>ARTO MORO</v>
      </c>
      <c r="AJ12" s="38">
        <f ca="1">IF(NOTA[[#This Row],[ID]]="","",COUNTIF(NOTA[ID_H],NOTA[[#This Row],[ID_H]]))</f>
        <v>7</v>
      </c>
      <c r="AK12" s="38">
        <f>IF(NOTA[[#This Row],[TGL.NOTA]]="",IF(NOTA[[#This Row],[SUPPLIER_H]]="","",AK11),MONTH(NOTA[[#This Row],[TGL.NOTA]]))</f>
        <v>8</v>
      </c>
      <c r="AL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P12" s="38" t="e">
        <f>IF(NOTA[[#This Row],[CONCAT4]]="","",_xlfn.IFNA(MATCH(NOTA[[#This Row],[CONCAT4]],[2]!RAW[CONCAT_H],0),FALSE))</f>
        <v>#REF!</v>
      </c>
      <c r="AQ12" s="38">
        <f>IF(NOTA[[#This Row],[CONCAT1]]="","",MATCH(NOTA[[#This Row],[CONCAT1]],[3]!db[NB NOTA_C],0))</f>
        <v>2317</v>
      </c>
      <c r="AR12" s="38" t="str">
        <f>IF(NOTA[[#This Row],[QTY/ CTN]]="","",TRUE)</f>
        <v/>
      </c>
      <c r="AS12" s="38" t="str">
        <f ca="1">IF(NOTA[[#This Row],[ID_H]]="","",IF(NOTA[[#This Row],[Column3]]=TRUE,NOTA[[#This Row],[QTY/ CTN]],INDEX([3]!db[QTY/ CTN],NOTA[[#This Row],[//DB]])))</f>
        <v>24 LSN</v>
      </c>
      <c r="AT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2" s="38" t="e">
        <f ca="1">IF(NOTA[[#This Row],[ID_H]]="","",MATCH(NOTA[[#This Row],[NB NOTA_C_QTY]],[4]!db[NB NOTA_C_QTY+F],0))</f>
        <v>#REF!</v>
      </c>
      <c r="AV12" s="53">
        <f ca="1">IF(NOTA[[#This Row],[NB NOTA_C_QTY]]="","",ROW()-2)</f>
        <v>10</v>
      </c>
    </row>
    <row r="13" spans="1:48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/>
      <c r="H13" s="47"/>
      <c r="K13" s="37">
        <v>1</v>
      </c>
      <c r="L13" s="37" t="s">
        <v>122</v>
      </c>
      <c r="M13" s="40">
        <v>1</v>
      </c>
      <c r="N13" s="38"/>
      <c r="Q13" s="42">
        <v>1560000</v>
      </c>
      <c r="R13" s="48"/>
      <c r="S13" s="49">
        <v>0.17</v>
      </c>
      <c r="U13" s="50"/>
      <c r="V13" s="45"/>
      <c r="W13" s="50">
        <f>IF(NOTA[[#This Row],[HARGA/ CTN]]="",NOTA[[#This Row],[JUMLAH_H]],NOTA[[#This Row],[HARGA/ CTN]]*IF(NOTA[[#This Row],[C]]="",0,NOTA[[#This Row],[C]]))</f>
        <v>1560000</v>
      </c>
      <c r="X13" s="50">
        <f>IF(NOTA[[#This Row],[JUMLAH]]="","",NOTA[[#This Row],[JUMLAH]]*NOTA[[#This Row],[DISC 1]])</f>
        <v>265200</v>
      </c>
      <c r="Y13" s="50">
        <f>IF(NOTA[[#This Row],[JUMLAH]]="","",(NOTA[[#This Row],[JUMLAH]]-NOTA[[#This Row],[DISC 1-]])*NOTA[[#This Row],[DISC 2]])</f>
        <v>0</v>
      </c>
      <c r="Z13" s="50">
        <f>IF(NOTA[[#This Row],[JUMLAH]]="","",NOTA[[#This Row],[DISC 1-]]+NOTA[[#This Row],[DISC 2-]])</f>
        <v>265200</v>
      </c>
      <c r="AA13" s="50">
        <f>IF(NOTA[[#This Row],[JUMLAH]]="","",NOTA[[#This Row],[JUMLAH]]-NOTA[[#This Row],[DISC]])</f>
        <v>1294800</v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3" s="50" t="str">
        <f>IF(OR(NOTA[[#This Row],[QTY]]="",NOTA[[#This Row],[HARGA SATUAN]]="",),"",NOTA[[#This Row],[QTY]]*NOTA[[#This Row],[HARGA SATUAN]])</f>
        <v/>
      </c>
      <c r="AG13" s="39">
        <f ca="1">IF(NOTA[ID_H]="","",INDEX(NOTA[TANGGAL],MATCH(,INDIRECT(ADDRESS(ROW(NOTA[TANGGAL]),COLUMN(NOTA[TANGGAL]))&amp;":"&amp;ADDRESS(ROW(),COLUMN(NOTA[TANGGAL]))),-1)))</f>
        <v>45139</v>
      </c>
      <c r="AH13" s="41" t="str">
        <f ca="1">IF(NOTA[[#This Row],[NAMA BARANG]]="","",INDEX(NOTA[SUPPLIER],MATCH(,INDIRECT(ADDRESS(ROW(NOTA[ID]),COLUMN(NOTA[ID]))&amp;":"&amp;ADDRESS(ROW(),COLUMN(NOTA[ID]))),-1)))</f>
        <v>KENKO SINAR INDONESIA</v>
      </c>
      <c r="AI13" s="41" t="str">
        <f ca="1">IF(NOTA[[#This Row],[ID_H]]="","",IF(NOTA[[#This Row],[FAKTUR]]="",INDIRECT(ADDRESS(ROW()-1,COLUMN())),NOTA[[#This Row],[FAKTUR]]))</f>
        <v>ARTO MORO</v>
      </c>
      <c r="AJ13" s="38" t="str">
        <f ca="1">IF(NOTA[[#This Row],[ID]]="","",COUNTIF(NOTA[ID_H],NOTA[[#This Row],[ID_H]]))</f>
        <v/>
      </c>
      <c r="AK13" s="38">
        <f ca="1">IF(NOTA[[#This Row],[TGL.NOTA]]="",IF(NOTA[[#This Row],[SUPPLIER_H]]="","",AK12),MONTH(NOTA[[#This Row],[TGL.NOTA]]))</f>
        <v>8</v>
      </c>
      <c r="AL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8" t="str">
        <f>IF(NOTA[[#This Row],[CONCAT4]]="","",_xlfn.IFNA(MATCH(NOTA[[#This Row],[CONCAT4]],[2]!RAW[CONCAT_H],0),FALSE))</f>
        <v/>
      </c>
      <c r="AQ13" s="38">
        <f>IF(NOTA[[#This Row],[CONCAT1]]="","",MATCH(NOTA[[#This Row],[CONCAT1]],[3]!db[NB NOTA_C],0))</f>
        <v>2296</v>
      </c>
      <c r="AR13" s="38" t="str">
        <f>IF(NOTA[[#This Row],[QTY/ CTN]]="","",TRUE)</f>
        <v/>
      </c>
      <c r="AS13" s="38" t="str">
        <f ca="1">IF(NOTA[[#This Row],[ID_H]]="","",IF(NOTA[[#This Row],[Column3]]=TRUE,NOTA[[#This Row],[QTY/ CTN]],INDEX([3]!db[QTY/ CTN],NOTA[[#This Row],[//DB]])))</f>
        <v>10 LSN</v>
      </c>
      <c r="AT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13" s="38" t="e">
        <f ca="1">IF(NOTA[[#This Row],[ID_H]]="","",MATCH(NOTA[[#This Row],[NB NOTA_C_QTY]],[4]!db[NB NOTA_C_QTY+F],0))</f>
        <v>#REF!</v>
      </c>
      <c r="AV13" s="53">
        <f ca="1">IF(NOTA[[#This Row],[NB NOTA_C_QTY]]="","",ROW()-2)</f>
        <v>11</v>
      </c>
    </row>
    <row r="14" spans="1:48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H14" s="47"/>
      <c r="K14" s="37">
        <v>1</v>
      </c>
      <c r="L14" s="37" t="s">
        <v>123</v>
      </c>
      <c r="M14" s="40">
        <v>1</v>
      </c>
      <c r="N14" s="38"/>
      <c r="Q14" s="42">
        <v>1440000</v>
      </c>
      <c r="R14" s="48"/>
      <c r="S14" s="49">
        <v>0.17</v>
      </c>
      <c r="U14" s="50"/>
      <c r="V14" s="45"/>
      <c r="W14" s="50">
        <f>IF(NOTA[[#This Row],[HARGA/ CTN]]="",NOTA[[#This Row],[JUMLAH_H]],NOTA[[#This Row],[HARGA/ CTN]]*IF(NOTA[[#This Row],[C]]="",0,NOTA[[#This Row],[C]]))</f>
        <v>1440000</v>
      </c>
      <c r="X14" s="50">
        <f>IF(NOTA[[#This Row],[JUMLAH]]="","",NOTA[[#This Row],[JUMLAH]]*NOTA[[#This Row],[DISC 1]])</f>
        <v>244800.00000000003</v>
      </c>
      <c r="Y14" s="50">
        <f>IF(NOTA[[#This Row],[JUMLAH]]="","",(NOTA[[#This Row],[JUMLAH]]-NOTA[[#This Row],[DISC 1-]])*NOTA[[#This Row],[DISC 2]])</f>
        <v>0</v>
      </c>
      <c r="Z14" s="50">
        <f>IF(NOTA[[#This Row],[JUMLAH]]="","",NOTA[[#This Row],[DISC 1-]]+NOTA[[#This Row],[DISC 2-]])</f>
        <v>244800.00000000003</v>
      </c>
      <c r="AA14" s="50">
        <f>IF(NOTA[[#This Row],[JUMLAH]]="","",NOTA[[#This Row],[JUMLAH]]-NOTA[[#This Row],[DISC]])</f>
        <v>1195200</v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4" s="50" t="str">
        <f>IF(OR(NOTA[[#This Row],[QTY]]="",NOTA[[#This Row],[HARGA SATUAN]]="",),"",NOTA[[#This Row],[QTY]]*NOTA[[#This Row],[HARGA SATUAN]])</f>
        <v/>
      </c>
      <c r="AG14" s="39">
        <f ca="1">IF(NOTA[ID_H]="","",INDEX(NOTA[TANGGAL],MATCH(,INDIRECT(ADDRESS(ROW(NOTA[TANGGAL]),COLUMN(NOTA[TANGGAL]))&amp;":"&amp;ADDRESS(ROW(),COLUMN(NOTA[TANGGAL]))),-1)))</f>
        <v>45139</v>
      </c>
      <c r="AH14" s="41" t="str">
        <f ca="1">IF(NOTA[[#This Row],[NAMA BARANG]]="","",INDEX(NOTA[SUPPLIER],MATCH(,INDIRECT(ADDRESS(ROW(NOTA[ID]),COLUMN(NOTA[ID]))&amp;":"&amp;ADDRESS(ROW(),COLUMN(NOTA[ID]))),-1)))</f>
        <v>KENKO SINAR INDONESIA</v>
      </c>
      <c r="AI14" s="41" t="str">
        <f ca="1">IF(NOTA[[#This Row],[ID_H]]="","",IF(NOTA[[#This Row],[FAKTUR]]="",INDIRECT(ADDRESS(ROW()-1,COLUMN())),NOTA[[#This Row],[FAKTUR]]))</f>
        <v>ARTO MORO</v>
      </c>
      <c r="AJ14" s="38" t="str">
        <f ca="1">IF(NOTA[[#This Row],[ID]]="","",COUNTIF(NOTA[ID_H],NOTA[[#This Row],[ID_H]]))</f>
        <v/>
      </c>
      <c r="AK14" s="38">
        <f ca="1">IF(NOTA[[#This Row],[TGL.NOTA]]="",IF(NOTA[[#This Row],[SUPPLIER_H]]="","",AK13),MONTH(NOTA[[#This Row],[TGL.NOTA]]))</f>
        <v>8</v>
      </c>
      <c r="AL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M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8" t="str">
        <f>IF(NOTA[[#This Row],[CONCAT4]]="","",_xlfn.IFNA(MATCH(NOTA[[#This Row],[CONCAT4]],[2]!RAW[CONCAT_H],0),FALSE))</f>
        <v/>
      </c>
      <c r="AQ14" s="38">
        <f>IF(NOTA[[#This Row],[CONCAT1]]="","",MATCH(NOTA[[#This Row],[CONCAT1]],[3]!db[NB NOTA_C],0))</f>
        <v>2297</v>
      </c>
      <c r="AR14" s="38" t="str">
        <f>IF(NOTA[[#This Row],[QTY/ CTN]]="","",TRUE)</f>
        <v/>
      </c>
      <c r="AS14" s="38" t="str">
        <f ca="1">IF(NOTA[[#This Row],[ID_H]]="","",IF(NOTA[[#This Row],[Column3]]=TRUE,NOTA[[#This Row],[QTY/ CTN]],INDEX([3]!db[QTY/ CTN],NOTA[[#This Row],[//DB]])))</f>
        <v>4 BOX (24 PCS)</v>
      </c>
      <c r="AT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U14" s="38" t="e">
        <f ca="1">IF(NOTA[[#This Row],[ID_H]]="","",MATCH(NOTA[[#This Row],[NB NOTA_C_QTY]],[4]!db[NB NOTA_C_QTY+F],0))</f>
        <v>#REF!</v>
      </c>
      <c r="AV14" s="53">
        <f ca="1">IF(NOTA[[#This Row],[NB NOTA_C_QTY]]="","",ROW()-2)</f>
        <v>12</v>
      </c>
    </row>
    <row r="15" spans="1:48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H15" s="47"/>
      <c r="K15" s="37">
        <v>1</v>
      </c>
      <c r="L15" s="37" t="s">
        <v>124</v>
      </c>
      <c r="M15" s="40">
        <v>1</v>
      </c>
      <c r="N15" s="38"/>
      <c r="Q15" s="42">
        <v>930000</v>
      </c>
      <c r="R15" s="48"/>
      <c r="S15" s="49">
        <v>0.17</v>
      </c>
      <c r="U15" s="50"/>
      <c r="V15" s="45"/>
      <c r="W15" s="50">
        <f>IF(NOTA[[#This Row],[HARGA/ CTN]]="",NOTA[[#This Row],[JUMLAH_H]],NOTA[[#This Row],[HARGA/ CTN]]*IF(NOTA[[#This Row],[C]]="",0,NOTA[[#This Row],[C]]))</f>
        <v>930000</v>
      </c>
      <c r="X15" s="50">
        <f>IF(NOTA[[#This Row],[JUMLAH]]="","",NOTA[[#This Row],[JUMLAH]]*NOTA[[#This Row],[DISC 1]])</f>
        <v>158100</v>
      </c>
      <c r="Y15" s="50">
        <f>IF(NOTA[[#This Row],[JUMLAH]]="","",(NOTA[[#This Row],[JUMLAH]]-NOTA[[#This Row],[DISC 1-]])*NOTA[[#This Row],[DISC 2]])</f>
        <v>0</v>
      </c>
      <c r="Z15" s="50">
        <f>IF(NOTA[[#This Row],[JUMLAH]]="","",NOTA[[#This Row],[DISC 1-]]+NOTA[[#This Row],[DISC 2-]])</f>
        <v>158100</v>
      </c>
      <c r="AA15" s="50">
        <f>IF(NOTA[[#This Row],[JUMLAH]]="","",NOTA[[#This Row],[JUMLAH]]-NOTA[[#This Row],[DISC]])</f>
        <v>771900</v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5" s="50" t="str">
        <f>IF(OR(NOTA[[#This Row],[QTY]]="",NOTA[[#This Row],[HARGA SATUAN]]="",),"",NOTA[[#This Row],[QTY]]*NOTA[[#This Row],[HARGA SATUAN]])</f>
        <v/>
      </c>
      <c r="AG15" s="39">
        <f ca="1">IF(NOTA[ID_H]="","",INDEX(NOTA[TANGGAL],MATCH(,INDIRECT(ADDRESS(ROW(NOTA[TANGGAL]),COLUMN(NOTA[TANGGAL]))&amp;":"&amp;ADDRESS(ROW(),COLUMN(NOTA[TANGGAL]))),-1)))</f>
        <v>45139</v>
      </c>
      <c r="AH15" s="41" t="str">
        <f ca="1">IF(NOTA[[#This Row],[NAMA BARANG]]="","",INDEX(NOTA[SUPPLIER],MATCH(,INDIRECT(ADDRESS(ROW(NOTA[ID]),COLUMN(NOTA[ID]))&amp;":"&amp;ADDRESS(ROW(),COLUMN(NOTA[ID]))),-1)))</f>
        <v>KENKO SINAR INDONESIA</v>
      </c>
      <c r="AI15" s="41" t="str">
        <f ca="1">IF(NOTA[[#This Row],[ID_H]]="","",IF(NOTA[[#This Row],[FAKTUR]]="",INDIRECT(ADDRESS(ROW()-1,COLUMN())),NOTA[[#This Row],[FAKTUR]]))</f>
        <v>ARTO MORO</v>
      </c>
      <c r="AJ15" s="38" t="str">
        <f ca="1">IF(NOTA[[#This Row],[ID]]="","",COUNTIF(NOTA[ID_H],NOTA[[#This Row],[ID_H]]))</f>
        <v/>
      </c>
      <c r="AK15" s="38">
        <f ca="1">IF(NOTA[[#This Row],[TGL.NOTA]]="",IF(NOTA[[#This Row],[SUPPLIER_H]]="","",AK14),MONTH(NOTA[[#This Row],[TGL.NOTA]]))</f>
        <v>8</v>
      </c>
      <c r="AL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38" t="str">
        <f>IF(NOTA[[#This Row],[CONCAT4]]="","",_xlfn.IFNA(MATCH(NOTA[[#This Row],[CONCAT4]],[2]!RAW[CONCAT_H],0),FALSE))</f>
        <v/>
      </c>
      <c r="AQ15" s="38">
        <f>IF(NOTA[[#This Row],[CONCAT1]]="","",MATCH(NOTA[[#This Row],[CONCAT1]],[3]!db[NB NOTA_C],0))</f>
        <v>2471</v>
      </c>
      <c r="AR15" s="38" t="str">
        <f>IF(NOTA[[#This Row],[QTY/ CTN]]="","",TRUE)</f>
        <v/>
      </c>
      <c r="AS15" s="38" t="str">
        <f ca="1">IF(NOTA[[#This Row],[ID_H]]="","",IF(NOTA[[#This Row],[Column3]]=TRUE,NOTA[[#This Row],[QTY/ CTN]],INDEX([3]!db[QTY/ CTN],NOTA[[#This Row],[//DB]])))</f>
        <v>6 PCS</v>
      </c>
      <c r="AT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15" s="38" t="e">
        <f ca="1">IF(NOTA[[#This Row],[ID_H]]="","",MATCH(NOTA[[#This Row],[NB NOTA_C_QTY]],[4]!db[NB NOTA_C_QTY+F],0))</f>
        <v>#REF!</v>
      </c>
      <c r="AV15" s="53">
        <f ca="1">IF(NOTA[[#This Row],[NB NOTA_C_QTY]]="","",ROW()-2)</f>
        <v>13</v>
      </c>
    </row>
    <row r="16" spans="1:48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H16" s="47"/>
      <c r="L16" s="37" t="s">
        <v>125</v>
      </c>
      <c r="M16" s="40">
        <v>1</v>
      </c>
      <c r="N16" s="38"/>
      <c r="Q16" s="42">
        <v>1274400</v>
      </c>
      <c r="R16" s="48"/>
      <c r="S16" s="49">
        <v>0.17</v>
      </c>
      <c r="U16" s="50"/>
      <c r="V16" s="45"/>
      <c r="W16" s="50">
        <f>IF(NOTA[[#This Row],[HARGA/ CTN]]="",NOTA[[#This Row],[JUMLAH_H]],NOTA[[#This Row],[HARGA/ CTN]]*IF(NOTA[[#This Row],[C]]="",0,NOTA[[#This Row],[C]]))</f>
        <v>1274400</v>
      </c>
      <c r="X16" s="50">
        <f>IF(NOTA[[#This Row],[JUMLAH]]="","",NOTA[[#This Row],[JUMLAH]]*NOTA[[#This Row],[DISC 1]])</f>
        <v>216648.00000000003</v>
      </c>
      <c r="Y16" s="50">
        <f>IF(NOTA[[#This Row],[JUMLAH]]="","",(NOTA[[#This Row],[JUMLAH]]-NOTA[[#This Row],[DISC 1-]])*NOTA[[#This Row],[DISC 2]])</f>
        <v>0</v>
      </c>
      <c r="Z16" s="50">
        <f>IF(NOTA[[#This Row],[JUMLAH]]="","",NOTA[[#This Row],[DISC 1-]]+NOTA[[#This Row],[DISC 2-]])</f>
        <v>216648.00000000003</v>
      </c>
      <c r="AA16" s="50">
        <f>IF(NOTA[[#This Row],[JUMLAH]]="","",NOTA[[#This Row],[JUMLAH]]-NOTA[[#This Row],[DISC]])</f>
        <v>1057752</v>
      </c>
      <c r="AB16" s="50"/>
      <c r="AC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16" s="50" t="str">
        <f>IF(OR(NOTA[[#This Row],[QTY]]="",NOTA[[#This Row],[HARGA SATUAN]]="",),"",NOTA[[#This Row],[QTY]]*NOTA[[#This Row],[HARGA SATUAN]])</f>
        <v/>
      </c>
      <c r="AG16" s="39">
        <f ca="1">IF(NOTA[ID_H]="","",INDEX(NOTA[TANGGAL],MATCH(,INDIRECT(ADDRESS(ROW(NOTA[TANGGAL]),COLUMN(NOTA[TANGGAL]))&amp;":"&amp;ADDRESS(ROW(),COLUMN(NOTA[TANGGAL]))),-1)))</f>
        <v>45139</v>
      </c>
      <c r="AH16" s="41" t="str">
        <f ca="1">IF(NOTA[[#This Row],[NAMA BARANG]]="","",INDEX(NOTA[SUPPLIER],MATCH(,INDIRECT(ADDRESS(ROW(NOTA[ID]),COLUMN(NOTA[ID]))&amp;":"&amp;ADDRESS(ROW(),COLUMN(NOTA[ID]))),-1)))</f>
        <v>KENKO SINAR INDONESIA</v>
      </c>
      <c r="AI16" s="41" t="str">
        <f ca="1">IF(NOTA[[#This Row],[ID_H]]="","",IF(NOTA[[#This Row],[FAKTUR]]="",INDIRECT(ADDRESS(ROW()-1,COLUMN())),NOTA[[#This Row],[FAKTUR]]))</f>
        <v>ARTO MORO</v>
      </c>
      <c r="AJ16" s="38" t="str">
        <f ca="1">IF(NOTA[[#This Row],[ID]]="","",COUNTIF(NOTA[ID_H],NOTA[[#This Row],[ID_H]]))</f>
        <v/>
      </c>
      <c r="AK16" s="38">
        <f ca="1">IF(NOTA[[#This Row],[TGL.NOTA]]="",IF(NOTA[[#This Row],[SUPPLIER_H]]="","",AK15),MONTH(NOTA[[#This Row],[TGL.NOTA]]))</f>
        <v>8</v>
      </c>
      <c r="AL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M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8" t="str">
        <f>IF(NOTA[[#This Row],[CONCAT4]]="","",_xlfn.IFNA(MATCH(NOTA[[#This Row],[CONCAT4]],[2]!RAW[CONCAT_H],0),FALSE))</f>
        <v/>
      </c>
      <c r="AQ16" s="38">
        <f>IF(NOTA[[#This Row],[CONCAT1]]="","",MATCH(NOTA[[#This Row],[CONCAT1]],[3]!db[NB NOTA_C],0))</f>
        <v>2438</v>
      </c>
      <c r="AR16" s="38" t="str">
        <f>IF(NOTA[[#This Row],[QTY/ CTN]]="","",TRUE)</f>
        <v/>
      </c>
      <c r="AS16" s="38" t="str">
        <f ca="1">IF(NOTA[[#This Row],[ID_H]]="","",IF(NOTA[[#This Row],[Column3]]=TRUE,NOTA[[#This Row],[QTY/ CTN]],INDEX([3]!db[QTY/ CTN],NOTA[[#This Row],[//DB]])))</f>
        <v>18 LSN</v>
      </c>
      <c r="AT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U16" s="38" t="e">
        <f ca="1">IF(NOTA[[#This Row],[ID_H]]="","",MATCH(NOTA[[#This Row],[NB NOTA_C_QTY]],[4]!db[NB NOTA_C_QTY+F],0))</f>
        <v>#REF!</v>
      </c>
      <c r="AV16" s="53">
        <f ca="1">IF(NOTA[[#This Row],[NB NOTA_C_QTY]]="","",ROW()-2)</f>
        <v>14</v>
      </c>
    </row>
    <row r="17" spans="1:48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H17" s="47"/>
      <c r="K17" s="37">
        <v>2</v>
      </c>
      <c r="L17" s="37" t="s">
        <v>126</v>
      </c>
      <c r="M17" s="40">
        <v>2</v>
      </c>
      <c r="N17" s="38"/>
      <c r="Q17" s="42">
        <v>780000</v>
      </c>
      <c r="R17" s="48"/>
      <c r="S17" s="49">
        <v>0.17</v>
      </c>
      <c r="U17" s="50"/>
      <c r="V17" s="45"/>
      <c r="W17" s="50">
        <f>IF(NOTA[[#This Row],[HARGA/ CTN]]="",NOTA[[#This Row],[JUMLAH_H]],NOTA[[#This Row],[HARGA/ CTN]]*IF(NOTA[[#This Row],[C]]="",0,NOTA[[#This Row],[C]]))</f>
        <v>1560000</v>
      </c>
      <c r="X17" s="50">
        <f>IF(NOTA[[#This Row],[JUMLAH]]="","",NOTA[[#This Row],[JUMLAH]]*NOTA[[#This Row],[DISC 1]])</f>
        <v>265200</v>
      </c>
      <c r="Y17" s="50">
        <f>IF(NOTA[[#This Row],[JUMLAH]]="","",(NOTA[[#This Row],[JUMLAH]]-NOTA[[#This Row],[DISC 1-]])*NOTA[[#This Row],[DISC 2]])</f>
        <v>0</v>
      </c>
      <c r="Z17" s="50">
        <f>IF(NOTA[[#This Row],[JUMLAH]]="","",NOTA[[#This Row],[DISC 1-]]+NOTA[[#This Row],[DISC 2-]])</f>
        <v>265200</v>
      </c>
      <c r="AA17" s="50">
        <f>IF(NOTA[[#This Row],[JUMLAH]]="","",NOTA[[#This Row],[JUMLAH]]-NOTA[[#This Row],[DISC]])</f>
        <v>1294800</v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17" s="50" t="str">
        <f>IF(OR(NOTA[[#This Row],[QTY]]="",NOTA[[#This Row],[HARGA SATUAN]]="",),"",NOTA[[#This Row],[QTY]]*NOTA[[#This Row],[HARGA SATUAN]])</f>
        <v/>
      </c>
      <c r="AG17" s="39">
        <f ca="1">IF(NOTA[ID_H]="","",INDEX(NOTA[TANGGAL],MATCH(,INDIRECT(ADDRESS(ROW(NOTA[TANGGAL]),COLUMN(NOTA[TANGGAL]))&amp;":"&amp;ADDRESS(ROW(),COLUMN(NOTA[TANGGAL]))),-1)))</f>
        <v>45139</v>
      </c>
      <c r="AH17" s="41" t="str">
        <f ca="1">IF(NOTA[[#This Row],[NAMA BARANG]]="","",INDEX(NOTA[SUPPLIER],MATCH(,INDIRECT(ADDRESS(ROW(NOTA[ID]),COLUMN(NOTA[ID]))&amp;":"&amp;ADDRESS(ROW(),COLUMN(NOTA[ID]))),-1)))</f>
        <v>KENKO SINAR INDONESIA</v>
      </c>
      <c r="AI17" s="41" t="str">
        <f ca="1">IF(NOTA[[#This Row],[ID_H]]="","",IF(NOTA[[#This Row],[FAKTUR]]="",INDIRECT(ADDRESS(ROW()-1,COLUMN())),NOTA[[#This Row],[FAKTUR]]))</f>
        <v>ARTO MORO</v>
      </c>
      <c r="AJ17" s="38" t="str">
        <f ca="1">IF(NOTA[[#This Row],[ID]]="","",COUNTIF(NOTA[ID_H],NOTA[[#This Row],[ID_H]]))</f>
        <v/>
      </c>
      <c r="AK17" s="38">
        <f ca="1">IF(NOTA[[#This Row],[TGL.NOTA]]="",IF(NOTA[[#This Row],[SUPPLIER_H]]="","",AK16),MONTH(NOTA[[#This Row],[TGL.NOTA]]))</f>
        <v>8</v>
      </c>
      <c r="AL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M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N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O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38" t="str">
        <f>IF(NOTA[[#This Row],[CONCAT4]]="","",_xlfn.IFNA(MATCH(NOTA[[#This Row],[CONCAT4]],[2]!RAW[CONCAT_H],0),FALSE))</f>
        <v/>
      </c>
      <c r="AQ17" s="38">
        <f>IF(NOTA[[#This Row],[CONCAT1]]="","",MATCH(NOTA[[#This Row],[CONCAT1]],[3]!db[NB NOTA_C],0))</f>
        <v>742</v>
      </c>
      <c r="AR17" s="38" t="str">
        <f>IF(NOTA[[#This Row],[QTY/ CTN]]="","",TRUE)</f>
        <v/>
      </c>
      <c r="AS17" s="38" t="str">
        <f ca="1">IF(NOTA[[#This Row],[ID_H]]="","",IF(NOTA[[#This Row],[Column3]]=TRUE,NOTA[[#This Row],[QTY/ CTN]],INDEX([3]!db[QTY/ CTN],NOTA[[#This Row],[//DB]])))</f>
        <v>5 LSN</v>
      </c>
      <c r="AT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U17" s="38" t="e">
        <f ca="1">IF(NOTA[[#This Row],[ID_H]]="","",MATCH(NOTA[[#This Row],[NB NOTA_C_QTY]],[4]!db[NB NOTA_C_QTY+F],0))</f>
        <v>#REF!</v>
      </c>
      <c r="AV17" s="53">
        <f ca="1">IF(NOTA[[#This Row],[NB NOTA_C_QTY]]="","",ROW()-2)</f>
        <v>15</v>
      </c>
    </row>
    <row r="18" spans="1:48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H18" s="47"/>
      <c r="K18" s="37">
        <v>2</v>
      </c>
      <c r="L18" s="37" t="s">
        <v>127</v>
      </c>
      <c r="M18" s="40">
        <v>2</v>
      </c>
      <c r="N18" s="38"/>
      <c r="Q18" s="42">
        <v>768000</v>
      </c>
      <c r="R18" s="48"/>
      <c r="S18" s="49">
        <v>0.17</v>
      </c>
      <c r="U18" s="50"/>
      <c r="V18" s="45"/>
      <c r="W18" s="50">
        <f>IF(NOTA[[#This Row],[HARGA/ CTN]]="",NOTA[[#This Row],[JUMLAH_H]],NOTA[[#This Row],[HARGA/ CTN]]*IF(NOTA[[#This Row],[C]]="",0,NOTA[[#This Row],[C]]))</f>
        <v>1536000</v>
      </c>
      <c r="X18" s="50">
        <f>IF(NOTA[[#This Row],[JUMLAH]]="","",NOTA[[#This Row],[JUMLAH]]*NOTA[[#This Row],[DISC 1]])</f>
        <v>261120.00000000003</v>
      </c>
      <c r="Y18" s="50">
        <f>IF(NOTA[[#This Row],[JUMLAH]]="","",(NOTA[[#This Row],[JUMLAH]]-NOTA[[#This Row],[DISC 1-]])*NOTA[[#This Row],[DISC 2]])</f>
        <v>0</v>
      </c>
      <c r="Z18" s="50">
        <f>IF(NOTA[[#This Row],[JUMLAH]]="","",NOTA[[#This Row],[DISC 1-]]+NOTA[[#This Row],[DISC 2-]])</f>
        <v>261120.00000000003</v>
      </c>
      <c r="AA18" s="50">
        <f>IF(NOTA[[#This Row],[JUMLAH]]="","",NOTA[[#This Row],[JUMLAH]]-NOTA[[#This Row],[DISC]])</f>
        <v>1274880</v>
      </c>
      <c r="AB18" s="50"/>
      <c r="AC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D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E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18" s="50" t="str">
        <f>IF(OR(NOTA[[#This Row],[QTY]]="",NOTA[[#This Row],[HARGA SATUAN]]="",),"",NOTA[[#This Row],[QTY]]*NOTA[[#This Row],[HARGA SATUAN]])</f>
        <v/>
      </c>
      <c r="AG18" s="39">
        <f ca="1">IF(NOTA[ID_H]="","",INDEX(NOTA[TANGGAL],MATCH(,INDIRECT(ADDRESS(ROW(NOTA[TANGGAL]),COLUMN(NOTA[TANGGAL]))&amp;":"&amp;ADDRESS(ROW(),COLUMN(NOTA[TANGGAL]))),-1)))</f>
        <v>45139</v>
      </c>
      <c r="AH18" s="41" t="str">
        <f ca="1">IF(NOTA[[#This Row],[NAMA BARANG]]="","",INDEX(NOTA[SUPPLIER],MATCH(,INDIRECT(ADDRESS(ROW(NOTA[ID]),COLUMN(NOTA[ID]))&amp;":"&amp;ADDRESS(ROW(),COLUMN(NOTA[ID]))),-1)))</f>
        <v>KENKO SINAR INDONESIA</v>
      </c>
      <c r="AI18" s="41" t="str">
        <f ca="1">IF(NOTA[[#This Row],[ID_H]]="","",IF(NOTA[[#This Row],[FAKTUR]]="",INDIRECT(ADDRESS(ROW()-1,COLUMN())),NOTA[[#This Row],[FAKTUR]]))</f>
        <v>ARTO MORO</v>
      </c>
      <c r="AJ18" s="38" t="str">
        <f ca="1">IF(NOTA[[#This Row],[ID]]="","",COUNTIF(NOTA[ID_H],NOTA[[#This Row],[ID_H]]))</f>
        <v/>
      </c>
      <c r="AK18" s="38">
        <f ca="1">IF(NOTA[[#This Row],[TGL.NOTA]]="",IF(NOTA[[#This Row],[SUPPLIER_H]]="","",AK17),MONTH(NOTA[[#This Row],[TGL.NOTA]]))</f>
        <v>8</v>
      </c>
      <c r="AL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M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N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O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8" t="str">
        <f>IF(NOTA[[#This Row],[CONCAT4]]="","",_xlfn.IFNA(MATCH(NOTA[[#This Row],[CONCAT4]],[2]!RAW[CONCAT_H],0),FALSE))</f>
        <v/>
      </c>
      <c r="AQ18" s="38">
        <f>IF(NOTA[[#This Row],[CONCAT1]]="","",MATCH(NOTA[[#This Row],[CONCAT1]],[3]!db[NB NOTA_C],0))</f>
        <v>744</v>
      </c>
      <c r="AR18" s="38" t="str">
        <f>IF(NOTA[[#This Row],[QTY/ CTN]]="","",TRUE)</f>
        <v/>
      </c>
      <c r="AS18" s="38" t="str">
        <f ca="1">IF(NOTA[[#This Row],[ID_H]]="","",IF(NOTA[[#This Row],[Column3]]=TRUE,NOTA[[#This Row],[QTY/ CTN]],INDEX([3]!db[QTY/ CTN],NOTA[[#This Row],[//DB]])))</f>
        <v>5 LSN</v>
      </c>
      <c r="AT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U18" s="38" t="e">
        <f ca="1">IF(NOTA[[#This Row],[ID_H]]="","",MATCH(NOTA[[#This Row],[NB NOTA_C_QTY]],[4]!db[NB NOTA_C_QTY+F],0))</f>
        <v>#REF!</v>
      </c>
      <c r="AV18" s="53">
        <f ca="1">IF(NOTA[[#This Row],[NB NOTA_C_QTY]]="","",ROW()-2)</f>
        <v>16</v>
      </c>
    </row>
    <row r="19" spans="1:48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/>
      <c r="H19" s="47"/>
      <c r="N19" s="38"/>
      <c r="Q19" s="42"/>
      <c r="R19" s="48"/>
      <c r="S19" s="49"/>
      <c r="U19" s="50"/>
      <c r="V19" s="45"/>
      <c r="W19" s="50" t="str">
        <f>IF(NOTA[[#This Row],[HARGA/ CTN]]="",NOTA[[#This Row],[JUMLAH_H]],NOTA[[#This Row],[HARGA/ CTN]]*IF(NOTA[[#This Row],[C]]="",0,NOTA[[#This Row],[C]]))</f>
        <v/>
      </c>
      <c r="X19" s="50" t="str">
        <f>IF(NOTA[[#This Row],[JUMLAH]]="","",NOTA[[#This Row],[JUMLAH]]*NOTA[[#This Row],[DISC 1]])</f>
        <v/>
      </c>
      <c r="Y19" s="50" t="str">
        <f>IF(NOTA[[#This Row],[JUMLAH]]="","",(NOTA[[#This Row],[JUMLAH]]-NOTA[[#This Row],[DISC 1-]])*NOTA[[#This Row],[DISC 2]])</f>
        <v/>
      </c>
      <c r="Z19" s="50" t="str">
        <f>IF(NOTA[[#This Row],[JUMLAH]]="","",NOTA[[#This Row],[DISC 1-]]+NOTA[[#This Row],[DISC 2-]])</f>
        <v/>
      </c>
      <c r="AA19" s="50" t="str">
        <f>IF(NOTA[[#This Row],[JUMLAH]]="","",NOTA[[#This Row],[JUMLAH]]-NOTA[[#This Row],[DISC]])</f>
        <v/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50" t="str">
        <f>IF(OR(NOTA[[#This Row],[QTY]]="",NOTA[[#This Row],[HARGA SATUAN]]="",),"",NOTA[[#This Row],[QTY]]*NOTA[[#This Row],[HARGA SATUAN]])</f>
        <v/>
      </c>
      <c r="AG19" s="39" t="str">
        <f ca="1">IF(NOTA[ID_H]="","",INDEX(NOTA[TANGGAL],MATCH(,INDIRECT(ADDRESS(ROW(NOTA[TANGGAL]),COLUMN(NOTA[TANGGAL]))&amp;":"&amp;ADDRESS(ROW(),COLUMN(NOTA[TANGGAL]))),-1)))</f>
        <v/>
      </c>
      <c r="AH19" s="41" t="str">
        <f ca="1">IF(NOTA[[#This Row],[NAMA BARANG]]="","",INDEX(NOTA[SUPPLIER],MATCH(,INDIRECT(ADDRESS(ROW(NOTA[ID]),COLUMN(NOTA[ID]))&amp;":"&amp;ADDRESS(ROW(),COLUMN(NOTA[ID]))),-1)))</f>
        <v/>
      </c>
      <c r="AI19" s="41" t="str">
        <f ca="1">IF(NOTA[[#This Row],[ID_H]]="","",IF(NOTA[[#This Row],[FAKTUR]]="",INDIRECT(ADDRESS(ROW()-1,COLUMN())),NOTA[[#This Row],[FAKTUR]]))</f>
        <v/>
      </c>
      <c r="AJ19" s="38" t="str">
        <f ca="1">IF(NOTA[[#This Row],[ID]]="","",COUNTIF(NOTA[ID_H],NOTA[[#This Row],[ID_H]]))</f>
        <v/>
      </c>
      <c r="AK19" s="38" t="str">
        <f ca="1">IF(NOTA[[#This Row],[TGL.NOTA]]="",IF(NOTA[[#This Row],[SUPPLIER_H]]="","",AK18),MONTH(NOTA[[#This Row],[TGL.NOTA]]))</f>
        <v/>
      </c>
      <c r="AL19" s="38" t="str">
        <f>LOWER(SUBSTITUTE(SUBSTITUTE(SUBSTITUTE(SUBSTITUTE(SUBSTITUTE(SUBSTITUTE(SUBSTITUTE(SUBSTITUTE(SUBSTITUTE(NOTA[NAMA BARANG]," ",),".",""),"-",""),"(",""),")",""),",",""),"/",""),"""",""),"+",""))</f>
        <v/>
      </c>
      <c r="AM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38" t="str">
        <f>IF(NOTA[[#This Row],[CONCAT4]]="","",_xlfn.IFNA(MATCH(NOTA[[#This Row],[CONCAT4]],[2]!RAW[CONCAT_H],0),FALSE))</f>
        <v/>
      </c>
      <c r="AQ19" s="38" t="str">
        <f>IF(NOTA[[#This Row],[CONCAT1]]="","",MATCH(NOTA[[#This Row],[CONCAT1]],[3]!db[NB NOTA_C],0))</f>
        <v/>
      </c>
      <c r="AR19" s="38" t="str">
        <f>IF(NOTA[[#This Row],[QTY/ CTN]]="","",TRUE)</f>
        <v/>
      </c>
      <c r="AS19" s="38" t="str">
        <f ca="1">IF(NOTA[[#This Row],[ID_H]]="","",IF(NOTA[[#This Row],[Column3]]=TRUE,NOTA[[#This Row],[QTY/ CTN]],INDEX([3]!db[QTY/ CTN],NOTA[[#This Row],[//DB]])))</f>
        <v/>
      </c>
      <c r="AT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" s="38" t="str">
        <f ca="1">IF(NOTA[[#This Row],[ID_H]]="","",MATCH(NOTA[[#This Row],[NB NOTA_C_QTY]],[4]!db[NB NOTA_C_QTY+F],0))</f>
        <v/>
      </c>
      <c r="AV19" s="53" t="str">
        <f ca="1">IF(NOTA[[#This Row],[NB NOTA_C_QTY]]="","",ROW()-2)</f>
        <v/>
      </c>
    </row>
    <row r="20" spans="1:48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Q20" s="42">
        <v>396000</v>
      </c>
      <c r="R20" s="48"/>
      <c r="S20" s="49">
        <v>0.17</v>
      </c>
      <c r="U20" s="50"/>
      <c r="V20" s="45"/>
      <c r="W20" s="50">
        <f>IF(NOTA[[#This Row],[HARGA/ CTN]]="",NOTA[[#This Row],[JUMLAH_H]],NOTA[[#This Row],[HARGA/ CTN]]*IF(NOTA[[#This Row],[C]]="",0,NOTA[[#This Row],[C]]))</f>
        <v>1980000</v>
      </c>
      <c r="X20" s="50">
        <f>IF(NOTA[[#This Row],[JUMLAH]]="","",NOTA[[#This Row],[JUMLAH]]*NOTA[[#This Row],[DISC 1]])</f>
        <v>336600</v>
      </c>
      <c r="Y20" s="50">
        <f>IF(NOTA[[#This Row],[JUMLAH]]="","",(NOTA[[#This Row],[JUMLAH]]-NOTA[[#This Row],[DISC 1-]])*NOTA[[#This Row],[DISC 2]])</f>
        <v>0</v>
      </c>
      <c r="Z20" s="50">
        <f>IF(NOTA[[#This Row],[JUMLAH]]="","",NOTA[[#This Row],[DISC 1-]]+NOTA[[#This Row],[DISC 2-]])</f>
        <v>336600</v>
      </c>
      <c r="AA20" s="50">
        <f>IF(NOTA[[#This Row],[JUMLAH]]="","",NOTA[[#This Row],[JUMLAH]]-NOTA[[#This Row],[DISC]])</f>
        <v>1643400</v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20" s="50" t="str">
        <f>IF(OR(NOTA[[#This Row],[QTY]]="",NOTA[[#This Row],[HARGA SATUAN]]="",),"",NOTA[[#This Row],[QTY]]*NOTA[[#This Row],[HARGA SATUAN]])</f>
        <v/>
      </c>
      <c r="AG20" s="39">
        <f ca="1">IF(NOTA[ID_H]="","",INDEX(NOTA[TANGGAL],MATCH(,INDIRECT(ADDRESS(ROW(NOTA[TANGGAL]),COLUMN(NOTA[TANGGAL]))&amp;":"&amp;ADDRESS(ROW(),COLUMN(NOTA[TANGGAL]))),-1)))</f>
        <v>45139</v>
      </c>
      <c r="AH20" s="41" t="str">
        <f ca="1">IF(NOTA[[#This Row],[NAMA BARANG]]="","",INDEX(NOTA[SUPPLIER],MATCH(,INDIRECT(ADDRESS(ROW(NOTA[ID]),COLUMN(NOTA[ID]))&amp;":"&amp;ADDRESS(ROW(),COLUMN(NOTA[ID]))),-1)))</f>
        <v>KENKO SINAR INDONESIA</v>
      </c>
      <c r="AI20" s="41" t="str">
        <f ca="1">IF(NOTA[[#This Row],[ID_H]]="","",IF(NOTA[[#This Row],[FAKTUR]]="",INDIRECT(ADDRESS(ROW()-1,COLUMN())),NOTA[[#This Row],[FAKTUR]]))</f>
        <v>ARTO MORO</v>
      </c>
      <c r="AJ20" s="38">
        <f ca="1">IF(NOTA[[#This Row],[ID]]="","",COUNTIF(NOTA[ID_H],NOTA[[#This Row],[ID_H]]))</f>
        <v>5</v>
      </c>
      <c r="AK20" s="38">
        <f>IF(NOTA[[#This Row],[TGL.NOTA]]="",IF(NOTA[[#This Row],[SUPPLIER_H]]="","",AK19),MONTH(NOTA[[#This Row],[TGL.NOTA]]))</f>
        <v>8</v>
      </c>
      <c r="AL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P20" s="38" t="e">
        <f>IF(NOTA[[#This Row],[CONCAT4]]="","",_xlfn.IFNA(MATCH(NOTA[[#This Row],[CONCAT4]],[2]!RAW[CONCAT_H],0),FALSE))</f>
        <v>#REF!</v>
      </c>
      <c r="AQ20" s="38">
        <f>IF(NOTA[[#This Row],[CONCAT1]]="","",MATCH(NOTA[[#This Row],[CONCAT1]],[3]!db[NB NOTA_C],0))</f>
        <v>1492</v>
      </c>
      <c r="AR20" s="38" t="str">
        <f>IF(NOTA[[#This Row],[QTY/ CTN]]="","",TRUE)</f>
        <v/>
      </c>
      <c r="AS20" s="38" t="str">
        <f ca="1">IF(NOTA[[#This Row],[ID_H]]="","",IF(NOTA[[#This Row],[Column3]]=TRUE,NOTA[[#This Row],[QTY/ CTN]],INDEX([3]!db[QTY/ CTN],NOTA[[#This Row],[//DB]])))</f>
        <v>20 LSN</v>
      </c>
      <c r="AT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20" s="38" t="e">
        <f ca="1">IF(NOTA[[#This Row],[ID_H]]="","",MATCH(NOTA[[#This Row],[NB NOTA_C_QTY]],[4]!db[NB NOTA_C_QTY+F],0))</f>
        <v>#REF!</v>
      </c>
      <c r="AV20" s="53">
        <f ca="1">IF(NOTA[[#This Row],[NB NOTA_C_QTY]]="","",ROW()-2)</f>
        <v>18</v>
      </c>
    </row>
    <row r="21" spans="1:48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H21" s="47"/>
      <c r="K21" s="37">
        <v>3</v>
      </c>
      <c r="L21" s="37" t="s">
        <v>130</v>
      </c>
      <c r="M21" s="40">
        <v>5</v>
      </c>
      <c r="N21" s="38"/>
      <c r="Q21" s="42">
        <v>504000</v>
      </c>
      <c r="R21" s="48"/>
      <c r="S21" s="49">
        <v>0.17</v>
      </c>
      <c r="U21" s="50"/>
      <c r="V21" s="45"/>
      <c r="W21" s="50">
        <f>IF(NOTA[[#This Row],[HARGA/ CTN]]="",NOTA[[#This Row],[JUMLAH_H]],NOTA[[#This Row],[HARGA/ CTN]]*IF(NOTA[[#This Row],[C]]="",0,NOTA[[#This Row],[C]]))</f>
        <v>2520000</v>
      </c>
      <c r="X21" s="50">
        <f>IF(NOTA[[#This Row],[JUMLAH]]="","",NOTA[[#This Row],[JUMLAH]]*NOTA[[#This Row],[DISC 1]])</f>
        <v>428400.00000000006</v>
      </c>
      <c r="Y21" s="50">
        <f>IF(NOTA[[#This Row],[JUMLAH]]="","",(NOTA[[#This Row],[JUMLAH]]-NOTA[[#This Row],[DISC 1-]])*NOTA[[#This Row],[DISC 2]])</f>
        <v>0</v>
      </c>
      <c r="Z21" s="50">
        <f>IF(NOTA[[#This Row],[JUMLAH]]="","",NOTA[[#This Row],[DISC 1-]]+NOTA[[#This Row],[DISC 2-]])</f>
        <v>428400.00000000006</v>
      </c>
      <c r="AA21" s="50">
        <f>IF(NOTA[[#This Row],[JUMLAH]]="","",NOTA[[#This Row],[JUMLAH]]-NOTA[[#This Row],[DISC]])</f>
        <v>2091600</v>
      </c>
      <c r="AB21" s="50"/>
      <c r="AC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1" s="50" t="str">
        <f>IF(OR(NOTA[[#This Row],[QTY]]="",NOTA[[#This Row],[HARGA SATUAN]]="",),"",NOTA[[#This Row],[QTY]]*NOTA[[#This Row],[HARGA SATUAN]])</f>
        <v/>
      </c>
      <c r="AG21" s="39">
        <f ca="1">IF(NOTA[ID_H]="","",INDEX(NOTA[TANGGAL],MATCH(,INDIRECT(ADDRESS(ROW(NOTA[TANGGAL]),COLUMN(NOTA[TANGGAL]))&amp;":"&amp;ADDRESS(ROW(),COLUMN(NOTA[TANGGAL]))),-1)))</f>
        <v>45139</v>
      </c>
      <c r="AH21" s="41" t="str">
        <f ca="1">IF(NOTA[[#This Row],[NAMA BARANG]]="","",INDEX(NOTA[SUPPLIER],MATCH(,INDIRECT(ADDRESS(ROW(NOTA[ID]),COLUMN(NOTA[ID]))&amp;":"&amp;ADDRESS(ROW(),COLUMN(NOTA[ID]))),-1)))</f>
        <v>KENKO SINAR INDONESIA</v>
      </c>
      <c r="AI21" s="41" t="str">
        <f ca="1">IF(NOTA[[#This Row],[ID_H]]="","",IF(NOTA[[#This Row],[FAKTUR]]="",INDIRECT(ADDRESS(ROW()-1,COLUMN())),NOTA[[#This Row],[FAKTUR]]))</f>
        <v>ARTO MORO</v>
      </c>
      <c r="AJ21" s="38" t="str">
        <f ca="1">IF(NOTA[[#This Row],[ID]]="","",COUNTIF(NOTA[ID_H],NOTA[[#This Row],[ID_H]]))</f>
        <v/>
      </c>
      <c r="AK21" s="38">
        <f ca="1">IF(NOTA[[#This Row],[TGL.NOTA]]="",IF(NOTA[[#This Row],[SUPPLIER_H]]="","",AK20),MONTH(NOTA[[#This Row],[TGL.NOTA]]))</f>
        <v>8</v>
      </c>
      <c r="AL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8" t="str">
        <f>IF(NOTA[[#This Row],[CONCAT4]]="","",_xlfn.IFNA(MATCH(NOTA[[#This Row],[CONCAT4]],[2]!RAW[CONCAT_H],0),FALSE))</f>
        <v/>
      </c>
      <c r="AQ21" s="38">
        <f>IF(NOTA[[#This Row],[CONCAT1]]="","",MATCH(NOTA[[#This Row],[CONCAT1]],[3]!db[NB NOTA_C],0))</f>
        <v>1493</v>
      </c>
      <c r="AR21" s="38" t="str">
        <f>IF(NOTA[[#This Row],[QTY/ CTN]]="","",TRUE)</f>
        <v/>
      </c>
      <c r="AS21" s="38" t="str">
        <f ca="1">IF(NOTA[[#This Row],[ID_H]]="","",IF(NOTA[[#This Row],[Column3]]=TRUE,NOTA[[#This Row],[QTY/ CTN]],INDEX([3]!db[QTY/ CTN],NOTA[[#This Row],[//DB]])))</f>
        <v>20 LSN</v>
      </c>
      <c r="AT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1" s="38" t="e">
        <f ca="1">IF(NOTA[[#This Row],[ID_H]]="","",MATCH(NOTA[[#This Row],[NB NOTA_C_QTY]],[4]!db[NB NOTA_C_QTY+F],0))</f>
        <v>#REF!</v>
      </c>
      <c r="AV21" s="53">
        <f ca="1">IF(NOTA[[#This Row],[NB NOTA_C_QTY]]="","",ROW()-2)</f>
        <v>19</v>
      </c>
    </row>
    <row r="22" spans="1:48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H22" s="47"/>
      <c r="K22" s="37">
        <v>5</v>
      </c>
      <c r="L22" s="37" t="s">
        <v>131</v>
      </c>
      <c r="M22" s="40">
        <v>5</v>
      </c>
      <c r="N22" s="38"/>
      <c r="Q22" s="42">
        <v>2376000</v>
      </c>
      <c r="R22" s="48"/>
      <c r="S22" s="49">
        <v>0.17</v>
      </c>
      <c r="U22" s="50"/>
      <c r="V22" s="45"/>
      <c r="W22" s="50">
        <f>IF(NOTA[[#This Row],[HARGA/ CTN]]="",NOTA[[#This Row],[JUMLAH_H]],NOTA[[#This Row],[HARGA/ CTN]]*IF(NOTA[[#This Row],[C]]="",0,NOTA[[#This Row],[C]]))</f>
        <v>11880000</v>
      </c>
      <c r="X22" s="50">
        <f>IF(NOTA[[#This Row],[JUMLAH]]="","",NOTA[[#This Row],[JUMLAH]]*NOTA[[#This Row],[DISC 1]])</f>
        <v>2019600.0000000002</v>
      </c>
      <c r="Y22" s="50">
        <f>IF(NOTA[[#This Row],[JUMLAH]]="","",(NOTA[[#This Row],[JUMLAH]]-NOTA[[#This Row],[DISC 1-]])*NOTA[[#This Row],[DISC 2]])</f>
        <v>0</v>
      </c>
      <c r="Z22" s="50">
        <f>IF(NOTA[[#This Row],[JUMLAH]]="","",NOTA[[#This Row],[DISC 1-]]+NOTA[[#This Row],[DISC 2-]])</f>
        <v>2019600.0000000002</v>
      </c>
      <c r="AA22" s="50">
        <f>IF(NOTA[[#This Row],[JUMLAH]]="","",NOTA[[#This Row],[JUMLAH]]-NOTA[[#This Row],[DISC]])</f>
        <v>9860400</v>
      </c>
      <c r="AB22" s="50"/>
      <c r="AC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22" s="50" t="str">
        <f>IF(OR(NOTA[[#This Row],[QTY]]="",NOTA[[#This Row],[HARGA SATUAN]]="",),"",NOTA[[#This Row],[QTY]]*NOTA[[#This Row],[HARGA SATUAN]])</f>
        <v/>
      </c>
      <c r="AG22" s="39">
        <f ca="1">IF(NOTA[ID_H]="","",INDEX(NOTA[TANGGAL],MATCH(,INDIRECT(ADDRESS(ROW(NOTA[TANGGAL]),COLUMN(NOTA[TANGGAL]))&amp;":"&amp;ADDRESS(ROW(),COLUMN(NOTA[TANGGAL]))),-1)))</f>
        <v>45139</v>
      </c>
      <c r="AH22" s="41" t="str">
        <f ca="1">IF(NOTA[[#This Row],[NAMA BARANG]]="","",INDEX(NOTA[SUPPLIER],MATCH(,INDIRECT(ADDRESS(ROW(NOTA[ID]),COLUMN(NOTA[ID]))&amp;":"&amp;ADDRESS(ROW(),COLUMN(NOTA[ID]))),-1)))</f>
        <v>KENKO SINAR INDONESIA</v>
      </c>
      <c r="AI22" s="41" t="str">
        <f ca="1">IF(NOTA[[#This Row],[ID_H]]="","",IF(NOTA[[#This Row],[FAKTUR]]="",INDIRECT(ADDRESS(ROW()-1,COLUMN())),NOTA[[#This Row],[FAKTUR]]))</f>
        <v>ARTO MORO</v>
      </c>
      <c r="AJ22" s="38" t="str">
        <f ca="1">IF(NOTA[[#This Row],[ID]]="","",COUNTIF(NOTA[ID_H],NOTA[[#This Row],[ID_H]]))</f>
        <v/>
      </c>
      <c r="AK22" s="38">
        <f ca="1">IF(NOTA[[#This Row],[TGL.NOTA]]="",IF(NOTA[[#This Row],[SUPPLIER_H]]="","",AK21),MONTH(NOTA[[#This Row],[TGL.NOTA]]))</f>
        <v>8</v>
      </c>
      <c r="AL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38" t="str">
        <f>IF(NOTA[[#This Row],[CONCAT4]]="","",_xlfn.IFNA(MATCH(NOTA[[#This Row],[CONCAT4]],[2]!RAW[CONCAT_H],0),FALSE))</f>
        <v/>
      </c>
      <c r="AQ22" s="38">
        <f>IF(NOTA[[#This Row],[CONCAT1]]="","",MATCH(NOTA[[#This Row],[CONCAT1]],[3]!db[NB NOTA_C],0))</f>
        <v>1508</v>
      </c>
      <c r="AR22" s="38" t="str">
        <f>IF(NOTA[[#This Row],[QTY/ CTN]]="","",TRUE)</f>
        <v/>
      </c>
      <c r="AS22" s="38" t="str">
        <f ca="1">IF(NOTA[[#This Row],[ID_H]]="","",IF(NOTA[[#This Row],[Column3]]=TRUE,NOTA[[#This Row],[QTY/ CTN]],INDEX([3]!db[QTY/ CTN],NOTA[[#This Row],[//DB]])))</f>
        <v>36 BOX (30 PCS)</v>
      </c>
      <c r="AT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22" s="38" t="e">
        <f ca="1">IF(NOTA[[#This Row],[ID_H]]="","",MATCH(NOTA[[#This Row],[NB NOTA_C_QTY]],[4]!db[NB NOTA_C_QTY+F],0))</f>
        <v>#REF!</v>
      </c>
      <c r="AV22" s="53">
        <f ca="1">IF(NOTA[[#This Row],[NB NOTA_C_QTY]]="","",ROW()-2)</f>
        <v>20</v>
      </c>
    </row>
    <row r="23" spans="1:48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/>
      <c r="H23" s="47"/>
      <c r="K23" s="37">
        <v>2</v>
      </c>
      <c r="L23" s="37" t="s">
        <v>132</v>
      </c>
      <c r="M23" s="40">
        <v>2</v>
      </c>
      <c r="N23" s="38"/>
      <c r="Q23" s="42">
        <v>2592000</v>
      </c>
      <c r="R23" s="48"/>
      <c r="S23" s="49">
        <v>0.17</v>
      </c>
      <c r="U23" s="50"/>
      <c r="V23" s="45"/>
      <c r="W23" s="50">
        <f>IF(NOTA[[#This Row],[HARGA/ CTN]]="",NOTA[[#This Row],[JUMLAH_H]],NOTA[[#This Row],[HARGA/ CTN]]*IF(NOTA[[#This Row],[C]]="",0,NOTA[[#This Row],[C]]))</f>
        <v>5184000</v>
      </c>
      <c r="X23" s="50">
        <f>IF(NOTA[[#This Row],[JUMLAH]]="","",NOTA[[#This Row],[JUMLAH]]*NOTA[[#This Row],[DISC 1]])</f>
        <v>881280.00000000012</v>
      </c>
      <c r="Y23" s="50">
        <f>IF(NOTA[[#This Row],[JUMLAH]]="","",(NOTA[[#This Row],[JUMLAH]]-NOTA[[#This Row],[DISC 1-]])*NOTA[[#This Row],[DISC 2]])</f>
        <v>0</v>
      </c>
      <c r="Z23" s="50">
        <f>IF(NOTA[[#This Row],[JUMLAH]]="","",NOTA[[#This Row],[DISC 1-]]+NOTA[[#This Row],[DISC 2-]])</f>
        <v>881280.00000000012</v>
      </c>
      <c r="AA23" s="50">
        <f>IF(NOTA[[#This Row],[JUMLAH]]="","",NOTA[[#This Row],[JUMLAH]]-NOTA[[#This Row],[DISC]])</f>
        <v>4302720</v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" s="50" t="str">
        <f>IF(OR(NOTA[[#This Row],[QTY]]="",NOTA[[#This Row],[HARGA SATUAN]]="",),"",NOTA[[#This Row],[QTY]]*NOTA[[#This Row],[HARGA SATUAN]])</f>
        <v/>
      </c>
      <c r="AG23" s="39">
        <f ca="1">IF(NOTA[ID_H]="","",INDEX(NOTA[TANGGAL],MATCH(,INDIRECT(ADDRESS(ROW(NOTA[TANGGAL]),COLUMN(NOTA[TANGGAL]))&amp;":"&amp;ADDRESS(ROW(),COLUMN(NOTA[TANGGAL]))),-1)))</f>
        <v>45139</v>
      </c>
      <c r="AH23" s="41" t="str">
        <f ca="1">IF(NOTA[[#This Row],[NAMA BARANG]]="","",INDEX(NOTA[SUPPLIER],MATCH(,INDIRECT(ADDRESS(ROW(NOTA[ID]),COLUMN(NOTA[ID]))&amp;":"&amp;ADDRESS(ROW(),COLUMN(NOTA[ID]))),-1)))</f>
        <v>KENKO SINAR INDONESIA</v>
      </c>
      <c r="AI23" s="41" t="str">
        <f ca="1">IF(NOTA[[#This Row],[ID_H]]="","",IF(NOTA[[#This Row],[FAKTUR]]="",INDIRECT(ADDRESS(ROW()-1,COLUMN())),NOTA[[#This Row],[FAKTUR]]))</f>
        <v>ARTO MORO</v>
      </c>
      <c r="AJ23" s="38" t="str">
        <f ca="1">IF(NOTA[[#This Row],[ID]]="","",COUNTIF(NOTA[ID_H],NOTA[[#This Row],[ID_H]]))</f>
        <v/>
      </c>
      <c r="AK23" s="38">
        <f ca="1">IF(NOTA[[#This Row],[TGL.NOTA]]="",IF(NOTA[[#This Row],[SUPPLIER_H]]="","",AK22),MONTH(NOTA[[#This Row],[TGL.NOTA]]))</f>
        <v>8</v>
      </c>
      <c r="AL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8" t="str">
        <f>IF(NOTA[[#This Row],[CONCAT4]]="","",_xlfn.IFNA(MATCH(NOTA[[#This Row],[CONCAT4]],[2]!RAW[CONCAT_H],0),FALSE))</f>
        <v/>
      </c>
      <c r="AQ23" s="38">
        <f>IF(NOTA[[#This Row],[CONCAT1]]="","",MATCH(NOTA[[#This Row],[CONCAT1]],[3]!db[NB NOTA_C],0))</f>
        <v>1506</v>
      </c>
      <c r="AR23" s="38" t="str">
        <f>IF(NOTA[[#This Row],[QTY/ CTN]]="","",TRUE)</f>
        <v/>
      </c>
      <c r="AS23" s="38" t="str">
        <f ca="1">IF(NOTA[[#This Row],[ID_H]]="","",IF(NOTA[[#This Row],[Column3]]=TRUE,NOTA[[#This Row],[QTY/ CTN]],INDEX([3]!db[QTY/ CTN],NOTA[[#This Row],[//DB]])))</f>
        <v>36 BOX (20 PCS)</v>
      </c>
      <c r="AT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23" s="38" t="e">
        <f ca="1">IF(NOTA[[#This Row],[ID_H]]="","",MATCH(NOTA[[#This Row],[NB NOTA_C_QTY]],[4]!db[NB NOTA_C_QTY+F],0))</f>
        <v>#REF!</v>
      </c>
      <c r="AV23" s="53">
        <f ca="1">IF(NOTA[[#This Row],[NB NOTA_C_QTY]]="","",ROW()-2)</f>
        <v>21</v>
      </c>
    </row>
    <row r="24" spans="1:48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/>
      <c r="H24" s="47"/>
      <c r="K24" s="37">
        <v>2</v>
      </c>
      <c r="L24" s="37" t="s">
        <v>133</v>
      </c>
      <c r="M24" s="40">
        <v>2</v>
      </c>
      <c r="N24" s="38"/>
      <c r="Q24" s="42">
        <v>2160000</v>
      </c>
      <c r="R24" s="48"/>
      <c r="S24" s="49">
        <v>0.17</v>
      </c>
      <c r="U24" s="50"/>
      <c r="V24" s="45"/>
      <c r="W24" s="50">
        <f>IF(NOTA[[#This Row],[HARGA/ CTN]]="",NOTA[[#This Row],[JUMLAH_H]],NOTA[[#This Row],[HARGA/ CTN]]*IF(NOTA[[#This Row],[C]]="",0,NOTA[[#This Row],[C]]))</f>
        <v>4320000</v>
      </c>
      <c r="X24" s="50">
        <f>IF(NOTA[[#This Row],[JUMLAH]]="","",NOTA[[#This Row],[JUMLAH]]*NOTA[[#This Row],[DISC 1]])</f>
        <v>734400</v>
      </c>
      <c r="Y24" s="50">
        <f>IF(NOTA[[#This Row],[JUMLAH]]="","",(NOTA[[#This Row],[JUMLAH]]-NOTA[[#This Row],[DISC 1-]])*NOTA[[#This Row],[DISC 2]])</f>
        <v>0</v>
      </c>
      <c r="Z24" s="50">
        <f>IF(NOTA[[#This Row],[JUMLAH]]="","",NOTA[[#This Row],[DISC 1-]]+NOTA[[#This Row],[DISC 2-]])</f>
        <v>734400</v>
      </c>
      <c r="AA24" s="50">
        <f>IF(NOTA[[#This Row],[JUMLAH]]="","",NOTA[[#This Row],[JUMLAH]]-NOTA[[#This Row],[DISC]])</f>
        <v>3585600</v>
      </c>
      <c r="AB24" s="50"/>
      <c r="AC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D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E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4" s="50" t="str">
        <f>IF(OR(NOTA[[#This Row],[QTY]]="",NOTA[[#This Row],[HARGA SATUAN]]="",),"",NOTA[[#This Row],[QTY]]*NOTA[[#This Row],[HARGA SATUAN]])</f>
        <v/>
      </c>
      <c r="AG24" s="39">
        <f ca="1">IF(NOTA[ID_H]="","",INDEX(NOTA[TANGGAL],MATCH(,INDIRECT(ADDRESS(ROW(NOTA[TANGGAL]),COLUMN(NOTA[TANGGAL]))&amp;":"&amp;ADDRESS(ROW(),COLUMN(NOTA[TANGGAL]))),-1)))</f>
        <v>45139</v>
      </c>
      <c r="AH24" s="41" t="str">
        <f ca="1">IF(NOTA[[#This Row],[NAMA BARANG]]="","",INDEX(NOTA[SUPPLIER],MATCH(,INDIRECT(ADDRESS(ROW(NOTA[ID]),COLUMN(NOTA[ID]))&amp;":"&amp;ADDRESS(ROW(),COLUMN(NOTA[ID]))),-1)))</f>
        <v>KENKO SINAR INDONESIA</v>
      </c>
      <c r="AI24" s="41" t="str">
        <f ca="1">IF(NOTA[[#This Row],[ID_H]]="","",IF(NOTA[[#This Row],[FAKTUR]]="",INDIRECT(ADDRESS(ROW()-1,COLUMN())),NOTA[[#This Row],[FAKTUR]]))</f>
        <v>ARTO MORO</v>
      </c>
      <c r="AJ24" s="38" t="str">
        <f ca="1">IF(NOTA[[#This Row],[ID]]="","",COUNTIF(NOTA[ID_H],NOTA[[#This Row],[ID_H]]))</f>
        <v/>
      </c>
      <c r="AK24" s="38">
        <f ca="1">IF(NOTA[[#This Row],[TGL.NOTA]]="",IF(NOTA[[#This Row],[SUPPLIER_H]]="","",AK23),MONTH(NOTA[[#This Row],[TGL.NOTA]]))</f>
        <v>8</v>
      </c>
      <c r="AL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38" t="str">
        <f>IF(NOTA[[#This Row],[CONCAT4]]="","",_xlfn.IFNA(MATCH(NOTA[[#This Row],[CONCAT4]],[2]!RAW[CONCAT_H],0),FALSE))</f>
        <v/>
      </c>
      <c r="AQ24" s="38">
        <f>IF(NOTA[[#This Row],[CONCAT1]]="","",MATCH(NOTA[[#This Row],[CONCAT1]],[3]!db[NB NOTA_C],0))</f>
        <v>1507</v>
      </c>
      <c r="AR24" s="38" t="str">
        <f>IF(NOTA[[#This Row],[QTY/ CTN]]="","",TRUE)</f>
        <v/>
      </c>
      <c r="AS24" s="38" t="str">
        <f ca="1">IF(NOTA[[#This Row],[ID_H]]="","",IF(NOTA[[#This Row],[Column3]]=TRUE,NOTA[[#This Row],[QTY/ CTN]],INDEX([3]!db[QTY/ CTN],NOTA[[#This Row],[//DB]])))</f>
        <v>36 LSN</v>
      </c>
      <c r="AT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U24" s="38" t="e">
        <f ca="1">IF(NOTA[[#This Row],[ID_H]]="","",MATCH(NOTA[[#This Row],[NB NOTA_C_QTY]],[4]!db[NB NOTA_C_QTY+F],0))</f>
        <v>#REF!</v>
      </c>
      <c r="AV24" s="53">
        <f ca="1">IF(NOTA[[#This Row],[NB NOTA_C_QTY]]="","",ROW()-2)</f>
        <v>22</v>
      </c>
    </row>
    <row r="25" spans="1:48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H25" s="47"/>
      <c r="N25" s="38"/>
      <c r="Q25" s="42"/>
      <c r="R25" s="48"/>
      <c r="S25" s="49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41" t="str">
        <f ca="1">IF(NOTA[[#This Row],[NAMA BARANG]]="","",INDEX(NOTA[SUPPLIER],MATCH(,INDIRECT(ADDRESS(ROW(NOTA[ID]),COLUMN(NOTA[ID]))&amp;":"&amp;ADDRESS(ROW(),COLUMN(NOTA[ID]))),-1)))</f>
        <v/>
      </c>
      <c r="AI25" s="41" t="str">
        <f ca="1">IF(NOTA[[#This Row],[ID_H]]="","",IF(NOTA[[#This Row],[FAKTUR]]="",INDIRECT(ADDRESS(ROW()-1,COLUMN())),NOTA[[#This Row],[FAKTUR]]))</f>
        <v/>
      </c>
      <c r="AJ25" s="38" t="str">
        <f ca="1">IF(NOTA[[#This Row],[ID]]="","",COUNTIF(NOTA[ID_H],NOTA[[#This Row],[ID_H]]))</f>
        <v/>
      </c>
      <c r="AK25" s="38" t="str">
        <f ca="1">IF(NOTA[[#This Row],[TGL.NOTA]]="",IF(NOTA[[#This Row],[SUPPLIER_H]]="","",AK24),MONTH(NOTA[[#This Row],[TGL.NOTA]]))</f>
        <v/>
      </c>
      <c r="AL25" s="38" t="str">
        <f>LOWER(SUBSTITUTE(SUBSTITUTE(SUBSTITUTE(SUBSTITUTE(SUBSTITUTE(SUBSTITUTE(SUBSTITUTE(SUBSTITUTE(SUBSTITUTE(NOTA[NAMA BARANG]," ",),".",""),"-",""),"(",""),")",""),",",""),"/",""),"""",""),"+",""))</f>
        <v/>
      </c>
      <c r="AM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8" t="str">
        <f>IF(NOTA[[#This Row],[CONCAT4]]="","",_xlfn.IFNA(MATCH(NOTA[[#This Row],[CONCAT4]],[2]!RAW[CONCAT_H],0),FALSE))</f>
        <v/>
      </c>
      <c r="AQ25" s="38" t="str">
        <f>IF(NOTA[[#This Row],[CONCAT1]]="","",MATCH(NOTA[[#This Row],[CONCAT1]],[3]!db[NB NOTA_C],0))</f>
        <v/>
      </c>
      <c r="AR25" s="38" t="str">
        <f>IF(NOTA[[#This Row],[QTY/ CTN]]="","",TRUE)</f>
        <v/>
      </c>
      <c r="AS25" s="38" t="str">
        <f ca="1">IF(NOTA[[#This Row],[ID_H]]="","",IF(NOTA[[#This Row],[Column3]]=TRUE,NOTA[[#This Row],[QTY/ CTN]],INDEX([3]!db[QTY/ CTN],NOTA[[#This Row],[//DB]])))</f>
        <v/>
      </c>
      <c r="AT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8" t="str">
        <f ca="1">IF(NOTA[[#This Row],[ID_H]]="","",MATCH(NOTA[[#This Row],[NB NOTA_C_QTY]],[4]!db[NB NOTA_C_QTY+F],0))</f>
        <v/>
      </c>
      <c r="AV25" s="53" t="str">
        <f ca="1">IF(NOTA[[#This Row],[NB NOTA_C_QTY]]="","",ROW()-2)</f>
        <v/>
      </c>
    </row>
    <row r="26" spans="1:48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Q26" s="42">
        <v>504000</v>
      </c>
      <c r="R26" s="48"/>
      <c r="S26" s="49">
        <v>0.17</v>
      </c>
      <c r="U26" s="50"/>
      <c r="V26" s="45"/>
      <c r="W26" s="50">
        <f>IF(NOTA[[#This Row],[HARGA/ CTN]]="",NOTA[[#This Row],[JUMLAH_H]],NOTA[[#This Row],[HARGA/ CTN]]*IF(NOTA[[#This Row],[C]]="",0,NOTA[[#This Row],[C]]))</f>
        <v>1008000</v>
      </c>
      <c r="X26" s="50">
        <f>IF(NOTA[[#This Row],[JUMLAH]]="","",NOTA[[#This Row],[JUMLAH]]*NOTA[[#This Row],[DISC 1]])</f>
        <v>171360</v>
      </c>
      <c r="Y26" s="50">
        <f>IF(NOTA[[#This Row],[JUMLAH]]="","",(NOTA[[#This Row],[JUMLAH]]-NOTA[[#This Row],[DISC 1-]])*NOTA[[#This Row],[DISC 2]])</f>
        <v>0</v>
      </c>
      <c r="Z26" s="50">
        <f>IF(NOTA[[#This Row],[JUMLAH]]="","",NOTA[[#This Row],[DISC 1-]]+NOTA[[#This Row],[DISC 2-]])</f>
        <v>171360</v>
      </c>
      <c r="AA26" s="50">
        <f>IF(NOTA[[#This Row],[JUMLAH]]="","",NOTA[[#This Row],[JUMLAH]]-NOTA[[#This Row],[DISC]])</f>
        <v>836640</v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6" s="50" t="str">
        <f>IF(OR(NOTA[[#This Row],[QTY]]="",NOTA[[#This Row],[HARGA SATUAN]]="",),"",NOTA[[#This Row],[QTY]]*NOTA[[#This Row],[HARGA SATUAN]])</f>
        <v/>
      </c>
      <c r="AG26" s="39">
        <f ca="1">IF(NOTA[ID_H]="","",INDEX(NOTA[TANGGAL],MATCH(,INDIRECT(ADDRESS(ROW(NOTA[TANGGAL]),COLUMN(NOTA[TANGGAL]))&amp;":"&amp;ADDRESS(ROW(),COLUMN(NOTA[TANGGAL]))),-1)))</f>
        <v>45139</v>
      </c>
      <c r="AH26" s="41" t="str">
        <f ca="1">IF(NOTA[[#This Row],[NAMA BARANG]]="","",INDEX(NOTA[SUPPLIER],MATCH(,INDIRECT(ADDRESS(ROW(NOTA[ID]),COLUMN(NOTA[ID]))&amp;":"&amp;ADDRESS(ROW(),COLUMN(NOTA[ID]))),-1)))</f>
        <v>KENKO SINAR INDONESIA</v>
      </c>
      <c r="AI26" s="41" t="str">
        <f ca="1">IF(NOTA[[#This Row],[ID_H]]="","",IF(NOTA[[#This Row],[FAKTUR]]="",INDIRECT(ADDRESS(ROW()-1,COLUMN())),NOTA[[#This Row],[FAKTUR]]))</f>
        <v>ARTO MORO</v>
      </c>
      <c r="AJ26" s="38">
        <f ca="1">IF(NOTA[[#This Row],[ID]]="","",COUNTIF(NOTA[ID_H],NOTA[[#This Row],[ID_H]]))</f>
        <v>4</v>
      </c>
      <c r="AK26" s="38">
        <f>IF(NOTA[[#This Row],[TGL.NOTA]]="",IF(NOTA[[#This Row],[SUPPLIER_H]]="","",AK25),MONTH(NOTA[[#This Row],[TGL.NOTA]]))</f>
        <v>8</v>
      </c>
      <c r="AL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P26" s="38" t="e">
        <f>IF(NOTA[[#This Row],[CONCAT4]]="","",_xlfn.IFNA(MATCH(NOTA[[#This Row],[CONCAT4]],[2]!RAW[CONCAT_H],0),FALSE))</f>
        <v>#REF!</v>
      </c>
      <c r="AQ26" s="38">
        <f>IF(NOTA[[#This Row],[CONCAT1]]="","",MATCH(NOTA[[#This Row],[CONCAT1]],[3]!db[NB NOTA_C],0))</f>
        <v>1493</v>
      </c>
      <c r="AR26" s="38" t="str">
        <f>IF(NOTA[[#This Row],[QTY/ CTN]]="","",TRUE)</f>
        <v/>
      </c>
      <c r="AS26" s="38" t="str">
        <f ca="1">IF(NOTA[[#This Row],[ID_H]]="","",IF(NOTA[[#This Row],[Column3]]=TRUE,NOTA[[#This Row],[QTY/ CTN]],INDEX([3]!db[QTY/ CTN],NOTA[[#This Row],[//DB]])))</f>
        <v>20 LSN</v>
      </c>
      <c r="AT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6" s="38" t="e">
        <f ca="1">IF(NOTA[[#This Row],[ID_H]]="","",MATCH(NOTA[[#This Row],[NB NOTA_C_QTY]],[4]!db[NB NOTA_C_QTY+F],0))</f>
        <v>#REF!</v>
      </c>
      <c r="AV26" s="53">
        <f ca="1">IF(NOTA[[#This Row],[NB NOTA_C_QTY]]="","",ROW()-2)</f>
        <v>24</v>
      </c>
    </row>
    <row r="27" spans="1:48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H27" s="47"/>
      <c r="L27" s="37" t="s">
        <v>135</v>
      </c>
      <c r="M27" s="40">
        <v>2</v>
      </c>
      <c r="N27" s="38"/>
      <c r="Q27" s="42">
        <v>2592000</v>
      </c>
      <c r="R27" s="48"/>
      <c r="S27" s="49">
        <v>0.17</v>
      </c>
      <c r="U27" s="50"/>
      <c r="V27" s="45"/>
      <c r="W27" s="50">
        <f>IF(NOTA[[#This Row],[HARGA/ CTN]]="",NOTA[[#This Row],[JUMLAH_H]],NOTA[[#This Row],[HARGA/ CTN]]*IF(NOTA[[#This Row],[C]]="",0,NOTA[[#This Row],[C]]))</f>
        <v>5184000</v>
      </c>
      <c r="X27" s="50">
        <f>IF(NOTA[[#This Row],[JUMLAH]]="","",NOTA[[#This Row],[JUMLAH]]*NOTA[[#This Row],[DISC 1]])</f>
        <v>881280.00000000012</v>
      </c>
      <c r="Y27" s="50">
        <f>IF(NOTA[[#This Row],[JUMLAH]]="","",(NOTA[[#This Row],[JUMLAH]]-NOTA[[#This Row],[DISC 1-]])*NOTA[[#This Row],[DISC 2]])</f>
        <v>0</v>
      </c>
      <c r="Z27" s="50">
        <f>IF(NOTA[[#This Row],[JUMLAH]]="","",NOTA[[#This Row],[DISC 1-]]+NOTA[[#This Row],[DISC 2-]])</f>
        <v>881280.00000000012</v>
      </c>
      <c r="AA27" s="50">
        <f>IF(NOTA[[#This Row],[JUMLAH]]="","",NOTA[[#This Row],[JUMLAH]]-NOTA[[#This Row],[DISC]])</f>
        <v>4302720</v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" s="50" t="str">
        <f>IF(OR(NOTA[[#This Row],[QTY]]="",NOTA[[#This Row],[HARGA SATUAN]]="",),"",NOTA[[#This Row],[QTY]]*NOTA[[#This Row],[HARGA SATUAN]])</f>
        <v/>
      </c>
      <c r="AG27" s="39">
        <f ca="1">IF(NOTA[ID_H]="","",INDEX(NOTA[TANGGAL],MATCH(,INDIRECT(ADDRESS(ROW(NOTA[TANGGAL]),COLUMN(NOTA[TANGGAL]))&amp;":"&amp;ADDRESS(ROW(),COLUMN(NOTA[TANGGAL]))),-1)))</f>
        <v>45139</v>
      </c>
      <c r="AH27" s="41" t="str">
        <f ca="1">IF(NOTA[[#This Row],[NAMA BARANG]]="","",INDEX(NOTA[SUPPLIER],MATCH(,INDIRECT(ADDRESS(ROW(NOTA[ID]),COLUMN(NOTA[ID]))&amp;":"&amp;ADDRESS(ROW(),COLUMN(NOTA[ID]))),-1)))</f>
        <v>KENKO SINAR INDONESIA</v>
      </c>
      <c r="AI27" s="41" t="str">
        <f ca="1">IF(NOTA[[#This Row],[ID_H]]="","",IF(NOTA[[#This Row],[FAKTUR]]="",INDIRECT(ADDRESS(ROW()-1,COLUMN())),NOTA[[#This Row],[FAKTUR]]))</f>
        <v>ARTO MORO</v>
      </c>
      <c r="AJ27" s="38" t="str">
        <f ca="1">IF(NOTA[[#This Row],[ID]]="","",COUNTIF(NOTA[ID_H],NOTA[[#This Row],[ID_H]]))</f>
        <v/>
      </c>
      <c r="AK27" s="38">
        <f ca="1">IF(NOTA[[#This Row],[TGL.NOTA]]="",IF(NOTA[[#This Row],[SUPPLIER_H]]="","",AK26),MONTH(NOTA[[#This Row],[TGL.NOTA]]))</f>
        <v>8</v>
      </c>
      <c r="AL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8" t="str">
        <f>IF(NOTA[[#This Row],[CONCAT4]]="","",_xlfn.IFNA(MATCH(NOTA[[#This Row],[CONCAT4]],[2]!RAW[CONCAT_H],0),FALSE))</f>
        <v/>
      </c>
      <c r="AQ27" s="38">
        <f>IF(NOTA[[#This Row],[CONCAT1]]="","",MATCH(NOTA[[#This Row],[CONCAT1]],[3]!db[NB NOTA_C],0))</f>
        <v>2660</v>
      </c>
      <c r="AR27" s="38" t="str">
        <f>IF(NOTA[[#This Row],[QTY/ CTN]]="","",TRUE)</f>
        <v/>
      </c>
      <c r="AS27" s="38" t="str">
        <f ca="1">IF(NOTA[[#This Row],[ID_H]]="","",IF(NOTA[[#This Row],[Column3]]=TRUE,NOTA[[#This Row],[QTY/ CTN]],INDEX([3]!db[QTY/ CTN],NOTA[[#This Row],[//DB]])))</f>
        <v>48 LSN</v>
      </c>
      <c r="AT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27" s="38" t="e">
        <f ca="1">IF(NOTA[[#This Row],[ID_H]]="","",MATCH(NOTA[[#This Row],[NB NOTA_C_QTY]],[4]!db[NB NOTA_C_QTY+F],0))</f>
        <v>#REF!</v>
      </c>
      <c r="AV27" s="53">
        <f ca="1">IF(NOTA[[#This Row],[NB NOTA_C_QTY]]="","",ROW()-2)</f>
        <v>25</v>
      </c>
    </row>
    <row r="28" spans="1:48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H28" s="47"/>
      <c r="K28" s="37">
        <v>1</v>
      </c>
      <c r="L28" s="37" t="s">
        <v>136</v>
      </c>
      <c r="M28" s="40">
        <v>2</v>
      </c>
      <c r="N28" s="38"/>
      <c r="Q28" s="42">
        <v>2880000</v>
      </c>
      <c r="R28" s="48"/>
      <c r="S28" s="49">
        <v>0.17</v>
      </c>
      <c r="U28" s="50"/>
      <c r="V28" s="45"/>
      <c r="W28" s="50">
        <f>IF(NOTA[[#This Row],[HARGA/ CTN]]="",NOTA[[#This Row],[JUMLAH_H]],NOTA[[#This Row],[HARGA/ CTN]]*IF(NOTA[[#This Row],[C]]="",0,NOTA[[#This Row],[C]]))</f>
        <v>5760000</v>
      </c>
      <c r="X28" s="50">
        <f>IF(NOTA[[#This Row],[JUMLAH]]="","",NOTA[[#This Row],[JUMLAH]]*NOTA[[#This Row],[DISC 1]])</f>
        <v>979200.00000000012</v>
      </c>
      <c r="Y28" s="50">
        <f>IF(NOTA[[#This Row],[JUMLAH]]="","",(NOTA[[#This Row],[JUMLAH]]-NOTA[[#This Row],[DISC 1-]])*NOTA[[#This Row],[DISC 2]])</f>
        <v>0</v>
      </c>
      <c r="Z28" s="50">
        <f>IF(NOTA[[#This Row],[JUMLAH]]="","",NOTA[[#This Row],[DISC 1-]]+NOTA[[#This Row],[DISC 2-]])</f>
        <v>979200.00000000012</v>
      </c>
      <c r="AA28" s="50">
        <f>IF(NOTA[[#This Row],[JUMLAH]]="","",NOTA[[#This Row],[JUMLAH]]-NOTA[[#This Row],[DISC]])</f>
        <v>4780800</v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8" s="50" t="str">
        <f>IF(OR(NOTA[[#This Row],[QTY]]="",NOTA[[#This Row],[HARGA SATUAN]]="",),"",NOTA[[#This Row],[QTY]]*NOTA[[#This Row],[HARGA SATUAN]])</f>
        <v/>
      </c>
      <c r="AG28" s="39">
        <f ca="1">IF(NOTA[ID_H]="","",INDEX(NOTA[TANGGAL],MATCH(,INDIRECT(ADDRESS(ROW(NOTA[TANGGAL]),COLUMN(NOTA[TANGGAL]))&amp;":"&amp;ADDRESS(ROW(),COLUMN(NOTA[TANGGAL]))),-1)))</f>
        <v>45139</v>
      </c>
      <c r="AH28" s="41" t="str">
        <f ca="1">IF(NOTA[[#This Row],[NAMA BARANG]]="","",INDEX(NOTA[SUPPLIER],MATCH(,INDIRECT(ADDRESS(ROW(NOTA[ID]),COLUMN(NOTA[ID]))&amp;":"&amp;ADDRESS(ROW(),COLUMN(NOTA[ID]))),-1)))</f>
        <v>KENKO SINAR INDONESIA</v>
      </c>
      <c r="AI28" s="41" t="str">
        <f ca="1">IF(NOTA[[#This Row],[ID_H]]="","",IF(NOTA[[#This Row],[FAKTUR]]="",INDIRECT(ADDRESS(ROW()-1,COLUMN())),NOTA[[#This Row],[FAKTUR]]))</f>
        <v>ARTO MORO</v>
      </c>
      <c r="AJ28" s="38" t="str">
        <f ca="1">IF(NOTA[[#This Row],[ID]]="","",COUNTIF(NOTA[ID_H],NOTA[[#This Row],[ID_H]]))</f>
        <v/>
      </c>
      <c r="AK28" s="38">
        <f ca="1">IF(NOTA[[#This Row],[TGL.NOTA]]="",IF(NOTA[[#This Row],[SUPPLIER_H]]="","",AK27),MONTH(NOTA[[#This Row],[TGL.NOTA]]))</f>
        <v>8</v>
      </c>
      <c r="AL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8" t="str">
        <f>IF(NOTA[[#This Row],[CONCAT4]]="","",_xlfn.IFNA(MATCH(NOTA[[#This Row],[CONCAT4]],[2]!RAW[CONCAT_H],0),FALSE))</f>
        <v/>
      </c>
      <c r="AQ28" s="38">
        <f>IF(NOTA[[#This Row],[CONCAT1]]="","",MATCH(NOTA[[#This Row],[CONCAT1]],[3]!db[NB NOTA_C],0))</f>
        <v>2667</v>
      </c>
      <c r="AR28" s="38" t="str">
        <f>IF(NOTA[[#This Row],[QTY/ CTN]]="","",TRUE)</f>
        <v/>
      </c>
      <c r="AS28" s="38" t="str">
        <f ca="1">IF(NOTA[[#This Row],[ID_H]]="","",IF(NOTA[[#This Row],[Column3]]=TRUE,NOTA[[#This Row],[QTY/ CTN]],INDEX([3]!db[QTY/ CTN],NOTA[[#This Row],[//DB]])))</f>
        <v>48 LSN</v>
      </c>
      <c r="AT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U28" s="38" t="e">
        <f ca="1">IF(NOTA[[#This Row],[ID_H]]="","",MATCH(NOTA[[#This Row],[NB NOTA_C_QTY]],[4]!db[NB NOTA_C_QTY+F],0))</f>
        <v>#REF!</v>
      </c>
      <c r="AV28" s="53">
        <f ca="1">IF(NOTA[[#This Row],[NB NOTA_C_QTY]]="","",ROW()-2)</f>
        <v>26</v>
      </c>
    </row>
    <row r="29" spans="1:48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/>
      <c r="H29" s="47"/>
      <c r="K29" s="37">
        <v>2</v>
      </c>
      <c r="L29" s="37" t="s">
        <v>137</v>
      </c>
      <c r="M29" s="40">
        <v>2</v>
      </c>
      <c r="N29" s="38"/>
      <c r="Q29" s="42">
        <v>2952000</v>
      </c>
      <c r="R29" s="48"/>
      <c r="S29" s="49">
        <v>0.17</v>
      </c>
      <c r="U29" s="50"/>
      <c r="V29" s="45"/>
      <c r="W29" s="50">
        <f>IF(NOTA[[#This Row],[HARGA/ CTN]]="",NOTA[[#This Row],[JUMLAH_H]],NOTA[[#This Row],[HARGA/ CTN]]*IF(NOTA[[#This Row],[C]]="",0,NOTA[[#This Row],[C]]))</f>
        <v>5904000</v>
      </c>
      <c r="X29" s="50">
        <f>IF(NOTA[[#This Row],[JUMLAH]]="","",NOTA[[#This Row],[JUMLAH]]*NOTA[[#This Row],[DISC 1]])</f>
        <v>1003680.0000000001</v>
      </c>
      <c r="Y29" s="50">
        <f>IF(NOTA[[#This Row],[JUMLAH]]="","",(NOTA[[#This Row],[JUMLAH]]-NOTA[[#This Row],[DISC 1-]])*NOTA[[#This Row],[DISC 2]])</f>
        <v>0</v>
      </c>
      <c r="Z29" s="50">
        <f>IF(NOTA[[#This Row],[JUMLAH]]="","",NOTA[[#This Row],[DISC 1-]]+NOTA[[#This Row],[DISC 2-]])</f>
        <v>1003680.0000000001</v>
      </c>
      <c r="AA29" s="50">
        <f>IF(NOTA[[#This Row],[JUMLAH]]="","",NOTA[[#This Row],[JUMLAH]]-NOTA[[#This Row],[DISC]])</f>
        <v>4900320</v>
      </c>
      <c r="AB29" s="50"/>
      <c r="AC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E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9" s="50" t="str">
        <f>IF(OR(NOTA[[#This Row],[QTY]]="",NOTA[[#This Row],[HARGA SATUAN]]="",),"",NOTA[[#This Row],[QTY]]*NOTA[[#This Row],[HARGA SATUAN]])</f>
        <v/>
      </c>
      <c r="AG29" s="39">
        <f ca="1">IF(NOTA[ID_H]="","",INDEX(NOTA[TANGGAL],MATCH(,INDIRECT(ADDRESS(ROW(NOTA[TANGGAL]),COLUMN(NOTA[TANGGAL]))&amp;":"&amp;ADDRESS(ROW(),COLUMN(NOTA[TANGGAL]))),-1)))</f>
        <v>45139</v>
      </c>
      <c r="AH29" s="41" t="str">
        <f ca="1">IF(NOTA[[#This Row],[NAMA BARANG]]="","",INDEX(NOTA[SUPPLIER],MATCH(,INDIRECT(ADDRESS(ROW(NOTA[ID]),COLUMN(NOTA[ID]))&amp;":"&amp;ADDRESS(ROW(),COLUMN(NOTA[ID]))),-1)))</f>
        <v>KENKO SINAR INDONESIA</v>
      </c>
      <c r="AI29" s="41" t="str">
        <f ca="1">IF(NOTA[[#This Row],[ID_H]]="","",IF(NOTA[[#This Row],[FAKTUR]]="",INDIRECT(ADDRESS(ROW()-1,COLUMN())),NOTA[[#This Row],[FAKTUR]]))</f>
        <v>ARTO MORO</v>
      </c>
      <c r="AJ29" s="38" t="str">
        <f ca="1">IF(NOTA[[#This Row],[ID]]="","",COUNTIF(NOTA[ID_H],NOTA[[#This Row],[ID_H]]))</f>
        <v/>
      </c>
      <c r="AK29" s="38">
        <f ca="1">IF(NOTA[[#This Row],[TGL.NOTA]]="",IF(NOTA[[#This Row],[SUPPLIER_H]]="","",AK28),MONTH(NOTA[[#This Row],[TGL.NOTA]]))</f>
        <v>8</v>
      </c>
      <c r="AL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38" t="str">
        <f>IF(NOTA[[#This Row],[CONCAT4]]="","",_xlfn.IFNA(MATCH(NOTA[[#This Row],[CONCAT4]],[2]!RAW[CONCAT_H],0),FALSE))</f>
        <v/>
      </c>
      <c r="AQ29" s="38">
        <f>IF(NOTA[[#This Row],[CONCAT1]]="","",MATCH(NOTA[[#This Row],[CONCAT1]],[3]!db[NB NOTA_C],0))</f>
        <v>950</v>
      </c>
      <c r="AR29" s="38" t="str">
        <f>IF(NOTA[[#This Row],[QTY/ CTN]]="","",TRUE)</f>
        <v/>
      </c>
      <c r="AS29" s="38" t="str">
        <f ca="1">IF(NOTA[[#This Row],[ID_H]]="","",IF(NOTA[[#This Row],[Column3]]=TRUE,NOTA[[#This Row],[QTY/ CTN]],INDEX([3]!db[QTY/ CTN],NOTA[[#This Row],[//DB]])))</f>
        <v>20 LSN</v>
      </c>
      <c r="AT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29" s="38" t="e">
        <f ca="1">IF(NOTA[[#This Row],[ID_H]]="","",MATCH(NOTA[[#This Row],[NB NOTA_C_QTY]],[4]!db[NB NOTA_C_QTY+F],0))</f>
        <v>#REF!</v>
      </c>
      <c r="AV29" s="53">
        <f ca="1">IF(NOTA[[#This Row],[NB NOTA_C_QTY]]="","",ROW()-2)</f>
        <v>27</v>
      </c>
    </row>
    <row r="30" spans="1:48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H30" s="47"/>
      <c r="N30" s="38"/>
      <c r="Q30" s="42"/>
      <c r="R30" s="48"/>
      <c r="S30" s="49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41" t="str">
        <f ca="1">IF(NOTA[[#This Row],[NAMA BARANG]]="","",INDEX(NOTA[SUPPLIER],MATCH(,INDIRECT(ADDRESS(ROW(NOTA[ID]),COLUMN(NOTA[ID]))&amp;":"&amp;ADDRESS(ROW(),COLUMN(NOTA[ID]))),-1)))</f>
        <v/>
      </c>
      <c r="AI30" s="41" t="str">
        <f ca="1">IF(NOTA[[#This Row],[ID_H]]="","",IF(NOTA[[#This Row],[FAKTUR]]="",INDIRECT(ADDRESS(ROW()-1,COLUMN())),NOTA[[#This Row],[FAKTUR]]))</f>
        <v/>
      </c>
      <c r="AJ30" s="38" t="str">
        <f ca="1">IF(NOTA[[#This Row],[ID]]="","",COUNTIF(NOTA[ID_H],NOTA[[#This Row],[ID_H]]))</f>
        <v/>
      </c>
      <c r="AK30" s="38" t="str">
        <f ca="1">IF(NOTA[[#This Row],[TGL.NOTA]]="",IF(NOTA[[#This Row],[SUPPLIER_H]]="","",AK29),MONTH(NOTA[[#This Row],[TGL.NOTA]]))</f>
        <v/>
      </c>
      <c r="AL30" s="38" t="str">
        <f>LOWER(SUBSTITUTE(SUBSTITUTE(SUBSTITUTE(SUBSTITUTE(SUBSTITUTE(SUBSTITUTE(SUBSTITUTE(SUBSTITUTE(SUBSTITUTE(NOTA[NAMA BARANG]," ",),".",""),"-",""),"(",""),")",""),",",""),"/",""),"""",""),"+",""))</f>
        <v/>
      </c>
      <c r="AM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8" t="str">
        <f>IF(NOTA[[#This Row],[CONCAT4]]="","",_xlfn.IFNA(MATCH(NOTA[[#This Row],[CONCAT4]],[2]!RAW[CONCAT_H],0),FALSE))</f>
        <v/>
      </c>
      <c r="AQ30" s="38" t="str">
        <f>IF(NOTA[[#This Row],[CONCAT1]]="","",MATCH(NOTA[[#This Row],[CONCAT1]],[3]!db[NB NOTA_C],0))</f>
        <v/>
      </c>
      <c r="AR30" s="38" t="str">
        <f>IF(NOTA[[#This Row],[QTY/ CTN]]="","",TRUE)</f>
        <v/>
      </c>
      <c r="AS30" s="38" t="str">
        <f ca="1">IF(NOTA[[#This Row],[ID_H]]="","",IF(NOTA[[#This Row],[Column3]]=TRUE,NOTA[[#This Row],[QTY/ CTN]],INDEX([3]!db[QTY/ CTN],NOTA[[#This Row],[//DB]])))</f>
        <v/>
      </c>
      <c r="AT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8" t="str">
        <f ca="1">IF(NOTA[[#This Row],[ID_H]]="","",MATCH(NOTA[[#This Row],[NB NOTA_C_QTY]],[4]!db[NB NOTA_C_QTY+F],0))</f>
        <v/>
      </c>
      <c r="AV30" s="53" t="str">
        <f ca="1">IF(NOTA[[#This Row],[NB NOTA_C_QTY]]="","",ROW()-2)</f>
        <v/>
      </c>
    </row>
    <row r="31" spans="1:48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Q31" s="42"/>
      <c r="R31" s="48" t="s">
        <v>140</v>
      </c>
      <c r="S31" s="49"/>
      <c r="U31" s="50"/>
      <c r="V31" s="45"/>
      <c r="W31" s="50">
        <f>IF(NOTA[[#This Row],[HARGA/ CTN]]="",NOTA[[#This Row],[JUMLAH_H]],NOTA[[#This Row],[HARGA/ CTN]]*IF(NOTA[[#This Row],[C]]="",0,NOTA[[#This Row],[C]]))</f>
        <v>1650000</v>
      </c>
      <c r="X31" s="50">
        <f>IF(NOTA[[#This Row],[JUMLAH]]="","",NOTA[[#This Row],[JUMLAH]]*NOTA[[#This Row],[DISC 1]])</f>
        <v>0</v>
      </c>
      <c r="Y31" s="50">
        <f>IF(NOTA[[#This Row],[JUMLAH]]="","",(NOTA[[#This Row],[JUMLAH]]-NOTA[[#This Row],[DISC 1-]])*NOTA[[#This Row],[DISC 2]])</f>
        <v>0</v>
      </c>
      <c r="Z31" s="50">
        <f>IF(NOTA[[#This Row],[JUMLAH]]="","",NOTA[[#This Row],[DISC 1-]]+NOTA[[#This Row],[DISC 2-]])</f>
        <v>0</v>
      </c>
      <c r="AA31" s="50">
        <f>IF(NOTA[[#This Row],[JUMLAH]]="","",NOTA[[#This Row],[JUMLAH]]-NOTA[[#This Row],[DISC]])</f>
        <v>1650000</v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1" s="50">
        <f>IF(OR(NOTA[[#This Row],[QTY]]="",NOTA[[#This Row],[HARGA SATUAN]]="",),"",NOTA[[#This Row],[QTY]]*NOTA[[#This Row],[HARGA SATUAN]])</f>
        <v>1650000</v>
      </c>
      <c r="AG31" s="39">
        <f ca="1">IF(NOTA[ID_H]="","",INDEX(NOTA[TANGGAL],MATCH(,INDIRECT(ADDRESS(ROW(NOTA[TANGGAL]),COLUMN(NOTA[TANGGAL]))&amp;":"&amp;ADDRESS(ROW(),COLUMN(NOTA[TANGGAL]))),-1)))</f>
        <v>45142</v>
      </c>
      <c r="AH31" s="41" t="str">
        <f ca="1">IF(NOTA[[#This Row],[NAMA BARANG]]="","",INDEX(NOTA[SUPPLIER],MATCH(,INDIRECT(ADDRESS(ROW(NOTA[ID]),COLUMN(NOTA[ID]))&amp;":"&amp;ADDRESS(ROW(),COLUMN(NOTA[ID]))),-1)))</f>
        <v>ATALI MAKMUR</v>
      </c>
      <c r="AI31" s="41" t="str">
        <f ca="1">IF(NOTA[[#This Row],[ID_H]]="","",IF(NOTA[[#This Row],[FAKTUR]]="",INDIRECT(ADDRESS(ROW()-1,COLUMN())),NOTA[[#This Row],[FAKTUR]]))</f>
        <v>ARTO MORO</v>
      </c>
      <c r="AJ31" s="38">
        <f ca="1">IF(NOTA[[#This Row],[ID]]="","",COUNTIF(NOTA[ID_H],NOTA[[#This Row],[ID_H]]))</f>
        <v>2</v>
      </c>
      <c r="AK31" s="38">
        <f>IF(NOTA[[#This Row],[TGL.NOTA]]="",IF(NOTA[[#This Row],[SUPPLIER_H]]="","",AK30),MONTH(NOTA[[#This Row],[TGL.NOTA]]))</f>
        <v>8</v>
      </c>
      <c r="AL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M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</v>
      </c>
      <c r="AN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</v>
      </c>
      <c r="AO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P31" s="38" t="e">
        <f>IF(NOTA[[#This Row],[CONCAT4]]="","",_xlfn.IFNA(MATCH(NOTA[[#This Row],[CONCAT4]],[2]!RAW[CONCAT_H],0),FALSE))</f>
        <v>#REF!</v>
      </c>
      <c r="AQ31" s="38">
        <f>IF(NOTA[[#This Row],[CONCAT1]]="","",MATCH(NOTA[[#This Row],[CONCAT1]],[3]!db[NB NOTA_C],0))</f>
        <v>59</v>
      </c>
      <c r="AR31" s="38" t="b">
        <f>IF(NOTA[[#This Row],[QTY/ CTN]]="","",TRUE)</f>
        <v>1</v>
      </c>
      <c r="AS31" s="38" t="str">
        <f ca="1">IF(NOTA[[#This Row],[ID_H]]="","",IF(NOTA[[#This Row],[Column3]]=TRUE,NOTA[[#This Row],[QTY/ CTN]],INDEX([3]!db[QTY/ CTN],NOTA[[#This Row],[//DB]])))</f>
        <v>60 PCS</v>
      </c>
      <c r="AT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U31" s="38" t="e">
        <f ca="1">IF(NOTA[[#This Row],[ID_H]]="","",MATCH(NOTA[[#This Row],[NB NOTA_C_QTY]],[4]!db[NB NOTA_C_QTY+F],0))</f>
        <v>#REF!</v>
      </c>
      <c r="AV31" s="53">
        <f ca="1">IF(NOTA[[#This Row],[NB NOTA_C_QTY]]="","",ROW()-2)</f>
        <v>29</v>
      </c>
    </row>
    <row r="32" spans="1:48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/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Q32" s="42"/>
      <c r="R32" s="48" t="s">
        <v>143</v>
      </c>
      <c r="S32" s="49"/>
      <c r="U32" s="50"/>
      <c r="V32" s="45"/>
      <c r="W32" s="50">
        <f>IF(NOTA[[#This Row],[HARGA/ CTN]]="",NOTA[[#This Row],[JUMLAH_H]],NOTA[[#This Row],[HARGA/ CTN]]*IF(NOTA[[#This Row],[C]]="",0,NOTA[[#This Row],[C]]))</f>
        <v>2112000</v>
      </c>
      <c r="X32" s="50">
        <f>IF(NOTA[[#This Row],[JUMLAH]]="","",NOTA[[#This Row],[JUMLAH]]*NOTA[[#This Row],[DISC 1]])</f>
        <v>0</v>
      </c>
      <c r="Y32" s="50">
        <f>IF(NOTA[[#This Row],[JUMLAH]]="","",(NOTA[[#This Row],[JUMLAH]]-NOTA[[#This Row],[DISC 1-]])*NOTA[[#This Row],[DISC 2]])</f>
        <v>0</v>
      </c>
      <c r="Z32" s="50">
        <f>IF(NOTA[[#This Row],[JUMLAH]]="","",NOTA[[#This Row],[DISC 1-]]+NOTA[[#This Row],[DISC 2-]])</f>
        <v>0</v>
      </c>
      <c r="AA32" s="50">
        <f>IF(NOTA[[#This Row],[JUMLAH]]="","",NOTA[[#This Row],[JUMLAH]]-NOTA[[#This Row],[DISC]])</f>
        <v>2112000</v>
      </c>
      <c r="AB32" s="50"/>
      <c r="AC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3762000</v>
      </c>
      <c r="AE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2" s="50">
        <f>IF(OR(NOTA[[#This Row],[QTY]]="",NOTA[[#This Row],[HARGA SATUAN]]="",),"",NOTA[[#This Row],[QTY]]*NOTA[[#This Row],[HARGA SATUAN]])</f>
        <v>2112000</v>
      </c>
      <c r="AG32" s="39">
        <f ca="1">IF(NOTA[ID_H]="","",INDEX(NOTA[TANGGAL],MATCH(,INDIRECT(ADDRESS(ROW(NOTA[TANGGAL]),COLUMN(NOTA[TANGGAL]))&amp;":"&amp;ADDRESS(ROW(),COLUMN(NOTA[TANGGAL]))),-1)))</f>
        <v>45142</v>
      </c>
      <c r="AH32" s="41" t="str">
        <f ca="1">IF(NOTA[[#This Row],[NAMA BARANG]]="","",INDEX(NOTA[SUPPLIER],MATCH(,INDIRECT(ADDRESS(ROW(NOTA[ID]),COLUMN(NOTA[ID]))&amp;":"&amp;ADDRESS(ROW(),COLUMN(NOTA[ID]))),-1)))</f>
        <v>ATALI MAKMUR</v>
      </c>
      <c r="AI32" s="41" t="str">
        <f ca="1">IF(NOTA[[#This Row],[ID_H]]="","",IF(NOTA[[#This Row],[FAKTUR]]="",INDIRECT(ADDRESS(ROW()-1,COLUMN())),NOTA[[#This Row],[FAKTUR]]))</f>
        <v>ARTO MORO</v>
      </c>
      <c r="AJ32" s="38" t="str">
        <f ca="1">IF(NOTA[[#This Row],[ID]]="","",COUNTIF(NOTA[ID_H],NOTA[[#This Row],[ID_H]]))</f>
        <v/>
      </c>
      <c r="AK32" s="38">
        <f ca="1">IF(NOTA[[#This Row],[TGL.NOTA]]="",IF(NOTA[[#This Row],[SUPPLIER_H]]="","",AK31),MONTH(NOTA[[#This Row],[TGL.NOTA]]))</f>
        <v>8</v>
      </c>
      <c r="AL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</v>
      </c>
      <c r="AN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</v>
      </c>
      <c r="AO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8" t="str">
        <f>IF(NOTA[[#This Row],[CONCAT4]]="","",_xlfn.IFNA(MATCH(NOTA[[#This Row],[CONCAT4]],[2]!RAW[CONCAT_H],0),FALSE))</f>
        <v/>
      </c>
      <c r="AQ32" s="38">
        <f>IF(NOTA[[#This Row],[CONCAT1]]="","",MATCH(NOTA[[#This Row],[CONCAT1]],[3]!db[NB NOTA_C],0))</f>
        <v>1416</v>
      </c>
      <c r="AR32" s="38" t="b">
        <f>IF(NOTA[[#This Row],[QTY/ CTN]]="","",TRUE)</f>
        <v>1</v>
      </c>
      <c r="AS32" s="38" t="str">
        <f ca="1">IF(NOTA[[#This Row],[ID_H]]="","",IF(NOTA[[#This Row],[Column3]]=TRUE,NOTA[[#This Row],[QTY/ CTN]],INDEX([3]!db[QTY/ CTN],NOTA[[#This Row],[//DB]])))</f>
        <v>10 BOX X 24 SET</v>
      </c>
      <c r="AT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U32" s="38" t="e">
        <f ca="1">IF(NOTA[[#This Row],[ID_H]]="","",MATCH(NOTA[[#This Row],[NB NOTA_C_QTY]],[4]!db[NB NOTA_C_QTY+F],0))</f>
        <v>#REF!</v>
      </c>
      <c r="AV32" s="53">
        <f ca="1">IF(NOTA[[#This Row],[NB NOTA_C_QTY]]="","",ROW()-2)</f>
        <v>30</v>
      </c>
    </row>
    <row r="33" spans="1:48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H33" s="47"/>
      <c r="N33" s="38"/>
      <c r="Q33" s="42"/>
      <c r="R33" s="48"/>
      <c r="S33" s="49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41" t="str">
        <f ca="1">IF(NOTA[[#This Row],[NAMA BARANG]]="","",INDEX(NOTA[SUPPLIER],MATCH(,INDIRECT(ADDRESS(ROW(NOTA[ID]),COLUMN(NOTA[ID]))&amp;":"&amp;ADDRESS(ROW(),COLUMN(NOTA[ID]))),-1)))</f>
        <v/>
      </c>
      <c r="AI33" s="41" t="str">
        <f ca="1">IF(NOTA[[#This Row],[ID_H]]="","",IF(NOTA[[#This Row],[FAKTUR]]="",INDIRECT(ADDRESS(ROW()-1,COLUMN())),NOTA[[#This Row],[FAKTUR]]))</f>
        <v/>
      </c>
      <c r="AJ33" s="38" t="str">
        <f ca="1">IF(NOTA[[#This Row],[ID]]="","",COUNTIF(NOTA[ID_H],NOTA[[#This Row],[ID_H]]))</f>
        <v/>
      </c>
      <c r="AK33" s="38" t="str">
        <f ca="1">IF(NOTA[[#This Row],[TGL.NOTA]]="",IF(NOTA[[#This Row],[SUPPLIER_H]]="","",AK32),MONTH(NOTA[[#This Row],[TGL.NOTA]]))</f>
        <v/>
      </c>
      <c r="AL33" s="38" t="str">
        <f>LOWER(SUBSTITUTE(SUBSTITUTE(SUBSTITUTE(SUBSTITUTE(SUBSTITUTE(SUBSTITUTE(SUBSTITUTE(SUBSTITUTE(SUBSTITUTE(NOTA[NAMA BARANG]," ",),".",""),"-",""),"(",""),")",""),",",""),"/",""),"""",""),"+",""))</f>
        <v/>
      </c>
      <c r="AM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38" t="str">
        <f>IF(NOTA[[#This Row],[CONCAT4]]="","",_xlfn.IFNA(MATCH(NOTA[[#This Row],[CONCAT4]],[2]!RAW[CONCAT_H],0),FALSE))</f>
        <v/>
      </c>
      <c r="AQ33" s="38" t="str">
        <f>IF(NOTA[[#This Row],[CONCAT1]]="","",MATCH(NOTA[[#This Row],[CONCAT1]],[3]!db[NB NOTA_C],0))</f>
        <v/>
      </c>
      <c r="AR33" s="38" t="str">
        <f>IF(NOTA[[#This Row],[QTY/ CTN]]="","",TRUE)</f>
        <v/>
      </c>
      <c r="AS33" s="38" t="str">
        <f ca="1">IF(NOTA[[#This Row],[ID_H]]="","",IF(NOTA[[#This Row],[Column3]]=TRUE,NOTA[[#This Row],[QTY/ CTN]],INDEX([3]!db[QTY/ CTN],NOTA[[#This Row],[//DB]])))</f>
        <v/>
      </c>
      <c r="AT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" s="38" t="str">
        <f ca="1">IF(NOTA[[#This Row],[ID_H]]="","",MATCH(NOTA[[#This Row],[NB NOTA_C_QTY]],[4]!db[NB NOTA_C_QTY+F],0))</f>
        <v/>
      </c>
      <c r="AV33" s="53" t="str">
        <f ca="1">IF(NOTA[[#This Row],[NB NOTA_C_QTY]]="","",ROW()-2)</f>
        <v/>
      </c>
    </row>
    <row r="34" spans="1:48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Q34" s="42">
        <v>780000</v>
      </c>
      <c r="R34" s="48"/>
      <c r="S34" s="49"/>
      <c r="U34" s="50"/>
      <c r="V34" s="45"/>
      <c r="W34" s="50">
        <f>IF(NOTA[[#This Row],[HARGA/ CTN]]="",NOTA[[#This Row],[JUMLAH_H]],NOTA[[#This Row],[HARGA/ CTN]]*IF(NOTA[[#This Row],[C]]="",0,NOTA[[#This Row],[C]]))</f>
        <v>1560000</v>
      </c>
      <c r="X34" s="50">
        <f>IF(NOTA[[#This Row],[JUMLAH]]="","",NOTA[[#This Row],[JUMLAH]]*NOTA[[#This Row],[DISC 1]])</f>
        <v>0</v>
      </c>
      <c r="Y34" s="50">
        <f>IF(NOTA[[#This Row],[JUMLAH]]="","",(NOTA[[#This Row],[JUMLAH]]-NOTA[[#This Row],[DISC 1-]])*NOTA[[#This Row],[DISC 2]])</f>
        <v>0</v>
      </c>
      <c r="Z34" s="50">
        <f>IF(NOTA[[#This Row],[JUMLAH]]="","",NOTA[[#This Row],[DISC 1-]]+NOTA[[#This Row],[DISC 2-]])</f>
        <v>0</v>
      </c>
      <c r="AA34" s="50">
        <f>IF(NOTA[[#This Row],[JUMLAH]]="","",NOTA[[#This Row],[JUMLAH]]-NOTA[[#This Row],[DISC]])</f>
        <v>1560000</v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4" s="50" t="str">
        <f>IF(OR(NOTA[[#This Row],[QTY]]="",NOTA[[#This Row],[HARGA SATUAN]]="",),"",NOTA[[#This Row],[QTY]]*NOTA[[#This Row],[HARGA SATUAN]])</f>
        <v/>
      </c>
      <c r="AG34" s="39">
        <f ca="1">IF(NOTA[ID_H]="","",INDEX(NOTA[TANGGAL],MATCH(,INDIRECT(ADDRESS(ROW(NOTA[TANGGAL]),COLUMN(NOTA[TANGGAL]))&amp;":"&amp;ADDRESS(ROW(),COLUMN(NOTA[TANGGAL]))),-1)))</f>
        <v>45142</v>
      </c>
      <c r="AH34" s="41" t="str">
        <f ca="1">IF(NOTA[[#This Row],[NAMA BARANG]]="","",INDEX(NOTA[SUPPLIER],MATCH(,INDIRECT(ADDRESS(ROW(NOTA[ID]),COLUMN(NOTA[ID]))&amp;":"&amp;ADDRESS(ROW(),COLUMN(NOTA[ID]))),-1)))</f>
        <v>KENKO SINAR INDONESIA</v>
      </c>
      <c r="AI34" s="41" t="str">
        <f ca="1">IF(NOTA[[#This Row],[ID_H]]="","",IF(NOTA[[#This Row],[FAKTUR]]="",INDIRECT(ADDRESS(ROW()-1,COLUMN())),NOTA[[#This Row],[FAKTUR]]))</f>
        <v>ARTO MORO</v>
      </c>
      <c r="AJ34" s="38">
        <f ca="1">IF(NOTA[[#This Row],[ID]]="","",COUNTIF(NOTA[ID_H],NOTA[[#This Row],[ID_H]]))</f>
        <v>3</v>
      </c>
      <c r="AK34" s="38">
        <f>IF(NOTA[[#This Row],[TGL.NOTA]]="",IF(NOTA[[#This Row],[SUPPLIER_H]]="","",AK33),MONTH(NOTA[[#This Row],[TGL.NOTA]]))</f>
        <v>8</v>
      </c>
      <c r="AL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M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</v>
      </c>
      <c r="AN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</v>
      </c>
      <c r="AO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P34" s="38" t="e">
        <f>IF(NOTA[[#This Row],[CONCAT4]]="","",_xlfn.IFNA(MATCH(NOTA[[#This Row],[CONCAT4]],[2]!RAW[CONCAT_H],0),FALSE))</f>
        <v>#REF!</v>
      </c>
      <c r="AQ34" s="38">
        <f>IF(NOTA[[#This Row],[CONCAT1]]="","",MATCH(NOTA[[#This Row],[CONCAT1]],[3]!db[NB NOTA_C],0))</f>
        <v>741</v>
      </c>
      <c r="AR34" s="38" t="str">
        <f>IF(NOTA[[#This Row],[QTY/ CTN]]="","",TRUE)</f>
        <v/>
      </c>
      <c r="AS34" s="38" t="str">
        <f ca="1">IF(NOTA[[#This Row],[ID_H]]="","",IF(NOTA[[#This Row],[Column3]]=TRUE,NOTA[[#This Row],[QTY/ CTN]],INDEX([3]!db[QTY/ CTN],NOTA[[#This Row],[//DB]])))</f>
        <v>5 LSN</v>
      </c>
      <c r="AT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U34" s="38" t="e">
        <f ca="1">IF(NOTA[[#This Row],[ID_H]]="","",MATCH(NOTA[[#This Row],[NB NOTA_C_QTY]],[4]!db[NB NOTA_C_QTY+F],0))</f>
        <v>#REF!</v>
      </c>
      <c r="AV34" s="53">
        <f ca="1">IF(NOTA[[#This Row],[NB NOTA_C_QTY]]="","",ROW()-2)</f>
        <v>32</v>
      </c>
    </row>
    <row r="35" spans="1:48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H35" s="47"/>
      <c r="K35" s="37">
        <v>6</v>
      </c>
      <c r="L35" s="37" t="s">
        <v>146</v>
      </c>
      <c r="M35" s="40">
        <v>10</v>
      </c>
      <c r="N35" s="38"/>
      <c r="Q35" s="42">
        <v>1954800</v>
      </c>
      <c r="R35" s="48"/>
      <c r="S35" s="49"/>
      <c r="U35" s="50"/>
      <c r="V35" s="45"/>
      <c r="W35" s="50">
        <f>IF(NOTA[[#This Row],[HARGA/ CTN]]="",NOTA[[#This Row],[JUMLAH_H]],NOTA[[#This Row],[HARGA/ CTN]]*IF(NOTA[[#This Row],[C]]="",0,NOTA[[#This Row],[C]]))</f>
        <v>19548000</v>
      </c>
      <c r="X35" s="50">
        <f>IF(NOTA[[#This Row],[JUMLAH]]="","",NOTA[[#This Row],[JUMLAH]]*NOTA[[#This Row],[DISC 1]])</f>
        <v>0</v>
      </c>
      <c r="Y35" s="50">
        <f>IF(NOTA[[#This Row],[JUMLAH]]="","",(NOTA[[#This Row],[JUMLAH]]-NOTA[[#This Row],[DISC 1-]])*NOTA[[#This Row],[DISC 2]])</f>
        <v>0</v>
      </c>
      <c r="Z35" s="50">
        <f>IF(NOTA[[#This Row],[JUMLAH]]="","",NOTA[[#This Row],[DISC 1-]]+NOTA[[#This Row],[DISC 2-]])</f>
        <v>0</v>
      </c>
      <c r="AA35" s="50">
        <f>IF(NOTA[[#This Row],[JUMLAH]]="","",NOTA[[#This Row],[JUMLAH]]-NOTA[[#This Row],[DISC]])</f>
        <v>19548000</v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" s="50" t="str">
        <f>IF(OR(NOTA[[#This Row],[QTY]]="",NOTA[[#This Row],[HARGA SATUAN]]="",),"",NOTA[[#This Row],[QTY]]*NOTA[[#This Row],[HARGA SATUAN]])</f>
        <v/>
      </c>
      <c r="AG35" s="39">
        <f ca="1">IF(NOTA[ID_H]="","",INDEX(NOTA[TANGGAL],MATCH(,INDIRECT(ADDRESS(ROW(NOTA[TANGGAL]),COLUMN(NOTA[TANGGAL]))&amp;":"&amp;ADDRESS(ROW(),COLUMN(NOTA[TANGGAL]))),-1)))</f>
        <v>45142</v>
      </c>
      <c r="AH35" s="41" t="str">
        <f ca="1">IF(NOTA[[#This Row],[NAMA BARANG]]="","",INDEX(NOTA[SUPPLIER],MATCH(,INDIRECT(ADDRESS(ROW(NOTA[ID]),COLUMN(NOTA[ID]))&amp;":"&amp;ADDRESS(ROW(),COLUMN(NOTA[ID]))),-1)))</f>
        <v>KENKO SINAR INDONESIA</v>
      </c>
      <c r="AI35" s="41" t="str">
        <f ca="1">IF(NOTA[[#This Row],[ID_H]]="","",IF(NOTA[[#This Row],[FAKTUR]]="",INDIRECT(ADDRESS(ROW()-1,COLUMN())),NOTA[[#This Row],[FAKTUR]]))</f>
        <v>ARTO MORO</v>
      </c>
      <c r="AJ35" s="38" t="str">
        <f ca="1">IF(NOTA[[#This Row],[ID]]="","",COUNTIF(NOTA[ID_H],NOTA[[#This Row],[ID_H]]))</f>
        <v/>
      </c>
      <c r="AK35" s="38">
        <f ca="1">IF(NOTA[[#This Row],[TGL.NOTA]]="",IF(NOTA[[#This Row],[SUPPLIER_H]]="","",AK34),MONTH(NOTA[[#This Row],[TGL.NOTA]]))</f>
        <v>8</v>
      </c>
      <c r="AL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</v>
      </c>
      <c r="AN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</v>
      </c>
      <c r="AO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8" t="str">
        <f>IF(NOTA[[#This Row],[CONCAT4]]="","",_xlfn.IFNA(MATCH(NOTA[[#This Row],[CONCAT4]],[2]!RAW[CONCAT_H],0),FALSE))</f>
        <v/>
      </c>
      <c r="AQ35" s="38">
        <f>IF(NOTA[[#This Row],[CONCAT1]]="","",MATCH(NOTA[[#This Row],[CONCAT1]],[3]!db[NB NOTA_C],0))</f>
        <v>2678</v>
      </c>
      <c r="AR35" s="38" t="str">
        <f>IF(NOTA[[#This Row],[QTY/ CTN]]="","",TRUE)</f>
        <v/>
      </c>
      <c r="AS35" s="38" t="str">
        <f ca="1">IF(NOTA[[#This Row],[ID_H]]="","",IF(NOTA[[#This Row],[Column3]]=TRUE,NOTA[[#This Row],[QTY/ CTN]],INDEX([3]!db[QTY/ CTN],NOTA[[#This Row],[//DB]])))</f>
        <v>36 LSN</v>
      </c>
      <c r="AT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" s="38" t="e">
        <f ca="1">IF(NOTA[[#This Row],[ID_H]]="","",MATCH(NOTA[[#This Row],[NB NOTA_C_QTY]],[4]!db[NB NOTA_C_QTY+F],0))</f>
        <v>#REF!</v>
      </c>
      <c r="AV35" s="53">
        <f ca="1">IF(NOTA[[#This Row],[NB NOTA_C_QTY]]="","",ROW()-2)</f>
        <v>33</v>
      </c>
    </row>
    <row r="36" spans="1:48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H36" s="47"/>
      <c r="K36" s="37">
        <v>1</v>
      </c>
      <c r="L36" s="37" t="s">
        <v>147</v>
      </c>
      <c r="M36" s="40">
        <v>5</v>
      </c>
      <c r="N36" s="38"/>
      <c r="Q36" s="42">
        <v>1050000</v>
      </c>
      <c r="R36" s="48"/>
      <c r="S36" s="49"/>
      <c r="U36" s="50"/>
      <c r="V36" s="45"/>
      <c r="W36" s="50">
        <f>IF(NOTA[[#This Row],[HARGA/ CTN]]="",NOTA[[#This Row],[JUMLAH_H]],NOTA[[#This Row],[HARGA/ CTN]]*IF(NOTA[[#This Row],[C]]="",0,NOTA[[#This Row],[C]]))</f>
        <v>5250000</v>
      </c>
      <c r="X36" s="50">
        <f>IF(NOTA[[#This Row],[JUMLAH]]="","",NOTA[[#This Row],[JUMLAH]]*NOTA[[#This Row],[DISC 1]])</f>
        <v>0</v>
      </c>
      <c r="Y36" s="50">
        <f>IF(NOTA[[#This Row],[JUMLAH]]="","",(NOTA[[#This Row],[JUMLAH]]-NOTA[[#This Row],[DISC 1-]])*NOTA[[#This Row],[DISC 2]])</f>
        <v>0</v>
      </c>
      <c r="Z36" s="50">
        <f>IF(NOTA[[#This Row],[JUMLAH]]="","",NOTA[[#This Row],[DISC 1-]]+NOTA[[#This Row],[DISC 2-]])</f>
        <v>0</v>
      </c>
      <c r="AA36" s="50">
        <f>IF(NOTA[[#This Row],[JUMLAH]]="","",NOTA[[#This Row],[JUMLAH]]-NOTA[[#This Row],[DISC]])</f>
        <v>5250000</v>
      </c>
      <c r="AB36" s="50"/>
      <c r="AC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26358000</v>
      </c>
      <c r="AE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36" s="50" t="str">
        <f>IF(OR(NOTA[[#This Row],[QTY]]="",NOTA[[#This Row],[HARGA SATUAN]]="",),"",NOTA[[#This Row],[QTY]]*NOTA[[#This Row],[HARGA SATUAN]])</f>
        <v/>
      </c>
      <c r="AG36" s="39">
        <f ca="1">IF(NOTA[ID_H]="","",INDEX(NOTA[TANGGAL],MATCH(,INDIRECT(ADDRESS(ROW(NOTA[TANGGAL]),COLUMN(NOTA[TANGGAL]))&amp;":"&amp;ADDRESS(ROW(),COLUMN(NOTA[TANGGAL]))),-1)))</f>
        <v>45142</v>
      </c>
      <c r="AH36" s="41" t="str">
        <f ca="1">IF(NOTA[[#This Row],[NAMA BARANG]]="","",INDEX(NOTA[SUPPLIER],MATCH(,INDIRECT(ADDRESS(ROW(NOTA[ID]),COLUMN(NOTA[ID]))&amp;":"&amp;ADDRESS(ROW(),COLUMN(NOTA[ID]))),-1)))</f>
        <v>KENKO SINAR INDONESIA</v>
      </c>
      <c r="AI36" s="41" t="str">
        <f ca="1">IF(NOTA[[#This Row],[ID_H]]="","",IF(NOTA[[#This Row],[FAKTUR]]="",INDIRECT(ADDRESS(ROW()-1,COLUMN())),NOTA[[#This Row],[FAKTUR]]))</f>
        <v>ARTO MORO</v>
      </c>
      <c r="AJ36" s="38" t="str">
        <f ca="1">IF(NOTA[[#This Row],[ID]]="","",COUNTIF(NOTA[ID_H],NOTA[[#This Row],[ID_H]]))</f>
        <v/>
      </c>
      <c r="AK36" s="38">
        <f ca="1">IF(NOTA[[#This Row],[TGL.NOTA]]="",IF(NOTA[[#This Row],[SUPPLIER_H]]="","",AK35),MONTH(NOTA[[#This Row],[TGL.NOTA]]))</f>
        <v>8</v>
      </c>
      <c r="AL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M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</v>
      </c>
      <c r="AN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</v>
      </c>
      <c r="AO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38" t="str">
        <f>IF(NOTA[[#This Row],[CONCAT4]]="","",_xlfn.IFNA(MATCH(NOTA[[#This Row],[CONCAT4]],[2]!RAW[CONCAT_H],0),FALSE))</f>
        <v/>
      </c>
      <c r="AQ36" s="38">
        <f>IF(NOTA[[#This Row],[CONCAT1]]="","",MATCH(NOTA[[#This Row],[CONCAT1]],[3]!db[NB NOTA_C],0))</f>
        <v>1465</v>
      </c>
      <c r="AR36" s="38" t="str">
        <f>IF(NOTA[[#This Row],[QTY/ CTN]]="","",TRUE)</f>
        <v/>
      </c>
      <c r="AS36" s="38" t="str">
        <f ca="1">IF(NOTA[[#This Row],[ID_H]]="","",IF(NOTA[[#This Row],[Column3]]=TRUE,NOTA[[#This Row],[QTY/ CTN]],INDEX([3]!db[QTY/ CTN],NOTA[[#This Row],[//DB]])))</f>
        <v>50 TUB</v>
      </c>
      <c r="AT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U36" s="38" t="e">
        <f ca="1">IF(NOTA[[#This Row],[ID_H]]="","",MATCH(NOTA[[#This Row],[NB NOTA_C_QTY]],[4]!db[NB NOTA_C_QTY+F],0))</f>
        <v>#REF!</v>
      </c>
      <c r="AV36" s="53">
        <f ca="1">IF(NOTA[[#This Row],[NB NOTA_C_QTY]]="","",ROW()-2)</f>
        <v>34</v>
      </c>
    </row>
    <row r="37" spans="1:48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H37" s="47"/>
      <c r="N37" s="38"/>
      <c r="Q37" s="42"/>
      <c r="R37" s="48"/>
      <c r="S37" s="49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41" t="str">
        <f ca="1">IF(NOTA[[#This Row],[NAMA BARANG]]="","",INDEX(NOTA[SUPPLIER],MATCH(,INDIRECT(ADDRESS(ROW(NOTA[ID]),COLUMN(NOTA[ID]))&amp;":"&amp;ADDRESS(ROW(),COLUMN(NOTA[ID]))),-1)))</f>
        <v/>
      </c>
      <c r="AI37" s="41" t="str">
        <f ca="1">IF(NOTA[[#This Row],[ID_H]]="","",IF(NOTA[[#This Row],[FAKTUR]]="",INDIRECT(ADDRESS(ROW()-1,COLUMN())),NOTA[[#This Row],[FAKTUR]]))</f>
        <v/>
      </c>
      <c r="AJ37" s="38" t="str">
        <f ca="1">IF(NOTA[[#This Row],[ID]]="","",COUNTIF(NOTA[ID_H],NOTA[[#This Row],[ID_H]]))</f>
        <v/>
      </c>
      <c r="AK37" s="38" t="str">
        <f ca="1">IF(NOTA[[#This Row],[TGL.NOTA]]="",IF(NOTA[[#This Row],[SUPPLIER_H]]="","",AK36),MONTH(NOTA[[#This Row],[TGL.NOTA]]))</f>
        <v/>
      </c>
      <c r="AL37" s="38" t="str">
        <f>LOWER(SUBSTITUTE(SUBSTITUTE(SUBSTITUTE(SUBSTITUTE(SUBSTITUTE(SUBSTITUTE(SUBSTITUTE(SUBSTITUTE(SUBSTITUTE(NOTA[NAMA BARANG]," ",),".",""),"-",""),"(",""),")",""),",",""),"/",""),"""",""),"+",""))</f>
        <v/>
      </c>
      <c r="AM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8" t="str">
        <f>IF(NOTA[[#This Row],[CONCAT4]]="","",_xlfn.IFNA(MATCH(NOTA[[#This Row],[CONCAT4]],[2]!RAW[CONCAT_H],0),FALSE))</f>
        <v/>
      </c>
      <c r="AQ37" s="38" t="str">
        <f>IF(NOTA[[#This Row],[CONCAT1]]="","",MATCH(NOTA[[#This Row],[CONCAT1]],[3]!db[NB NOTA_C],0))</f>
        <v/>
      </c>
      <c r="AR37" s="38" t="str">
        <f>IF(NOTA[[#This Row],[QTY/ CTN]]="","",TRUE)</f>
        <v/>
      </c>
      <c r="AS37" s="38" t="str">
        <f ca="1">IF(NOTA[[#This Row],[ID_H]]="","",IF(NOTA[[#This Row],[Column3]]=TRUE,NOTA[[#This Row],[QTY/ CTN]],INDEX([3]!db[QTY/ CTN],NOTA[[#This Row],[//DB]])))</f>
        <v/>
      </c>
      <c r="AT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8" t="str">
        <f ca="1">IF(NOTA[[#This Row],[ID_H]]="","",MATCH(NOTA[[#This Row],[NB NOTA_C_QTY]],[4]!db[NB NOTA_C_QTY+F],0))</f>
        <v/>
      </c>
      <c r="AV37" s="53" t="str">
        <f ca="1">IF(NOTA[[#This Row],[NB NOTA_C_QTY]]="","",ROW()-2)</f>
        <v/>
      </c>
    </row>
    <row r="38" spans="1:48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27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9</v>
      </c>
      <c r="N38" s="38">
        <f>50*6</f>
        <v>300</v>
      </c>
      <c r="O38" s="37" t="s">
        <v>95</v>
      </c>
      <c r="P38" s="41">
        <v>12870</v>
      </c>
      <c r="Q38" s="42"/>
      <c r="R38" s="48" t="s">
        <v>150</v>
      </c>
      <c r="S38" s="49"/>
      <c r="U38" s="50"/>
      <c r="V38" s="45" t="s">
        <v>42</v>
      </c>
      <c r="W38" s="50">
        <f>IF(NOTA[[#This Row],[HARGA/ CTN]]="",NOTA[[#This Row],[JUMLAH_H]],NOTA[[#This Row],[HARGA/ CTN]]*IF(NOTA[[#This Row],[C]]="",0,NOTA[[#This Row],[C]]))</f>
        <v>3861000</v>
      </c>
      <c r="X38" s="50">
        <f>IF(NOTA[[#This Row],[JUMLAH]]="","",NOTA[[#This Row],[JUMLAH]]*NOTA[[#This Row],[DISC 1]])</f>
        <v>0</v>
      </c>
      <c r="Y38" s="50">
        <f>IF(NOTA[[#This Row],[JUMLAH]]="","",(NOTA[[#This Row],[JUMLAH]]-NOTA[[#This Row],[DISC 1-]])*NOTA[[#This Row],[DISC 2]])</f>
        <v>0</v>
      </c>
      <c r="Z38" s="50">
        <f>IF(NOTA[[#This Row],[JUMLAH]]="","",NOTA[[#This Row],[DISC 1-]]+NOTA[[#This Row],[DISC 2-]])</f>
        <v>0</v>
      </c>
      <c r="AA38" s="50">
        <f>IF(NOTA[[#This Row],[JUMLAH]]="","",NOTA[[#This Row],[JUMLAH]]-NOTA[[#This Row],[DISC]])</f>
        <v>3861000</v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>
        <f>IF(NOTA[[#This Row],[NAMA BARANG]]="","",IF(NOTA[[#This Row],[JUMLAH_H]]="",NOTA[[#This Row],[HARGA/ CTN]],NOTA[[#This Row],[QTY]]*NOTA[[#This Row],[HARGA SATUAN]]/IF(ISNUMBER(NOTA[[#This Row],[C]]),NOTA[[#This Row],[C]],1)))</f>
        <v>429000</v>
      </c>
      <c r="AF38" s="50">
        <f>IF(OR(NOTA[[#This Row],[QTY]]="",NOTA[[#This Row],[HARGA SATUAN]]="",),"",NOTA[[#This Row],[QTY]]*NOTA[[#This Row],[HARGA SATUAN]])</f>
        <v>3861000</v>
      </c>
      <c r="AG38" s="39">
        <f ca="1">IF(NOTA[ID_H]="","",INDEX(NOTA[TANGGAL],MATCH(,INDIRECT(ADDRESS(ROW(NOTA[TANGGAL]),COLUMN(NOTA[TANGGAL]))&amp;":"&amp;ADDRESS(ROW(),COLUMN(NOTA[TANGGAL]))),-1)))</f>
        <v>45147</v>
      </c>
      <c r="AH38" s="41" t="str">
        <f ca="1">IF(NOTA[[#This Row],[NAMA BARANG]]="","",INDEX(NOTA[SUPPLIER],MATCH(,INDIRECT(ADDRESS(ROW(NOTA[ID]),COLUMN(NOTA[ID]))&amp;":"&amp;ADDRESS(ROW(),COLUMN(NOTA[ID]))),-1)))</f>
        <v>LAYS</v>
      </c>
      <c r="AI38" s="41" t="str">
        <f ca="1">IF(NOTA[[#This Row],[ID_H]]="","",IF(NOTA[[#This Row],[FAKTUR]]="",INDIRECT(ADDRESS(ROW()-1,COLUMN())),NOTA[[#This Row],[FAKTUR]]))</f>
        <v>ARTO MORO</v>
      </c>
      <c r="AJ38" s="38">
        <f ca="1">IF(NOTA[[#This Row],[ID]]="","",COUNTIF(NOTA[ID_H],NOTA[[#This Row],[ID_H]]))</f>
        <v>2</v>
      </c>
      <c r="AK38" s="38">
        <f>IF(NOTA[[#This Row],[TGL.NOTA]]="",IF(NOTA[[#This Row],[SUPPLIER_H]]="","",AK37),MONTH(NOTA[[#This Row],[TGL.NOTA]]))</f>
        <v>8</v>
      </c>
      <c r="AL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bkkasfolio429000</v>
      </c>
      <c r="AN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bkkasfolio429000</v>
      </c>
      <c r="AO38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MORO00562945145bkkasfolio</v>
      </c>
      <c r="AP38" s="38" t="e">
        <f>IF(NOTA[[#This Row],[CONCAT4]]="","",_xlfn.IFNA(MATCH(NOTA[[#This Row],[CONCAT4]],[2]!RAW[CONCAT_H],0),FALSE))</f>
        <v>#REF!</v>
      </c>
      <c r="AQ38" s="38">
        <f>IF(NOTA[[#This Row],[CONCAT1]]="","",MATCH(NOTA[[#This Row],[CONCAT1]],[3]!db[NB NOTA_C],0))</f>
        <v>777</v>
      </c>
      <c r="AR38" s="38" t="b">
        <f>IF(NOTA[[#This Row],[QTY/ CTN]]="","",TRUE)</f>
        <v>1</v>
      </c>
      <c r="AS38" s="38" t="str">
        <f ca="1">IF(NOTA[[#This Row],[ID_H]]="","",IF(NOTA[[#This Row],[Column3]]=TRUE,NOTA[[#This Row],[QTY/ CTN]],INDEX([3]!db[QTY/ CTN],NOTA[[#This Row],[//DB]])))</f>
        <v>50 PCS</v>
      </c>
      <c r="AT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8" s="38" t="e">
        <f ca="1">IF(NOTA[[#This Row],[ID_H]]="","",MATCH(NOTA[[#This Row],[NB NOTA_C_QTY]],[4]!db[NB NOTA_C_QTY+F],0))</f>
        <v>#REF!</v>
      </c>
      <c r="AV38" s="53">
        <f ca="1">IF(NOTA[[#This Row],[NB NOTA_C_QTY]]="","",ROW()-2)</f>
        <v>36</v>
      </c>
    </row>
    <row r="39" spans="1:48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H39" s="47"/>
      <c r="L39" s="37" t="s">
        <v>151</v>
      </c>
      <c r="M39" s="40">
        <v>6</v>
      </c>
      <c r="N39" s="38">
        <f>100*6</f>
        <v>600</v>
      </c>
      <c r="O39" s="37" t="s">
        <v>95</v>
      </c>
      <c r="P39" s="41">
        <v>6610</v>
      </c>
      <c r="Q39" s="42"/>
      <c r="R39" s="48" t="s">
        <v>152</v>
      </c>
      <c r="S39" s="49"/>
      <c r="U39" s="50"/>
      <c r="V39" s="45" t="s">
        <v>42</v>
      </c>
      <c r="W39" s="50">
        <f>IF(NOTA[[#This Row],[HARGA/ CTN]]="",NOTA[[#This Row],[JUMLAH_H]],NOTA[[#This Row],[HARGA/ CTN]]*IF(NOTA[[#This Row],[C]]="",0,NOTA[[#This Row],[C]]))</f>
        <v>3966000</v>
      </c>
      <c r="X39" s="50">
        <f>IF(NOTA[[#This Row],[JUMLAH]]="","",NOTA[[#This Row],[JUMLAH]]*NOTA[[#This Row],[DISC 1]])</f>
        <v>0</v>
      </c>
      <c r="Y39" s="50">
        <f>IF(NOTA[[#This Row],[JUMLAH]]="","",(NOTA[[#This Row],[JUMLAH]]-NOTA[[#This Row],[DISC 1-]])*NOTA[[#This Row],[DISC 2]])</f>
        <v>0</v>
      </c>
      <c r="Z39" s="50">
        <f>IF(NOTA[[#This Row],[JUMLAH]]="","",NOTA[[#This Row],[DISC 1-]]+NOTA[[#This Row],[DISC 2-]])</f>
        <v>0</v>
      </c>
      <c r="AA39" s="50">
        <f>IF(NOTA[[#This Row],[JUMLAH]]="","",NOTA[[#This Row],[JUMLAH]]-NOTA[[#This Row],[DISC]])</f>
        <v>3966000</v>
      </c>
      <c r="AB39" s="50"/>
      <c r="AC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E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9" s="50">
        <f>IF(OR(NOTA[[#This Row],[QTY]]="",NOTA[[#This Row],[HARGA SATUAN]]="",),"",NOTA[[#This Row],[QTY]]*NOTA[[#This Row],[HARGA SATUAN]])</f>
        <v>3966000</v>
      </c>
      <c r="AG39" s="39">
        <f ca="1">IF(NOTA[ID_H]="","",INDEX(NOTA[TANGGAL],MATCH(,INDIRECT(ADDRESS(ROW(NOTA[TANGGAL]),COLUMN(NOTA[TANGGAL]))&amp;":"&amp;ADDRESS(ROW(),COLUMN(NOTA[TANGGAL]))),-1)))</f>
        <v>45147</v>
      </c>
      <c r="AH39" s="41" t="str">
        <f ca="1">IF(NOTA[[#This Row],[NAMA BARANG]]="","",INDEX(NOTA[SUPPLIER],MATCH(,INDIRECT(ADDRESS(ROW(NOTA[ID]),COLUMN(NOTA[ID]))&amp;":"&amp;ADDRESS(ROW(),COLUMN(NOTA[ID]))),-1)))</f>
        <v>LAYS</v>
      </c>
      <c r="AI39" s="41" t="str">
        <f ca="1">IF(NOTA[[#This Row],[ID_H]]="","",IF(NOTA[[#This Row],[FAKTUR]]="",INDIRECT(ADDRESS(ROW()-1,COLUMN())),NOTA[[#This Row],[FAKTUR]]))</f>
        <v>ARTO MORO</v>
      </c>
      <c r="AJ39" s="38" t="str">
        <f ca="1">IF(NOTA[[#This Row],[ID]]="","",COUNTIF(NOTA[ID_H],NOTA[[#This Row],[ID_H]]))</f>
        <v/>
      </c>
      <c r="AK39" s="38">
        <f ca="1">IF(NOTA[[#This Row],[TGL.NOTA]]="",IF(NOTA[[#This Row],[SUPPLIER_H]]="","",AK38),MONTH(NOTA[[#This Row],[TGL.NOTA]]))</f>
        <v>8</v>
      </c>
      <c r="AL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8" t="str">
        <f>IF(NOTA[[#This Row],[CONCAT4]]="","",_xlfn.IFNA(MATCH(NOTA[[#This Row],[CONCAT4]],[2]!RAW[CONCAT_H],0),FALSE))</f>
        <v/>
      </c>
      <c r="AQ39" s="38">
        <f>IF(NOTA[[#This Row],[CONCAT1]]="","",MATCH(NOTA[[#This Row],[CONCAT1]],[3]!db[NB NOTA_C],0))</f>
        <v>778</v>
      </c>
      <c r="AR39" s="38" t="b">
        <f>IF(NOTA[[#This Row],[QTY/ CTN]]="","",TRUE)</f>
        <v>1</v>
      </c>
      <c r="AS39" s="38" t="str">
        <f ca="1">IF(NOTA[[#This Row],[ID_H]]="","",IF(NOTA[[#This Row],[Column3]]=TRUE,NOTA[[#This Row],[QTY/ CTN]],INDEX([3]!db[QTY/ CTN],NOTA[[#This Row],[//DB]])))</f>
        <v>100 PCS</v>
      </c>
      <c r="AT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9" s="38" t="e">
        <f ca="1">IF(NOTA[[#This Row],[ID_H]]="","",MATCH(NOTA[[#This Row],[NB NOTA_C_QTY]],[4]!db[NB NOTA_C_QTY+F],0))</f>
        <v>#REF!</v>
      </c>
      <c r="AV39" s="53">
        <f ca="1">IF(NOTA[[#This Row],[NB NOTA_C_QTY]]="","",ROW()-2)</f>
        <v>37</v>
      </c>
    </row>
    <row r="40" spans="1:48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/>
      <c r="H40" s="47"/>
      <c r="N40" s="38"/>
      <c r="Q40" s="42"/>
      <c r="R40" s="48"/>
      <c r="S40" s="49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41" t="str">
        <f ca="1">IF(NOTA[[#This Row],[NAMA BARANG]]="","",INDEX(NOTA[SUPPLIER],MATCH(,INDIRECT(ADDRESS(ROW(NOTA[ID]),COLUMN(NOTA[ID]))&amp;":"&amp;ADDRESS(ROW(),COLUMN(NOTA[ID]))),-1)))</f>
        <v/>
      </c>
      <c r="AI40" s="41" t="str">
        <f ca="1">IF(NOTA[[#This Row],[ID_H]]="","",IF(NOTA[[#This Row],[FAKTUR]]="",INDIRECT(ADDRESS(ROW()-1,COLUMN())),NOTA[[#This Row],[FAKTUR]]))</f>
        <v/>
      </c>
      <c r="AJ40" s="38" t="str">
        <f ca="1">IF(NOTA[[#This Row],[ID]]="","",COUNTIF(NOTA[ID_H],NOTA[[#This Row],[ID_H]]))</f>
        <v/>
      </c>
      <c r="AK40" s="38" t="str">
        <f ca="1">IF(NOTA[[#This Row],[TGL.NOTA]]="",IF(NOTA[[#This Row],[SUPPLIER_H]]="","",AK39),MONTH(NOTA[[#This Row],[TGL.NOTA]]))</f>
        <v/>
      </c>
      <c r="AL40" s="38" t="str">
        <f>LOWER(SUBSTITUTE(SUBSTITUTE(SUBSTITUTE(SUBSTITUTE(SUBSTITUTE(SUBSTITUTE(SUBSTITUTE(SUBSTITUTE(SUBSTITUTE(NOTA[NAMA BARANG]," ",),".",""),"-",""),"(",""),")",""),",",""),"/",""),"""",""),"+",""))</f>
        <v/>
      </c>
      <c r="AM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8" t="str">
        <f>IF(NOTA[[#This Row],[CONCAT4]]="","",_xlfn.IFNA(MATCH(NOTA[[#This Row],[CONCAT4]],[2]!RAW[CONCAT_H],0),FALSE))</f>
        <v/>
      </c>
      <c r="AQ40" s="38" t="str">
        <f>IF(NOTA[[#This Row],[CONCAT1]]="","",MATCH(NOTA[[#This Row],[CONCAT1]],[3]!db[NB NOTA_C],0))</f>
        <v/>
      </c>
      <c r="AR40" s="38" t="str">
        <f>IF(NOTA[[#This Row],[QTY/ CTN]]="","",TRUE)</f>
        <v/>
      </c>
      <c r="AS40" s="38" t="str">
        <f ca="1">IF(NOTA[[#This Row],[ID_H]]="","",IF(NOTA[[#This Row],[Column3]]=TRUE,NOTA[[#This Row],[QTY/ CTN]],INDEX([3]!db[QTY/ CTN],NOTA[[#This Row],[//DB]])))</f>
        <v/>
      </c>
      <c r="AT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" s="38" t="str">
        <f ca="1">IF(NOTA[[#This Row],[ID_H]]="","",MATCH(NOTA[[#This Row],[NB NOTA_C_QTY]],[4]!db[NB NOTA_C_QTY+F],0))</f>
        <v/>
      </c>
      <c r="AV40" s="53" t="str">
        <f ca="1">IF(NOTA[[#This Row],[NB NOTA_C_QTY]]="","",ROW()-2)</f>
        <v/>
      </c>
    </row>
    <row r="41" spans="1:48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>
        <v>45147</v>
      </c>
      <c r="F41" s="37" t="s">
        <v>208</v>
      </c>
      <c r="G41" s="37" t="s">
        <v>97</v>
      </c>
      <c r="H41" s="47" t="s">
        <v>231</v>
      </c>
      <c r="J41" s="39">
        <v>45142</v>
      </c>
      <c r="K41" s="37">
        <v>2</v>
      </c>
      <c r="L41" s="37" t="s">
        <v>276</v>
      </c>
      <c r="M41" s="40">
        <v>2</v>
      </c>
      <c r="N41" s="38">
        <v>288</v>
      </c>
      <c r="O41" s="37" t="s">
        <v>98</v>
      </c>
      <c r="P41" s="41">
        <v>13500</v>
      </c>
      <c r="Q41" s="42"/>
      <c r="R41" s="48" t="s">
        <v>166</v>
      </c>
      <c r="S41" s="49"/>
      <c r="U41" s="50"/>
      <c r="V41" s="45"/>
      <c r="W41" s="50">
        <f>IF(NOTA[[#This Row],[HARGA/ CTN]]="",NOTA[[#This Row],[JUMLAH_H]],NOTA[[#This Row],[HARGA/ CTN]]*IF(NOTA[[#This Row],[C]]="",0,NOTA[[#This Row],[C]]))</f>
        <v>3888000</v>
      </c>
      <c r="X41" s="50">
        <f>IF(NOTA[[#This Row],[JUMLAH]]="","",NOTA[[#This Row],[JUMLAH]]*NOTA[[#This Row],[DISC 1]])</f>
        <v>0</v>
      </c>
      <c r="Y41" s="50">
        <f>IF(NOTA[[#This Row],[JUMLAH]]="","",(NOTA[[#This Row],[JUMLAH]]-NOTA[[#This Row],[DISC 1-]])*NOTA[[#This Row],[DISC 2]])</f>
        <v>0</v>
      </c>
      <c r="Z41" s="50">
        <f>IF(NOTA[[#This Row],[JUMLAH]]="","",NOTA[[#This Row],[DISC 1-]]+NOTA[[#This Row],[DISC 2-]])</f>
        <v>0</v>
      </c>
      <c r="AA41" s="50">
        <f>IF(NOTA[[#This Row],[JUMLAH]]="","",NOTA[[#This Row],[JUMLAH]]-NOTA[[#This Row],[DISC]])</f>
        <v>3888000</v>
      </c>
      <c r="AB41" s="50"/>
      <c r="AC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E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1" s="50">
        <f>IF(OR(NOTA[[#This Row],[QTY]]="",NOTA[[#This Row],[HARGA SATUAN]]="",),"",NOTA[[#This Row],[QTY]]*NOTA[[#This Row],[HARGA SATUAN]])</f>
        <v>3888000</v>
      </c>
      <c r="AG41" s="39">
        <f ca="1">IF(NOTA[ID_H]="","",INDEX(NOTA[TANGGAL],MATCH(,INDIRECT(ADDRESS(ROW(NOTA[TANGGAL]),COLUMN(NOTA[TANGGAL]))&amp;":"&amp;ADDRESS(ROW(),COLUMN(NOTA[TANGGAL]))),-1)))</f>
        <v>45147</v>
      </c>
      <c r="AH41" s="41" t="str">
        <f ca="1">IF(NOTA[[#This Row],[NAMA BARANG]]="","",INDEX(NOTA[SUPPLIER],MATCH(,INDIRECT(ADDRESS(ROW(NOTA[ID]),COLUMN(NOTA[ID]))&amp;":"&amp;ADDRESS(ROW(),COLUMN(NOTA[ID]))),-1)))</f>
        <v>DB STATIONERY</v>
      </c>
      <c r="AI41" s="41" t="str">
        <f ca="1">IF(NOTA[[#This Row],[ID_H]]="","",IF(NOTA[[#This Row],[FAKTUR]]="",INDIRECT(ADDRESS(ROW()-1,COLUMN())),NOTA[[#This Row],[FAKTUR]]))</f>
        <v>UNTANA</v>
      </c>
      <c r="AJ41" s="38">
        <f ca="1">IF(NOTA[[#This Row],[ID]]="","",COUNTIF(NOTA[ID_H],NOTA[[#This Row],[ID_H]]))</f>
        <v>1</v>
      </c>
      <c r="AK41" s="38">
        <f>IF(NOTA[[#This Row],[TGL.NOTA]]="",IF(NOTA[[#This Row],[SUPPLIER_H]]="","",AK108),MONTH(NOTA[[#This Row],[TGL.NOTA]]))</f>
        <v>8</v>
      </c>
      <c r="AL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M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N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O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P41" s="38" t="e">
        <f>IF(NOTA[[#This Row],[CONCAT4]]="","",_xlfn.IFNA(MATCH(NOTA[[#This Row],[CONCAT4]],[2]!RAW[CONCAT_H],0),FALSE))</f>
        <v>#REF!</v>
      </c>
      <c r="AQ41" s="38">
        <f>IF(NOTA[[#This Row],[CONCAT1]]="","",MATCH(NOTA[[#This Row],[CONCAT1]],[3]!db[NB NOTA_C],0))</f>
        <v>1712</v>
      </c>
      <c r="AR41" s="38" t="b">
        <f>IF(NOTA[[#This Row],[QTY/ CTN]]="","",TRUE)</f>
        <v>1</v>
      </c>
      <c r="AS41" s="38" t="str">
        <f ca="1">IF(NOTA[[#This Row],[ID_H]]="","",IF(NOTA[[#This Row],[Column3]]=TRUE,NOTA[[#This Row],[QTY/ CTN]],INDEX([3]!db[QTY/ CTN],NOTA[[#This Row],[//DB]])))</f>
        <v>144 LSN</v>
      </c>
      <c r="AT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U41" s="38" t="e">
        <f ca="1">IF(NOTA[[#This Row],[ID_H]]="","",MATCH(NOTA[[#This Row],[NB NOTA_C_QTY]],[4]!db[NB NOTA_C_QTY+F],0))</f>
        <v>#REF!</v>
      </c>
      <c r="AV41" s="53">
        <f ca="1">IF(NOTA[[#This Row],[NB NOTA_C_QTY]]="","",ROW()-2)</f>
        <v>39</v>
      </c>
    </row>
    <row r="42" spans="1:48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H42" s="47"/>
      <c r="N42" s="38"/>
      <c r="Q42" s="42"/>
      <c r="R42" s="48"/>
      <c r="S42" s="49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41" t="str">
        <f ca="1">IF(NOTA[[#This Row],[NAMA BARANG]]="","",INDEX(NOTA[SUPPLIER],MATCH(,INDIRECT(ADDRESS(ROW(NOTA[ID]),COLUMN(NOTA[ID]))&amp;":"&amp;ADDRESS(ROW(),COLUMN(NOTA[ID]))),-1)))</f>
        <v/>
      </c>
      <c r="AI42" s="41" t="str">
        <f ca="1">IF(NOTA[[#This Row],[ID_H]]="","",IF(NOTA[[#This Row],[FAKTUR]]="",INDIRECT(ADDRESS(ROW()-1,COLUMN())),NOTA[[#This Row],[FAKTUR]]))</f>
        <v/>
      </c>
      <c r="AJ42" s="38" t="str">
        <f ca="1">IF(NOTA[[#This Row],[ID]]="","",COUNTIF(NOTA[ID_H],NOTA[[#This Row],[ID_H]]))</f>
        <v/>
      </c>
      <c r="AK42" s="38" t="str">
        <f ca="1">IF(NOTA[[#This Row],[TGL.NOTA]]="",IF(NOTA[[#This Row],[SUPPLIER_H]]="","",AK41),MONTH(NOTA[[#This Row],[TGL.NOTA]]))</f>
        <v/>
      </c>
      <c r="AL42" s="38" t="str">
        <f>LOWER(SUBSTITUTE(SUBSTITUTE(SUBSTITUTE(SUBSTITUTE(SUBSTITUTE(SUBSTITUTE(SUBSTITUTE(SUBSTITUTE(SUBSTITUTE(NOTA[NAMA BARANG]," ",),".",""),"-",""),"(",""),")",""),",",""),"/",""),"""",""),"+",""))</f>
        <v/>
      </c>
      <c r="AM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8" t="str">
        <f>IF(NOTA[[#This Row],[CONCAT4]]="","",_xlfn.IFNA(MATCH(NOTA[[#This Row],[CONCAT4]],[2]!RAW[CONCAT_H],0),FALSE))</f>
        <v/>
      </c>
      <c r="AQ42" s="38" t="str">
        <f>IF(NOTA[[#This Row],[CONCAT1]]="","",MATCH(NOTA[[#This Row],[CONCAT1]],[3]!db[NB NOTA_C],0))</f>
        <v/>
      </c>
      <c r="AR42" s="38" t="str">
        <f>IF(NOTA[[#This Row],[QTY/ CTN]]="","",TRUE)</f>
        <v/>
      </c>
      <c r="AS42" s="38" t="str">
        <f ca="1">IF(NOTA[[#This Row],[ID_H]]="","",IF(NOTA[[#This Row],[Column3]]=TRUE,NOTA[[#This Row],[QTY/ CTN]],INDEX([3]!db[QTY/ CTN],NOTA[[#This Row],[//DB]])))</f>
        <v/>
      </c>
      <c r="AT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" s="38" t="str">
        <f ca="1">IF(NOTA[[#This Row],[ID_H]]="","",MATCH(NOTA[[#This Row],[NB NOTA_C_QTY]],[4]!db[NB NOTA_C_QTY+F],0))</f>
        <v/>
      </c>
      <c r="AV42" s="53" t="str">
        <f ca="1">IF(NOTA[[#This Row],[NB NOTA_C_QTY]]="","",ROW()-2)</f>
        <v/>
      </c>
    </row>
    <row r="43" spans="1:48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>
        <v>45147</v>
      </c>
      <c r="F43" s="37" t="s">
        <v>196</v>
      </c>
      <c r="G43" s="37" t="s">
        <v>97</v>
      </c>
      <c r="H43" s="47" t="s">
        <v>197</v>
      </c>
      <c r="J43" s="39">
        <v>45146</v>
      </c>
      <c r="K43" s="37">
        <v>1</v>
      </c>
      <c r="L43" s="37" t="s">
        <v>198</v>
      </c>
      <c r="M43" s="40">
        <v>2</v>
      </c>
      <c r="N43" s="38">
        <f>560*2</f>
        <v>1120</v>
      </c>
      <c r="O43" s="37" t="s">
        <v>95</v>
      </c>
      <c r="P43" s="41">
        <f>2716000/560</f>
        <v>4850</v>
      </c>
      <c r="Q43" s="42"/>
      <c r="R43" s="48" t="s">
        <v>199</v>
      </c>
      <c r="S43" s="49"/>
      <c r="U43" s="50"/>
      <c r="V43" s="45"/>
      <c r="W43" s="50">
        <f>IF(NOTA[[#This Row],[HARGA/ CTN]]="",NOTA[[#This Row],[JUMLAH_H]],NOTA[[#This Row],[HARGA/ CTN]]*IF(NOTA[[#This Row],[C]]="",0,NOTA[[#This Row],[C]]))</f>
        <v>5432000</v>
      </c>
      <c r="X43" s="50">
        <f>IF(NOTA[[#This Row],[JUMLAH]]="","",NOTA[[#This Row],[JUMLAH]]*NOTA[[#This Row],[DISC 1]])</f>
        <v>0</v>
      </c>
      <c r="Y43" s="50">
        <f>IF(NOTA[[#This Row],[JUMLAH]]="","",(NOTA[[#This Row],[JUMLAH]]-NOTA[[#This Row],[DISC 1-]])*NOTA[[#This Row],[DISC 2]])</f>
        <v>0</v>
      </c>
      <c r="Z43" s="50">
        <f>IF(NOTA[[#This Row],[JUMLAH]]="","",NOTA[[#This Row],[DISC 1-]]+NOTA[[#This Row],[DISC 2-]])</f>
        <v>0</v>
      </c>
      <c r="AA43" s="50">
        <f>IF(NOTA[[#This Row],[JUMLAH]]="","",NOTA[[#This Row],[JUMLAH]]-NOTA[[#This Row],[DISC]])</f>
        <v>5432000</v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F43" s="50">
        <f>IF(OR(NOTA[[#This Row],[QTY]]="",NOTA[[#This Row],[HARGA SATUAN]]="",),"",NOTA[[#This Row],[QTY]]*NOTA[[#This Row],[HARGA SATUAN]])</f>
        <v>5432000</v>
      </c>
      <c r="AG43" s="39">
        <f ca="1">IF(NOTA[ID_H]="","",INDEX(NOTA[TANGGAL],MATCH(,INDIRECT(ADDRESS(ROW(NOTA[TANGGAL]),COLUMN(NOTA[TANGGAL]))&amp;":"&amp;ADDRESS(ROW(),COLUMN(NOTA[TANGGAL]))),-1)))</f>
        <v>45147</v>
      </c>
      <c r="AH43" s="41" t="str">
        <f ca="1">IF(NOTA[[#This Row],[NAMA BARANG]]="","",INDEX(NOTA[SUPPLIER],MATCH(,INDIRECT(ADDRESS(ROW(NOTA[ID]),COLUMN(NOTA[ID]))&amp;":"&amp;ADDRESS(ROW(),COLUMN(NOTA[ID]))),-1)))</f>
        <v>WIN'S SENTOSA</v>
      </c>
      <c r="AI43" s="41" t="str">
        <f ca="1">IF(NOTA[[#This Row],[ID_H]]="","",IF(NOTA[[#This Row],[FAKTUR]]="",INDIRECT(ADDRESS(ROW()-1,COLUMN())),NOTA[[#This Row],[FAKTUR]]))</f>
        <v>UNTANA</v>
      </c>
      <c r="AJ43" s="38">
        <f ca="1">IF(NOTA[[#This Row],[ID]]="","",COUNTIF(NOTA[ID_H],NOTA[[#This Row],[ID_H]]))</f>
        <v>3</v>
      </c>
      <c r="AK43" s="38">
        <f>IF(NOTA[[#This Row],[TGL.NOTA]]="",IF(NOTA[[#This Row],[SUPPLIER_H]]="","",AK112),MONTH(NOTA[[#This Row],[TGL.NOTA]]))</f>
        <v>8</v>
      </c>
      <c r="AL43" s="38" t="str">
        <f>LOWER(SUBSTITUTE(SUBSTITUTE(SUBSTITUTE(SUBSTITUTE(SUBSTITUTE(SUBSTITUTE(SUBSTITUTE(SUBSTITUTE(SUBSTITUTE(NOTA[NAMA BARANG]," ",),".",""),"-",""),"(",""),")",""),",",""),"/",""),"""",""),"+",""))</f>
        <v>25x50</v>
      </c>
      <c r="AM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N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O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P43" s="38" t="e">
        <f>IF(NOTA[[#This Row],[CONCAT4]]="","",_xlfn.IFNA(MATCH(NOTA[[#This Row],[CONCAT4]],[2]!RAW[CONCAT_H],0),FALSE))</f>
        <v>#REF!</v>
      </c>
      <c r="AQ43" s="38" t="e">
        <f>IF(NOTA[[#This Row],[CONCAT1]]="","",MATCH(NOTA[[#This Row],[CONCAT1]],[3]!db[NB NOTA_C],0))</f>
        <v>#N/A</v>
      </c>
      <c r="AR43" s="38" t="b">
        <f>IF(NOTA[[#This Row],[QTY/ CTN]]="","",TRUE)</f>
        <v>1</v>
      </c>
      <c r="AS43" s="38" t="str">
        <f ca="1">IF(NOTA[[#This Row],[ID_H]]="","",IF(NOTA[[#This Row],[Column3]]=TRUE,NOTA[[#This Row],[QTY/ CTN]],INDEX([3]!db[QTY/ CTN],NOTA[[#This Row],[//DB]])))</f>
        <v>560 PCS</v>
      </c>
      <c r="AT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U43" s="38" t="e">
        <f ca="1">IF(NOTA[[#This Row],[ID_H]]="","",MATCH(NOTA[[#This Row],[NB NOTA_C_QTY]],[4]!db[NB NOTA_C_QTY+F],0))</f>
        <v>#REF!</v>
      </c>
      <c r="AV43" s="53">
        <f ca="1">IF(NOTA[[#This Row],[NB NOTA_C_QTY]]="","",ROW()-2)</f>
        <v>41</v>
      </c>
    </row>
    <row r="44" spans="1:48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/>
      <c r="H44" s="47"/>
      <c r="K44" s="37">
        <v>1</v>
      </c>
      <c r="L44" s="37" t="s">
        <v>200</v>
      </c>
      <c r="M44" s="40">
        <v>5</v>
      </c>
      <c r="N44" s="38">
        <f>700*5</f>
        <v>3500</v>
      </c>
      <c r="O44" s="37" t="s">
        <v>95</v>
      </c>
      <c r="P44" s="41">
        <f>2695000/700</f>
        <v>3850</v>
      </c>
      <c r="Q44" s="42"/>
      <c r="R44" s="48" t="s">
        <v>201</v>
      </c>
      <c r="S44" s="49"/>
      <c r="U44" s="50"/>
      <c r="V44" s="45"/>
      <c r="W44" s="50">
        <f>IF(NOTA[[#This Row],[HARGA/ CTN]]="",NOTA[[#This Row],[JUMLAH_H]],NOTA[[#This Row],[HARGA/ CTN]]*IF(NOTA[[#This Row],[C]]="",0,NOTA[[#This Row],[C]]))</f>
        <v>13475000</v>
      </c>
      <c r="X44" s="50">
        <f>IF(NOTA[[#This Row],[JUMLAH]]="","",NOTA[[#This Row],[JUMLAH]]*NOTA[[#This Row],[DISC 1]])</f>
        <v>0</v>
      </c>
      <c r="Y44" s="50">
        <f>IF(NOTA[[#This Row],[JUMLAH]]="","",(NOTA[[#This Row],[JUMLAH]]-NOTA[[#This Row],[DISC 1-]])*NOTA[[#This Row],[DISC 2]])</f>
        <v>0</v>
      </c>
      <c r="Z44" s="50">
        <f>IF(NOTA[[#This Row],[JUMLAH]]="","",NOTA[[#This Row],[DISC 1-]]+NOTA[[#This Row],[DISC 2-]])</f>
        <v>0</v>
      </c>
      <c r="AA44" s="50">
        <f>IF(NOTA[[#This Row],[JUMLAH]]="","",NOTA[[#This Row],[JUMLAH]]-NOTA[[#This Row],[DISC]])</f>
        <v>13475000</v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F44" s="50">
        <f>IF(OR(NOTA[[#This Row],[QTY]]="",NOTA[[#This Row],[HARGA SATUAN]]="",),"",NOTA[[#This Row],[QTY]]*NOTA[[#This Row],[HARGA SATUAN]])</f>
        <v>13475000</v>
      </c>
      <c r="AG44" s="39">
        <f ca="1">IF(NOTA[ID_H]="","",INDEX(NOTA[TANGGAL],MATCH(,INDIRECT(ADDRESS(ROW(NOTA[TANGGAL]),COLUMN(NOTA[TANGGAL]))&amp;":"&amp;ADDRESS(ROW(),COLUMN(NOTA[TANGGAL]))),-1)))</f>
        <v>45147</v>
      </c>
      <c r="AH44" s="41" t="str">
        <f ca="1">IF(NOTA[[#This Row],[NAMA BARANG]]="","",INDEX(NOTA[SUPPLIER],MATCH(,INDIRECT(ADDRESS(ROW(NOTA[ID]),COLUMN(NOTA[ID]))&amp;":"&amp;ADDRESS(ROW(),COLUMN(NOTA[ID]))),-1)))</f>
        <v>WIN'S SENTOSA</v>
      </c>
      <c r="AI44" s="41" t="str">
        <f ca="1">IF(NOTA[[#This Row],[ID_H]]="","",IF(NOTA[[#This Row],[FAKTUR]]="",INDIRECT(ADDRESS(ROW()-1,COLUMN())),NOTA[[#This Row],[FAKTUR]]))</f>
        <v>UNTANA</v>
      </c>
      <c r="AJ44" s="38" t="str">
        <f ca="1">IF(NOTA[[#This Row],[ID]]="","",COUNTIF(NOTA[ID_H],NOTA[[#This Row],[ID_H]]))</f>
        <v/>
      </c>
      <c r="AK44" s="38">
        <f ca="1">IF(NOTA[[#This Row],[TGL.NOTA]]="",IF(NOTA[[#This Row],[SUPPLIER_H]]="","",AK43),MONTH(NOTA[[#This Row],[TGL.NOTA]]))</f>
        <v>8</v>
      </c>
      <c r="AL44" s="38" t="str">
        <f>LOWER(SUBSTITUTE(SUBSTITUTE(SUBSTITUTE(SUBSTITUTE(SUBSTITUTE(SUBSTITUTE(SUBSTITUTE(SUBSTITUTE(SUBSTITUTE(NOTA[NAMA BARANG]," ",),".",""),"-",""),"(",""),")",""),",",""),"/",""),"""",""),"+",""))</f>
        <v>20x40</v>
      </c>
      <c r="AM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N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O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8" t="str">
        <f>IF(NOTA[[#This Row],[CONCAT4]]="","",_xlfn.IFNA(MATCH(NOTA[[#This Row],[CONCAT4]],[2]!RAW[CONCAT_H],0),FALSE))</f>
        <v/>
      </c>
      <c r="AQ44" s="38" t="e">
        <f>IF(NOTA[[#This Row],[CONCAT1]]="","",MATCH(NOTA[[#This Row],[CONCAT1]],[3]!db[NB NOTA_C],0))</f>
        <v>#N/A</v>
      </c>
      <c r="AR44" s="38" t="b">
        <f>IF(NOTA[[#This Row],[QTY/ CTN]]="","",TRUE)</f>
        <v>1</v>
      </c>
      <c r="AS44" s="38" t="str">
        <f ca="1">IF(NOTA[[#This Row],[ID_H]]="","",IF(NOTA[[#This Row],[Column3]]=TRUE,NOTA[[#This Row],[QTY/ CTN]],INDEX([3]!db[QTY/ CTN],NOTA[[#This Row],[//DB]])))</f>
        <v>700 PCS</v>
      </c>
      <c r="AT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U44" s="38" t="e">
        <f ca="1">IF(NOTA[[#This Row],[ID_H]]="","",MATCH(NOTA[[#This Row],[NB NOTA_C_QTY]],[4]!db[NB NOTA_C_QTY+F],0))</f>
        <v>#REF!</v>
      </c>
      <c r="AV44" s="53">
        <f ca="1">IF(NOTA[[#This Row],[NB NOTA_C_QTY]]="","",ROW()-2)</f>
        <v>42</v>
      </c>
    </row>
    <row r="45" spans="1:48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/>
      <c r="H45" s="47"/>
      <c r="K45" s="37">
        <v>2</v>
      </c>
      <c r="L45" s="37" t="s">
        <v>202</v>
      </c>
      <c r="M45" s="40">
        <v>2</v>
      </c>
      <c r="N45" s="38">
        <f>48*2</f>
        <v>96</v>
      </c>
      <c r="O45" s="37" t="s">
        <v>95</v>
      </c>
      <c r="P45" s="41">
        <f>1296000/48</f>
        <v>27000</v>
      </c>
      <c r="Q45" s="42"/>
      <c r="R45" s="48" t="s">
        <v>203</v>
      </c>
      <c r="S45" s="49"/>
      <c r="U45" s="50"/>
      <c r="V45" s="45"/>
      <c r="W45" s="50">
        <f>IF(NOTA[[#This Row],[HARGA/ CTN]]="",NOTA[[#This Row],[JUMLAH_H]],NOTA[[#This Row],[HARGA/ CTN]]*IF(NOTA[[#This Row],[C]]="",0,NOTA[[#This Row],[C]]))</f>
        <v>2592000</v>
      </c>
      <c r="X45" s="50">
        <f>IF(NOTA[[#This Row],[JUMLAH]]="","",NOTA[[#This Row],[JUMLAH]]*NOTA[[#This Row],[DISC 1]])</f>
        <v>0</v>
      </c>
      <c r="Y45" s="50">
        <f>IF(NOTA[[#This Row],[JUMLAH]]="","",(NOTA[[#This Row],[JUMLAH]]-NOTA[[#This Row],[DISC 1-]])*NOTA[[#This Row],[DISC 2]])</f>
        <v>0</v>
      </c>
      <c r="Z45" s="50">
        <f>IF(NOTA[[#This Row],[JUMLAH]]="","",NOTA[[#This Row],[DISC 1-]]+NOTA[[#This Row],[DISC 2-]])</f>
        <v>0</v>
      </c>
      <c r="AA45" s="50">
        <f>IF(NOTA[[#This Row],[JUMLAH]]="","",NOTA[[#This Row],[JUMLAH]]-NOTA[[#This Row],[DISC]])</f>
        <v>2592000</v>
      </c>
      <c r="AB45" s="50"/>
      <c r="AC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E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45" s="50">
        <f>IF(OR(NOTA[[#This Row],[QTY]]="",NOTA[[#This Row],[HARGA SATUAN]]="",),"",NOTA[[#This Row],[QTY]]*NOTA[[#This Row],[HARGA SATUAN]])</f>
        <v>2592000</v>
      </c>
      <c r="AG45" s="39">
        <f ca="1">IF(NOTA[ID_H]="","",INDEX(NOTA[TANGGAL],MATCH(,INDIRECT(ADDRESS(ROW(NOTA[TANGGAL]),COLUMN(NOTA[TANGGAL]))&amp;":"&amp;ADDRESS(ROW(),COLUMN(NOTA[TANGGAL]))),-1)))</f>
        <v>45147</v>
      </c>
      <c r="AH45" s="41" t="str">
        <f ca="1">IF(NOTA[[#This Row],[NAMA BARANG]]="","",INDEX(NOTA[SUPPLIER],MATCH(,INDIRECT(ADDRESS(ROW(NOTA[ID]),COLUMN(NOTA[ID]))&amp;":"&amp;ADDRESS(ROW(),COLUMN(NOTA[ID]))),-1)))</f>
        <v>WIN'S SENTOSA</v>
      </c>
      <c r="AI45" s="41" t="str">
        <f ca="1">IF(NOTA[[#This Row],[ID_H]]="","",IF(NOTA[[#This Row],[FAKTUR]]="",INDIRECT(ADDRESS(ROW()-1,COLUMN())),NOTA[[#This Row],[FAKTUR]]))</f>
        <v>UNTANA</v>
      </c>
      <c r="AJ45" s="38" t="str">
        <f ca="1">IF(NOTA[[#This Row],[ID]]="","",COUNTIF(NOTA[ID_H],NOTA[[#This Row],[ID_H]]))</f>
        <v/>
      </c>
      <c r="AK45" s="38">
        <f ca="1">IF(NOTA[[#This Row],[TGL.NOTA]]="",IF(NOTA[[#This Row],[SUPPLIER_H]]="","",AK44),MONTH(NOTA[[#This Row],[TGL.NOTA]]))</f>
        <v>8</v>
      </c>
      <c r="AL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M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N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O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8" t="str">
        <f>IF(NOTA[[#This Row],[CONCAT4]]="","",_xlfn.IFNA(MATCH(NOTA[[#This Row],[CONCAT4]],[2]!RAW[CONCAT_H],0),FALSE))</f>
        <v/>
      </c>
      <c r="AQ45" s="38" t="e">
        <f>IF(NOTA[[#This Row],[CONCAT1]]="","",MATCH(NOTA[[#This Row],[CONCAT1]],[3]!db[NB NOTA_C],0))</f>
        <v>#N/A</v>
      </c>
      <c r="AR45" s="38" t="b">
        <f>IF(NOTA[[#This Row],[QTY/ CTN]]="","",TRUE)</f>
        <v>1</v>
      </c>
      <c r="AS45" s="38" t="str">
        <f ca="1">IF(NOTA[[#This Row],[ID_H]]="","",IF(NOTA[[#This Row],[Column3]]=TRUE,NOTA[[#This Row],[QTY/ CTN]],INDEX([3]!db[QTY/ CTN],NOTA[[#This Row],[//DB]])))</f>
        <v>48 PCS</v>
      </c>
      <c r="AT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U45" s="38" t="e">
        <f ca="1">IF(NOTA[[#This Row],[ID_H]]="","",MATCH(NOTA[[#This Row],[NB NOTA_C_QTY]],[4]!db[NB NOTA_C_QTY+F],0))</f>
        <v>#REF!</v>
      </c>
      <c r="AV45" s="53">
        <f ca="1">IF(NOTA[[#This Row],[NB NOTA_C_QTY]]="","",ROW()-2)</f>
        <v>43</v>
      </c>
    </row>
    <row r="46" spans="1:48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/>
      <c r="H46" s="47"/>
      <c r="N46" s="38"/>
      <c r="Q46" s="42"/>
      <c r="R46" s="48"/>
      <c r="S46" s="49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41" t="str">
        <f ca="1">IF(NOTA[[#This Row],[NAMA BARANG]]="","",INDEX(NOTA[SUPPLIER],MATCH(,INDIRECT(ADDRESS(ROW(NOTA[ID]),COLUMN(NOTA[ID]))&amp;":"&amp;ADDRESS(ROW(),COLUMN(NOTA[ID]))),-1)))</f>
        <v/>
      </c>
      <c r="AI46" s="41" t="str">
        <f ca="1">IF(NOTA[[#This Row],[ID_H]]="","",IF(NOTA[[#This Row],[FAKTUR]]="",INDIRECT(ADDRESS(ROW()-1,COLUMN())),NOTA[[#This Row],[FAKTUR]]))</f>
        <v/>
      </c>
      <c r="AJ46" s="38" t="str">
        <f ca="1">IF(NOTA[[#This Row],[ID]]="","",COUNTIF(NOTA[ID_H],NOTA[[#This Row],[ID_H]]))</f>
        <v/>
      </c>
      <c r="AK46" s="38" t="str">
        <f ca="1">IF(NOTA[[#This Row],[TGL.NOTA]]="",IF(NOTA[[#This Row],[SUPPLIER_H]]="","",AK45),MONTH(NOTA[[#This Row],[TGL.NOTA]]))</f>
        <v/>
      </c>
      <c r="AL46" s="38" t="str">
        <f>LOWER(SUBSTITUTE(SUBSTITUTE(SUBSTITUTE(SUBSTITUTE(SUBSTITUTE(SUBSTITUTE(SUBSTITUTE(SUBSTITUTE(SUBSTITUTE(NOTA[NAMA BARANG]," ",),".",""),"-",""),"(",""),")",""),",",""),"/",""),"""",""),"+",""))</f>
        <v/>
      </c>
      <c r="AM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38" t="str">
        <f>IF(NOTA[[#This Row],[CONCAT4]]="","",_xlfn.IFNA(MATCH(NOTA[[#This Row],[CONCAT4]],[2]!RAW[CONCAT_H],0),FALSE))</f>
        <v/>
      </c>
      <c r="AQ46" s="38" t="str">
        <f>IF(NOTA[[#This Row],[CONCAT1]]="","",MATCH(NOTA[[#This Row],[CONCAT1]],[3]!db[NB NOTA_C],0))</f>
        <v/>
      </c>
      <c r="AR46" s="38" t="str">
        <f>IF(NOTA[[#This Row],[QTY/ CTN]]="","",TRUE)</f>
        <v/>
      </c>
      <c r="AS46" s="38" t="str">
        <f ca="1">IF(NOTA[[#This Row],[ID_H]]="","",IF(NOTA[[#This Row],[Column3]]=TRUE,NOTA[[#This Row],[QTY/ CTN]],INDEX([3]!db[QTY/ CTN],NOTA[[#This Row],[//DB]])))</f>
        <v/>
      </c>
      <c r="AT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" s="38" t="str">
        <f ca="1">IF(NOTA[[#This Row],[ID_H]]="","",MATCH(NOTA[[#This Row],[NB NOTA_C_QTY]],[4]!db[NB NOTA_C_QTY+F],0))</f>
        <v/>
      </c>
      <c r="AV46" s="53" t="str">
        <f ca="1">IF(NOTA[[#This Row],[NB NOTA_C_QTY]]="","",ROW()-2)</f>
        <v/>
      </c>
    </row>
    <row r="47" spans="1:48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 t="s">
        <v>204</v>
      </c>
      <c r="G47" s="37" t="s">
        <v>97</v>
      </c>
      <c r="H47" s="47" t="s">
        <v>205</v>
      </c>
      <c r="J47" s="39">
        <v>45145</v>
      </c>
      <c r="K47" s="37">
        <v>2</v>
      </c>
      <c r="L47" s="37" t="s">
        <v>206</v>
      </c>
      <c r="M47" s="40">
        <v>2</v>
      </c>
      <c r="N47" s="38">
        <v>60</v>
      </c>
      <c r="O47" s="37" t="s">
        <v>98</v>
      </c>
      <c r="P47" s="41">
        <v>61000</v>
      </c>
      <c r="Q47" s="42"/>
      <c r="R47" s="48" t="s">
        <v>207</v>
      </c>
      <c r="S47" s="49">
        <v>0.05</v>
      </c>
      <c r="T47" s="44">
        <v>0.1</v>
      </c>
      <c r="U47" s="50"/>
      <c r="V47" s="45"/>
      <c r="W47" s="50">
        <f>IF(NOTA[[#This Row],[HARGA/ CTN]]="",NOTA[[#This Row],[JUMLAH_H]],NOTA[[#This Row],[HARGA/ CTN]]*IF(NOTA[[#This Row],[C]]="",0,NOTA[[#This Row],[C]]))</f>
        <v>3660000</v>
      </c>
      <c r="X47" s="50">
        <f>IF(NOTA[[#This Row],[JUMLAH]]="","",NOTA[[#This Row],[JUMLAH]]*NOTA[[#This Row],[DISC 1]])</f>
        <v>183000</v>
      </c>
      <c r="Y47" s="50">
        <f>IF(NOTA[[#This Row],[JUMLAH]]="","",(NOTA[[#This Row],[JUMLAH]]-NOTA[[#This Row],[DISC 1-]])*NOTA[[#This Row],[DISC 2]])</f>
        <v>347700</v>
      </c>
      <c r="Z47" s="50">
        <f>IF(NOTA[[#This Row],[JUMLAH]]="","",NOTA[[#This Row],[DISC 1-]]+NOTA[[#This Row],[DISC 2-]])</f>
        <v>530700</v>
      </c>
      <c r="AA47" s="50">
        <f>IF(NOTA[[#This Row],[JUMLAH]]="","",NOTA[[#This Row],[JUMLAH]]-NOTA[[#This Row],[DISC]])</f>
        <v>3129300</v>
      </c>
      <c r="AB47" s="50"/>
      <c r="AC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D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E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7" s="50">
        <f>IF(OR(NOTA[[#This Row],[QTY]]="",NOTA[[#This Row],[HARGA SATUAN]]="",),"",NOTA[[#This Row],[QTY]]*NOTA[[#This Row],[HARGA SATUAN]])</f>
        <v>3660000</v>
      </c>
      <c r="AG47" s="39">
        <f ca="1">IF(NOTA[ID_H]="","",INDEX(NOTA[TANGGAL],MATCH(,INDIRECT(ADDRESS(ROW(NOTA[TANGGAL]),COLUMN(NOTA[TANGGAL]))&amp;":"&amp;ADDRESS(ROW(),COLUMN(NOTA[TANGGAL]))),-1)))</f>
        <v>45147</v>
      </c>
      <c r="AH47" s="41" t="str">
        <f ca="1">IF(NOTA[[#This Row],[NAMA BARANG]]="","",INDEX(NOTA[SUPPLIER],MATCH(,INDIRECT(ADDRESS(ROW(NOTA[ID]),COLUMN(NOTA[ID]))&amp;":"&amp;ADDRESS(ROW(),COLUMN(NOTA[ID]))),-1)))</f>
        <v>GUNINDO</v>
      </c>
      <c r="AI47" s="41" t="str">
        <f ca="1">IF(NOTA[[#This Row],[ID_H]]="","",IF(NOTA[[#This Row],[FAKTUR]]="",INDIRECT(ADDRESS(ROW()-1,COLUMN())),NOTA[[#This Row],[FAKTUR]]))</f>
        <v>UNTANA</v>
      </c>
      <c r="AJ47" s="38">
        <f ca="1">IF(NOTA[[#This Row],[ID]]="","",COUNTIF(NOTA[ID_H],NOTA[[#This Row],[ID_H]]))</f>
        <v>1</v>
      </c>
      <c r="AK47" s="38">
        <f>IF(NOTA[[#This Row],[TGL.NOTA]]="",IF(NOTA[[#This Row],[SUPPLIER_H]]="","",AK46),MONTH(NOTA[[#This Row],[TGL.NOTA]]))</f>
        <v>8</v>
      </c>
      <c r="AL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P47" s="38" t="e">
        <f>IF(NOTA[[#This Row],[CONCAT4]]="","",_xlfn.IFNA(MATCH(NOTA[[#This Row],[CONCAT4]],[2]!RAW[CONCAT_H],0),FALSE))</f>
        <v>#REF!</v>
      </c>
      <c r="AQ47" s="38">
        <f>IF(NOTA[[#This Row],[CONCAT1]]="","",MATCH(NOTA[[#This Row],[CONCAT1]],[3]!db[NB NOTA_C],0))</f>
        <v>2136</v>
      </c>
      <c r="AR47" s="38" t="b">
        <f>IF(NOTA[[#This Row],[QTY/ CTN]]="","",TRUE)</f>
        <v>1</v>
      </c>
      <c r="AS47" s="38" t="str">
        <f ca="1">IF(NOTA[[#This Row],[ID_H]]="","",IF(NOTA[[#This Row],[Column3]]=TRUE,NOTA[[#This Row],[QTY/ CTN]],INDEX([3]!db[QTY/ CTN],NOTA[[#This Row],[//DB]])))</f>
        <v>30 LSN</v>
      </c>
      <c r="AT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47" s="38" t="e">
        <f ca="1">IF(NOTA[[#This Row],[ID_H]]="","",MATCH(NOTA[[#This Row],[NB NOTA_C_QTY]],[4]!db[NB NOTA_C_QTY+F],0))</f>
        <v>#REF!</v>
      </c>
      <c r="AV47" s="53">
        <f ca="1">IF(NOTA[[#This Row],[NB NOTA_C_QTY]]="","",ROW()-2)</f>
        <v>45</v>
      </c>
    </row>
    <row r="48" spans="1:48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H48" s="47"/>
      <c r="N48" s="38"/>
      <c r="Q48" s="42"/>
      <c r="R48" s="48"/>
      <c r="S48" s="49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41" t="str">
        <f ca="1">IF(NOTA[[#This Row],[NAMA BARANG]]="","",INDEX(NOTA[SUPPLIER],MATCH(,INDIRECT(ADDRESS(ROW(NOTA[ID]),COLUMN(NOTA[ID]))&amp;":"&amp;ADDRESS(ROW(),COLUMN(NOTA[ID]))),-1)))</f>
        <v/>
      </c>
      <c r="AI48" s="41" t="str">
        <f ca="1">IF(NOTA[[#This Row],[ID_H]]="","",IF(NOTA[[#This Row],[FAKTUR]]="",INDIRECT(ADDRESS(ROW()-1,COLUMN())),NOTA[[#This Row],[FAKTUR]]))</f>
        <v/>
      </c>
      <c r="AJ48" s="38" t="str">
        <f ca="1">IF(NOTA[[#This Row],[ID]]="","",COUNTIF(NOTA[ID_H],NOTA[[#This Row],[ID_H]]))</f>
        <v/>
      </c>
      <c r="AK48" s="38" t="str">
        <f ca="1">IF(NOTA[[#This Row],[TGL.NOTA]]="",IF(NOTA[[#This Row],[SUPPLIER_H]]="","",AK47),MONTH(NOTA[[#This Row],[TGL.NOTA]]))</f>
        <v/>
      </c>
      <c r="AL48" s="38" t="str">
        <f>LOWER(SUBSTITUTE(SUBSTITUTE(SUBSTITUTE(SUBSTITUTE(SUBSTITUTE(SUBSTITUTE(SUBSTITUTE(SUBSTITUTE(SUBSTITUTE(NOTA[NAMA BARANG]," ",),".",""),"-",""),"(",""),")",""),",",""),"/",""),"""",""),"+",""))</f>
        <v/>
      </c>
      <c r="AM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8" t="str">
        <f>IF(NOTA[[#This Row],[CONCAT4]]="","",_xlfn.IFNA(MATCH(NOTA[[#This Row],[CONCAT4]],[2]!RAW[CONCAT_H],0),FALSE))</f>
        <v/>
      </c>
      <c r="AQ48" s="38" t="str">
        <f>IF(NOTA[[#This Row],[CONCAT1]]="","",MATCH(NOTA[[#This Row],[CONCAT1]],[3]!db[NB NOTA_C],0))</f>
        <v/>
      </c>
      <c r="AR48" s="38" t="str">
        <f>IF(NOTA[[#This Row],[QTY/ CTN]]="","",TRUE)</f>
        <v/>
      </c>
      <c r="AS48" s="38" t="str">
        <f ca="1">IF(NOTA[[#This Row],[ID_H]]="","",IF(NOTA[[#This Row],[Column3]]=TRUE,NOTA[[#This Row],[QTY/ CTN]],INDEX([3]!db[QTY/ CTN],NOTA[[#This Row],[//DB]])))</f>
        <v/>
      </c>
      <c r="AT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" s="38" t="str">
        <f ca="1">IF(NOTA[[#This Row],[ID_H]]="","",MATCH(NOTA[[#This Row],[NB NOTA_C_QTY]],[4]!db[NB NOTA_C_QTY+F],0))</f>
        <v/>
      </c>
      <c r="AV48" s="53" t="str">
        <f ca="1">IF(NOTA[[#This Row],[NB NOTA_C_QTY]]="","",ROW()-2)</f>
        <v/>
      </c>
    </row>
    <row r="49" spans="1:48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 t="s">
        <v>208</v>
      </c>
      <c r="G49" s="37" t="s">
        <v>97</v>
      </c>
      <c r="H49" s="47" t="s">
        <v>209</v>
      </c>
      <c r="J49" s="39">
        <v>45145</v>
      </c>
      <c r="K49" s="37">
        <v>1</v>
      </c>
      <c r="L49" s="37" t="s">
        <v>210</v>
      </c>
      <c r="M49" s="40">
        <v>3</v>
      </c>
      <c r="N49" s="38">
        <v>432</v>
      </c>
      <c r="O49" s="37" t="s">
        <v>98</v>
      </c>
      <c r="P49" s="41">
        <v>13500</v>
      </c>
      <c r="Q49" s="42"/>
      <c r="R49" s="48" t="s">
        <v>166</v>
      </c>
      <c r="S49" s="49"/>
      <c r="U49" s="50"/>
      <c r="V49" s="45"/>
      <c r="W49" s="50">
        <f>IF(NOTA[[#This Row],[HARGA/ CTN]]="",NOTA[[#This Row],[JUMLAH_H]],NOTA[[#This Row],[HARGA/ CTN]]*IF(NOTA[[#This Row],[C]]="",0,NOTA[[#This Row],[C]]))</f>
        <v>5832000</v>
      </c>
      <c r="X49" s="50">
        <f>IF(NOTA[[#This Row],[JUMLAH]]="","",NOTA[[#This Row],[JUMLAH]]*NOTA[[#This Row],[DISC 1]])</f>
        <v>0</v>
      </c>
      <c r="Y49" s="50">
        <f>IF(NOTA[[#This Row],[JUMLAH]]="","",(NOTA[[#This Row],[JUMLAH]]-NOTA[[#This Row],[DISC 1-]])*NOTA[[#This Row],[DISC 2]])</f>
        <v>0</v>
      </c>
      <c r="Z49" s="50">
        <f>IF(NOTA[[#This Row],[JUMLAH]]="","",NOTA[[#This Row],[DISC 1-]]+NOTA[[#This Row],[DISC 2-]])</f>
        <v>0</v>
      </c>
      <c r="AA49" s="50">
        <f>IF(NOTA[[#This Row],[JUMLAH]]="","",NOTA[[#This Row],[JUMLAH]]-NOTA[[#This Row],[DISC]])</f>
        <v>5832000</v>
      </c>
      <c r="AB49" s="50"/>
      <c r="AC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E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9" s="50">
        <f>IF(OR(NOTA[[#This Row],[QTY]]="",NOTA[[#This Row],[HARGA SATUAN]]="",),"",NOTA[[#This Row],[QTY]]*NOTA[[#This Row],[HARGA SATUAN]])</f>
        <v>5832000</v>
      </c>
      <c r="AG49" s="39">
        <f ca="1">IF(NOTA[ID_H]="","",INDEX(NOTA[TANGGAL],MATCH(,INDIRECT(ADDRESS(ROW(NOTA[TANGGAL]),COLUMN(NOTA[TANGGAL]))&amp;":"&amp;ADDRESS(ROW(),COLUMN(NOTA[TANGGAL]))),-1)))</f>
        <v>45147</v>
      </c>
      <c r="AH49" s="41" t="str">
        <f ca="1">IF(NOTA[[#This Row],[NAMA BARANG]]="","",INDEX(NOTA[SUPPLIER],MATCH(,INDIRECT(ADDRESS(ROW(NOTA[ID]),COLUMN(NOTA[ID]))&amp;":"&amp;ADDRESS(ROW(),COLUMN(NOTA[ID]))),-1)))</f>
        <v>DB STATIONERY</v>
      </c>
      <c r="AI49" s="41" t="str">
        <f ca="1">IF(NOTA[[#This Row],[ID_H]]="","",IF(NOTA[[#This Row],[FAKTUR]]="",INDIRECT(ADDRESS(ROW()-1,COLUMN())),NOTA[[#This Row],[FAKTUR]]))</f>
        <v>UNTANA</v>
      </c>
      <c r="AJ49" s="38">
        <f ca="1">IF(NOTA[[#This Row],[ID]]="","",COUNTIF(NOTA[ID_H],NOTA[[#This Row],[ID_H]]))</f>
        <v>1</v>
      </c>
      <c r="AK49" s="38">
        <f>IF(NOTA[[#This Row],[TGL.NOTA]]="",IF(NOTA[[#This Row],[SUPPLIER_H]]="","",AK48),MONTH(NOTA[[#This Row],[TGL.NOTA]]))</f>
        <v>8</v>
      </c>
      <c r="AL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M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N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O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P49" s="38" t="e">
        <f>IF(NOTA[[#This Row],[CONCAT4]]="","",_xlfn.IFNA(MATCH(NOTA[[#This Row],[CONCAT4]],[2]!RAW[CONCAT_H],0),FALSE))</f>
        <v>#REF!</v>
      </c>
      <c r="AQ49" s="38" t="e">
        <f>IF(NOTA[[#This Row],[CONCAT1]]="","",MATCH(NOTA[[#This Row],[CONCAT1]],[3]!db[NB NOTA_C],0))</f>
        <v>#N/A</v>
      </c>
      <c r="AR49" s="38" t="b">
        <f>IF(NOTA[[#This Row],[QTY/ CTN]]="","",TRUE)</f>
        <v>1</v>
      </c>
      <c r="AS49" s="38" t="str">
        <f ca="1">IF(NOTA[[#This Row],[ID_H]]="","",IF(NOTA[[#This Row],[Column3]]=TRUE,NOTA[[#This Row],[QTY/ CTN]],INDEX([3]!db[QTY/ CTN],NOTA[[#This Row],[//DB]])))</f>
        <v>144 LSN</v>
      </c>
      <c r="AT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U49" s="38" t="e">
        <f ca="1">IF(NOTA[[#This Row],[ID_H]]="","",MATCH(NOTA[[#This Row],[NB NOTA_C_QTY]],[4]!db[NB NOTA_C_QTY+F],0))</f>
        <v>#REF!</v>
      </c>
      <c r="AV49" s="53">
        <f ca="1">IF(NOTA[[#This Row],[NB NOTA_C_QTY]]="","",ROW()-2)</f>
        <v>47</v>
      </c>
    </row>
    <row r="50" spans="1:48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H50" s="47"/>
      <c r="N50" s="38"/>
      <c r="Q50" s="42"/>
      <c r="R50" s="48"/>
      <c r="S50" s="49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41" t="str">
        <f ca="1">IF(NOTA[[#This Row],[NAMA BARANG]]="","",INDEX(NOTA[SUPPLIER],MATCH(,INDIRECT(ADDRESS(ROW(NOTA[ID]),COLUMN(NOTA[ID]))&amp;":"&amp;ADDRESS(ROW(),COLUMN(NOTA[ID]))),-1)))</f>
        <v/>
      </c>
      <c r="AI50" s="41" t="str">
        <f ca="1">IF(NOTA[[#This Row],[ID_H]]="","",IF(NOTA[[#This Row],[FAKTUR]]="",INDIRECT(ADDRESS(ROW()-1,COLUMN())),NOTA[[#This Row],[FAKTUR]]))</f>
        <v/>
      </c>
      <c r="AJ50" s="38" t="str">
        <f ca="1">IF(NOTA[[#This Row],[ID]]="","",COUNTIF(NOTA[ID_H],NOTA[[#This Row],[ID_H]]))</f>
        <v/>
      </c>
      <c r="AK50" s="38" t="str">
        <f ca="1">IF(NOTA[[#This Row],[TGL.NOTA]]="",IF(NOTA[[#This Row],[SUPPLIER_H]]="","",AK49),MONTH(NOTA[[#This Row],[TGL.NOTA]]))</f>
        <v/>
      </c>
      <c r="AL50" s="38" t="str">
        <f>LOWER(SUBSTITUTE(SUBSTITUTE(SUBSTITUTE(SUBSTITUTE(SUBSTITUTE(SUBSTITUTE(SUBSTITUTE(SUBSTITUTE(SUBSTITUTE(NOTA[NAMA BARANG]," ",),".",""),"-",""),"(",""),")",""),",",""),"/",""),"""",""),"+",""))</f>
        <v/>
      </c>
      <c r="AM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8" t="str">
        <f>IF(NOTA[[#This Row],[CONCAT4]]="","",_xlfn.IFNA(MATCH(NOTA[[#This Row],[CONCAT4]],[2]!RAW[CONCAT_H],0),FALSE))</f>
        <v/>
      </c>
      <c r="AQ50" s="38" t="str">
        <f>IF(NOTA[[#This Row],[CONCAT1]]="","",MATCH(NOTA[[#This Row],[CONCAT1]],[3]!db[NB NOTA_C],0))</f>
        <v/>
      </c>
      <c r="AR50" s="38" t="str">
        <f>IF(NOTA[[#This Row],[QTY/ CTN]]="","",TRUE)</f>
        <v/>
      </c>
      <c r="AS50" s="38" t="str">
        <f ca="1">IF(NOTA[[#This Row],[ID_H]]="","",IF(NOTA[[#This Row],[Column3]]=TRUE,NOTA[[#This Row],[QTY/ CTN]],INDEX([3]!db[QTY/ CTN],NOTA[[#This Row],[//DB]])))</f>
        <v/>
      </c>
      <c r="AT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" s="38" t="str">
        <f ca="1">IF(NOTA[[#This Row],[ID_H]]="","",MATCH(NOTA[[#This Row],[NB NOTA_C_QTY]],[4]!db[NB NOTA_C_QTY+F],0))</f>
        <v/>
      </c>
      <c r="AV50" s="53" t="str">
        <f ca="1">IF(NOTA[[#This Row],[NB NOTA_C_QTY]]="","",ROW()-2)</f>
        <v/>
      </c>
    </row>
    <row r="51" spans="1:48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/>
      <c r="F51" s="37" t="s">
        <v>190</v>
      </c>
      <c r="G51" s="37" t="s">
        <v>97</v>
      </c>
      <c r="H51" s="47" t="s">
        <v>211</v>
      </c>
      <c r="J51" s="39">
        <v>45143</v>
      </c>
      <c r="K51" s="37">
        <v>3</v>
      </c>
      <c r="L51" s="37" t="s">
        <v>212</v>
      </c>
      <c r="M51" s="40">
        <v>5</v>
      </c>
      <c r="N51" s="38">
        <v>480</v>
      </c>
      <c r="O51" s="37" t="s">
        <v>98</v>
      </c>
      <c r="P51" s="41">
        <v>30500</v>
      </c>
      <c r="Q51" s="42"/>
      <c r="R51" s="48" t="s">
        <v>182</v>
      </c>
      <c r="S51" s="49"/>
      <c r="U51" s="50"/>
      <c r="V51" s="45"/>
      <c r="W51" s="50">
        <f>IF(NOTA[[#This Row],[HARGA/ CTN]]="",NOTA[[#This Row],[JUMLAH_H]],NOTA[[#This Row],[HARGA/ CTN]]*IF(NOTA[[#This Row],[C]]="",0,NOTA[[#This Row],[C]]))</f>
        <v>14640000</v>
      </c>
      <c r="X51" s="50">
        <f>IF(NOTA[[#This Row],[JUMLAH]]="","",NOTA[[#This Row],[JUMLAH]]*NOTA[[#This Row],[DISC 1]])</f>
        <v>0</v>
      </c>
      <c r="Y51" s="50">
        <f>IF(NOTA[[#This Row],[JUMLAH]]="","",(NOTA[[#This Row],[JUMLAH]]-NOTA[[#This Row],[DISC 1-]])*NOTA[[#This Row],[DISC 2]])</f>
        <v>0</v>
      </c>
      <c r="Z51" s="50">
        <f>IF(NOTA[[#This Row],[JUMLAH]]="","",NOTA[[#This Row],[DISC 1-]]+NOTA[[#This Row],[DISC 2-]])</f>
        <v>0</v>
      </c>
      <c r="AA51" s="50">
        <f>IF(NOTA[[#This Row],[JUMLAH]]="","",NOTA[[#This Row],[JUMLAH]]-NOTA[[#This Row],[DISC]])</f>
        <v>14640000</v>
      </c>
      <c r="AB51" s="50"/>
      <c r="AC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1" s="50">
        <f>IF(OR(NOTA[[#This Row],[QTY]]="",NOTA[[#This Row],[HARGA SATUAN]]="",),"",NOTA[[#This Row],[QTY]]*NOTA[[#This Row],[HARGA SATUAN]])</f>
        <v>14640000</v>
      </c>
      <c r="AG51" s="39">
        <f ca="1">IF(NOTA[ID_H]="","",INDEX(NOTA[TANGGAL],MATCH(,INDIRECT(ADDRESS(ROW(NOTA[TANGGAL]),COLUMN(NOTA[TANGGAL]))&amp;":"&amp;ADDRESS(ROW(),COLUMN(NOTA[TANGGAL]))),-1)))</f>
        <v>45147</v>
      </c>
      <c r="AH51" s="41" t="str">
        <f ca="1">IF(NOTA[[#This Row],[NAMA BARANG]]="","",INDEX(NOTA[SUPPLIER],MATCH(,INDIRECT(ADDRESS(ROW(NOTA[ID]),COLUMN(NOTA[ID]))&amp;":"&amp;ADDRESS(ROW(),COLUMN(NOTA[ID]))),-1)))</f>
        <v>DUTA BUANA</v>
      </c>
      <c r="AI51" s="41" t="str">
        <f ca="1">IF(NOTA[[#This Row],[ID_H]]="","",IF(NOTA[[#This Row],[FAKTUR]]="",INDIRECT(ADDRESS(ROW()-1,COLUMN())),NOTA[[#This Row],[FAKTUR]]))</f>
        <v>UNTANA</v>
      </c>
      <c r="AJ51" s="38">
        <f ca="1">IF(NOTA[[#This Row],[ID]]="","",COUNTIF(NOTA[ID_H],NOTA[[#This Row],[ID_H]]))</f>
        <v>1</v>
      </c>
      <c r="AK51" s="38">
        <f>IF(NOTA[[#This Row],[TGL.NOTA]]="",IF(NOTA[[#This Row],[SUPPLIER_H]]="","",AK50),MONTH(NOTA[[#This Row],[TGL.NOTA]]))</f>
        <v>8</v>
      </c>
      <c r="AL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M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N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O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P51" s="38" t="e">
        <f>IF(NOTA[[#This Row],[CONCAT4]]="","",_xlfn.IFNA(MATCH(NOTA[[#This Row],[CONCAT4]],[2]!RAW[CONCAT_H],0),FALSE))</f>
        <v>#REF!</v>
      </c>
      <c r="AQ51" s="38">
        <f>IF(NOTA[[#This Row],[CONCAT1]]="","",MATCH(NOTA[[#This Row],[CONCAT1]],[3]!db[NB NOTA_C],0))</f>
        <v>450</v>
      </c>
      <c r="AR51" s="38" t="b">
        <f>IF(NOTA[[#This Row],[QTY/ CTN]]="","",TRUE)</f>
        <v>1</v>
      </c>
      <c r="AS51" s="38" t="str">
        <f ca="1">IF(NOTA[[#This Row],[ID_H]]="","",IF(NOTA[[#This Row],[Column3]]=TRUE,NOTA[[#This Row],[QTY/ CTN]],INDEX([3]!db[QTY/ CTN],NOTA[[#This Row],[//DB]])))</f>
        <v>96 LSN</v>
      </c>
      <c r="AT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U51" s="38" t="e">
        <f ca="1">IF(NOTA[[#This Row],[ID_H]]="","",MATCH(NOTA[[#This Row],[NB NOTA_C_QTY]],[4]!db[NB NOTA_C_QTY+F],0))</f>
        <v>#REF!</v>
      </c>
      <c r="AV51" s="53">
        <f ca="1">IF(NOTA[[#This Row],[NB NOTA_C_QTY]]="","",ROW()-2)</f>
        <v>49</v>
      </c>
    </row>
    <row r="52" spans="1:48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H52" s="47"/>
      <c r="N52" s="38"/>
      <c r="Q52" s="42"/>
      <c r="R52" s="48"/>
      <c r="S52" s="49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41" t="str">
        <f ca="1">IF(NOTA[[#This Row],[NAMA BARANG]]="","",INDEX(NOTA[SUPPLIER],MATCH(,INDIRECT(ADDRESS(ROW(NOTA[ID]),COLUMN(NOTA[ID]))&amp;":"&amp;ADDRESS(ROW(),COLUMN(NOTA[ID]))),-1)))</f>
        <v/>
      </c>
      <c r="AI52" s="41" t="str">
        <f ca="1">IF(NOTA[[#This Row],[ID_H]]="","",IF(NOTA[[#This Row],[FAKTUR]]="",INDIRECT(ADDRESS(ROW()-1,COLUMN())),NOTA[[#This Row],[FAKTUR]]))</f>
        <v/>
      </c>
      <c r="AJ52" s="38" t="str">
        <f ca="1">IF(NOTA[[#This Row],[ID]]="","",COUNTIF(NOTA[ID_H],NOTA[[#This Row],[ID_H]]))</f>
        <v/>
      </c>
      <c r="AK52" s="38" t="str">
        <f ca="1">IF(NOTA[[#This Row],[TGL.NOTA]]="",IF(NOTA[[#This Row],[SUPPLIER_H]]="","",AK51),MONTH(NOTA[[#This Row],[TGL.NOTA]]))</f>
        <v/>
      </c>
      <c r="AL52" s="38" t="str">
        <f>LOWER(SUBSTITUTE(SUBSTITUTE(SUBSTITUTE(SUBSTITUTE(SUBSTITUTE(SUBSTITUTE(SUBSTITUTE(SUBSTITUTE(SUBSTITUTE(NOTA[NAMA BARANG]," ",),".",""),"-",""),"(",""),")",""),",",""),"/",""),"""",""),"+",""))</f>
        <v/>
      </c>
      <c r="AM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8" t="str">
        <f>IF(NOTA[[#This Row],[CONCAT4]]="","",_xlfn.IFNA(MATCH(NOTA[[#This Row],[CONCAT4]],[2]!RAW[CONCAT_H],0),FALSE))</f>
        <v/>
      </c>
      <c r="AQ52" s="38" t="str">
        <f>IF(NOTA[[#This Row],[CONCAT1]]="","",MATCH(NOTA[[#This Row],[CONCAT1]],[3]!db[NB NOTA_C],0))</f>
        <v/>
      </c>
      <c r="AR52" s="38" t="str">
        <f>IF(NOTA[[#This Row],[QTY/ CTN]]="","",TRUE)</f>
        <v/>
      </c>
      <c r="AS52" s="38" t="str">
        <f ca="1">IF(NOTA[[#This Row],[ID_H]]="","",IF(NOTA[[#This Row],[Column3]]=TRUE,NOTA[[#This Row],[QTY/ CTN]],INDEX([3]!db[QTY/ CTN],NOTA[[#This Row],[//DB]])))</f>
        <v/>
      </c>
      <c r="AT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" s="38" t="str">
        <f ca="1">IF(NOTA[[#This Row],[ID_H]]="","",MATCH(NOTA[[#This Row],[NB NOTA_C_QTY]],[4]!db[NB NOTA_C_QTY+F],0))</f>
        <v/>
      </c>
      <c r="AV52" s="53" t="str">
        <f ca="1">IF(NOTA[[#This Row],[NB NOTA_C_QTY]]="","",ROW()-2)</f>
        <v/>
      </c>
    </row>
    <row r="53" spans="1:48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/>
      <c r="F53" s="37" t="s">
        <v>213</v>
      </c>
      <c r="G53" s="37" t="s">
        <v>97</v>
      </c>
      <c r="H53" s="47" t="s">
        <v>214</v>
      </c>
      <c r="J53" s="39">
        <v>45147</v>
      </c>
      <c r="L53" s="37" t="s">
        <v>215</v>
      </c>
      <c r="N53" s="38">
        <v>7</v>
      </c>
      <c r="O53" s="37" t="s">
        <v>98</v>
      </c>
      <c r="P53" s="41">
        <v>161000</v>
      </c>
      <c r="Q53" s="42"/>
      <c r="R53" s="48" t="s">
        <v>216</v>
      </c>
      <c r="S53" s="49"/>
      <c r="U53" s="50"/>
      <c r="V53" s="45"/>
      <c r="W53" s="50">
        <f>IF(NOTA[[#This Row],[HARGA/ CTN]]="",NOTA[[#This Row],[JUMLAH_H]],NOTA[[#This Row],[HARGA/ CTN]]*IF(NOTA[[#This Row],[C]]="",0,NOTA[[#This Row],[C]]))</f>
        <v>1127000</v>
      </c>
      <c r="X53" s="50">
        <f>IF(NOTA[[#This Row],[JUMLAH]]="","",NOTA[[#This Row],[JUMLAH]]*NOTA[[#This Row],[DISC 1]])</f>
        <v>0</v>
      </c>
      <c r="Y53" s="50">
        <f>IF(NOTA[[#This Row],[JUMLAH]]="","",(NOTA[[#This Row],[JUMLAH]]-NOTA[[#This Row],[DISC 1-]])*NOTA[[#This Row],[DISC 2]])</f>
        <v>0</v>
      </c>
      <c r="Z53" s="50">
        <f>IF(NOTA[[#This Row],[JUMLAH]]="","",NOTA[[#This Row],[DISC 1-]]+NOTA[[#This Row],[DISC 2-]])</f>
        <v>0</v>
      </c>
      <c r="AA53" s="50">
        <f>IF(NOTA[[#This Row],[JUMLAH]]="","",NOTA[[#This Row],[JUMLAH]]-NOTA[[#This Row],[DISC]])</f>
        <v>1127000</v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53" s="50">
        <f>IF(OR(NOTA[[#This Row],[QTY]]="",NOTA[[#This Row],[HARGA SATUAN]]="",),"",NOTA[[#This Row],[QTY]]*NOTA[[#This Row],[HARGA SATUAN]])</f>
        <v>1127000</v>
      </c>
      <c r="AG53" s="39">
        <f ca="1">IF(NOTA[ID_H]="","",INDEX(NOTA[TANGGAL],MATCH(,INDIRECT(ADDRESS(ROW(NOTA[TANGGAL]),COLUMN(NOTA[TANGGAL]))&amp;":"&amp;ADDRESS(ROW(),COLUMN(NOTA[TANGGAL]))),-1)))</f>
        <v>45147</v>
      </c>
      <c r="AH53" s="41" t="str">
        <f ca="1">IF(NOTA[[#This Row],[NAMA BARANG]]="","",INDEX(NOTA[SUPPLIER],MATCH(,INDIRECT(ADDRESS(ROW(NOTA[ID]),COLUMN(NOTA[ID]))&amp;":"&amp;ADDRESS(ROW(),COLUMN(NOTA[ID]))),-1)))</f>
        <v>GLORY</v>
      </c>
      <c r="AI53" s="41" t="str">
        <f ca="1">IF(NOTA[[#This Row],[ID_H]]="","",IF(NOTA[[#This Row],[FAKTUR]]="",INDIRECT(ADDRESS(ROW()-1,COLUMN())),NOTA[[#This Row],[FAKTUR]]))</f>
        <v>UNTANA</v>
      </c>
      <c r="AJ53" s="38">
        <f ca="1">IF(NOTA[[#This Row],[ID]]="","",COUNTIF(NOTA[ID_H],NOTA[[#This Row],[ID_H]]))</f>
        <v>2</v>
      </c>
      <c r="AK53" s="38">
        <f>IF(NOTA[[#This Row],[TGL.NOTA]]="",IF(NOTA[[#This Row],[SUPPLIER_H]]="","",AK52),MONTH(NOTA[[#This Row],[TGL.NOTA]]))</f>
        <v>8</v>
      </c>
      <c r="AL53" s="38" t="str">
        <f>LOWER(SUBSTITUTE(SUBSTITUTE(SUBSTITUTE(SUBSTITUTE(SUBSTITUTE(SUBSTITUTE(SUBSTITUTE(SUBSTITUTE(SUBSTITUTE(NOTA[NAMA BARANG]," ",),".",""),"-",""),"(",""),")",""),",",""),"/",""),"""",""),"+",""))</f>
        <v>btbatik</v>
      </c>
      <c r="AM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P53" s="38" t="e">
        <f>IF(NOTA[[#This Row],[CONCAT4]]="","",_xlfn.IFNA(MATCH(NOTA[[#This Row],[CONCAT4]],[2]!RAW[CONCAT_H],0),FALSE))</f>
        <v>#REF!</v>
      </c>
      <c r="AQ53" s="38">
        <f>IF(NOTA[[#This Row],[CONCAT1]]="","",MATCH(NOTA[[#This Row],[CONCAT1]],[3]!db[NB NOTA_C],0))</f>
        <v>735</v>
      </c>
      <c r="AR53" s="38" t="b">
        <f>IF(NOTA[[#This Row],[QTY/ CTN]]="","",TRUE)</f>
        <v>1</v>
      </c>
      <c r="AS53" s="38" t="str">
        <f ca="1">IF(NOTA[[#This Row],[ID_H]]="","",IF(NOTA[[#This Row],[Column3]]=TRUE,NOTA[[#This Row],[QTY/ CTN]],INDEX([3]!db[QTY/ CTN],NOTA[[#This Row],[//DB]])))</f>
        <v>7 LSN</v>
      </c>
      <c r="AT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53" s="38" t="e">
        <f ca="1">IF(NOTA[[#This Row],[ID_H]]="","",MATCH(NOTA[[#This Row],[NB NOTA_C_QTY]],[4]!db[NB NOTA_C_QTY+F],0))</f>
        <v>#REF!</v>
      </c>
      <c r="AV53" s="53">
        <f ca="1">IF(NOTA[[#This Row],[NB NOTA_C_QTY]]="","",ROW()-2)</f>
        <v>51</v>
      </c>
    </row>
    <row r="54" spans="1:48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H54" s="47"/>
      <c r="L54" s="37" t="s">
        <v>217</v>
      </c>
      <c r="N54" s="38">
        <v>120</v>
      </c>
      <c r="O54" s="37" t="s">
        <v>95</v>
      </c>
      <c r="P54" s="41">
        <v>13000</v>
      </c>
      <c r="Q54" s="42"/>
      <c r="R54" s="48" t="s">
        <v>218</v>
      </c>
      <c r="S54" s="49"/>
      <c r="U54" s="50">
        <v>134500</v>
      </c>
      <c r="V54" s="45"/>
      <c r="W54" s="50">
        <f>IF(NOTA[[#This Row],[HARGA/ CTN]]="",NOTA[[#This Row],[JUMLAH_H]],NOTA[[#This Row],[HARGA/ CTN]]*IF(NOTA[[#This Row],[C]]="",0,NOTA[[#This Row],[C]]))</f>
        <v>1560000</v>
      </c>
      <c r="X54" s="50">
        <f>IF(NOTA[[#This Row],[JUMLAH]]="","",NOTA[[#This Row],[JUMLAH]]*NOTA[[#This Row],[DISC 1]])</f>
        <v>0</v>
      </c>
      <c r="Y54" s="50">
        <f>IF(NOTA[[#This Row],[JUMLAH]]="","",(NOTA[[#This Row],[JUMLAH]]-NOTA[[#This Row],[DISC 1-]])*NOTA[[#This Row],[DISC 2]])</f>
        <v>0</v>
      </c>
      <c r="Z54" s="50">
        <f>IF(NOTA[[#This Row],[JUMLAH]]="","",NOTA[[#This Row],[DISC 1-]]+NOTA[[#This Row],[DISC 2-]])</f>
        <v>0</v>
      </c>
      <c r="AA54" s="50">
        <f>IF(NOTA[[#This Row],[JUMLAH]]="","",NOTA[[#This Row],[JUMLAH]]-NOTA[[#This Row],[DISC]])</f>
        <v>1560000</v>
      </c>
      <c r="AB54" s="50"/>
      <c r="AC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E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4" s="50">
        <f>IF(OR(NOTA[[#This Row],[QTY]]="",NOTA[[#This Row],[HARGA SATUAN]]="",),"",NOTA[[#This Row],[QTY]]*NOTA[[#This Row],[HARGA SATUAN]])</f>
        <v>1560000</v>
      </c>
      <c r="AG54" s="39">
        <f ca="1">IF(NOTA[ID_H]="","",INDEX(NOTA[TANGGAL],MATCH(,INDIRECT(ADDRESS(ROW(NOTA[TANGGAL]),COLUMN(NOTA[TANGGAL]))&amp;":"&amp;ADDRESS(ROW(),COLUMN(NOTA[TANGGAL]))),-1)))</f>
        <v>45147</v>
      </c>
      <c r="AH54" s="41" t="str">
        <f ca="1">IF(NOTA[[#This Row],[NAMA BARANG]]="","",INDEX(NOTA[SUPPLIER],MATCH(,INDIRECT(ADDRESS(ROW(NOTA[ID]),COLUMN(NOTA[ID]))&amp;":"&amp;ADDRESS(ROW(),COLUMN(NOTA[ID]))),-1)))</f>
        <v>GLORY</v>
      </c>
      <c r="AI54" s="41" t="str">
        <f ca="1">IF(NOTA[[#This Row],[ID_H]]="","",IF(NOTA[[#This Row],[FAKTUR]]="",INDIRECT(ADDRESS(ROW()-1,COLUMN())),NOTA[[#This Row],[FAKTUR]]))</f>
        <v>UNTANA</v>
      </c>
      <c r="AJ54" s="38" t="str">
        <f ca="1">IF(NOTA[[#This Row],[ID]]="","",COUNTIF(NOTA[ID_H],NOTA[[#This Row],[ID_H]]))</f>
        <v/>
      </c>
      <c r="AK54" s="38">
        <f ca="1">IF(NOTA[[#This Row],[TGL.NOTA]]="",IF(NOTA[[#This Row],[SUPPLIER_H]]="","",AK53),MONTH(NOTA[[#This Row],[TGL.NOTA]]))</f>
        <v>8</v>
      </c>
      <c r="AL54" s="38" t="str">
        <f>LOWER(SUBSTITUTE(SUBSTITUTE(SUBSTITUTE(SUBSTITUTE(SUBSTITUTE(SUBSTITUTE(SUBSTITUTE(SUBSTITUTE(SUBSTITUTE(NOTA[NAMA BARANG]," ",),".",""),"-",""),"(",""),")",""),",",""),"/",""),"""",""),"+",""))</f>
        <v>agckpolos</v>
      </c>
      <c r="AM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38" t="str">
        <f>IF(NOTA[[#This Row],[CONCAT4]]="","",_xlfn.IFNA(MATCH(NOTA[[#This Row],[CONCAT4]],[2]!RAW[CONCAT_H],0),FALSE))</f>
        <v/>
      </c>
      <c r="AQ54" s="38">
        <f>IF(NOTA[[#This Row],[CONCAT1]]="","",MATCH(NOTA[[#This Row],[CONCAT1]],[3]!db[NB NOTA_C],0))</f>
        <v>45</v>
      </c>
      <c r="AR54" s="38" t="b">
        <f>IF(NOTA[[#This Row],[QTY/ CTN]]="","",TRUE)</f>
        <v>1</v>
      </c>
      <c r="AS54" s="38" t="str">
        <f ca="1">IF(NOTA[[#This Row],[ID_H]]="","",IF(NOTA[[#This Row],[Column3]]=TRUE,NOTA[[#This Row],[QTY/ CTN]],INDEX([3]!db[QTY/ CTN],NOTA[[#This Row],[//DB]])))</f>
        <v>120 PCS</v>
      </c>
      <c r="AT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U54" s="38" t="e">
        <f ca="1">IF(NOTA[[#This Row],[ID_H]]="","",MATCH(NOTA[[#This Row],[NB NOTA_C_QTY]],[4]!db[NB NOTA_C_QTY+F],0))</f>
        <v>#REF!</v>
      </c>
      <c r="AV54" s="53">
        <f ca="1">IF(NOTA[[#This Row],[NB NOTA_C_QTY]]="","",ROW()-2)</f>
        <v>52</v>
      </c>
    </row>
    <row r="55" spans="1:48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H55" s="47"/>
      <c r="N55" s="38"/>
      <c r="Q55" s="42"/>
      <c r="R55" s="48"/>
      <c r="S55" s="49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41" t="str">
        <f ca="1">IF(NOTA[[#This Row],[NAMA BARANG]]="","",INDEX(NOTA[SUPPLIER],MATCH(,INDIRECT(ADDRESS(ROW(NOTA[ID]),COLUMN(NOTA[ID]))&amp;":"&amp;ADDRESS(ROW(),COLUMN(NOTA[ID]))),-1)))</f>
        <v/>
      </c>
      <c r="AI55" s="41" t="str">
        <f ca="1">IF(NOTA[[#This Row],[ID_H]]="","",IF(NOTA[[#This Row],[FAKTUR]]="",INDIRECT(ADDRESS(ROW()-1,COLUMN())),NOTA[[#This Row],[FAKTUR]]))</f>
        <v/>
      </c>
      <c r="AJ55" s="38" t="str">
        <f ca="1">IF(NOTA[[#This Row],[ID]]="","",COUNTIF(NOTA[ID_H],NOTA[[#This Row],[ID_H]]))</f>
        <v/>
      </c>
      <c r="AK55" s="38" t="str">
        <f ca="1">IF(NOTA[[#This Row],[TGL.NOTA]]="",IF(NOTA[[#This Row],[SUPPLIER_H]]="","",AK54),MONTH(NOTA[[#This Row],[TGL.NOTA]]))</f>
        <v/>
      </c>
      <c r="AL55" s="38" t="str">
        <f>LOWER(SUBSTITUTE(SUBSTITUTE(SUBSTITUTE(SUBSTITUTE(SUBSTITUTE(SUBSTITUTE(SUBSTITUTE(SUBSTITUTE(SUBSTITUTE(NOTA[NAMA BARANG]," ",),".",""),"-",""),"(",""),")",""),",",""),"/",""),"""",""),"+",""))</f>
        <v/>
      </c>
      <c r="AM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8" t="str">
        <f>IF(NOTA[[#This Row],[CONCAT4]]="","",_xlfn.IFNA(MATCH(NOTA[[#This Row],[CONCAT4]],[2]!RAW[CONCAT_H],0),FALSE))</f>
        <v/>
      </c>
      <c r="AQ55" s="38" t="str">
        <f>IF(NOTA[[#This Row],[CONCAT1]]="","",MATCH(NOTA[[#This Row],[CONCAT1]],[3]!db[NB NOTA_C],0))</f>
        <v/>
      </c>
      <c r="AR55" s="38" t="str">
        <f>IF(NOTA[[#This Row],[QTY/ CTN]]="","",TRUE)</f>
        <v/>
      </c>
      <c r="AS55" s="38" t="str">
        <f ca="1">IF(NOTA[[#This Row],[ID_H]]="","",IF(NOTA[[#This Row],[Column3]]=TRUE,NOTA[[#This Row],[QTY/ CTN]],INDEX([3]!db[QTY/ CTN],NOTA[[#This Row],[//DB]])))</f>
        <v/>
      </c>
      <c r="AT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" s="38" t="str">
        <f ca="1">IF(NOTA[[#This Row],[ID_H]]="","",MATCH(NOTA[[#This Row],[NB NOTA_C_QTY]],[4]!db[NB NOTA_C_QTY+F],0))</f>
        <v/>
      </c>
      <c r="AV55" s="53" t="str">
        <f ca="1">IF(NOTA[[#This Row],[NB NOTA_C_QTY]]="","",ROW()-2)</f>
        <v/>
      </c>
    </row>
    <row r="56" spans="1:48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/>
      <c r="F56" s="37" t="s">
        <v>219</v>
      </c>
      <c r="G56" s="37" t="s">
        <v>97</v>
      </c>
      <c r="H56" s="47" t="s">
        <v>220</v>
      </c>
      <c r="J56" s="39">
        <v>45145</v>
      </c>
      <c r="L56" s="37" t="s">
        <v>221</v>
      </c>
      <c r="M56" s="40">
        <v>3</v>
      </c>
      <c r="N56" s="38">
        <v>720</v>
      </c>
      <c r="O56" s="37" t="s">
        <v>95</v>
      </c>
      <c r="P56" s="41">
        <v>5650</v>
      </c>
      <c r="Q56" s="42"/>
      <c r="R56" s="48" t="s">
        <v>222</v>
      </c>
      <c r="S56" s="49"/>
      <c r="U56" s="50"/>
      <c r="V56" s="45"/>
      <c r="W56" s="50">
        <f>IF(NOTA[[#This Row],[HARGA/ CTN]]="",NOTA[[#This Row],[JUMLAH_H]],NOTA[[#This Row],[HARGA/ CTN]]*IF(NOTA[[#This Row],[C]]="",0,NOTA[[#This Row],[C]]))</f>
        <v>4068000</v>
      </c>
      <c r="X56" s="50">
        <f>IF(NOTA[[#This Row],[JUMLAH]]="","",NOTA[[#This Row],[JUMLAH]]*NOTA[[#This Row],[DISC 1]])</f>
        <v>0</v>
      </c>
      <c r="Y56" s="50">
        <f>IF(NOTA[[#This Row],[JUMLAH]]="","",(NOTA[[#This Row],[JUMLAH]]-NOTA[[#This Row],[DISC 1-]])*NOTA[[#This Row],[DISC 2]])</f>
        <v>0</v>
      </c>
      <c r="Z56" s="50">
        <f>IF(NOTA[[#This Row],[JUMLAH]]="","",NOTA[[#This Row],[DISC 1-]]+NOTA[[#This Row],[DISC 2-]])</f>
        <v>0</v>
      </c>
      <c r="AA56" s="50">
        <f>IF(NOTA[[#This Row],[JUMLAH]]="","",NOTA[[#This Row],[JUMLAH]]-NOTA[[#This Row],[DISC]])</f>
        <v>4068000</v>
      </c>
      <c r="AB56" s="50"/>
      <c r="AC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56" s="50">
        <f>IF(OR(NOTA[[#This Row],[QTY]]="",NOTA[[#This Row],[HARGA SATUAN]]="",),"",NOTA[[#This Row],[QTY]]*NOTA[[#This Row],[HARGA SATUAN]])</f>
        <v>4068000</v>
      </c>
      <c r="AG56" s="39">
        <f ca="1">IF(NOTA[ID_H]="","",INDEX(NOTA[TANGGAL],MATCH(,INDIRECT(ADDRESS(ROW(NOTA[TANGGAL]),COLUMN(NOTA[TANGGAL]))&amp;":"&amp;ADDRESS(ROW(),COLUMN(NOTA[TANGGAL]))),-1)))</f>
        <v>45147</v>
      </c>
      <c r="AH56" s="41" t="str">
        <f ca="1">IF(NOTA[[#This Row],[NAMA BARANG]]="","",INDEX(NOTA[SUPPLIER],MATCH(,INDIRECT(ADDRESS(ROW(NOTA[ID]),COLUMN(NOTA[ID]))&amp;":"&amp;ADDRESS(ROW(),COLUMN(NOTA[ID]))),-1)))</f>
        <v>GRAFINDO</v>
      </c>
      <c r="AI56" s="41" t="str">
        <f ca="1">IF(NOTA[[#This Row],[ID_H]]="","",IF(NOTA[[#This Row],[FAKTUR]]="",INDIRECT(ADDRESS(ROW()-1,COLUMN())),NOTA[[#This Row],[FAKTUR]]))</f>
        <v>UNTANA</v>
      </c>
      <c r="AJ56" s="38">
        <f ca="1">IF(NOTA[[#This Row],[ID]]="","",COUNTIF(NOTA[ID_H],NOTA[[#This Row],[ID_H]]))</f>
        <v>1</v>
      </c>
      <c r="AK56" s="38">
        <f>IF(NOTA[[#This Row],[TGL.NOTA]]="",IF(NOTA[[#This Row],[SUPPLIER_H]]="","",AK55),MONTH(NOTA[[#This Row],[TGL.NOTA]]))</f>
        <v>8</v>
      </c>
      <c r="AL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M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N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O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P56" s="38" t="e">
        <f>IF(NOTA[[#This Row],[CONCAT4]]="","",_xlfn.IFNA(MATCH(NOTA[[#This Row],[CONCAT4]],[2]!RAW[CONCAT_H],0),FALSE))</f>
        <v>#REF!</v>
      </c>
      <c r="AQ56" s="38">
        <f>IF(NOTA[[#This Row],[CONCAT1]]="","",MATCH(NOTA[[#This Row],[CONCAT1]],[3]!db[NB NOTA_C],0))</f>
        <v>1652</v>
      </c>
      <c r="AR56" s="38" t="b">
        <f>IF(NOTA[[#This Row],[QTY/ CTN]]="","",TRUE)</f>
        <v>1</v>
      </c>
      <c r="AS56" s="38" t="str">
        <f ca="1">IF(NOTA[[#This Row],[ID_H]]="","",IF(NOTA[[#This Row],[Column3]]=TRUE,NOTA[[#This Row],[QTY/ CTN]],INDEX([3]!db[QTY/ CTN],NOTA[[#This Row],[//DB]])))</f>
        <v>240 PCS</v>
      </c>
      <c r="AT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U56" s="38" t="e">
        <f ca="1">IF(NOTA[[#This Row],[ID_H]]="","",MATCH(NOTA[[#This Row],[NB NOTA_C_QTY]],[4]!db[NB NOTA_C_QTY+F],0))</f>
        <v>#REF!</v>
      </c>
      <c r="AV56" s="53">
        <f ca="1">IF(NOTA[[#This Row],[NB NOTA_C_QTY]]="","",ROW()-2)</f>
        <v>54</v>
      </c>
    </row>
    <row r="57" spans="1:48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H57" s="47"/>
      <c r="N57" s="38"/>
      <c r="Q57" s="42"/>
      <c r="R57" s="48"/>
      <c r="S57" s="49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41" t="str">
        <f ca="1">IF(NOTA[[#This Row],[NAMA BARANG]]="","",INDEX(NOTA[SUPPLIER],MATCH(,INDIRECT(ADDRESS(ROW(NOTA[ID]),COLUMN(NOTA[ID]))&amp;":"&amp;ADDRESS(ROW(),COLUMN(NOTA[ID]))),-1)))</f>
        <v/>
      </c>
      <c r="AI57" s="41" t="str">
        <f ca="1">IF(NOTA[[#This Row],[ID_H]]="","",IF(NOTA[[#This Row],[FAKTUR]]="",INDIRECT(ADDRESS(ROW()-1,COLUMN())),NOTA[[#This Row],[FAKTUR]]))</f>
        <v/>
      </c>
      <c r="AJ57" s="38" t="str">
        <f ca="1">IF(NOTA[[#This Row],[ID]]="","",COUNTIF(NOTA[ID_H],NOTA[[#This Row],[ID_H]]))</f>
        <v/>
      </c>
      <c r="AK57" s="38" t="str">
        <f ca="1">IF(NOTA[[#This Row],[TGL.NOTA]]="",IF(NOTA[[#This Row],[SUPPLIER_H]]="","",AK56),MONTH(NOTA[[#This Row],[TGL.NOTA]]))</f>
        <v/>
      </c>
      <c r="AL57" s="38" t="str">
        <f>LOWER(SUBSTITUTE(SUBSTITUTE(SUBSTITUTE(SUBSTITUTE(SUBSTITUTE(SUBSTITUTE(SUBSTITUTE(SUBSTITUTE(SUBSTITUTE(NOTA[NAMA BARANG]," ",),".",""),"-",""),"(",""),")",""),",",""),"/",""),"""",""),"+",""))</f>
        <v/>
      </c>
      <c r="AM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8" t="str">
        <f>IF(NOTA[[#This Row],[CONCAT4]]="","",_xlfn.IFNA(MATCH(NOTA[[#This Row],[CONCAT4]],[2]!RAW[CONCAT_H],0),FALSE))</f>
        <v/>
      </c>
      <c r="AQ57" s="38" t="str">
        <f>IF(NOTA[[#This Row],[CONCAT1]]="","",MATCH(NOTA[[#This Row],[CONCAT1]],[3]!db[NB NOTA_C],0))</f>
        <v/>
      </c>
      <c r="AR57" s="38" t="str">
        <f>IF(NOTA[[#This Row],[QTY/ CTN]]="","",TRUE)</f>
        <v/>
      </c>
      <c r="AS57" s="38" t="str">
        <f ca="1">IF(NOTA[[#This Row],[ID_H]]="","",IF(NOTA[[#This Row],[Column3]]=TRUE,NOTA[[#This Row],[QTY/ CTN]],INDEX([3]!db[QTY/ CTN],NOTA[[#This Row],[//DB]])))</f>
        <v/>
      </c>
      <c r="AT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" s="38" t="str">
        <f ca="1">IF(NOTA[[#This Row],[ID_H]]="","",MATCH(NOTA[[#This Row],[NB NOTA_C_QTY]],[4]!db[NB NOTA_C_QTY+F],0))</f>
        <v/>
      </c>
      <c r="AV57" s="53" t="str">
        <f ca="1">IF(NOTA[[#This Row],[NB NOTA_C_QTY]]="","",ROW()-2)</f>
        <v/>
      </c>
    </row>
    <row r="58" spans="1:48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>
        <v>45147</v>
      </c>
      <c r="F58" s="37" t="s">
        <v>24</v>
      </c>
      <c r="G58" s="37" t="s">
        <v>23</v>
      </c>
      <c r="H58" s="47" t="s">
        <v>257</v>
      </c>
      <c r="J58" s="39">
        <v>45143</v>
      </c>
      <c r="K58" s="37">
        <v>1</v>
      </c>
      <c r="L58" s="37" t="s">
        <v>269</v>
      </c>
      <c r="M58" s="40">
        <v>3</v>
      </c>
      <c r="N58" s="38">
        <v>720</v>
      </c>
      <c r="O58" s="37" t="s">
        <v>142</v>
      </c>
      <c r="P58" s="41">
        <v>8800</v>
      </c>
      <c r="Q58" s="42"/>
      <c r="R58" s="48" t="s">
        <v>156</v>
      </c>
      <c r="S58" s="49">
        <v>0.125</v>
      </c>
      <c r="T58" s="44">
        <v>0.05</v>
      </c>
      <c r="U58" s="50"/>
      <c r="V58" s="45"/>
      <c r="W58" s="50">
        <f>IF(NOTA[[#This Row],[HARGA/ CTN]]="",NOTA[[#This Row],[JUMLAH_H]],NOTA[[#This Row],[HARGA/ CTN]]*IF(NOTA[[#This Row],[C]]="",0,NOTA[[#This Row],[C]]))</f>
        <v>6336000</v>
      </c>
      <c r="X58" s="50">
        <f>IF(NOTA[[#This Row],[JUMLAH]]="","",NOTA[[#This Row],[JUMLAH]]*NOTA[[#This Row],[DISC 1]])</f>
        <v>792000</v>
      </c>
      <c r="Y58" s="50">
        <f>IF(NOTA[[#This Row],[JUMLAH]]="","",(NOTA[[#This Row],[JUMLAH]]-NOTA[[#This Row],[DISC 1-]])*NOTA[[#This Row],[DISC 2]])</f>
        <v>277200</v>
      </c>
      <c r="Z58" s="50">
        <f>IF(NOTA[[#This Row],[JUMLAH]]="","",NOTA[[#This Row],[DISC 1-]]+NOTA[[#This Row],[DISC 2-]])</f>
        <v>1069200</v>
      </c>
      <c r="AA58" s="50">
        <f>IF(NOTA[[#This Row],[JUMLAH]]="","",NOTA[[#This Row],[JUMLAH]]-NOTA[[#This Row],[DISC]])</f>
        <v>5266800</v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8" s="50">
        <f>IF(OR(NOTA[[#This Row],[QTY]]="",NOTA[[#This Row],[HARGA SATUAN]]="",),"",NOTA[[#This Row],[QTY]]*NOTA[[#This Row],[HARGA SATUAN]])</f>
        <v>6336000</v>
      </c>
      <c r="AG58" s="39">
        <f ca="1">IF(NOTA[ID_H]="","",INDEX(NOTA[TANGGAL],MATCH(,INDIRECT(ADDRESS(ROW(NOTA[TANGGAL]),COLUMN(NOTA[TANGGAL]))&amp;":"&amp;ADDRESS(ROW(),COLUMN(NOTA[TANGGAL]))),-1)))</f>
        <v>45147</v>
      </c>
      <c r="AH58" s="41" t="str">
        <f ca="1">IF(NOTA[[#This Row],[NAMA BARANG]]="","",INDEX(NOTA[SUPPLIER],MATCH(,INDIRECT(ADDRESS(ROW(NOTA[ID]),COLUMN(NOTA[ID]))&amp;":"&amp;ADDRESS(ROW(),COLUMN(NOTA[ID]))),-1)))</f>
        <v>ATALI MAKMUR</v>
      </c>
      <c r="AI58" s="41" t="str">
        <f ca="1">IF(NOTA[[#This Row],[ID_H]]="","",IF(NOTA[[#This Row],[FAKTUR]]="",INDIRECT(ADDRESS(ROW()-1,COLUMN())),NOTA[[#This Row],[FAKTUR]]))</f>
        <v>ARTO MORO</v>
      </c>
      <c r="AJ58" s="38">
        <f ca="1">IF(NOTA[[#This Row],[ID]]="","",COUNTIF(NOTA[ID_H],NOTA[[#This Row],[ID_H]]))</f>
        <v>4</v>
      </c>
      <c r="AK58" s="38">
        <f>IF(NOTA[[#This Row],[TGL.NOTA]]="",IF(NOTA[[#This Row],[SUPPLIER_H]]="","",AK130),MONTH(NOTA[[#This Row],[TGL.NOTA]]))</f>
        <v>8</v>
      </c>
      <c r="AL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M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P58" s="38" t="e">
        <f>IF(NOTA[[#This Row],[CONCAT4]]="","",_xlfn.IFNA(MATCH(NOTA[[#This Row],[CONCAT4]],[2]!RAW[CONCAT_H],0),FALSE))</f>
        <v>#REF!</v>
      </c>
      <c r="AQ58" s="38">
        <f>IF(NOTA[[#This Row],[CONCAT1]]="","",MATCH(NOTA[[#This Row],[CONCAT1]],[3]!db[NB NOTA_C],0))</f>
        <v>1416</v>
      </c>
      <c r="AR58" s="38" t="b">
        <f>IF(NOTA[[#This Row],[QTY/ CTN]]="","",TRUE)</f>
        <v>1</v>
      </c>
      <c r="AS58" s="38" t="str">
        <f ca="1">IF(NOTA[[#This Row],[ID_H]]="","",IF(NOTA[[#This Row],[Column3]]=TRUE,NOTA[[#This Row],[QTY/ CTN]],INDEX([3]!db[QTY/ CTN],NOTA[[#This Row],[//DB]])))</f>
        <v>10 BOX (24 SET)</v>
      </c>
      <c r="AT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58" s="38" t="e">
        <f ca="1">IF(NOTA[[#This Row],[ID_H]]="","",MATCH(NOTA[[#This Row],[NB NOTA_C_QTY]],[4]!db[NB NOTA_C_QTY+F],0))</f>
        <v>#REF!</v>
      </c>
      <c r="AV58" s="53">
        <f ca="1">IF(NOTA[[#This Row],[NB NOTA_C_QTY]]="","",ROW()-2)</f>
        <v>56</v>
      </c>
    </row>
    <row r="59" spans="1:48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/>
      <c r="H59" s="47"/>
      <c r="K59" s="37">
        <v>1</v>
      </c>
      <c r="L59" s="37" t="s">
        <v>258</v>
      </c>
      <c r="M59" s="40">
        <v>1</v>
      </c>
      <c r="N59" s="38">
        <v>72</v>
      </c>
      <c r="O59" s="37" t="s">
        <v>95</v>
      </c>
      <c r="P59" s="41">
        <v>15800</v>
      </c>
      <c r="Q59" s="42"/>
      <c r="R59" s="48" t="s">
        <v>259</v>
      </c>
      <c r="S59" s="49">
        <v>0.125</v>
      </c>
      <c r="T59" s="44">
        <v>0.05</v>
      </c>
      <c r="U59" s="50"/>
      <c r="V59" s="45"/>
      <c r="W59" s="50">
        <f>IF(NOTA[[#This Row],[HARGA/ CTN]]="",NOTA[[#This Row],[JUMLAH_H]],NOTA[[#This Row],[HARGA/ CTN]]*IF(NOTA[[#This Row],[C]]="",0,NOTA[[#This Row],[C]]))</f>
        <v>1137600</v>
      </c>
      <c r="X59" s="50">
        <f>IF(NOTA[[#This Row],[JUMLAH]]="","",NOTA[[#This Row],[JUMLAH]]*NOTA[[#This Row],[DISC 1]])</f>
        <v>142200</v>
      </c>
      <c r="Y59" s="50">
        <f>IF(NOTA[[#This Row],[JUMLAH]]="","",(NOTA[[#This Row],[JUMLAH]]-NOTA[[#This Row],[DISC 1-]])*NOTA[[#This Row],[DISC 2]])</f>
        <v>49770</v>
      </c>
      <c r="Z59" s="50">
        <f>IF(NOTA[[#This Row],[JUMLAH]]="","",NOTA[[#This Row],[DISC 1-]]+NOTA[[#This Row],[DISC 2-]])</f>
        <v>191970</v>
      </c>
      <c r="AA59" s="50">
        <f>IF(NOTA[[#This Row],[JUMLAH]]="","",NOTA[[#This Row],[JUMLAH]]-NOTA[[#This Row],[DISC]])</f>
        <v>945630</v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59" s="50">
        <f>IF(OR(NOTA[[#This Row],[QTY]]="",NOTA[[#This Row],[HARGA SATUAN]]="",),"",NOTA[[#This Row],[QTY]]*NOTA[[#This Row],[HARGA SATUAN]])</f>
        <v>1137600</v>
      </c>
      <c r="AG59" s="39">
        <f ca="1">IF(NOTA[ID_H]="","",INDEX(NOTA[TANGGAL],MATCH(,INDIRECT(ADDRESS(ROW(NOTA[TANGGAL]),COLUMN(NOTA[TANGGAL]))&amp;":"&amp;ADDRESS(ROW(),COLUMN(NOTA[TANGGAL]))),-1)))</f>
        <v>45147</v>
      </c>
      <c r="AH59" s="41" t="str">
        <f ca="1">IF(NOTA[[#This Row],[NAMA BARANG]]="","",INDEX(NOTA[SUPPLIER],MATCH(,INDIRECT(ADDRESS(ROW(NOTA[ID]),COLUMN(NOTA[ID]))&amp;":"&amp;ADDRESS(ROW(),COLUMN(NOTA[ID]))),-1)))</f>
        <v>ATALI MAKMUR</v>
      </c>
      <c r="AI59" s="41" t="str">
        <f ca="1">IF(NOTA[[#This Row],[ID_H]]="","",IF(NOTA[[#This Row],[FAKTUR]]="",INDIRECT(ADDRESS(ROW()-1,COLUMN())),NOTA[[#This Row],[FAKTUR]]))</f>
        <v>ARTO MORO</v>
      </c>
      <c r="AJ59" s="38" t="str">
        <f ca="1">IF(NOTA[[#This Row],[ID]]="","",COUNTIF(NOTA[ID_H],NOTA[[#This Row],[ID_H]]))</f>
        <v/>
      </c>
      <c r="AK59" s="38">
        <f ca="1">IF(NOTA[[#This Row],[TGL.NOTA]]="",IF(NOTA[[#This Row],[SUPPLIER_H]]="","",AK58),MONTH(NOTA[[#This Row],[TGL.NOTA]]))</f>
        <v>8</v>
      </c>
      <c r="AL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38" t="str">
        <f>IF(NOTA[[#This Row],[CONCAT4]]="","",_xlfn.IFNA(MATCH(NOTA[[#This Row],[CONCAT4]],[2]!RAW[CONCAT_H],0),FALSE))</f>
        <v/>
      </c>
      <c r="AQ59" s="38">
        <f>IF(NOTA[[#This Row],[CONCAT1]]="","",MATCH(NOTA[[#This Row],[CONCAT1]],[3]!db[NB NOTA_C],0))</f>
        <v>291</v>
      </c>
      <c r="AR59" s="38" t="b">
        <f>IF(NOTA[[#This Row],[QTY/ CTN]]="","",TRUE)</f>
        <v>1</v>
      </c>
      <c r="AS59" s="38" t="str">
        <f ca="1">IF(NOTA[[#This Row],[ID_H]]="","",IF(NOTA[[#This Row],[Column3]]=TRUE,NOTA[[#This Row],[QTY/ CTN]],INDEX([3]!db[QTY/ CTN],NOTA[[#This Row],[//DB]])))</f>
        <v>72 PCS</v>
      </c>
      <c r="AT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59" s="38" t="e">
        <f ca="1">IF(NOTA[[#This Row],[ID_H]]="","",MATCH(NOTA[[#This Row],[NB NOTA_C_QTY]],[4]!db[NB NOTA_C_QTY+F],0))</f>
        <v>#REF!</v>
      </c>
      <c r="AV59" s="53">
        <f ca="1">IF(NOTA[[#This Row],[NB NOTA_C_QTY]]="","",ROW()-2)</f>
        <v>57</v>
      </c>
    </row>
    <row r="60" spans="1:48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/>
      <c r="H60" s="47"/>
      <c r="K60" s="37">
        <v>1</v>
      </c>
      <c r="L60" s="37" t="s">
        <v>260</v>
      </c>
      <c r="M60" s="40">
        <v>1</v>
      </c>
      <c r="N60" s="38">
        <v>72</v>
      </c>
      <c r="O60" s="37" t="s">
        <v>95</v>
      </c>
      <c r="P60" s="41">
        <v>15800</v>
      </c>
      <c r="Q60" s="42"/>
      <c r="R60" s="48" t="s">
        <v>259</v>
      </c>
      <c r="S60" s="49">
        <v>0.125</v>
      </c>
      <c r="T60" s="44">
        <v>0.05</v>
      </c>
      <c r="U60" s="50"/>
      <c r="V60" s="45"/>
      <c r="W60" s="50">
        <f>IF(NOTA[[#This Row],[HARGA/ CTN]]="",NOTA[[#This Row],[JUMLAH_H]],NOTA[[#This Row],[HARGA/ CTN]]*IF(NOTA[[#This Row],[C]]="",0,NOTA[[#This Row],[C]]))</f>
        <v>1137600</v>
      </c>
      <c r="X60" s="50">
        <f>IF(NOTA[[#This Row],[JUMLAH]]="","",NOTA[[#This Row],[JUMLAH]]*NOTA[[#This Row],[DISC 1]])</f>
        <v>142200</v>
      </c>
      <c r="Y60" s="50">
        <f>IF(NOTA[[#This Row],[JUMLAH]]="","",(NOTA[[#This Row],[JUMLAH]]-NOTA[[#This Row],[DISC 1-]])*NOTA[[#This Row],[DISC 2]])</f>
        <v>49770</v>
      </c>
      <c r="Z60" s="50">
        <f>IF(NOTA[[#This Row],[JUMLAH]]="","",NOTA[[#This Row],[DISC 1-]]+NOTA[[#This Row],[DISC 2-]])</f>
        <v>191970</v>
      </c>
      <c r="AA60" s="50">
        <f>IF(NOTA[[#This Row],[JUMLAH]]="","",NOTA[[#This Row],[JUMLAH]]-NOTA[[#This Row],[DISC]])</f>
        <v>945630</v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0" s="50">
        <f>IF(OR(NOTA[[#This Row],[QTY]]="",NOTA[[#This Row],[HARGA SATUAN]]="",),"",NOTA[[#This Row],[QTY]]*NOTA[[#This Row],[HARGA SATUAN]])</f>
        <v>1137600</v>
      </c>
      <c r="AG60" s="39">
        <f ca="1">IF(NOTA[ID_H]="","",INDEX(NOTA[TANGGAL],MATCH(,INDIRECT(ADDRESS(ROW(NOTA[TANGGAL]),COLUMN(NOTA[TANGGAL]))&amp;":"&amp;ADDRESS(ROW(),COLUMN(NOTA[TANGGAL]))),-1)))</f>
        <v>45147</v>
      </c>
      <c r="AH60" s="41" t="str">
        <f ca="1">IF(NOTA[[#This Row],[NAMA BARANG]]="","",INDEX(NOTA[SUPPLIER],MATCH(,INDIRECT(ADDRESS(ROW(NOTA[ID]),COLUMN(NOTA[ID]))&amp;":"&amp;ADDRESS(ROW(),COLUMN(NOTA[ID]))),-1)))</f>
        <v>ATALI MAKMUR</v>
      </c>
      <c r="AI60" s="41" t="str">
        <f ca="1">IF(NOTA[[#This Row],[ID_H]]="","",IF(NOTA[[#This Row],[FAKTUR]]="",INDIRECT(ADDRESS(ROW()-1,COLUMN())),NOTA[[#This Row],[FAKTUR]]))</f>
        <v>ARTO MORO</v>
      </c>
      <c r="AJ60" s="38" t="str">
        <f ca="1">IF(NOTA[[#This Row],[ID]]="","",COUNTIF(NOTA[ID_H],NOTA[[#This Row],[ID_H]]))</f>
        <v/>
      </c>
      <c r="AK60" s="38">
        <f ca="1">IF(NOTA[[#This Row],[TGL.NOTA]]="",IF(NOTA[[#This Row],[SUPPLIER_H]]="","",AK59),MONTH(NOTA[[#This Row],[TGL.NOTA]]))</f>
        <v>8</v>
      </c>
      <c r="AL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8" t="str">
        <f>IF(NOTA[[#This Row],[CONCAT4]]="","",_xlfn.IFNA(MATCH(NOTA[[#This Row],[CONCAT4]],[2]!RAW[CONCAT_H],0),FALSE))</f>
        <v/>
      </c>
      <c r="AQ60" s="38">
        <f>IF(NOTA[[#This Row],[CONCAT1]]="","",MATCH(NOTA[[#This Row],[CONCAT1]],[3]!db[NB NOTA_C],0))</f>
        <v>285</v>
      </c>
      <c r="AR60" s="38" t="b">
        <f>IF(NOTA[[#This Row],[QTY/ CTN]]="","",TRUE)</f>
        <v>1</v>
      </c>
      <c r="AS60" s="38" t="str">
        <f ca="1">IF(NOTA[[#This Row],[ID_H]]="","",IF(NOTA[[#This Row],[Column3]]=TRUE,NOTA[[#This Row],[QTY/ CTN]],INDEX([3]!db[QTY/ CTN],NOTA[[#This Row],[//DB]])))</f>
        <v>72 PCS</v>
      </c>
      <c r="AT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60" s="38" t="e">
        <f ca="1">IF(NOTA[[#This Row],[ID_H]]="","",MATCH(NOTA[[#This Row],[NB NOTA_C_QTY]],[4]!db[NB NOTA_C_QTY+F],0))</f>
        <v>#REF!</v>
      </c>
      <c r="AV60" s="53">
        <f ca="1">IF(NOTA[[#This Row],[NB NOTA_C_QTY]]="","",ROW()-2)</f>
        <v>58</v>
      </c>
    </row>
    <row r="61" spans="1:48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/>
      <c r="H61" s="47"/>
      <c r="K61" s="37">
        <v>1</v>
      </c>
      <c r="L61" s="37" t="s">
        <v>268</v>
      </c>
      <c r="M61" s="40">
        <v>1</v>
      </c>
      <c r="N61" s="38">
        <v>72</v>
      </c>
      <c r="O61" s="37" t="s">
        <v>95</v>
      </c>
      <c r="P61" s="41">
        <v>15800</v>
      </c>
      <c r="Q61" s="42"/>
      <c r="R61" s="48" t="s">
        <v>259</v>
      </c>
      <c r="S61" s="49">
        <v>0.125</v>
      </c>
      <c r="T61" s="44">
        <v>0.05</v>
      </c>
      <c r="U61" s="50"/>
      <c r="V61" s="45"/>
      <c r="W61" s="50">
        <f>IF(NOTA[[#This Row],[HARGA/ CTN]]="",NOTA[[#This Row],[JUMLAH_H]],NOTA[[#This Row],[HARGA/ CTN]]*IF(NOTA[[#This Row],[C]]="",0,NOTA[[#This Row],[C]]))</f>
        <v>1137600</v>
      </c>
      <c r="X61" s="50">
        <f>IF(NOTA[[#This Row],[JUMLAH]]="","",NOTA[[#This Row],[JUMLAH]]*NOTA[[#This Row],[DISC 1]])</f>
        <v>142200</v>
      </c>
      <c r="Y61" s="50">
        <f>IF(NOTA[[#This Row],[JUMLAH]]="","",(NOTA[[#This Row],[JUMLAH]]-NOTA[[#This Row],[DISC 1-]])*NOTA[[#This Row],[DISC 2]])</f>
        <v>49770</v>
      </c>
      <c r="Z61" s="50">
        <f>IF(NOTA[[#This Row],[JUMLAH]]="","",NOTA[[#This Row],[DISC 1-]]+NOTA[[#This Row],[DISC 2-]])</f>
        <v>191970</v>
      </c>
      <c r="AA61" s="50">
        <f>IF(NOTA[[#This Row],[JUMLAH]]="","",NOTA[[#This Row],[JUMLAH]]-NOTA[[#This Row],[DISC]])</f>
        <v>945630</v>
      </c>
      <c r="AB61" s="50"/>
      <c r="AC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D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E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1" s="50">
        <f>IF(OR(NOTA[[#This Row],[QTY]]="",NOTA[[#This Row],[HARGA SATUAN]]="",),"",NOTA[[#This Row],[QTY]]*NOTA[[#This Row],[HARGA SATUAN]])</f>
        <v>1137600</v>
      </c>
      <c r="AG61" s="39">
        <f ca="1">IF(NOTA[ID_H]="","",INDEX(NOTA[TANGGAL],MATCH(,INDIRECT(ADDRESS(ROW(NOTA[TANGGAL]),COLUMN(NOTA[TANGGAL]))&amp;":"&amp;ADDRESS(ROW(),COLUMN(NOTA[TANGGAL]))),-1)))</f>
        <v>45147</v>
      </c>
      <c r="AH61" s="41" t="str">
        <f ca="1">IF(NOTA[[#This Row],[NAMA BARANG]]="","",INDEX(NOTA[SUPPLIER],MATCH(,INDIRECT(ADDRESS(ROW(NOTA[ID]),COLUMN(NOTA[ID]))&amp;":"&amp;ADDRESS(ROW(),COLUMN(NOTA[ID]))),-1)))</f>
        <v>ATALI MAKMUR</v>
      </c>
      <c r="AI61" s="41" t="str">
        <f ca="1">IF(NOTA[[#This Row],[ID_H]]="","",IF(NOTA[[#This Row],[FAKTUR]]="",INDIRECT(ADDRESS(ROW()-1,COLUMN())),NOTA[[#This Row],[FAKTUR]]))</f>
        <v>ARTO MORO</v>
      </c>
      <c r="AJ61" s="38" t="str">
        <f ca="1">IF(NOTA[[#This Row],[ID]]="","",COUNTIF(NOTA[ID_H],NOTA[[#This Row],[ID_H]]))</f>
        <v/>
      </c>
      <c r="AK61" s="38">
        <f ca="1">IF(NOTA[[#This Row],[TGL.NOTA]]="",IF(NOTA[[#This Row],[SUPPLIER_H]]="","",AK60),MONTH(NOTA[[#This Row],[TGL.NOTA]]))</f>
        <v>8</v>
      </c>
      <c r="AL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M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N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8" t="str">
        <f>IF(NOTA[[#This Row],[CONCAT4]]="","",_xlfn.IFNA(MATCH(NOTA[[#This Row],[CONCAT4]],[2]!RAW[CONCAT_H],0),FALSE))</f>
        <v/>
      </c>
      <c r="AQ61" s="38">
        <f>IF(NOTA[[#This Row],[CONCAT1]]="","",MATCH(NOTA[[#This Row],[CONCAT1]],[3]!db[NB NOTA_C],0))</f>
        <v>300</v>
      </c>
      <c r="AR61" s="38" t="b">
        <f>IF(NOTA[[#This Row],[QTY/ CTN]]="","",TRUE)</f>
        <v>1</v>
      </c>
      <c r="AS61" s="38" t="str">
        <f ca="1">IF(NOTA[[#This Row],[ID_H]]="","",IF(NOTA[[#This Row],[Column3]]=TRUE,NOTA[[#This Row],[QTY/ CTN]],INDEX([3]!db[QTY/ CTN],NOTA[[#This Row],[//DB]])))</f>
        <v>72 PCS</v>
      </c>
      <c r="AT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U61" s="38" t="e">
        <f ca="1">IF(NOTA[[#This Row],[ID_H]]="","",MATCH(NOTA[[#This Row],[NB NOTA_C_QTY]],[4]!db[NB NOTA_C_QTY+F],0))</f>
        <v>#REF!</v>
      </c>
      <c r="AV61" s="53">
        <f ca="1">IF(NOTA[[#This Row],[NB NOTA_C_QTY]]="","",ROW()-2)</f>
        <v>59</v>
      </c>
    </row>
    <row r="62" spans="1:48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H62" s="47"/>
      <c r="N62" s="38"/>
      <c r="Q62" s="42"/>
      <c r="R62" s="48"/>
      <c r="S62" s="49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41" t="str">
        <f ca="1">IF(NOTA[[#This Row],[NAMA BARANG]]="","",INDEX(NOTA[SUPPLIER],MATCH(,INDIRECT(ADDRESS(ROW(NOTA[ID]),COLUMN(NOTA[ID]))&amp;":"&amp;ADDRESS(ROW(),COLUMN(NOTA[ID]))),-1)))</f>
        <v/>
      </c>
      <c r="AI62" s="41" t="str">
        <f ca="1">IF(NOTA[[#This Row],[ID_H]]="","",IF(NOTA[[#This Row],[FAKTUR]]="",INDIRECT(ADDRESS(ROW()-1,COLUMN())),NOTA[[#This Row],[FAKTUR]]))</f>
        <v/>
      </c>
      <c r="AJ62" s="38" t="str">
        <f ca="1">IF(NOTA[[#This Row],[ID]]="","",COUNTIF(NOTA[ID_H],NOTA[[#This Row],[ID_H]]))</f>
        <v/>
      </c>
      <c r="AK62" s="38" t="str">
        <f ca="1">IF(NOTA[[#This Row],[TGL.NOTA]]="",IF(NOTA[[#This Row],[SUPPLIER_H]]="","",AK61),MONTH(NOTA[[#This Row],[TGL.NOTA]]))</f>
        <v/>
      </c>
      <c r="AL62" s="38" t="str">
        <f>LOWER(SUBSTITUTE(SUBSTITUTE(SUBSTITUTE(SUBSTITUTE(SUBSTITUTE(SUBSTITUTE(SUBSTITUTE(SUBSTITUTE(SUBSTITUTE(NOTA[NAMA BARANG]," ",),".",""),"-",""),"(",""),")",""),",",""),"/",""),"""",""),"+",""))</f>
        <v/>
      </c>
      <c r="AM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8" t="str">
        <f>IF(NOTA[[#This Row],[CONCAT4]]="","",_xlfn.IFNA(MATCH(NOTA[[#This Row],[CONCAT4]],[2]!RAW[CONCAT_H],0),FALSE))</f>
        <v/>
      </c>
      <c r="AQ62" s="38" t="str">
        <f>IF(NOTA[[#This Row],[CONCAT1]]="","",MATCH(NOTA[[#This Row],[CONCAT1]],[3]!db[NB NOTA_C],0))</f>
        <v/>
      </c>
      <c r="AR62" s="38" t="str">
        <f>IF(NOTA[[#This Row],[QTY/ CTN]]="","",TRUE)</f>
        <v/>
      </c>
      <c r="AS62" s="38" t="str">
        <f ca="1">IF(NOTA[[#This Row],[ID_H]]="","",IF(NOTA[[#This Row],[Column3]]=TRUE,NOTA[[#This Row],[QTY/ CTN]],INDEX([3]!db[QTY/ CTN],NOTA[[#This Row],[//DB]])))</f>
        <v/>
      </c>
      <c r="AT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" s="38" t="str">
        <f ca="1">IF(NOTA[[#This Row],[ID_H]]="","",MATCH(NOTA[[#This Row],[NB NOTA_C_QTY]],[4]!db[NB NOTA_C_QTY+F],0))</f>
        <v/>
      </c>
      <c r="AV62" s="53" t="str">
        <f ca="1">IF(NOTA[[#This Row],[NB NOTA_C_QTY]]="","",ROW()-2)</f>
        <v/>
      </c>
    </row>
    <row r="63" spans="1:48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/>
      <c r="F63" s="37" t="s">
        <v>24</v>
      </c>
      <c r="G63" s="37" t="s">
        <v>23</v>
      </c>
      <c r="H63" s="47" t="s">
        <v>261</v>
      </c>
      <c r="J63" s="39">
        <v>45142</v>
      </c>
      <c r="L63" s="37" t="s">
        <v>262</v>
      </c>
      <c r="M63" s="40">
        <v>1</v>
      </c>
      <c r="N63" s="38">
        <v>12</v>
      </c>
      <c r="O63" s="37" t="s">
        <v>98</v>
      </c>
      <c r="P63" s="41">
        <v>60600</v>
      </c>
      <c r="Q63" s="42"/>
      <c r="R63" s="48" t="s">
        <v>164</v>
      </c>
      <c r="S63" s="49">
        <v>0.125</v>
      </c>
      <c r="T63" s="44">
        <v>0.05</v>
      </c>
      <c r="U63" s="50"/>
      <c r="V63" s="45"/>
      <c r="W63" s="50">
        <f>IF(NOTA[[#This Row],[HARGA/ CTN]]="",NOTA[[#This Row],[JUMLAH_H]],NOTA[[#This Row],[HARGA/ CTN]]*IF(NOTA[[#This Row],[C]]="",0,NOTA[[#This Row],[C]]))</f>
        <v>727200</v>
      </c>
      <c r="X63" s="50">
        <f>IF(NOTA[[#This Row],[JUMLAH]]="","",NOTA[[#This Row],[JUMLAH]]*NOTA[[#This Row],[DISC 1]])</f>
        <v>90900</v>
      </c>
      <c r="Y63" s="50">
        <f>IF(NOTA[[#This Row],[JUMLAH]]="","",(NOTA[[#This Row],[JUMLAH]]-NOTA[[#This Row],[DISC 1-]])*NOTA[[#This Row],[DISC 2]])</f>
        <v>31815</v>
      </c>
      <c r="Z63" s="50">
        <f>IF(NOTA[[#This Row],[JUMLAH]]="","",NOTA[[#This Row],[DISC 1-]]+NOTA[[#This Row],[DISC 2-]])</f>
        <v>122715</v>
      </c>
      <c r="AA63" s="50">
        <f>IF(NOTA[[#This Row],[JUMLAH]]="","",NOTA[[#This Row],[JUMLAH]]-NOTA[[#This Row],[DISC]])</f>
        <v>604485</v>
      </c>
      <c r="AB63" s="50"/>
      <c r="AC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E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F63" s="50">
        <f>IF(OR(NOTA[[#This Row],[QTY]]="",NOTA[[#This Row],[HARGA SATUAN]]="",),"",NOTA[[#This Row],[QTY]]*NOTA[[#This Row],[HARGA SATUAN]])</f>
        <v>727200</v>
      </c>
      <c r="AG63" s="39">
        <f ca="1">IF(NOTA[ID_H]="","",INDEX(NOTA[TANGGAL],MATCH(,INDIRECT(ADDRESS(ROW(NOTA[TANGGAL]),COLUMN(NOTA[TANGGAL]))&amp;":"&amp;ADDRESS(ROW(),COLUMN(NOTA[TANGGAL]))),-1)))</f>
        <v>45147</v>
      </c>
      <c r="AH63" s="41" t="str">
        <f ca="1">IF(NOTA[[#This Row],[NAMA BARANG]]="","",INDEX(NOTA[SUPPLIER],MATCH(,INDIRECT(ADDRESS(ROW(NOTA[ID]),COLUMN(NOTA[ID]))&amp;":"&amp;ADDRESS(ROW(),COLUMN(NOTA[ID]))),-1)))</f>
        <v>ATALI MAKMUR</v>
      </c>
      <c r="AI63" s="41" t="str">
        <f ca="1">IF(NOTA[[#This Row],[ID_H]]="","",IF(NOTA[[#This Row],[FAKTUR]]="",INDIRECT(ADDRESS(ROW()-1,COLUMN())),NOTA[[#This Row],[FAKTUR]]))</f>
        <v>ARTO MORO</v>
      </c>
      <c r="AJ63" s="38">
        <f ca="1">IF(NOTA[[#This Row],[ID]]="","",COUNTIF(NOTA[ID_H],NOTA[[#This Row],[ID_H]]))</f>
        <v>1</v>
      </c>
      <c r="AK63" s="38">
        <f>IF(NOTA[[#This Row],[TGL.NOTA]]="",IF(NOTA[[#This Row],[SUPPLIER_H]]="","",AK62),MONTH(NOTA[[#This Row],[TGL.NOTA]]))</f>
        <v>8</v>
      </c>
      <c r="AL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M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N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O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P63" s="38" t="e">
        <f>IF(NOTA[[#This Row],[CONCAT4]]="","",_xlfn.IFNA(MATCH(NOTA[[#This Row],[CONCAT4]],[2]!RAW[CONCAT_H],0),FALSE))</f>
        <v>#REF!</v>
      </c>
      <c r="AQ63" s="38" t="e">
        <f>IF(NOTA[[#This Row],[CONCAT1]]="","",MATCH(NOTA[[#This Row],[CONCAT1]],[3]!db[NB NOTA_C],0))</f>
        <v>#N/A</v>
      </c>
      <c r="AR63" s="38" t="b">
        <f>IF(NOTA[[#This Row],[QTY/ CTN]]="","",TRUE)</f>
        <v>1</v>
      </c>
      <c r="AS63" s="38" t="str">
        <f ca="1">IF(NOTA[[#This Row],[ID_H]]="","",IF(NOTA[[#This Row],[Column3]]=TRUE,NOTA[[#This Row],[QTY/ CTN]],INDEX([3]!db[QTY/ CTN],NOTA[[#This Row],[//DB]])))</f>
        <v>12 LSN</v>
      </c>
      <c r="AT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U63" s="38" t="e">
        <f ca="1">IF(NOTA[[#This Row],[ID_H]]="","",MATCH(NOTA[[#This Row],[NB NOTA_C_QTY]],[4]!db[NB NOTA_C_QTY+F],0))</f>
        <v>#REF!</v>
      </c>
      <c r="AV63" s="53">
        <f ca="1">IF(NOTA[[#This Row],[NB NOTA_C_QTY]]="","",ROW()-2)</f>
        <v>61</v>
      </c>
    </row>
    <row r="64" spans="1:48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H64" s="47"/>
      <c r="N64" s="38"/>
      <c r="Q64" s="42"/>
      <c r="R64" s="48"/>
      <c r="S64" s="49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41" t="str">
        <f ca="1">IF(NOTA[[#This Row],[NAMA BARANG]]="","",INDEX(NOTA[SUPPLIER],MATCH(,INDIRECT(ADDRESS(ROW(NOTA[ID]),COLUMN(NOTA[ID]))&amp;":"&amp;ADDRESS(ROW(),COLUMN(NOTA[ID]))),-1)))</f>
        <v/>
      </c>
      <c r="AI64" s="41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8" t="str">
        <f>IF(NOTA[[#This Row],[CONCAT4]]="","",_xlfn.IFNA(MATCH(NOTA[[#This Row],[CONCAT4]],[2]!RAW[CONCAT_H],0),FALSE))</f>
        <v/>
      </c>
      <c r="AQ64" s="38" t="str">
        <f>IF(NOTA[[#This Row],[CONCAT1]]="","",MATCH(NOTA[[#This Row],[CONCAT1]],[3]!db[NB NOTA_C],0))</f>
        <v/>
      </c>
      <c r="AR64" s="38" t="str">
        <f>IF(NOTA[[#This Row],[QTY/ CTN]]="","",TRUE)</f>
        <v/>
      </c>
      <c r="AS64" s="38" t="str">
        <f ca="1">IF(NOTA[[#This Row],[ID_H]]="","",IF(NOTA[[#This Row],[Column3]]=TRUE,NOTA[[#This Row],[QTY/ CTN]],INDEX([3]!db[QTY/ CTN],NOTA[[#This Row],[//DB]])))</f>
        <v/>
      </c>
      <c r="AT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" s="38" t="str">
        <f ca="1">IF(NOTA[[#This Row],[ID_H]]="","",MATCH(NOTA[[#This Row],[NB NOTA_C_QTY]],[4]!db[NB NOTA_C_QTY+F],0))</f>
        <v/>
      </c>
      <c r="AV64" s="53" t="str">
        <f ca="1">IF(NOTA[[#This Row],[NB NOTA_C_QTY]]="","",ROW()-2)</f>
        <v/>
      </c>
    </row>
    <row r="65" spans="1:48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/>
      <c r="F65" s="37" t="s">
        <v>22</v>
      </c>
      <c r="G65" s="37" t="s">
        <v>23</v>
      </c>
      <c r="H65" s="47" t="s">
        <v>263</v>
      </c>
      <c r="J65" s="39">
        <v>45145</v>
      </c>
      <c r="K65" s="37">
        <v>3</v>
      </c>
      <c r="L65" s="37" t="s">
        <v>137</v>
      </c>
      <c r="M65" s="40">
        <v>3</v>
      </c>
      <c r="N65" s="38"/>
      <c r="Q65" s="42">
        <v>2952000</v>
      </c>
      <c r="R65" s="48"/>
      <c r="S65" s="49">
        <v>0.17</v>
      </c>
      <c r="U65" s="50"/>
      <c r="V65" s="45"/>
      <c r="W65" s="50">
        <f>IF(NOTA[[#This Row],[HARGA/ CTN]]="",NOTA[[#This Row],[JUMLAH_H]],NOTA[[#This Row],[HARGA/ CTN]]*IF(NOTA[[#This Row],[C]]="",0,NOTA[[#This Row],[C]]))</f>
        <v>8856000</v>
      </c>
      <c r="X65" s="50">
        <f>IF(NOTA[[#This Row],[JUMLAH]]="","",NOTA[[#This Row],[JUMLAH]]*NOTA[[#This Row],[DISC 1]])</f>
        <v>1505520</v>
      </c>
      <c r="Y65" s="50">
        <f>IF(NOTA[[#This Row],[JUMLAH]]="","",(NOTA[[#This Row],[JUMLAH]]-NOTA[[#This Row],[DISC 1-]])*NOTA[[#This Row],[DISC 2]])</f>
        <v>0</v>
      </c>
      <c r="Z65" s="50">
        <f>IF(NOTA[[#This Row],[JUMLAH]]="","",NOTA[[#This Row],[DISC 1-]]+NOTA[[#This Row],[DISC 2-]])</f>
        <v>1505520</v>
      </c>
      <c r="AA65" s="50">
        <f>IF(NOTA[[#This Row],[JUMLAH]]="","",NOTA[[#This Row],[JUMLAH]]-NOTA[[#This Row],[DISC]])</f>
        <v>7350480</v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5" s="50" t="str">
        <f>IF(OR(NOTA[[#This Row],[QTY]]="",NOTA[[#This Row],[HARGA SATUAN]]="",),"",NOTA[[#This Row],[QTY]]*NOTA[[#This Row],[HARGA SATUAN]])</f>
        <v/>
      </c>
      <c r="AG65" s="39">
        <f ca="1">IF(NOTA[ID_H]="","",INDEX(NOTA[TANGGAL],MATCH(,INDIRECT(ADDRESS(ROW(NOTA[TANGGAL]),COLUMN(NOTA[TANGGAL]))&amp;":"&amp;ADDRESS(ROW(),COLUMN(NOTA[TANGGAL]))),-1)))</f>
        <v>45147</v>
      </c>
      <c r="AH65" s="41" t="str">
        <f ca="1">IF(NOTA[[#This Row],[NAMA BARANG]]="","",INDEX(NOTA[SUPPLIER],MATCH(,INDIRECT(ADDRESS(ROW(NOTA[ID]),COLUMN(NOTA[ID]))&amp;":"&amp;ADDRESS(ROW(),COLUMN(NOTA[ID]))),-1)))</f>
        <v>KENKO SINAR INDONESIA</v>
      </c>
      <c r="AI65" s="41" t="str">
        <f ca="1">IF(NOTA[[#This Row],[ID_H]]="","",IF(NOTA[[#This Row],[FAKTUR]]="",INDIRECT(ADDRESS(ROW()-1,COLUMN())),NOTA[[#This Row],[FAKTUR]]))</f>
        <v>ARTO MORO</v>
      </c>
      <c r="AJ65" s="38">
        <f ca="1">IF(NOTA[[#This Row],[ID]]="","",COUNTIF(NOTA[ID_H],NOTA[[#This Row],[ID_H]]))</f>
        <v>6</v>
      </c>
      <c r="AK65" s="38">
        <f>IF(NOTA[[#This Row],[TGL.NOTA]]="",IF(NOTA[[#This Row],[SUPPLIER_H]]="","",AK64),MONTH(NOTA[[#This Row],[TGL.NOTA]]))</f>
        <v>8</v>
      </c>
      <c r="AL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P65" s="38" t="e">
        <f>IF(NOTA[[#This Row],[CONCAT4]]="","",_xlfn.IFNA(MATCH(NOTA[[#This Row],[CONCAT4]],[2]!RAW[CONCAT_H],0),FALSE))</f>
        <v>#REF!</v>
      </c>
      <c r="AQ65" s="38">
        <f>IF(NOTA[[#This Row],[CONCAT1]]="","",MATCH(NOTA[[#This Row],[CONCAT1]],[3]!db[NB NOTA_C],0))</f>
        <v>950</v>
      </c>
      <c r="AR65" s="38" t="str">
        <f>IF(NOTA[[#This Row],[QTY/ CTN]]="","",TRUE)</f>
        <v/>
      </c>
      <c r="AS65" s="38" t="str">
        <f ca="1">IF(NOTA[[#This Row],[ID_H]]="","",IF(NOTA[[#This Row],[Column3]]=TRUE,NOTA[[#This Row],[QTY/ CTN]],INDEX([3]!db[QTY/ CTN],NOTA[[#This Row],[//DB]])))</f>
        <v>20 LSN</v>
      </c>
      <c r="AT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5" s="38" t="e">
        <f ca="1">IF(NOTA[[#This Row],[ID_H]]="","",MATCH(NOTA[[#This Row],[NB NOTA_C_QTY]],[4]!db[NB NOTA_C_QTY+F],0))</f>
        <v>#REF!</v>
      </c>
      <c r="AV65" s="53">
        <f ca="1">IF(NOTA[[#This Row],[NB NOTA_C_QTY]]="","",ROW()-2)</f>
        <v>63</v>
      </c>
    </row>
    <row r="66" spans="1:48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/>
      <c r="H66" s="47"/>
      <c r="K66" s="37">
        <v>1</v>
      </c>
      <c r="L66" s="37" t="s">
        <v>264</v>
      </c>
      <c r="M66" s="40">
        <v>1</v>
      </c>
      <c r="N66" s="38"/>
      <c r="Q66" s="42">
        <v>2052000</v>
      </c>
      <c r="R66" s="48"/>
      <c r="S66" s="49">
        <v>0.17</v>
      </c>
      <c r="U66" s="50"/>
      <c r="V66" s="45"/>
      <c r="W66" s="50">
        <f>IF(NOTA[[#This Row],[HARGA/ CTN]]="",NOTA[[#This Row],[JUMLAH_H]],NOTA[[#This Row],[HARGA/ CTN]]*IF(NOTA[[#This Row],[C]]="",0,NOTA[[#This Row],[C]]))</f>
        <v>2052000</v>
      </c>
      <c r="X66" s="50">
        <f>IF(NOTA[[#This Row],[JUMLAH]]="","",NOTA[[#This Row],[JUMLAH]]*NOTA[[#This Row],[DISC 1]])</f>
        <v>348840</v>
      </c>
      <c r="Y66" s="50">
        <f>IF(NOTA[[#This Row],[JUMLAH]]="","",(NOTA[[#This Row],[JUMLAH]]-NOTA[[#This Row],[DISC 1-]])*NOTA[[#This Row],[DISC 2]])</f>
        <v>0</v>
      </c>
      <c r="Z66" s="50">
        <f>IF(NOTA[[#This Row],[JUMLAH]]="","",NOTA[[#This Row],[DISC 1-]]+NOTA[[#This Row],[DISC 2-]])</f>
        <v>348840</v>
      </c>
      <c r="AA66" s="50">
        <f>IF(NOTA[[#This Row],[JUMLAH]]="","",NOTA[[#This Row],[JUMLAH]]-NOTA[[#This Row],[DISC]])</f>
        <v>1703160</v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66" s="50" t="str">
        <f>IF(OR(NOTA[[#This Row],[QTY]]="",NOTA[[#This Row],[HARGA SATUAN]]="",),"",NOTA[[#This Row],[QTY]]*NOTA[[#This Row],[HARGA SATUAN]])</f>
        <v/>
      </c>
      <c r="AG66" s="39">
        <f ca="1">IF(NOTA[ID_H]="","",INDEX(NOTA[TANGGAL],MATCH(,INDIRECT(ADDRESS(ROW(NOTA[TANGGAL]),COLUMN(NOTA[TANGGAL]))&amp;":"&amp;ADDRESS(ROW(),COLUMN(NOTA[TANGGAL]))),-1)))</f>
        <v>45147</v>
      </c>
      <c r="AH66" s="41" t="str">
        <f ca="1">IF(NOTA[[#This Row],[NAMA BARANG]]="","",INDEX(NOTA[SUPPLIER],MATCH(,INDIRECT(ADDRESS(ROW(NOTA[ID]),COLUMN(NOTA[ID]))&amp;":"&amp;ADDRESS(ROW(),COLUMN(NOTA[ID]))),-1)))</f>
        <v>KENKO SINAR INDONESIA</v>
      </c>
      <c r="AI66" s="41" t="str">
        <f ca="1">IF(NOTA[[#This Row],[ID_H]]="","",IF(NOTA[[#This Row],[FAKTUR]]="",INDIRECT(ADDRESS(ROW()-1,COLUMN())),NOTA[[#This Row],[FAKTUR]]))</f>
        <v>ARTO MORO</v>
      </c>
      <c r="AJ66" s="38" t="str">
        <f ca="1">IF(NOTA[[#This Row],[ID]]="","",COUNTIF(NOTA[ID_H],NOTA[[#This Row],[ID_H]]))</f>
        <v/>
      </c>
      <c r="AK66" s="38">
        <f ca="1">IF(NOTA[[#This Row],[TGL.NOTA]]="",IF(NOTA[[#This Row],[SUPPLIER_H]]="","",AK65),MONTH(NOTA[[#This Row],[TGL.NOTA]]))</f>
        <v>8</v>
      </c>
      <c r="AL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38" t="str">
        <f>IF(NOTA[[#This Row],[CONCAT4]]="","",_xlfn.IFNA(MATCH(NOTA[[#This Row],[CONCAT4]],[2]!RAW[CONCAT_H],0),FALSE))</f>
        <v/>
      </c>
      <c r="AQ66" s="38">
        <f>IF(NOTA[[#This Row],[CONCAT1]]="","",MATCH(NOTA[[#This Row],[CONCAT1]],[3]!db[NB NOTA_C],0))</f>
        <v>2682</v>
      </c>
      <c r="AR66" s="38" t="str">
        <f>IF(NOTA[[#This Row],[QTY/ CTN]]="","",TRUE)</f>
        <v/>
      </c>
      <c r="AS66" s="38" t="str">
        <f ca="1">IF(NOTA[[#This Row],[ID_H]]="","",IF(NOTA[[#This Row],[Column3]]=TRUE,NOTA[[#This Row],[QTY/ CTN]],INDEX([3]!db[QTY/ CTN],NOTA[[#This Row],[//DB]])))</f>
        <v>36 LSN</v>
      </c>
      <c r="AT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66" s="38" t="e">
        <f ca="1">IF(NOTA[[#This Row],[ID_H]]="","",MATCH(NOTA[[#This Row],[NB NOTA_C_QTY]],[4]!db[NB NOTA_C_QTY+F],0))</f>
        <v>#REF!</v>
      </c>
      <c r="AV66" s="53">
        <f ca="1">IF(NOTA[[#This Row],[NB NOTA_C_QTY]]="","",ROW()-2)</f>
        <v>64</v>
      </c>
    </row>
    <row r="67" spans="1:48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/>
      <c r="H67" s="47"/>
      <c r="K67" s="37">
        <v>1</v>
      </c>
      <c r="L67" s="37" t="s">
        <v>179</v>
      </c>
      <c r="M67" s="40">
        <v>5</v>
      </c>
      <c r="N67" s="38"/>
      <c r="Q67" s="42">
        <v>1954800</v>
      </c>
      <c r="R67" s="48"/>
      <c r="S67" s="49">
        <v>0.17</v>
      </c>
      <c r="U67" s="50"/>
      <c r="V67" s="45"/>
      <c r="W67" s="50">
        <f>IF(NOTA[[#This Row],[HARGA/ CTN]]="",NOTA[[#This Row],[JUMLAH_H]],NOTA[[#This Row],[HARGA/ CTN]]*IF(NOTA[[#This Row],[C]]="",0,NOTA[[#This Row],[C]]))</f>
        <v>9774000</v>
      </c>
      <c r="X67" s="50">
        <f>IF(NOTA[[#This Row],[JUMLAH]]="","",NOTA[[#This Row],[JUMLAH]]*NOTA[[#This Row],[DISC 1]])</f>
        <v>1661580.0000000002</v>
      </c>
      <c r="Y67" s="50">
        <f>IF(NOTA[[#This Row],[JUMLAH]]="","",(NOTA[[#This Row],[JUMLAH]]-NOTA[[#This Row],[DISC 1-]])*NOTA[[#This Row],[DISC 2]])</f>
        <v>0</v>
      </c>
      <c r="Z67" s="50">
        <f>IF(NOTA[[#This Row],[JUMLAH]]="","",NOTA[[#This Row],[DISC 1-]]+NOTA[[#This Row],[DISC 2-]])</f>
        <v>1661580.0000000002</v>
      </c>
      <c r="AA67" s="50">
        <f>IF(NOTA[[#This Row],[JUMLAH]]="","",NOTA[[#This Row],[JUMLAH]]-NOTA[[#This Row],[DISC]])</f>
        <v>8112420</v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7" s="50" t="str">
        <f>IF(OR(NOTA[[#This Row],[QTY]]="",NOTA[[#This Row],[HARGA SATUAN]]="",),"",NOTA[[#This Row],[QTY]]*NOTA[[#This Row],[HARGA SATUAN]])</f>
        <v/>
      </c>
      <c r="AG67" s="39">
        <f ca="1">IF(NOTA[ID_H]="","",INDEX(NOTA[TANGGAL],MATCH(,INDIRECT(ADDRESS(ROW(NOTA[TANGGAL]),COLUMN(NOTA[TANGGAL]))&amp;":"&amp;ADDRESS(ROW(),COLUMN(NOTA[TANGGAL]))),-1)))</f>
        <v>45147</v>
      </c>
      <c r="AH67" s="41" t="str">
        <f ca="1">IF(NOTA[[#This Row],[NAMA BARANG]]="","",INDEX(NOTA[SUPPLIER],MATCH(,INDIRECT(ADDRESS(ROW(NOTA[ID]),COLUMN(NOTA[ID]))&amp;":"&amp;ADDRESS(ROW(),COLUMN(NOTA[ID]))),-1)))</f>
        <v>KENKO SINAR INDONESIA</v>
      </c>
      <c r="AI67" s="41" t="str">
        <f ca="1">IF(NOTA[[#This Row],[ID_H]]="","",IF(NOTA[[#This Row],[FAKTUR]]="",INDIRECT(ADDRESS(ROW()-1,COLUMN())),NOTA[[#This Row],[FAKTUR]]))</f>
        <v>ARTO MORO</v>
      </c>
      <c r="AJ67" s="38" t="str">
        <f ca="1">IF(NOTA[[#This Row],[ID]]="","",COUNTIF(NOTA[ID_H],NOTA[[#This Row],[ID_H]]))</f>
        <v/>
      </c>
      <c r="AK67" s="38">
        <f ca="1">IF(NOTA[[#This Row],[TGL.NOTA]]="",IF(NOTA[[#This Row],[SUPPLIER_H]]="","",AK66),MONTH(NOTA[[#This Row],[TGL.NOTA]]))</f>
        <v>8</v>
      </c>
      <c r="AL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8" t="str">
        <f>IF(NOTA[[#This Row],[CONCAT4]]="","",_xlfn.IFNA(MATCH(NOTA[[#This Row],[CONCAT4]],[2]!RAW[CONCAT_H],0),FALSE))</f>
        <v/>
      </c>
      <c r="AQ67" s="38">
        <f>IF(NOTA[[#This Row],[CONCAT1]]="","",MATCH(NOTA[[#This Row],[CONCAT1]],[3]!db[NB NOTA_C],0))</f>
        <v>2678</v>
      </c>
      <c r="AR67" s="38" t="str">
        <f>IF(NOTA[[#This Row],[QTY/ CTN]]="","",TRUE)</f>
        <v/>
      </c>
      <c r="AS67" s="38" t="str">
        <f ca="1">IF(NOTA[[#This Row],[ID_H]]="","",IF(NOTA[[#This Row],[Column3]]=TRUE,NOTA[[#This Row],[QTY/ CTN]],INDEX([3]!db[QTY/ CTN],NOTA[[#This Row],[//DB]])))</f>
        <v>36 LSN</v>
      </c>
      <c r="AT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67" s="38" t="e">
        <f ca="1">IF(NOTA[[#This Row],[ID_H]]="","",MATCH(NOTA[[#This Row],[NB NOTA_C_QTY]],[4]!db[NB NOTA_C_QTY+F],0))</f>
        <v>#REF!</v>
      </c>
      <c r="AV67" s="53">
        <f ca="1">IF(NOTA[[#This Row],[NB NOTA_C_QTY]]="","",ROW()-2)</f>
        <v>65</v>
      </c>
    </row>
    <row r="68" spans="1:48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/>
      <c r="H68" s="47"/>
      <c r="L68" s="37" t="s">
        <v>265</v>
      </c>
      <c r="M68" s="40">
        <v>1</v>
      </c>
      <c r="N68" s="38"/>
      <c r="Q68" s="42">
        <v>5616000</v>
      </c>
      <c r="R68" s="48"/>
      <c r="S68" s="49">
        <v>0.17</v>
      </c>
      <c r="U68" s="50"/>
      <c r="V68" s="45"/>
      <c r="W68" s="50">
        <f>IF(NOTA[[#This Row],[HARGA/ CTN]]="",NOTA[[#This Row],[JUMLAH_H]],NOTA[[#This Row],[HARGA/ CTN]]*IF(NOTA[[#This Row],[C]]="",0,NOTA[[#This Row],[C]]))</f>
        <v>5616000</v>
      </c>
      <c r="X68" s="50">
        <f>IF(NOTA[[#This Row],[JUMLAH]]="","",NOTA[[#This Row],[JUMLAH]]*NOTA[[#This Row],[DISC 1]])</f>
        <v>954720.00000000012</v>
      </c>
      <c r="Y68" s="50">
        <f>IF(NOTA[[#This Row],[JUMLAH]]="","",(NOTA[[#This Row],[JUMLAH]]-NOTA[[#This Row],[DISC 1-]])*NOTA[[#This Row],[DISC 2]])</f>
        <v>0</v>
      </c>
      <c r="Z68" s="50">
        <f>IF(NOTA[[#This Row],[JUMLAH]]="","",NOTA[[#This Row],[DISC 1-]]+NOTA[[#This Row],[DISC 2-]])</f>
        <v>954720.00000000012</v>
      </c>
      <c r="AA68" s="50">
        <f>IF(NOTA[[#This Row],[JUMLAH]]="","",NOTA[[#This Row],[JUMLAH]]-NOTA[[#This Row],[DISC]])</f>
        <v>4661280</v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8" s="50" t="str">
        <f>IF(OR(NOTA[[#This Row],[QTY]]="",NOTA[[#This Row],[HARGA SATUAN]]="",),"",NOTA[[#This Row],[QTY]]*NOTA[[#This Row],[HARGA SATUAN]])</f>
        <v/>
      </c>
      <c r="AG68" s="39">
        <f ca="1">IF(NOTA[ID_H]="","",INDEX(NOTA[TANGGAL],MATCH(,INDIRECT(ADDRESS(ROW(NOTA[TANGGAL]),COLUMN(NOTA[TANGGAL]))&amp;":"&amp;ADDRESS(ROW(),COLUMN(NOTA[TANGGAL]))),-1)))</f>
        <v>45147</v>
      </c>
      <c r="AH68" s="41" t="str">
        <f ca="1">IF(NOTA[[#This Row],[NAMA BARANG]]="","",INDEX(NOTA[SUPPLIER],MATCH(,INDIRECT(ADDRESS(ROW(NOTA[ID]),COLUMN(NOTA[ID]))&amp;":"&amp;ADDRESS(ROW(),COLUMN(NOTA[ID]))),-1)))</f>
        <v>KENKO SINAR INDONESIA</v>
      </c>
      <c r="AI68" s="41" t="str">
        <f ca="1">IF(NOTA[[#This Row],[ID_H]]="","",IF(NOTA[[#This Row],[FAKTUR]]="",INDIRECT(ADDRESS(ROW()-1,COLUMN())),NOTA[[#This Row],[FAKTUR]]))</f>
        <v>ARTO MORO</v>
      </c>
      <c r="AJ68" s="38" t="str">
        <f ca="1">IF(NOTA[[#This Row],[ID]]="","",COUNTIF(NOTA[ID_H],NOTA[[#This Row],[ID_H]]))</f>
        <v/>
      </c>
      <c r="AK68" s="38">
        <f ca="1">IF(NOTA[[#This Row],[TGL.NOTA]]="",IF(NOTA[[#This Row],[SUPPLIER_H]]="","",AK67),MONTH(NOTA[[#This Row],[TGL.NOTA]]))</f>
        <v>8</v>
      </c>
      <c r="AL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8" t="str">
        <f>IF(NOTA[[#This Row],[CONCAT4]]="","",_xlfn.IFNA(MATCH(NOTA[[#This Row],[CONCAT4]],[2]!RAW[CONCAT_H],0),FALSE))</f>
        <v/>
      </c>
      <c r="AQ68" s="38">
        <f>IF(NOTA[[#This Row],[CONCAT1]]="","",MATCH(NOTA[[#This Row],[CONCAT1]],[3]!db[NB NOTA_C],0))</f>
        <v>648</v>
      </c>
      <c r="AR68" s="38" t="str">
        <f>IF(NOTA[[#This Row],[QTY/ CTN]]="","",TRUE)</f>
        <v/>
      </c>
      <c r="AS68" s="38" t="str">
        <f ca="1">IF(NOTA[[#This Row],[ID_H]]="","",IF(NOTA[[#This Row],[Column3]]=TRUE,NOTA[[#This Row],[QTY/ CTN]],INDEX([3]!db[QTY/ CTN],NOTA[[#This Row],[//DB]])))</f>
        <v>144 LSN</v>
      </c>
      <c r="AT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68" s="38" t="e">
        <f ca="1">IF(NOTA[[#This Row],[ID_H]]="","",MATCH(NOTA[[#This Row],[NB NOTA_C_QTY]],[4]!db[NB NOTA_C_QTY+F],0))</f>
        <v>#REF!</v>
      </c>
      <c r="AV68" s="53">
        <f ca="1">IF(NOTA[[#This Row],[NB NOTA_C_QTY]]="","",ROW()-2)</f>
        <v>66</v>
      </c>
    </row>
    <row r="69" spans="1:48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/>
      <c r="H69" s="47"/>
      <c r="K69" s="37">
        <v>1</v>
      </c>
      <c r="L69" s="37" t="s">
        <v>266</v>
      </c>
      <c r="M69" s="40">
        <v>1</v>
      </c>
      <c r="N69" s="38"/>
      <c r="Q69" s="42">
        <v>5702400</v>
      </c>
      <c r="R69" s="48"/>
      <c r="S69" s="49">
        <v>0.17</v>
      </c>
      <c r="U69" s="50"/>
      <c r="V69" s="45"/>
      <c r="W69" s="50">
        <f>IF(NOTA[[#This Row],[HARGA/ CTN]]="",NOTA[[#This Row],[JUMLAH_H]],NOTA[[#This Row],[HARGA/ CTN]]*IF(NOTA[[#This Row],[C]]="",0,NOTA[[#This Row],[C]]))</f>
        <v>5702400</v>
      </c>
      <c r="X69" s="50">
        <f>IF(NOTA[[#This Row],[JUMLAH]]="","",NOTA[[#This Row],[JUMLAH]]*NOTA[[#This Row],[DISC 1]])</f>
        <v>969408.00000000012</v>
      </c>
      <c r="Y69" s="50">
        <f>IF(NOTA[[#This Row],[JUMLAH]]="","",(NOTA[[#This Row],[JUMLAH]]-NOTA[[#This Row],[DISC 1-]])*NOTA[[#This Row],[DISC 2]])</f>
        <v>0</v>
      </c>
      <c r="Z69" s="50">
        <f>IF(NOTA[[#This Row],[JUMLAH]]="","",NOTA[[#This Row],[DISC 1-]]+NOTA[[#This Row],[DISC 2-]])</f>
        <v>969408.00000000012</v>
      </c>
      <c r="AA69" s="50">
        <f>IF(NOTA[[#This Row],[JUMLAH]]="","",NOTA[[#This Row],[JUMLAH]]-NOTA[[#This Row],[DISC]])</f>
        <v>4732992</v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69" s="50" t="str">
        <f>IF(OR(NOTA[[#This Row],[QTY]]="",NOTA[[#This Row],[HARGA SATUAN]]="",),"",NOTA[[#This Row],[QTY]]*NOTA[[#This Row],[HARGA SATUAN]])</f>
        <v/>
      </c>
      <c r="AG69" s="39">
        <f ca="1">IF(NOTA[ID_H]="","",INDEX(NOTA[TANGGAL],MATCH(,INDIRECT(ADDRESS(ROW(NOTA[TANGGAL]),COLUMN(NOTA[TANGGAL]))&amp;":"&amp;ADDRESS(ROW(),COLUMN(NOTA[TANGGAL]))),-1)))</f>
        <v>45147</v>
      </c>
      <c r="AH69" s="41" t="str">
        <f ca="1">IF(NOTA[[#This Row],[NAMA BARANG]]="","",INDEX(NOTA[SUPPLIER],MATCH(,INDIRECT(ADDRESS(ROW(NOTA[ID]),COLUMN(NOTA[ID]))&amp;":"&amp;ADDRESS(ROW(),COLUMN(NOTA[ID]))),-1)))</f>
        <v>KENKO SINAR INDONESIA</v>
      </c>
      <c r="AI69" s="41" t="str">
        <f ca="1">IF(NOTA[[#This Row],[ID_H]]="","",IF(NOTA[[#This Row],[FAKTUR]]="",INDIRECT(ADDRESS(ROW()-1,COLUMN())),NOTA[[#This Row],[FAKTUR]]))</f>
        <v>ARTO MORO</v>
      </c>
      <c r="AJ69" s="38" t="str">
        <f ca="1">IF(NOTA[[#This Row],[ID]]="","",COUNTIF(NOTA[ID_H],NOTA[[#This Row],[ID_H]]))</f>
        <v/>
      </c>
      <c r="AK69" s="38">
        <f ca="1">IF(NOTA[[#This Row],[TGL.NOTA]]="",IF(NOTA[[#This Row],[SUPPLIER_H]]="","",AK68),MONTH(NOTA[[#This Row],[TGL.NOTA]]))</f>
        <v>8</v>
      </c>
      <c r="AL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8" t="str">
        <f>IF(NOTA[[#This Row],[CONCAT4]]="","",_xlfn.IFNA(MATCH(NOTA[[#This Row],[CONCAT4]],[2]!RAW[CONCAT_H],0),FALSE))</f>
        <v/>
      </c>
      <c r="AQ69" s="38">
        <f>IF(NOTA[[#This Row],[CONCAT1]]="","",MATCH(NOTA[[#This Row],[CONCAT1]],[3]!db[NB NOTA_C],0))</f>
        <v>661</v>
      </c>
      <c r="AR69" s="38" t="str">
        <f>IF(NOTA[[#This Row],[QTY/ CTN]]="","",TRUE)</f>
        <v/>
      </c>
      <c r="AS69" s="38" t="str">
        <f ca="1">IF(NOTA[[#This Row],[ID_H]]="","",IF(NOTA[[#This Row],[Column3]]=TRUE,NOTA[[#This Row],[QTY/ CTN]],INDEX([3]!db[QTY/ CTN],NOTA[[#This Row],[//DB]])))</f>
        <v>144 LSN</v>
      </c>
      <c r="AT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69" s="38" t="e">
        <f ca="1">IF(NOTA[[#This Row],[ID_H]]="","",MATCH(NOTA[[#This Row],[NB NOTA_C_QTY]],[4]!db[NB NOTA_C_QTY+F],0))</f>
        <v>#REF!</v>
      </c>
      <c r="AV69" s="53">
        <f ca="1">IF(NOTA[[#This Row],[NB NOTA_C_QTY]]="","",ROW()-2)</f>
        <v>67</v>
      </c>
    </row>
    <row r="70" spans="1:48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/>
      <c r="H70" s="47"/>
      <c r="L70" s="37" t="s">
        <v>267</v>
      </c>
      <c r="M70" s="40">
        <v>1</v>
      </c>
      <c r="N70" s="38"/>
      <c r="Q70" s="42">
        <v>2592000</v>
      </c>
      <c r="R70" s="48"/>
      <c r="S70" s="49">
        <v>0.17</v>
      </c>
      <c r="U70" s="50"/>
      <c r="V70" s="45"/>
      <c r="W70" s="50">
        <f>IF(NOTA[[#This Row],[HARGA/ CTN]]="",NOTA[[#This Row],[JUMLAH_H]],NOTA[[#This Row],[HARGA/ CTN]]*IF(NOTA[[#This Row],[C]]="",0,NOTA[[#This Row],[C]]))</f>
        <v>2592000</v>
      </c>
      <c r="X70" s="50">
        <f>IF(NOTA[[#This Row],[JUMLAH]]="","",NOTA[[#This Row],[JUMLAH]]*NOTA[[#This Row],[DISC 1]])</f>
        <v>440640.00000000006</v>
      </c>
      <c r="Y70" s="50">
        <f>IF(NOTA[[#This Row],[JUMLAH]]="","",(NOTA[[#This Row],[JUMLAH]]-NOTA[[#This Row],[DISC 1-]])*NOTA[[#This Row],[DISC 2]])</f>
        <v>0</v>
      </c>
      <c r="Z70" s="50">
        <f>IF(NOTA[[#This Row],[JUMLAH]]="","",NOTA[[#This Row],[DISC 1-]]+NOTA[[#This Row],[DISC 2-]])</f>
        <v>440640.00000000006</v>
      </c>
      <c r="AA70" s="50">
        <f>IF(NOTA[[#This Row],[JUMLAH]]="","",NOTA[[#This Row],[JUMLAH]]-NOTA[[#This Row],[DISC]])</f>
        <v>2151360</v>
      </c>
      <c r="AB70" s="50"/>
      <c r="AC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D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E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0" s="50" t="str">
        <f>IF(OR(NOTA[[#This Row],[QTY]]="",NOTA[[#This Row],[HARGA SATUAN]]="",),"",NOTA[[#This Row],[QTY]]*NOTA[[#This Row],[HARGA SATUAN]])</f>
        <v/>
      </c>
      <c r="AG70" s="39">
        <f ca="1">IF(NOTA[ID_H]="","",INDEX(NOTA[TANGGAL],MATCH(,INDIRECT(ADDRESS(ROW(NOTA[TANGGAL]),COLUMN(NOTA[TANGGAL]))&amp;":"&amp;ADDRESS(ROW(),COLUMN(NOTA[TANGGAL]))),-1)))</f>
        <v>45147</v>
      </c>
      <c r="AH70" s="41" t="str">
        <f ca="1">IF(NOTA[[#This Row],[NAMA BARANG]]="","",INDEX(NOTA[SUPPLIER],MATCH(,INDIRECT(ADDRESS(ROW(NOTA[ID]),COLUMN(NOTA[ID]))&amp;":"&amp;ADDRESS(ROW(),COLUMN(NOTA[ID]))),-1)))</f>
        <v>KENKO SINAR INDONESIA</v>
      </c>
      <c r="AI70" s="41" t="str">
        <f ca="1">IF(NOTA[[#This Row],[ID_H]]="","",IF(NOTA[[#This Row],[FAKTUR]]="",INDIRECT(ADDRESS(ROW()-1,COLUMN())),NOTA[[#This Row],[FAKTUR]]))</f>
        <v>ARTO MORO</v>
      </c>
      <c r="AJ70" s="38" t="str">
        <f ca="1">IF(NOTA[[#This Row],[ID]]="","",COUNTIF(NOTA[ID_H],NOTA[[#This Row],[ID_H]]))</f>
        <v/>
      </c>
      <c r="AK70" s="38">
        <f ca="1">IF(NOTA[[#This Row],[TGL.NOTA]]="",IF(NOTA[[#This Row],[SUPPLIER_H]]="","",AK69),MONTH(NOTA[[#This Row],[TGL.NOTA]]))</f>
        <v>8</v>
      </c>
      <c r="AL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8" t="str">
        <f>IF(NOTA[[#This Row],[CONCAT4]]="","",_xlfn.IFNA(MATCH(NOTA[[#This Row],[CONCAT4]],[2]!RAW[CONCAT_H],0),FALSE))</f>
        <v/>
      </c>
      <c r="AQ70" s="38">
        <f>IF(NOTA[[#This Row],[CONCAT1]]="","",MATCH(NOTA[[#This Row],[CONCAT1]],[3]!db[NB NOTA_C],0))</f>
        <v>2660</v>
      </c>
      <c r="AR70" s="38" t="str">
        <f>IF(NOTA[[#This Row],[QTY/ CTN]]="","",TRUE)</f>
        <v/>
      </c>
      <c r="AS70" s="38" t="str">
        <f ca="1">IF(NOTA[[#This Row],[ID_H]]="","",IF(NOTA[[#This Row],[Column3]]=TRUE,NOTA[[#This Row],[QTY/ CTN]],INDEX([3]!db[QTY/ CTN],NOTA[[#This Row],[//DB]])))</f>
        <v>48 LSN</v>
      </c>
      <c r="AT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70" s="38" t="e">
        <f ca="1">IF(NOTA[[#This Row],[ID_H]]="","",MATCH(NOTA[[#This Row],[NB NOTA_C_QTY]],[4]!db[NB NOTA_C_QTY+F],0))</f>
        <v>#REF!</v>
      </c>
      <c r="AV70" s="53">
        <f ca="1">IF(NOTA[[#This Row],[NB NOTA_C_QTY]]="","",ROW()-2)</f>
        <v>68</v>
      </c>
    </row>
    <row r="71" spans="1:48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H71" s="47"/>
      <c r="N71" s="38"/>
      <c r="Q71" s="42"/>
      <c r="R71" s="48"/>
      <c r="S71" s="49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41" t="str">
        <f ca="1">IF(NOTA[[#This Row],[NAMA BARANG]]="","",INDEX(NOTA[SUPPLIER],MATCH(,INDIRECT(ADDRESS(ROW(NOTA[ID]),COLUMN(NOTA[ID]))&amp;":"&amp;ADDRESS(ROW(),COLUMN(NOTA[ID]))),-1)))</f>
        <v/>
      </c>
      <c r="AI71" s="41" t="str">
        <f ca="1">IF(NOTA[[#This Row],[ID_H]]="","",IF(NOTA[[#This Row],[FAKTUR]]="",INDIRECT(ADDRESS(ROW()-1,COLUMN())),NOTA[[#This Row],[FAKTUR]]))</f>
        <v/>
      </c>
      <c r="AJ71" s="38" t="str">
        <f ca="1">IF(NOTA[[#This Row],[ID]]="","",COUNTIF(NOTA[ID_H],NOTA[[#This Row],[ID_H]]))</f>
        <v/>
      </c>
      <c r="AK71" s="38" t="str">
        <f ca="1">IF(NOTA[[#This Row],[TGL.NOTA]]="",IF(NOTA[[#This Row],[SUPPLIER_H]]="","",AK70),MONTH(NOTA[[#This Row],[TGL.NOTA]]))</f>
        <v/>
      </c>
      <c r="AL71" s="38" t="str">
        <f>LOWER(SUBSTITUTE(SUBSTITUTE(SUBSTITUTE(SUBSTITUTE(SUBSTITUTE(SUBSTITUTE(SUBSTITUTE(SUBSTITUTE(SUBSTITUTE(NOTA[NAMA BARANG]," ",),".",""),"-",""),"(",""),")",""),",",""),"/",""),"""",""),"+",""))</f>
        <v/>
      </c>
      <c r="AM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8" t="str">
        <f>IF(NOTA[[#This Row],[CONCAT4]]="","",_xlfn.IFNA(MATCH(NOTA[[#This Row],[CONCAT4]],[2]!RAW[CONCAT_H],0),FALSE))</f>
        <v/>
      </c>
      <c r="AQ71" s="38" t="str">
        <f>IF(NOTA[[#This Row],[CONCAT1]]="","",MATCH(NOTA[[#This Row],[CONCAT1]],[3]!db[NB NOTA_C],0))</f>
        <v/>
      </c>
      <c r="AR71" s="38" t="str">
        <f>IF(NOTA[[#This Row],[QTY/ CTN]]="","",TRUE)</f>
        <v/>
      </c>
      <c r="AS71" s="38" t="str">
        <f ca="1">IF(NOTA[[#This Row],[ID_H]]="","",IF(NOTA[[#This Row],[Column3]]=TRUE,NOTA[[#This Row],[QTY/ CTN]],INDEX([3]!db[QTY/ CTN],NOTA[[#This Row],[//DB]])))</f>
        <v/>
      </c>
      <c r="AT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" s="38" t="str">
        <f ca="1">IF(NOTA[[#This Row],[ID_H]]="","",MATCH(NOTA[[#This Row],[NB NOTA_C_QTY]],[4]!db[NB NOTA_C_QTY+F],0))</f>
        <v/>
      </c>
      <c r="AV71" s="53" t="str">
        <f ca="1">IF(NOTA[[#This Row],[NB NOTA_C_QTY]]="","",ROW()-2)</f>
        <v/>
      </c>
    </row>
    <row r="72" spans="1:48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/>
      <c r="F72" s="37" t="s">
        <v>22</v>
      </c>
      <c r="G72" s="37" t="s">
        <v>23</v>
      </c>
      <c r="H72" s="47" t="s">
        <v>270</v>
      </c>
      <c r="J72" s="39">
        <v>45143</v>
      </c>
      <c r="K72" s="37">
        <v>5</v>
      </c>
      <c r="L72" s="37" t="s">
        <v>146</v>
      </c>
      <c r="M72" s="40">
        <v>5</v>
      </c>
      <c r="N72" s="38"/>
      <c r="Q72" s="42">
        <v>1954800</v>
      </c>
      <c r="R72" s="48"/>
      <c r="S72" s="49">
        <v>0.17</v>
      </c>
      <c r="U72" s="50"/>
      <c r="V72" s="45"/>
      <c r="W72" s="50">
        <f>IF(NOTA[[#This Row],[HARGA/ CTN]]="",NOTA[[#This Row],[JUMLAH_H]],NOTA[[#This Row],[HARGA/ CTN]]*IF(NOTA[[#This Row],[C]]="",0,NOTA[[#This Row],[C]]))</f>
        <v>9774000</v>
      </c>
      <c r="X72" s="50">
        <f>IF(NOTA[[#This Row],[JUMLAH]]="","",NOTA[[#This Row],[JUMLAH]]*NOTA[[#This Row],[DISC 1]])</f>
        <v>1661580.0000000002</v>
      </c>
      <c r="Y72" s="50">
        <f>IF(NOTA[[#This Row],[JUMLAH]]="","",(NOTA[[#This Row],[JUMLAH]]-NOTA[[#This Row],[DISC 1-]])*NOTA[[#This Row],[DISC 2]])</f>
        <v>0</v>
      </c>
      <c r="Z72" s="50">
        <f>IF(NOTA[[#This Row],[JUMLAH]]="","",NOTA[[#This Row],[DISC 1-]]+NOTA[[#This Row],[DISC 2-]])</f>
        <v>1661580.0000000002</v>
      </c>
      <c r="AA72" s="50">
        <f>IF(NOTA[[#This Row],[JUMLAH]]="","",NOTA[[#This Row],[JUMLAH]]-NOTA[[#This Row],[DISC]])</f>
        <v>8112420</v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2" s="50" t="str">
        <f>IF(OR(NOTA[[#This Row],[QTY]]="",NOTA[[#This Row],[HARGA SATUAN]]="",),"",NOTA[[#This Row],[QTY]]*NOTA[[#This Row],[HARGA SATUAN]])</f>
        <v/>
      </c>
      <c r="AG72" s="39">
        <f ca="1">IF(NOTA[ID_H]="","",INDEX(NOTA[TANGGAL],MATCH(,INDIRECT(ADDRESS(ROW(NOTA[TANGGAL]),COLUMN(NOTA[TANGGAL]))&amp;":"&amp;ADDRESS(ROW(),COLUMN(NOTA[TANGGAL]))),-1)))</f>
        <v>45147</v>
      </c>
      <c r="AH72" s="41" t="str">
        <f ca="1">IF(NOTA[[#This Row],[NAMA BARANG]]="","",INDEX(NOTA[SUPPLIER],MATCH(,INDIRECT(ADDRESS(ROW(NOTA[ID]),COLUMN(NOTA[ID]))&amp;":"&amp;ADDRESS(ROW(),COLUMN(NOTA[ID]))),-1)))</f>
        <v>KENKO SINAR INDONESIA</v>
      </c>
      <c r="AI72" s="41" t="str">
        <f ca="1">IF(NOTA[[#This Row],[ID_H]]="","",IF(NOTA[[#This Row],[FAKTUR]]="",INDIRECT(ADDRESS(ROW()-1,COLUMN())),NOTA[[#This Row],[FAKTUR]]))</f>
        <v>ARTO MORO</v>
      </c>
      <c r="AJ72" s="38">
        <f ca="1">IF(NOTA[[#This Row],[ID]]="","",COUNTIF(NOTA[ID_H],NOTA[[#This Row],[ID_H]]))</f>
        <v>2</v>
      </c>
      <c r="AK72" s="38">
        <f>IF(NOTA[[#This Row],[TGL.NOTA]]="",IF(NOTA[[#This Row],[SUPPLIER_H]]="","",AK71),MONTH(NOTA[[#This Row],[TGL.NOTA]]))</f>
        <v>8</v>
      </c>
      <c r="AL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P72" s="38" t="e">
        <f>IF(NOTA[[#This Row],[CONCAT4]]="","",_xlfn.IFNA(MATCH(NOTA[[#This Row],[CONCAT4]],[2]!RAW[CONCAT_H],0),FALSE))</f>
        <v>#REF!</v>
      </c>
      <c r="AQ72" s="38">
        <f>IF(NOTA[[#This Row],[CONCAT1]]="","",MATCH(NOTA[[#This Row],[CONCAT1]],[3]!db[NB NOTA_C],0))</f>
        <v>2678</v>
      </c>
      <c r="AR72" s="38" t="str">
        <f>IF(NOTA[[#This Row],[QTY/ CTN]]="","",TRUE)</f>
        <v/>
      </c>
      <c r="AS72" s="38" t="str">
        <f ca="1">IF(NOTA[[#This Row],[ID_H]]="","",IF(NOTA[[#This Row],[Column3]]=TRUE,NOTA[[#This Row],[QTY/ CTN]],INDEX([3]!db[QTY/ CTN],NOTA[[#This Row],[//DB]])))</f>
        <v>36 LSN</v>
      </c>
      <c r="AT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2" s="38" t="e">
        <f ca="1">IF(NOTA[[#This Row],[ID_H]]="","",MATCH(NOTA[[#This Row],[NB NOTA_C_QTY]],[4]!db[NB NOTA_C_QTY+F],0))</f>
        <v>#REF!</v>
      </c>
      <c r="AV72" s="53">
        <f ca="1">IF(NOTA[[#This Row],[NB NOTA_C_QTY]]="","",ROW()-2)</f>
        <v>70</v>
      </c>
    </row>
    <row r="73" spans="1:48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/>
      <c r="H73" s="47"/>
      <c r="K73" s="37">
        <v>1</v>
      </c>
      <c r="L73" s="37" t="s">
        <v>271</v>
      </c>
      <c r="M73" s="40">
        <v>1</v>
      </c>
      <c r="N73" s="38"/>
      <c r="Q73" s="42">
        <v>2052000</v>
      </c>
      <c r="R73" s="48"/>
      <c r="S73" s="49">
        <v>0.17</v>
      </c>
      <c r="U73" s="50"/>
      <c r="V73" s="45"/>
      <c r="W73" s="50">
        <f>IF(NOTA[[#This Row],[HARGA/ CTN]]="",NOTA[[#This Row],[JUMLAH_H]],NOTA[[#This Row],[HARGA/ CTN]]*IF(NOTA[[#This Row],[C]]="",0,NOTA[[#This Row],[C]]))</f>
        <v>2052000</v>
      </c>
      <c r="X73" s="50">
        <f>IF(NOTA[[#This Row],[JUMLAH]]="","",NOTA[[#This Row],[JUMLAH]]*NOTA[[#This Row],[DISC 1]])</f>
        <v>348840</v>
      </c>
      <c r="Y73" s="50">
        <f>IF(NOTA[[#This Row],[JUMLAH]]="","",(NOTA[[#This Row],[JUMLAH]]-NOTA[[#This Row],[DISC 1-]])*NOTA[[#This Row],[DISC 2]])</f>
        <v>0</v>
      </c>
      <c r="Z73" s="50">
        <f>IF(NOTA[[#This Row],[JUMLAH]]="","",NOTA[[#This Row],[DISC 1-]]+NOTA[[#This Row],[DISC 2-]])</f>
        <v>348840</v>
      </c>
      <c r="AA73" s="50">
        <f>IF(NOTA[[#This Row],[JUMLAH]]="","",NOTA[[#This Row],[JUMLAH]]-NOTA[[#This Row],[DISC]])</f>
        <v>1703160</v>
      </c>
      <c r="AB73" s="50"/>
      <c r="AC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D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E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73" s="50" t="str">
        <f>IF(OR(NOTA[[#This Row],[QTY]]="",NOTA[[#This Row],[HARGA SATUAN]]="",),"",NOTA[[#This Row],[QTY]]*NOTA[[#This Row],[HARGA SATUAN]])</f>
        <v/>
      </c>
      <c r="AG73" s="39">
        <f ca="1">IF(NOTA[ID_H]="","",INDEX(NOTA[TANGGAL],MATCH(,INDIRECT(ADDRESS(ROW(NOTA[TANGGAL]),COLUMN(NOTA[TANGGAL]))&amp;":"&amp;ADDRESS(ROW(),COLUMN(NOTA[TANGGAL]))),-1)))</f>
        <v>45147</v>
      </c>
      <c r="AH73" s="41" t="str">
        <f ca="1">IF(NOTA[[#This Row],[NAMA BARANG]]="","",INDEX(NOTA[SUPPLIER],MATCH(,INDIRECT(ADDRESS(ROW(NOTA[ID]),COLUMN(NOTA[ID]))&amp;":"&amp;ADDRESS(ROW(),COLUMN(NOTA[ID]))),-1)))</f>
        <v>KENKO SINAR INDONESIA</v>
      </c>
      <c r="AI73" s="41" t="str">
        <f ca="1">IF(NOTA[[#This Row],[ID_H]]="","",IF(NOTA[[#This Row],[FAKTUR]]="",INDIRECT(ADDRESS(ROW()-1,COLUMN())),NOTA[[#This Row],[FAKTUR]]))</f>
        <v>ARTO MORO</v>
      </c>
      <c r="AJ73" s="38" t="str">
        <f ca="1">IF(NOTA[[#This Row],[ID]]="","",COUNTIF(NOTA[ID_H],NOTA[[#This Row],[ID_H]]))</f>
        <v/>
      </c>
      <c r="AK73" s="38">
        <f ca="1">IF(NOTA[[#This Row],[TGL.NOTA]]="",IF(NOTA[[#This Row],[SUPPLIER_H]]="","",AK72),MONTH(NOTA[[#This Row],[TGL.NOTA]]))</f>
        <v>8</v>
      </c>
      <c r="AL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38" t="str">
        <f>IF(NOTA[[#This Row],[CONCAT4]]="","",_xlfn.IFNA(MATCH(NOTA[[#This Row],[CONCAT4]],[2]!RAW[CONCAT_H],0),FALSE))</f>
        <v/>
      </c>
      <c r="AQ73" s="38">
        <f>IF(NOTA[[#This Row],[CONCAT1]]="","",MATCH(NOTA[[#This Row],[CONCAT1]],[3]!db[NB NOTA_C],0))</f>
        <v>2682</v>
      </c>
      <c r="AR73" s="38" t="str">
        <f>IF(NOTA[[#This Row],[QTY/ CTN]]="","",TRUE)</f>
        <v/>
      </c>
      <c r="AS73" s="38" t="str">
        <f ca="1">IF(NOTA[[#This Row],[ID_H]]="","",IF(NOTA[[#This Row],[Column3]]=TRUE,NOTA[[#This Row],[QTY/ CTN]],INDEX([3]!db[QTY/ CTN],NOTA[[#This Row],[//DB]])))</f>
        <v>36 LSN</v>
      </c>
      <c r="AT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73" s="38" t="e">
        <f ca="1">IF(NOTA[[#This Row],[ID_H]]="","",MATCH(NOTA[[#This Row],[NB NOTA_C_QTY]],[4]!db[NB NOTA_C_QTY+F],0))</f>
        <v>#REF!</v>
      </c>
      <c r="AV73" s="53">
        <f ca="1">IF(NOTA[[#This Row],[NB NOTA_C_QTY]]="","",ROW()-2)</f>
        <v>71</v>
      </c>
    </row>
    <row r="74" spans="1:48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H74" s="47"/>
      <c r="N74" s="38"/>
      <c r="Q74" s="42"/>
      <c r="R74" s="48"/>
      <c r="S74" s="49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41" t="str">
        <f ca="1">IF(NOTA[[#This Row],[NAMA BARANG]]="","",INDEX(NOTA[SUPPLIER],MATCH(,INDIRECT(ADDRESS(ROW(NOTA[ID]),COLUMN(NOTA[ID]))&amp;":"&amp;ADDRESS(ROW(),COLUMN(NOTA[ID]))),-1)))</f>
        <v/>
      </c>
      <c r="AI74" s="41" t="str">
        <f ca="1">IF(NOTA[[#This Row],[ID_H]]="","",IF(NOTA[[#This Row],[FAKTUR]]="",INDIRECT(ADDRESS(ROW()-1,COLUMN())),NOTA[[#This Row],[FAKTUR]]))</f>
        <v/>
      </c>
      <c r="AJ74" s="38" t="str">
        <f ca="1">IF(NOTA[[#This Row],[ID]]="","",COUNTIF(NOTA[ID_H],NOTA[[#This Row],[ID_H]]))</f>
        <v/>
      </c>
      <c r="AK74" s="38" t="str">
        <f ca="1">IF(NOTA[[#This Row],[TGL.NOTA]]="",IF(NOTA[[#This Row],[SUPPLIER_H]]="","",AK73),MONTH(NOTA[[#This Row],[TGL.NOTA]]))</f>
        <v/>
      </c>
      <c r="AL74" s="38" t="str">
        <f>LOWER(SUBSTITUTE(SUBSTITUTE(SUBSTITUTE(SUBSTITUTE(SUBSTITUTE(SUBSTITUTE(SUBSTITUTE(SUBSTITUTE(SUBSTITUTE(NOTA[NAMA BARANG]," ",),".",""),"-",""),"(",""),")",""),",",""),"/",""),"""",""),"+",""))</f>
        <v/>
      </c>
      <c r="AM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8" t="str">
        <f>IF(NOTA[[#This Row],[CONCAT4]]="","",_xlfn.IFNA(MATCH(NOTA[[#This Row],[CONCAT4]],[2]!RAW[CONCAT_H],0),FALSE))</f>
        <v/>
      </c>
      <c r="AQ74" s="38" t="str">
        <f>IF(NOTA[[#This Row],[CONCAT1]]="","",MATCH(NOTA[[#This Row],[CONCAT1]],[3]!db[NB NOTA_C],0))</f>
        <v/>
      </c>
      <c r="AR74" s="38" t="str">
        <f>IF(NOTA[[#This Row],[QTY/ CTN]]="","",TRUE)</f>
        <v/>
      </c>
      <c r="AS74" s="38" t="str">
        <f ca="1">IF(NOTA[[#This Row],[ID_H]]="","",IF(NOTA[[#This Row],[Column3]]=TRUE,NOTA[[#This Row],[QTY/ CTN]],INDEX([3]!db[QTY/ CTN],NOTA[[#This Row],[//DB]])))</f>
        <v/>
      </c>
      <c r="AT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" s="38" t="str">
        <f ca="1">IF(NOTA[[#This Row],[ID_H]]="","",MATCH(NOTA[[#This Row],[NB NOTA_C_QTY]],[4]!db[NB NOTA_C_QTY+F],0))</f>
        <v/>
      </c>
      <c r="AV74" s="53" t="str">
        <f ca="1">IF(NOTA[[#This Row],[NB NOTA_C_QTY]]="","",ROW()-2)</f>
        <v/>
      </c>
    </row>
    <row r="75" spans="1:48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/>
      <c r="F75" s="37" t="s">
        <v>22</v>
      </c>
      <c r="G75" s="37" t="s">
        <v>23</v>
      </c>
      <c r="H75" s="47" t="s">
        <v>272</v>
      </c>
      <c r="J75" s="39">
        <v>45146</v>
      </c>
      <c r="L75" s="37" t="s">
        <v>122</v>
      </c>
      <c r="M75" s="40">
        <v>1</v>
      </c>
      <c r="N75" s="38"/>
      <c r="Q75" s="42">
        <v>1560000</v>
      </c>
      <c r="R75" s="48"/>
      <c r="S75" s="49">
        <v>0.17</v>
      </c>
      <c r="U75" s="50"/>
      <c r="V75" s="45"/>
      <c r="W75" s="50">
        <f>IF(NOTA[[#This Row],[HARGA/ CTN]]="",NOTA[[#This Row],[JUMLAH_H]],NOTA[[#This Row],[HARGA/ CTN]]*IF(NOTA[[#This Row],[C]]="",0,NOTA[[#This Row],[C]]))</f>
        <v>1560000</v>
      </c>
      <c r="X75" s="50">
        <f>IF(NOTA[[#This Row],[JUMLAH]]="","",NOTA[[#This Row],[JUMLAH]]*NOTA[[#This Row],[DISC 1]])</f>
        <v>265200</v>
      </c>
      <c r="Y75" s="50">
        <f>IF(NOTA[[#This Row],[JUMLAH]]="","",(NOTA[[#This Row],[JUMLAH]]-NOTA[[#This Row],[DISC 1-]])*NOTA[[#This Row],[DISC 2]])</f>
        <v>0</v>
      </c>
      <c r="Z75" s="50">
        <f>IF(NOTA[[#This Row],[JUMLAH]]="","",NOTA[[#This Row],[DISC 1-]]+NOTA[[#This Row],[DISC 2-]])</f>
        <v>265200</v>
      </c>
      <c r="AA75" s="50">
        <f>IF(NOTA[[#This Row],[JUMLAH]]="","",NOTA[[#This Row],[JUMLAH]]-NOTA[[#This Row],[DISC]])</f>
        <v>1294800</v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5" s="50" t="str">
        <f>IF(OR(NOTA[[#This Row],[QTY]]="",NOTA[[#This Row],[HARGA SATUAN]]="",),"",NOTA[[#This Row],[QTY]]*NOTA[[#This Row],[HARGA SATUAN]])</f>
        <v/>
      </c>
      <c r="AG75" s="39">
        <f ca="1">IF(NOTA[ID_H]="","",INDEX(NOTA[TANGGAL],MATCH(,INDIRECT(ADDRESS(ROW(NOTA[TANGGAL]),COLUMN(NOTA[TANGGAL]))&amp;":"&amp;ADDRESS(ROW(),COLUMN(NOTA[TANGGAL]))),-1)))</f>
        <v>45147</v>
      </c>
      <c r="AH75" s="41" t="str">
        <f ca="1">IF(NOTA[[#This Row],[NAMA BARANG]]="","",INDEX(NOTA[SUPPLIER],MATCH(,INDIRECT(ADDRESS(ROW(NOTA[ID]),COLUMN(NOTA[ID]))&amp;":"&amp;ADDRESS(ROW(),COLUMN(NOTA[ID]))),-1)))</f>
        <v>KENKO SINAR INDONESIA</v>
      </c>
      <c r="AI75" s="41" t="str">
        <f ca="1">IF(NOTA[[#This Row],[ID_H]]="","",IF(NOTA[[#This Row],[FAKTUR]]="",INDIRECT(ADDRESS(ROW()-1,COLUMN())),NOTA[[#This Row],[FAKTUR]]))</f>
        <v>ARTO MORO</v>
      </c>
      <c r="AJ75" s="38">
        <f ca="1">IF(NOTA[[#This Row],[ID]]="","",COUNTIF(NOTA[ID_H],NOTA[[#This Row],[ID_H]]))</f>
        <v>4</v>
      </c>
      <c r="AK75" s="38">
        <f>IF(NOTA[[#This Row],[TGL.NOTA]]="",IF(NOTA[[#This Row],[SUPPLIER_H]]="","",AK74),MONTH(NOTA[[#This Row],[TGL.NOTA]]))</f>
        <v>8</v>
      </c>
      <c r="AL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P75" s="38" t="e">
        <f>IF(NOTA[[#This Row],[CONCAT4]]="","",_xlfn.IFNA(MATCH(NOTA[[#This Row],[CONCAT4]],[2]!RAW[CONCAT_H],0),FALSE))</f>
        <v>#REF!</v>
      </c>
      <c r="AQ75" s="38">
        <f>IF(NOTA[[#This Row],[CONCAT1]]="","",MATCH(NOTA[[#This Row],[CONCAT1]],[3]!db[NB NOTA_C],0))</f>
        <v>2296</v>
      </c>
      <c r="AR75" s="38" t="str">
        <f>IF(NOTA[[#This Row],[QTY/ CTN]]="","",TRUE)</f>
        <v/>
      </c>
      <c r="AS75" s="38" t="str">
        <f ca="1">IF(NOTA[[#This Row],[ID_H]]="","",IF(NOTA[[#This Row],[Column3]]=TRUE,NOTA[[#This Row],[QTY/ CTN]],INDEX([3]!db[QTY/ CTN],NOTA[[#This Row],[//DB]])))</f>
        <v>10 LSN</v>
      </c>
      <c r="AT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75" s="38" t="e">
        <f ca="1">IF(NOTA[[#This Row],[ID_H]]="","",MATCH(NOTA[[#This Row],[NB NOTA_C_QTY]],[4]!db[NB NOTA_C_QTY+F],0))</f>
        <v>#REF!</v>
      </c>
      <c r="AV75" s="53">
        <f ca="1">IF(NOTA[[#This Row],[NB NOTA_C_QTY]]="","",ROW()-2)</f>
        <v>73</v>
      </c>
    </row>
    <row r="76" spans="1:48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H76" s="47"/>
      <c r="K76" s="37">
        <v>1</v>
      </c>
      <c r="L76" s="37" t="s">
        <v>273</v>
      </c>
      <c r="M76" s="40">
        <v>1</v>
      </c>
      <c r="N76" s="38"/>
      <c r="Q76" s="42">
        <v>3240000</v>
      </c>
      <c r="R76" s="48"/>
      <c r="S76" s="49">
        <v>0.17</v>
      </c>
      <c r="U76" s="50"/>
      <c r="V76" s="45"/>
      <c r="W76" s="50">
        <f>IF(NOTA[[#This Row],[HARGA/ CTN]]="",NOTA[[#This Row],[JUMLAH_H]],NOTA[[#This Row],[HARGA/ CTN]]*IF(NOTA[[#This Row],[C]]="",0,NOTA[[#This Row],[C]]))</f>
        <v>3240000</v>
      </c>
      <c r="X76" s="50">
        <f>IF(NOTA[[#This Row],[JUMLAH]]="","",NOTA[[#This Row],[JUMLAH]]*NOTA[[#This Row],[DISC 1]])</f>
        <v>550800</v>
      </c>
      <c r="Y76" s="50">
        <f>IF(NOTA[[#This Row],[JUMLAH]]="","",(NOTA[[#This Row],[JUMLAH]]-NOTA[[#This Row],[DISC 1-]])*NOTA[[#This Row],[DISC 2]])</f>
        <v>0</v>
      </c>
      <c r="Z76" s="50">
        <f>IF(NOTA[[#This Row],[JUMLAH]]="","",NOTA[[#This Row],[DISC 1-]]+NOTA[[#This Row],[DISC 2-]])</f>
        <v>550800</v>
      </c>
      <c r="AA76" s="50">
        <f>IF(NOTA[[#This Row],[JUMLAH]]="","",NOTA[[#This Row],[JUMLAH]]-NOTA[[#This Row],[DISC]])</f>
        <v>2689200</v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6" s="50" t="str">
        <f>IF(OR(NOTA[[#This Row],[QTY]]="",NOTA[[#This Row],[HARGA SATUAN]]="",),"",NOTA[[#This Row],[QTY]]*NOTA[[#This Row],[HARGA SATUAN]])</f>
        <v/>
      </c>
      <c r="AG76" s="39">
        <f ca="1">IF(NOTA[ID_H]="","",INDEX(NOTA[TANGGAL],MATCH(,INDIRECT(ADDRESS(ROW(NOTA[TANGGAL]),COLUMN(NOTA[TANGGAL]))&amp;":"&amp;ADDRESS(ROW(),COLUMN(NOTA[TANGGAL]))),-1)))</f>
        <v>45147</v>
      </c>
      <c r="AH76" s="41" t="str">
        <f ca="1">IF(NOTA[[#This Row],[NAMA BARANG]]="","",INDEX(NOTA[SUPPLIER],MATCH(,INDIRECT(ADDRESS(ROW(NOTA[ID]),COLUMN(NOTA[ID]))&amp;":"&amp;ADDRESS(ROW(),COLUMN(NOTA[ID]))),-1)))</f>
        <v>KENKO SINAR INDONESIA</v>
      </c>
      <c r="AI76" s="41" t="str">
        <f ca="1">IF(NOTA[[#This Row],[ID_H]]="","",IF(NOTA[[#This Row],[FAKTUR]]="",INDIRECT(ADDRESS(ROW()-1,COLUMN())),NOTA[[#This Row],[FAKTUR]]))</f>
        <v>ARTO MORO</v>
      </c>
      <c r="AJ76" s="38" t="str">
        <f ca="1">IF(NOTA[[#This Row],[ID]]="","",COUNTIF(NOTA[ID_H],NOTA[[#This Row],[ID_H]]))</f>
        <v/>
      </c>
      <c r="AK76" s="38">
        <f ca="1">IF(NOTA[[#This Row],[TGL.NOTA]]="",IF(NOTA[[#This Row],[SUPPLIER_H]]="","",AK75),MONTH(NOTA[[#This Row],[TGL.NOTA]]))</f>
        <v>8</v>
      </c>
      <c r="AL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8" t="str">
        <f>IF(NOTA[[#This Row],[CONCAT4]]="","",_xlfn.IFNA(MATCH(NOTA[[#This Row],[CONCAT4]],[2]!RAW[CONCAT_H],0),FALSE))</f>
        <v/>
      </c>
      <c r="AQ76" s="38">
        <f>IF(NOTA[[#This Row],[CONCAT1]]="","",MATCH(NOTA[[#This Row],[CONCAT1]],[3]!db[NB NOTA_C],0))</f>
        <v>1331</v>
      </c>
      <c r="AR76" s="38" t="str">
        <f>IF(NOTA[[#This Row],[QTY/ CTN]]="","",TRUE)</f>
        <v/>
      </c>
      <c r="AS76" s="38" t="str">
        <f ca="1">IF(NOTA[[#This Row],[ID_H]]="","",IF(NOTA[[#This Row],[Column3]]=TRUE,NOTA[[#This Row],[QTY/ CTN]],INDEX([3]!db[QTY/ CTN],NOTA[[#This Row],[//DB]])))</f>
        <v>18 GRS</v>
      </c>
      <c r="AT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76" s="38" t="e">
        <f ca="1">IF(NOTA[[#This Row],[ID_H]]="","",MATCH(NOTA[[#This Row],[NB NOTA_C_QTY]],[4]!db[NB NOTA_C_QTY+F],0))</f>
        <v>#REF!</v>
      </c>
      <c r="AV76" s="53">
        <f ca="1">IF(NOTA[[#This Row],[NB NOTA_C_QTY]]="","",ROW()-2)</f>
        <v>74</v>
      </c>
    </row>
    <row r="77" spans="1:48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H77" s="47"/>
      <c r="K77" s="37">
        <v>3</v>
      </c>
      <c r="L77" s="37" t="s">
        <v>274</v>
      </c>
      <c r="M77" s="40">
        <v>3</v>
      </c>
      <c r="N77" s="38"/>
      <c r="Q77" s="42">
        <v>1566000</v>
      </c>
      <c r="R77" s="48"/>
      <c r="S77" s="49">
        <v>0.17</v>
      </c>
      <c r="U77" s="50"/>
      <c r="V77" s="45"/>
      <c r="W77" s="50">
        <f>IF(NOTA[[#This Row],[HARGA/ CTN]]="",NOTA[[#This Row],[JUMLAH_H]],NOTA[[#This Row],[HARGA/ CTN]]*IF(NOTA[[#This Row],[C]]="",0,NOTA[[#This Row],[C]]))</f>
        <v>4698000</v>
      </c>
      <c r="X77" s="50">
        <f>IF(NOTA[[#This Row],[JUMLAH]]="","",NOTA[[#This Row],[JUMLAH]]*NOTA[[#This Row],[DISC 1]])</f>
        <v>798660</v>
      </c>
      <c r="Y77" s="50">
        <f>IF(NOTA[[#This Row],[JUMLAH]]="","",(NOTA[[#This Row],[JUMLAH]]-NOTA[[#This Row],[DISC 1-]])*NOTA[[#This Row],[DISC 2]])</f>
        <v>0</v>
      </c>
      <c r="Z77" s="50">
        <f>IF(NOTA[[#This Row],[JUMLAH]]="","",NOTA[[#This Row],[DISC 1-]]+NOTA[[#This Row],[DISC 2-]])</f>
        <v>798660</v>
      </c>
      <c r="AA77" s="50">
        <f>IF(NOTA[[#This Row],[JUMLAH]]="","",NOTA[[#This Row],[JUMLAH]]-NOTA[[#This Row],[DISC]])</f>
        <v>3899340</v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77" s="50" t="str">
        <f>IF(OR(NOTA[[#This Row],[QTY]]="",NOTA[[#This Row],[HARGA SATUAN]]="",),"",NOTA[[#This Row],[QTY]]*NOTA[[#This Row],[HARGA SATUAN]])</f>
        <v/>
      </c>
      <c r="AG77" s="39">
        <f ca="1">IF(NOTA[ID_H]="","",INDEX(NOTA[TANGGAL],MATCH(,INDIRECT(ADDRESS(ROW(NOTA[TANGGAL]),COLUMN(NOTA[TANGGAL]))&amp;":"&amp;ADDRESS(ROW(),COLUMN(NOTA[TANGGAL]))),-1)))</f>
        <v>45147</v>
      </c>
      <c r="AH77" s="41" t="str">
        <f ca="1">IF(NOTA[[#This Row],[NAMA BARANG]]="","",INDEX(NOTA[SUPPLIER],MATCH(,INDIRECT(ADDRESS(ROW(NOTA[ID]),COLUMN(NOTA[ID]))&amp;":"&amp;ADDRESS(ROW(),COLUMN(NOTA[ID]))),-1)))</f>
        <v>KENKO SINAR INDONESIA</v>
      </c>
      <c r="AI77" s="41" t="str">
        <f ca="1">IF(NOTA[[#This Row],[ID_H]]="","",IF(NOTA[[#This Row],[FAKTUR]]="",INDIRECT(ADDRESS(ROW()-1,COLUMN())),NOTA[[#This Row],[FAKTUR]]))</f>
        <v>ARTO MORO</v>
      </c>
      <c r="AJ77" s="38" t="str">
        <f ca="1">IF(NOTA[[#This Row],[ID]]="","",COUNTIF(NOTA[ID_H],NOTA[[#This Row],[ID_H]]))</f>
        <v/>
      </c>
      <c r="AK77" s="38">
        <f ca="1">IF(NOTA[[#This Row],[TGL.NOTA]]="",IF(NOTA[[#This Row],[SUPPLIER_H]]="","",AK76),MONTH(NOTA[[#This Row],[TGL.NOTA]]))</f>
        <v>8</v>
      </c>
      <c r="AL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8" t="str">
        <f>IF(NOTA[[#This Row],[CONCAT4]]="","",_xlfn.IFNA(MATCH(NOTA[[#This Row],[CONCAT4]],[2]!RAW[CONCAT_H],0),FALSE))</f>
        <v/>
      </c>
      <c r="AQ77" s="38">
        <f>IF(NOTA[[#This Row],[CONCAT1]]="","",MATCH(NOTA[[#This Row],[CONCAT1]],[3]!db[NB NOTA_C],0))</f>
        <v>948</v>
      </c>
      <c r="AR77" s="38" t="str">
        <f>IF(NOTA[[#This Row],[QTY/ CTN]]="","",TRUE)</f>
        <v/>
      </c>
      <c r="AS77" s="38" t="str">
        <f ca="1">IF(NOTA[[#This Row],[ID_H]]="","",IF(NOTA[[#This Row],[Column3]]=TRUE,NOTA[[#This Row],[QTY/ CTN]],INDEX([3]!db[QTY/ CTN],NOTA[[#This Row],[//DB]])))</f>
        <v>30 LSN</v>
      </c>
      <c r="AT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77" s="38" t="e">
        <f ca="1">IF(NOTA[[#This Row],[ID_H]]="","",MATCH(NOTA[[#This Row],[NB NOTA_C_QTY]],[4]!db[NB NOTA_C_QTY+F],0))</f>
        <v>#REF!</v>
      </c>
      <c r="AV77" s="53">
        <f ca="1">IF(NOTA[[#This Row],[NB NOTA_C_QTY]]="","",ROW()-2)</f>
        <v>75</v>
      </c>
    </row>
    <row r="78" spans="1:48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H78" s="47"/>
      <c r="K78" s="37">
        <v>1</v>
      </c>
      <c r="L78" s="37" t="s">
        <v>275</v>
      </c>
      <c r="M78" s="40">
        <v>1</v>
      </c>
      <c r="N78" s="38"/>
      <c r="Q78" s="42">
        <v>741600</v>
      </c>
      <c r="R78" s="48"/>
      <c r="S78" s="49">
        <v>0.17</v>
      </c>
      <c r="U78" s="50"/>
      <c r="V78" s="45"/>
      <c r="W78" s="50">
        <f>IF(NOTA[[#This Row],[HARGA/ CTN]]="",NOTA[[#This Row],[JUMLAH_H]],NOTA[[#This Row],[HARGA/ CTN]]*IF(NOTA[[#This Row],[C]]="",0,NOTA[[#This Row],[C]]))</f>
        <v>741600</v>
      </c>
      <c r="X78" s="50">
        <f>IF(NOTA[[#This Row],[JUMLAH]]="","",NOTA[[#This Row],[JUMLAH]]*NOTA[[#This Row],[DISC 1]])</f>
        <v>126072.00000000001</v>
      </c>
      <c r="Y78" s="50">
        <f>IF(NOTA[[#This Row],[JUMLAH]]="","",(NOTA[[#This Row],[JUMLAH]]-NOTA[[#This Row],[DISC 1-]])*NOTA[[#This Row],[DISC 2]])</f>
        <v>0</v>
      </c>
      <c r="Z78" s="50">
        <f>IF(NOTA[[#This Row],[JUMLAH]]="","",NOTA[[#This Row],[DISC 1-]]+NOTA[[#This Row],[DISC 2-]])</f>
        <v>126072.00000000001</v>
      </c>
      <c r="AA78" s="50">
        <f>IF(NOTA[[#This Row],[JUMLAH]]="","",NOTA[[#This Row],[JUMLAH]]-NOTA[[#This Row],[DISC]])</f>
        <v>615528</v>
      </c>
      <c r="AB78" s="50"/>
      <c r="AC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D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E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8" s="50" t="str">
        <f>IF(OR(NOTA[[#This Row],[QTY]]="",NOTA[[#This Row],[HARGA SATUAN]]="",),"",NOTA[[#This Row],[QTY]]*NOTA[[#This Row],[HARGA SATUAN]])</f>
        <v/>
      </c>
      <c r="AG78" s="39">
        <f ca="1">IF(NOTA[ID_H]="","",INDEX(NOTA[TANGGAL],MATCH(,INDIRECT(ADDRESS(ROW(NOTA[TANGGAL]),COLUMN(NOTA[TANGGAL]))&amp;":"&amp;ADDRESS(ROW(),COLUMN(NOTA[TANGGAL]))),-1)))</f>
        <v>45147</v>
      </c>
      <c r="AH78" s="41" t="str">
        <f ca="1">IF(NOTA[[#This Row],[NAMA BARANG]]="","",INDEX(NOTA[SUPPLIER],MATCH(,INDIRECT(ADDRESS(ROW(NOTA[ID]),COLUMN(NOTA[ID]))&amp;":"&amp;ADDRESS(ROW(),COLUMN(NOTA[ID]))),-1)))</f>
        <v>KENKO SINAR INDONESIA</v>
      </c>
      <c r="AI78" s="41" t="str">
        <f ca="1">IF(NOTA[[#This Row],[ID_H]]="","",IF(NOTA[[#This Row],[FAKTUR]]="",INDIRECT(ADDRESS(ROW()-1,COLUMN())),NOTA[[#This Row],[FAKTUR]]))</f>
        <v>ARTO MORO</v>
      </c>
      <c r="AJ78" s="38" t="str">
        <f ca="1">IF(NOTA[[#This Row],[ID]]="","",COUNTIF(NOTA[ID_H],NOTA[[#This Row],[ID_H]]))</f>
        <v/>
      </c>
      <c r="AK78" s="38">
        <f ca="1">IF(NOTA[[#This Row],[TGL.NOTA]]="",IF(NOTA[[#This Row],[SUPPLIER_H]]="","",AK77),MONTH(NOTA[[#This Row],[TGL.NOTA]]))</f>
        <v>8</v>
      </c>
      <c r="AL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8" t="str">
        <f>IF(NOTA[[#This Row],[CONCAT4]]="","",_xlfn.IFNA(MATCH(NOTA[[#This Row],[CONCAT4]],[2]!RAW[CONCAT_H],0),FALSE))</f>
        <v/>
      </c>
      <c r="AQ78" s="38">
        <f>IF(NOTA[[#This Row],[CONCAT1]]="","",MATCH(NOTA[[#This Row],[CONCAT1]],[3]!db[NB NOTA_C],0))</f>
        <v>2286</v>
      </c>
      <c r="AR78" s="38" t="str">
        <f>IF(NOTA[[#This Row],[QTY/ CTN]]="","",TRUE)</f>
        <v/>
      </c>
      <c r="AS78" s="38" t="str">
        <f ca="1">IF(NOTA[[#This Row],[ID_H]]="","",IF(NOTA[[#This Row],[Column3]]=TRUE,NOTA[[#This Row],[QTY/ CTN]],INDEX([3]!db[QTY/ CTN],NOTA[[#This Row],[//DB]])))</f>
        <v>12 LSN</v>
      </c>
      <c r="AT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8" s="38" t="e">
        <f ca="1">IF(NOTA[[#This Row],[ID_H]]="","",MATCH(NOTA[[#This Row],[NB NOTA_C_QTY]],[4]!db[NB NOTA_C_QTY+F],0))</f>
        <v>#REF!</v>
      </c>
      <c r="AV78" s="53">
        <f ca="1">IF(NOTA[[#This Row],[NB NOTA_C_QTY]]="","",ROW()-2)</f>
        <v>76</v>
      </c>
    </row>
    <row r="79" spans="1:48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H79" s="47"/>
      <c r="N79" s="38"/>
      <c r="Q79" s="42"/>
      <c r="R79" s="48"/>
      <c r="S79" s="49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41" t="str">
        <f ca="1">IF(NOTA[[#This Row],[NAMA BARANG]]="","",INDEX(NOTA[SUPPLIER],MATCH(,INDIRECT(ADDRESS(ROW(NOTA[ID]),COLUMN(NOTA[ID]))&amp;":"&amp;ADDRESS(ROW(),COLUMN(NOTA[ID]))),-1)))</f>
        <v/>
      </c>
      <c r="AI79" s="41" t="str">
        <f ca="1">IF(NOTA[[#This Row],[ID_H]]="","",IF(NOTA[[#This Row],[FAKTUR]]="",INDIRECT(ADDRESS(ROW()-1,COLUMN())),NOTA[[#This Row],[FAKTUR]]))</f>
        <v/>
      </c>
      <c r="AJ79" s="38" t="str">
        <f ca="1">IF(NOTA[[#This Row],[ID]]="","",COUNTIF(NOTA[ID_H],NOTA[[#This Row],[ID_H]]))</f>
        <v/>
      </c>
      <c r="AK79" s="38" t="str">
        <f ca="1">IF(NOTA[[#This Row],[TGL.NOTA]]="",IF(NOTA[[#This Row],[SUPPLIER_H]]="","",AK78),MONTH(NOTA[[#This Row],[TGL.NOTA]]))</f>
        <v/>
      </c>
      <c r="AL79" s="38" t="str">
        <f>LOWER(SUBSTITUTE(SUBSTITUTE(SUBSTITUTE(SUBSTITUTE(SUBSTITUTE(SUBSTITUTE(SUBSTITUTE(SUBSTITUTE(SUBSTITUTE(NOTA[NAMA BARANG]," ",),".",""),"-",""),"(",""),")",""),",",""),"/",""),"""",""),"+",""))</f>
        <v/>
      </c>
      <c r="AM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8" t="str">
        <f>IF(NOTA[[#This Row],[CONCAT4]]="","",_xlfn.IFNA(MATCH(NOTA[[#This Row],[CONCAT4]],[2]!RAW[CONCAT_H],0),FALSE))</f>
        <v/>
      </c>
      <c r="AQ79" s="38" t="str">
        <f>IF(NOTA[[#This Row],[CONCAT1]]="","",MATCH(NOTA[[#This Row],[CONCAT1]],[3]!db[NB NOTA_C],0))</f>
        <v/>
      </c>
      <c r="AR79" s="38" t="str">
        <f>IF(NOTA[[#This Row],[QTY/ CTN]]="","",TRUE)</f>
        <v/>
      </c>
      <c r="AS79" s="38" t="str">
        <f ca="1">IF(NOTA[[#This Row],[ID_H]]="","",IF(NOTA[[#This Row],[Column3]]=TRUE,NOTA[[#This Row],[QTY/ CTN]],INDEX([3]!db[QTY/ CTN],NOTA[[#This Row],[//DB]])))</f>
        <v/>
      </c>
      <c r="AT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8" t="str">
        <f ca="1">IF(NOTA[[#This Row],[ID_H]]="","",MATCH(NOTA[[#This Row],[NB NOTA_C_QTY]],[4]!db[NB NOTA_C_QTY+F],0))</f>
        <v/>
      </c>
      <c r="AV79" s="53" t="str">
        <f ca="1">IF(NOTA[[#This Row],[NB NOTA_C_QTY]]="","",ROW()-2)</f>
        <v/>
      </c>
    </row>
    <row r="80" spans="1:48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Q80" s="42"/>
      <c r="R80" s="48" t="s">
        <v>155</v>
      </c>
      <c r="S80" s="49">
        <v>0.125</v>
      </c>
      <c r="T80" s="44">
        <v>0.1</v>
      </c>
      <c r="U80" s="50"/>
      <c r="V80" s="45"/>
      <c r="W80" s="50">
        <f>IF(NOTA[[#This Row],[HARGA/ CTN]]="",NOTA[[#This Row],[JUMLAH_H]],NOTA[[#This Row],[HARGA/ CTN]]*IF(NOTA[[#This Row],[C]]="",0,NOTA[[#This Row],[C]]))</f>
        <v>4262400</v>
      </c>
      <c r="X80" s="50">
        <f>IF(NOTA[[#This Row],[JUMLAH]]="","",NOTA[[#This Row],[JUMLAH]]*NOTA[[#This Row],[DISC 1]])</f>
        <v>532800</v>
      </c>
      <c r="Y80" s="50">
        <f>IF(NOTA[[#This Row],[JUMLAH]]="","",(NOTA[[#This Row],[JUMLAH]]-NOTA[[#This Row],[DISC 1-]])*NOTA[[#This Row],[DISC 2]])</f>
        <v>372960</v>
      </c>
      <c r="Z80" s="50">
        <f>IF(NOTA[[#This Row],[JUMLAH]]="","",NOTA[[#This Row],[DISC 1-]]+NOTA[[#This Row],[DISC 2-]])</f>
        <v>905760</v>
      </c>
      <c r="AA80" s="50">
        <f>IF(NOTA[[#This Row],[JUMLAH]]="","",NOTA[[#This Row],[JUMLAH]]-NOTA[[#This Row],[DISC]])</f>
        <v>3356640</v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80" s="50">
        <f>IF(OR(NOTA[[#This Row],[QTY]]="",NOTA[[#This Row],[HARGA SATUAN]]="",),"",NOTA[[#This Row],[QTY]]*NOTA[[#This Row],[HARGA SATUAN]])</f>
        <v>4262400</v>
      </c>
      <c r="AG80" s="39">
        <f ca="1">IF(NOTA[ID_H]="","",INDEX(NOTA[TANGGAL],MATCH(,INDIRECT(ADDRESS(ROW(NOTA[TANGGAL]),COLUMN(NOTA[TANGGAL]))&amp;":"&amp;ADDRESS(ROW(),COLUMN(NOTA[TANGGAL]))),-1)))</f>
        <v>45148</v>
      </c>
      <c r="AH80" s="41" t="str">
        <f ca="1">IF(NOTA[[#This Row],[NAMA BARANG]]="","",INDEX(NOTA[SUPPLIER],MATCH(,INDIRECT(ADDRESS(ROW(NOTA[ID]),COLUMN(NOTA[ID]))&amp;":"&amp;ADDRESS(ROW(),COLUMN(NOTA[ID]))),-1)))</f>
        <v>ATALI MAKMUR</v>
      </c>
      <c r="AI80" s="41" t="str">
        <f ca="1">IF(NOTA[[#This Row],[ID_H]]="","",IF(NOTA[[#This Row],[FAKTUR]]="",INDIRECT(ADDRESS(ROW()-1,COLUMN())),NOTA[[#This Row],[FAKTUR]]))</f>
        <v>ARTO MORO</v>
      </c>
      <c r="AJ80" s="38">
        <f ca="1">IF(NOTA[[#This Row],[ID]]="","",COUNTIF(NOTA[ID_H],NOTA[[#This Row],[ID_H]]))</f>
        <v>12</v>
      </c>
      <c r="AK80" s="38">
        <f>IF(NOTA[[#This Row],[TGL.NOTA]]="",IF(NOTA[[#This Row],[SUPPLIER_H]]="","",AK40),MONTH(NOTA[[#This Row],[TGL.NOTA]]))</f>
        <v>8</v>
      </c>
      <c r="AL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N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O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P80" s="38" t="e">
        <f>IF(NOTA[[#This Row],[CONCAT4]]="","",_xlfn.IFNA(MATCH(NOTA[[#This Row],[CONCAT4]],[2]!RAW[CONCAT_H],0),FALSE))</f>
        <v>#REF!</v>
      </c>
      <c r="AQ80" s="38">
        <f>IF(NOTA[[#This Row],[CONCAT1]]="","",MATCH(NOTA[[#This Row],[CONCAT1]],[3]!db[NB NOTA_C],0))</f>
        <v>1778</v>
      </c>
      <c r="AR80" s="38" t="b">
        <f>IF(NOTA[[#This Row],[QTY/ CTN]]="","",TRUE)</f>
        <v>1</v>
      </c>
      <c r="AS80" s="38" t="str">
        <f ca="1">IF(NOTA[[#This Row],[ID_H]]="","",IF(NOTA[[#This Row],[Column3]]=TRUE,NOTA[[#This Row],[QTY/ CTN]],INDEX([3]!db[QTY/ CTN],NOTA[[#This Row],[//DB]])))</f>
        <v>8 BOX (6 SET)</v>
      </c>
      <c r="AT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80" s="38" t="e">
        <f ca="1">IF(NOTA[[#This Row],[ID_H]]="","",MATCH(NOTA[[#This Row],[NB NOTA_C_QTY]],[4]!db[NB NOTA_C_QTY+F],0))</f>
        <v>#REF!</v>
      </c>
      <c r="AV80" s="53">
        <f ca="1">IF(NOTA[[#This Row],[NB NOTA_C_QTY]]="","",ROW()-2)</f>
        <v>78</v>
      </c>
    </row>
    <row r="81" spans="1:48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/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Q81" s="42"/>
      <c r="R81" s="48" t="s">
        <v>156</v>
      </c>
      <c r="S81" s="49">
        <v>0.125</v>
      </c>
      <c r="T81" s="44">
        <v>0.05</v>
      </c>
      <c r="U81" s="50"/>
      <c r="V81" s="45"/>
      <c r="W81" s="50">
        <f>IF(NOTA[[#This Row],[HARGA/ CTN]]="",NOTA[[#This Row],[JUMLAH_H]],NOTA[[#This Row],[HARGA/ CTN]]*IF(NOTA[[#This Row],[C]]="",0,NOTA[[#This Row],[C]]))</f>
        <v>2112000</v>
      </c>
      <c r="X81" s="50">
        <f>IF(NOTA[[#This Row],[JUMLAH]]="","",NOTA[[#This Row],[JUMLAH]]*NOTA[[#This Row],[DISC 1]])</f>
        <v>264000</v>
      </c>
      <c r="Y81" s="50">
        <f>IF(NOTA[[#This Row],[JUMLAH]]="","",(NOTA[[#This Row],[JUMLAH]]-NOTA[[#This Row],[DISC 1-]])*NOTA[[#This Row],[DISC 2]])</f>
        <v>92400</v>
      </c>
      <c r="Z81" s="50">
        <f>IF(NOTA[[#This Row],[JUMLAH]]="","",NOTA[[#This Row],[DISC 1-]]+NOTA[[#This Row],[DISC 2-]])</f>
        <v>356400</v>
      </c>
      <c r="AA81" s="50">
        <f>IF(NOTA[[#This Row],[JUMLAH]]="","",NOTA[[#This Row],[JUMLAH]]-NOTA[[#This Row],[DISC]])</f>
        <v>1755600</v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1" s="50">
        <f>IF(OR(NOTA[[#This Row],[QTY]]="",NOTA[[#This Row],[HARGA SATUAN]]="",),"",NOTA[[#This Row],[QTY]]*NOTA[[#This Row],[HARGA SATUAN]])</f>
        <v>2112000</v>
      </c>
      <c r="AG81" s="39">
        <f ca="1">IF(NOTA[ID_H]="","",INDEX(NOTA[TANGGAL],MATCH(,INDIRECT(ADDRESS(ROW(NOTA[TANGGAL]),COLUMN(NOTA[TANGGAL]))&amp;":"&amp;ADDRESS(ROW(),COLUMN(NOTA[TANGGAL]))),-1)))</f>
        <v>45148</v>
      </c>
      <c r="AH81" s="41" t="str">
        <f ca="1">IF(NOTA[[#This Row],[NAMA BARANG]]="","",INDEX(NOTA[SUPPLIER],MATCH(,INDIRECT(ADDRESS(ROW(NOTA[ID]),COLUMN(NOTA[ID]))&amp;":"&amp;ADDRESS(ROW(),COLUMN(NOTA[ID]))),-1)))</f>
        <v>ATALI MAKMUR</v>
      </c>
      <c r="AI81" s="41" t="str">
        <f ca="1">IF(NOTA[[#This Row],[ID_H]]="","",IF(NOTA[[#This Row],[FAKTUR]]="",INDIRECT(ADDRESS(ROW()-1,COLUMN())),NOTA[[#This Row],[FAKTUR]]))</f>
        <v>ARTO MORO</v>
      </c>
      <c r="AJ81" s="38" t="str">
        <f ca="1">IF(NOTA[[#This Row],[ID]]="","",COUNTIF(NOTA[ID_H],NOTA[[#This Row],[ID_H]]))</f>
        <v/>
      </c>
      <c r="AK81" s="38">
        <f ca="1">IF(NOTA[[#This Row],[TGL.NOTA]]="",IF(NOTA[[#This Row],[SUPPLIER_H]]="","",AK80),MONTH(NOTA[[#This Row],[TGL.NOTA]]))</f>
        <v>8</v>
      </c>
      <c r="AL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M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8" t="str">
        <f>IF(NOTA[[#This Row],[CONCAT4]]="","",_xlfn.IFNA(MATCH(NOTA[[#This Row],[CONCAT4]],[2]!RAW[CONCAT_H],0),FALSE))</f>
        <v/>
      </c>
      <c r="AQ81" s="38">
        <f>IF(NOTA[[#This Row],[CONCAT1]]="","",MATCH(NOTA[[#This Row],[CONCAT1]],[3]!db[NB NOTA_C],0))</f>
        <v>1416</v>
      </c>
      <c r="AR81" s="38" t="b">
        <f>IF(NOTA[[#This Row],[QTY/ CTN]]="","",TRUE)</f>
        <v>1</v>
      </c>
      <c r="AS81" s="38" t="str">
        <f ca="1">IF(NOTA[[#This Row],[ID_H]]="","",IF(NOTA[[#This Row],[Column3]]=TRUE,NOTA[[#This Row],[QTY/ CTN]],INDEX([3]!db[QTY/ CTN],NOTA[[#This Row],[//DB]])))</f>
        <v>10 BOX (24 SET)</v>
      </c>
      <c r="AT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81" s="38" t="e">
        <f ca="1">IF(NOTA[[#This Row],[ID_H]]="","",MATCH(NOTA[[#This Row],[NB NOTA_C_QTY]],[4]!db[NB NOTA_C_QTY+F],0))</f>
        <v>#REF!</v>
      </c>
      <c r="AV81" s="53">
        <f ca="1">IF(NOTA[[#This Row],[NB NOTA_C_QTY]]="","",ROW()-2)</f>
        <v>79</v>
      </c>
    </row>
    <row r="82" spans="1:48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/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Q82" s="42"/>
      <c r="R82" s="48" t="s">
        <v>158</v>
      </c>
      <c r="S82" s="49">
        <v>0.125</v>
      </c>
      <c r="T82" s="44">
        <v>0.05</v>
      </c>
      <c r="U82" s="50"/>
      <c r="V82" s="45"/>
      <c r="W82" s="50">
        <f>IF(NOTA[[#This Row],[HARGA/ CTN]]="",NOTA[[#This Row],[JUMLAH_H]],NOTA[[#This Row],[HARGA/ CTN]]*IF(NOTA[[#This Row],[C]]="",0,NOTA[[#This Row],[C]]))</f>
        <v>1070000</v>
      </c>
      <c r="X82" s="50">
        <f>IF(NOTA[[#This Row],[JUMLAH]]="","",NOTA[[#This Row],[JUMLAH]]*NOTA[[#This Row],[DISC 1]])</f>
        <v>133750</v>
      </c>
      <c r="Y82" s="50">
        <f>IF(NOTA[[#This Row],[JUMLAH]]="","",(NOTA[[#This Row],[JUMLAH]]-NOTA[[#This Row],[DISC 1-]])*NOTA[[#This Row],[DISC 2]])</f>
        <v>46812.5</v>
      </c>
      <c r="Z82" s="50">
        <f>IF(NOTA[[#This Row],[JUMLAH]]="","",NOTA[[#This Row],[DISC 1-]]+NOTA[[#This Row],[DISC 2-]])</f>
        <v>180562.5</v>
      </c>
      <c r="AA82" s="50">
        <f>IF(NOTA[[#This Row],[JUMLAH]]="","",NOTA[[#This Row],[JUMLAH]]-NOTA[[#This Row],[DISC]])</f>
        <v>889437.5</v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F82" s="50">
        <f>IF(OR(NOTA[[#This Row],[QTY]]="",NOTA[[#This Row],[HARGA SATUAN]]="",),"",NOTA[[#This Row],[QTY]]*NOTA[[#This Row],[HARGA SATUAN]])</f>
        <v>1070000</v>
      </c>
      <c r="AG82" s="39">
        <f ca="1">IF(NOTA[ID_H]="","",INDEX(NOTA[TANGGAL],MATCH(,INDIRECT(ADDRESS(ROW(NOTA[TANGGAL]),COLUMN(NOTA[TANGGAL]))&amp;":"&amp;ADDRESS(ROW(),COLUMN(NOTA[TANGGAL]))),-1)))</f>
        <v>45148</v>
      </c>
      <c r="AH82" s="41" t="str">
        <f ca="1">IF(NOTA[[#This Row],[NAMA BARANG]]="","",INDEX(NOTA[SUPPLIER],MATCH(,INDIRECT(ADDRESS(ROW(NOTA[ID]),COLUMN(NOTA[ID]))&amp;":"&amp;ADDRESS(ROW(),COLUMN(NOTA[ID]))),-1)))</f>
        <v>ATALI MAKMUR</v>
      </c>
      <c r="AI82" s="41" t="str">
        <f ca="1">IF(NOTA[[#This Row],[ID_H]]="","",IF(NOTA[[#This Row],[FAKTUR]]="",INDIRECT(ADDRESS(ROW()-1,COLUMN())),NOTA[[#This Row],[FAKTUR]]))</f>
        <v>ARTO MORO</v>
      </c>
      <c r="AJ82" s="38" t="str">
        <f ca="1">IF(NOTA[[#This Row],[ID]]="","",COUNTIF(NOTA[ID_H],NOTA[[#This Row],[ID_H]]))</f>
        <v/>
      </c>
      <c r="AK82" s="38">
        <f ca="1">IF(NOTA[[#This Row],[TGL.NOTA]]="",IF(NOTA[[#This Row],[SUPPLIER_H]]="","",AK81),MONTH(NOTA[[#This Row],[TGL.NOTA]]))</f>
        <v>8</v>
      </c>
      <c r="AL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M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N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O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38" t="str">
        <f>IF(NOTA[[#This Row],[CONCAT4]]="","",_xlfn.IFNA(MATCH(NOTA[[#This Row],[CONCAT4]],[2]!RAW[CONCAT_H],0),FALSE))</f>
        <v/>
      </c>
      <c r="AQ82" s="38">
        <f>IF(NOTA[[#This Row],[CONCAT1]]="","",MATCH(NOTA[[#This Row],[CONCAT1]],[3]!db[NB NOTA_C],0))</f>
        <v>1818</v>
      </c>
      <c r="AR82" s="38" t="b">
        <f>IF(NOTA[[#This Row],[QTY/ CTN]]="","",TRUE)</f>
        <v>1</v>
      </c>
      <c r="AS82" s="38" t="str">
        <f ca="1">IF(NOTA[[#This Row],[ID_H]]="","",IF(NOTA[[#This Row],[Column3]]=TRUE,NOTA[[#This Row],[QTY/ CTN]],INDEX([3]!db[QTY/ CTN],NOTA[[#This Row],[//DB]])))</f>
        <v>5 PCS</v>
      </c>
      <c r="AT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U82" s="38" t="e">
        <f ca="1">IF(NOTA[[#This Row],[ID_H]]="","",MATCH(NOTA[[#This Row],[NB NOTA_C_QTY]],[4]!db[NB NOTA_C_QTY+F],0))</f>
        <v>#REF!</v>
      </c>
      <c r="AV82" s="53">
        <f ca="1">IF(NOTA[[#This Row],[NB NOTA_C_QTY]]="","",ROW()-2)</f>
        <v>80</v>
      </c>
    </row>
    <row r="83" spans="1:48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/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Q83" s="42"/>
      <c r="R83" s="48" t="s">
        <v>160</v>
      </c>
      <c r="S83" s="49">
        <v>0.125</v>
      </c>
      <c r="T83" s="44">
        <v>0.05</v>
      </c>
      <c r="U83" s="50"/>
      <c r="V83" s="45"/>
      <c r="W83" s="50">
        <f>IF(NOTA[[#This Row],[HARGA/ CTN]]="",NOTA[[#This Row],[JUMLAH_H]],NOTA[[#This Row],[HARGA/ CTN]]*IF(NOTA[[#This Row],[C]]="",0,NOTA[[#This Row],[C]]))</f>
        <v>5356800</v>
      </c>
      <c r="X83" s="50">
        <f>IF(NOTA[[#This Row],[JUMLAH]]="","",NOTA[[#This Row],[JUMLAH]]*NOTA[[#This Row],[DISC 1]])</f>
        <v>669600</v>
      </c>
      <c r="Y83" s="50">
        <f>IF(NOTA[[#This Row],[JUMLAH]]="","",(NOTA[[#This Row],[JUMLAH]]-NOTA[[#This Row],[DISC 1-]])*NOTA[[#This Row],[DISC 2]])</f>
        <v>234360</v>
      </c>
      <c r="Z83" s="50">
        <f>IF(NOTA[[#This Row],[JUMLAH]]="","",NOTA[[#This Row],[DISC 1-]]+NOTA[[#This Row],[DISC 2-]])</f>
        <v>903960</v>
      </c>
      <c r="AA83" s="50">
        <f>IF(NOTA[[#This Row],[JUMLAH]]="","",NOTA[[#This Row],[JUMLAH]]-NOTA[[#This Row],[DISC]])</f>
        <v>4452840</v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3" s="50">
        <f>IF(OR(NOTA[[#This Row],[QTY]]="",NOTA[[#This Row],[HARGA SATUAN]]="",),"",NOTA[[#This Row],[QTY]]*NOTA[[#This Row],[HARGA SATUAN]])</f>
        <v>5356800</v>
      </c>
      <c r="AG83" s="39">
        <f ca="1">IF(NOTA[ID_H]="","",INDEX(NOTA[TANGGAL],MATCH(,INDIRECT(ADDRESS(ROW(NOTA[TANGGAL]),COLUMN(NOTA[TANGGAL]))&amp;":"&amp;ADDRESS(ROW(),COLUMN(NOTA[TANGGAL]))),-1)))</f>
        <v>45148</v>
      </c>
      <c r="AH83" s="41" t="str">
        <f ca="1">IF(NOTA[[#This Row],[NAMA BARANG]]="","",INDEX(NOTA[SUPPLIER],MATCH(,INDIRECT(ADDRESS(ROW(NOTA[ID]),COLUMN(NOTA[ID]))&amp;":"&amp;ADDRESS(ROW(),COLUMN(NOTA[ID]))),-1)))</f>
        <v>ATALI MAKMUR</v>
      </c>
      <c r="AI83" s="41" t="str">
        <f ca="1">IF(NOTA[[#This Row],[ID_H]]="","",IF(NOTA[[#This Row],[FAKTUR]]="",INDIRECT(ADDRESS(ROW()-1,COLUMN())),NOTA[[#This Row],[FAKTUR]]))</f>
        <v>ARTO MORO</v>
      </c>
      <c r="AJ83" s="38" t="str">
        <f ca="1">IF(NOTA[[#This Row],[ID]]="","",COUNTIF(NOTA[ID_H],NOTA[[#This Row],[ID_H]]))</f>
        <v/>
      </c>
      <c r="AK83" s="38">
        <f ca="1">IF(NOTA[[#This Row],[TGL.NOTA]]="",IF(NOTA[[#This Row],[SUPPLIER_H]]="","",AK82),MONTH(NOTA[[#This Row],[TGL.NOTA]]))</f>
        <v>8</v>
      </c>
      <c r="AL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8" t="str">
        <f>IF(NOTA[[#This Row],[CONCAT4]]="","",_xlfn.IFNA(MATCH(NOTA[[#This Row],[CONCAT4]],[2]!RAW[CONCAT_H],0),FALSE))</f>
        <v/>
      </c>
      <c r="AQ83" s="38">
        <f>IF(NOTA[[#This Row],[CONCAT1]]="","",MATCH(NOTA[[#This Row],[CONCAT1]],[3]!db[NB NOTA_C],0))</f>
        <v>941</v>
      </c>
      <c r="AR83" s="38" t="b">
        <f>IF(NOTA[[#This Row],[QTY/ CTN]]="","",TRUE)</f>
        <v>1</v>
      </c>
      <c r="AS83" s="38" t="str">
        <f ca="1">IF(NOTA[[#This Row],[ID_H]]="","",IF(NOTA[[#This Row],[Column3]]=TRUE,NOTA[[#This Row],[QTY/ CTN]],INDEX([3]!db[QTY/ CTN],NOTA[[#This Row],[//DB]])))</f>
        <v>48 LSN</v>
      </c>
      <c r="AT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83" s="38" t="e">
        <f ca="1">IF(NOTA[[#This Row],[ID_H]]="","",MATCH(NOTA[[#This Row],[NB NOTA_C_QTY]],[4]!db[NB NOTA_C_QTY+F],0))</f>
        <v>#REF!</v>
      </c>
      <c r="AV83" s="53">
        <f ca="1">IF(NOTA[[#This Row],[NB NOTA_C_QTY]]="","",ROW()-2)</f>
        <v>81</v>
      </c>
    </row>
    <row r="84" spans="1:48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/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Q84" s="42"/>
      <c r="R84" s="48" t="s">
        <v>162</v>
      </c>
      <c r="S84" s="49">
        <v>0.125</v>
      </c>
      <c r="T84" s="44">
        <v>0.05</v>
      </c>
      <c r="U84" s="50"/>
      <c r="V84" s="45"/>
      <c r="W84" s="50">
        <f>IF(NOTA[[#This Row],[HARGA/ CTN]]="",NOTA[[#This Row],[JUMLAH_H]],NOTA[[#This Row],[HARGA/ CTN]]*IF(NOTA[[#This Row],[C]]="",0,NOTA[[#This Row],[C]]))</f>
        <v>6105600</v>
      </c>
      <c r="X84" s="50">
        <f>IF(NOTA[[#This Row],[JUMLAH]]="","",NOTA[[#This Row],[JUMLAH]]*NOTA[[#This Row],[DISC 1]])</f>
        <v>763200</v>
      </c>
      <c r="Y84" s="50">
        <f>IF(NOTA[[#This Row],[JUMLAH]]="","",(NOTA[[#This Row],[JUMLAH]]-NOTA[[#This Row],[DISC 1-]])*NOTA[[#This Row],[DISC 2]])</f>
        <v>267120</v>
      </c>
      <c r="Z84" s="50">
        <f>IF(NOTA[[#This Row],[JUMLAH]]="","",NOTA[[#This Row],[DISC 1-]]+NOTA[[#This Row],[DISC 2-]])</f>
        <v>1030320</v>
      </c>
      <c r="AA84" s="50">
        <f>IF(NOTA[[#This Row],[JUMLAH]]="","",NOTA[[#This Row],[JUMLAH]]-NOTA[[#This Row],[DISC]])</f>
        <v>5075280</v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F84" s="50">
        <f>IF(OR(NOTA[[#This Row],[QTY]]="",NOTA[[#This Row],[HARGA SATUAN]]="",),"",NOTA[[#This Row],[QTY]]*NOTA[[#This Row],[HARGA SATUAN]])</f>
        <v>6105600</v>
      </c>
      <c r="AG84" s="39">
        <f ca="1">IF(NOTA[ID_H]="","",INDEX(NOTA[TANGGAL],MATCH(,INDIRECT(ADDRESS(ROW(NOTA[TANGGAL]),COLUMN(NOTA[TANGGAL]))&amp;":"&amp;ADDRESS(ROW(),COLUMN(NOTA[TANGGAL]))),-1)))</f>
        <v>45148</v>
      </c>
      <c r="AH84" s="41" t="str">
        <f ca="1">IF(NOTA[[#This Row],[NAMA BARANG]]="","",INDEX(NOTA[SUPPLIER],MATCH(,INDIRECT(ADDRESS(ROW(NOTA[ID]),COLUMN(NOTA[ID]))&amp;":"&amp;ADDRESS(ROW(),COLUMN(NOTA[ID]))),-1)))</f>
        <v>ATALI MAKMUR</v>
      </c>
      <c r="AI84" s="41" t="str">
        <f ca="1">IF(NOTA[[#This Row],[ID_H]]="","",IF(NOTA[[#This Row],[FAKTUR]]="",INDIRECT(ADDRESS(ROW()-1,COLUMN())),NOTA[[#This Row],[FAKTUR]]))</f>
        <v>ARTO MORO</v>
      </c>
      <c r="AJ84" s="38" t="str">
        <f ca="1">IF(NOTA[[#This Row],[ID]]="","",COUNTIF(NOTA[ID_H],NOTA[[#This Row],[ID_H]]))</f>
        <v/>
      </c>
      <c r="AK84" s="38">
        <f ca="1">IF(NOTA[[#This Row],[TGL.NOTA]]="",IF(NOTA[[#This Row],[SUPPLIER_H]]="","",AK83),MONTH(NOTA[[#This Row],[TGL.NOTA]]))</f>
        <v>8</v>
      </c>
      <c r="AL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M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N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O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38" t="str">
        <f>IF(NOTA[[#This Row],[CONCAT4]]="","",_xlfn.IFNA(MATCH(NOTA[[#This Row],[CONCAT4]],[2]!RAW[CONCAT_H],0),FALSE))</f>
        <v/>
      </c>
      <c r="AQ84" s="38">
        <f>IF(NOTA[[#This Row],[CONCAT1]]="","",MATCH(NOTA[[#This Row],[CONCAT1]],[3]!db[NB NOTA_C],0))</f>
        <v>946</v>
      </c>
      <c r="AR84" s="38" t="b">
        <f>IF(NOTA[[#This Row],[QTY/ CTN]]="","",TRUE)</f>
        <v>1</v>
      </c>
      <c r="AS84" s="38" t="str">
        <f ca="1">IF(NOTA[[#This Row],[ID_H]]="","",IF(NOTA[[#This Row],[Column3]]=TRUE,NOTA[[#This Row],[QTY/ CTN]],INDEX([3]!db[QTY/ CTN],NOTA[[#This Row],[//DB]])))</f>
        <v>24 LSN</v>
      </c>
      <c r="AT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U84" s="38" t="e">
        <f ca="1">IF(NOTA[[#This Row],[ID_H]]="","",MATCH(NOTA[[#This Row],[NB NOTA_C_QTY]],[4]!db[NB NOTA_C_QTY+F],0))</f>
        <v>#REF!</v>
      </c>
      <c r="AV84" s="53">
        <f ca="1">IF(NOTA[[#This Row],[NB NOTA_C_QTY]]="","",ROW()-2)</f>
        <v>82</v>
      </c>
    </row>
    <row r="85" spans="1:48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/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Q85" s="42"/>
      <c r="R85" s="48" t="s">
        <v>164</v>
      </c>
      <c r="S85" s="49">
        <v>0.125</v>
      </c>
      <c r="T85" s="44">
        <v>0.05</v>
      </c>
      <c r="U85" s="50"/>
      <c r="V85" s="45"/>
      <c r="W85" s="50">
        <f>IF(NOTA[[#This Row],[HARGA/ CTN]]="",NOTA[[#This Row],[JUMLAH_H]],NOTA[[#This Row],[HARGA/ CTN]]*IF(NOTA[[#This Row],[C]]="",0,NOTA[[#This Row],[C]]))</f>
        <v>626400</v>
      </c>
      <c r="X85" s="50">
        <f>IF(NOTA[[#This Row],[JUMLAH]]="","",NOTA[[#This Row],[JUMLAH]]*NOTA[[#This Row],[DISC 1]])</f>
        <v>78300</v>
      </c>
      <c r="Y85" s="50">
        <f>IF(NOTA[[#This Row],[JUMLAH]]="","",(NOTA[[#This Row],[JUMLAH]]-NOTA[[#This Row],[DISC 1-]])*NOTA[[#This Row],[DISC 2]])</f>
        <v>27405</v>
      </c>
      <c r="Z85" s="50">
        <f>IF(NOTA[[#This Row],[JUMLAH]]="","",NOTA[[#This Row],[DISC 1-]]+NOTA[[#This Row],[DISC 2-]])</f>
        <v>105705</v>
      </c>
      <c r="AA85" s="50">
        <f>IF(NOTA[[#This Row],[JUMLAH]]="","",NOTA[[#This Row],[JUMLAH]]-NOTA[[#This Row],[DISC]])</f>
        <v>520695</v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5" s="50">
        <f>IF(OR(NOTA[[#This Row],[QTY]]="",NOTA[[#This Row],[HARGA SATUAN]]="",),"",NOTA[[#This Row],[QTY]]*NOTA[[#This Row],[HARGA SATUAN]])</f>
        <v>626400</v>
      </c>
      <c r="AG85" s="39">
        <f ca="1">IF(NOTA[ID_H]="","",INDEX(NOTA[TANGGAL],MATCH(,INDIRECT(ADDRESS(ROW(NOTA[TANGGAL]),COLUMN(NOTA[TANGGAL]))&amp;":"&amp;ADDRESS(ROW(),COLUMN(NOTA[TANGGAL]))),-1)))</f>
        <v>45148</v>
      </c>
      <c r="AH85" s="41" t="str">
        <f ca="1">IF(NOTA[[#This Row],[NAMA BARANG]]="","",INDEX(NOTA[SUPPLIER],MATCH(,INDIRECT(ADDRESS(ROW(NOTA[ID]),COLUMN(NOTA[ID]))&amp;":"&amp;ADDRESS(ROW(),COLUMN(NOTA[ID]))),-1)))</f>
        <v>ATALI MAKMUR</v>
      </c>
      <c r="AI85" s="41" t="str">
        <f ca="1">IF(NOTA[[#This Row],[ID_H]]="","",IF(NOTA[[#This Row],[FAKTUR]]="",INDIRECT(ADDRESS(ROW()-1,COLUMN())),NOTA[[#This Row],[FAKTUR]]))</f>
        <v>ARTO MORO</v>
      </c>
      <c r="AJ85" s="38" t="str">
        <f ca="1">IF(NOTA[[#This Row],[ID]]="","",COUNTIF(NOTA[ID_H],NOTA[[#This Row],[ID_H]]))</f>
        <v/>
      </c>
      <c r="AK85" s="38">
        <f ca="1">IF(NOTA[[#This Row],[TGL.NOTA]]="",IF(NOTA[[#This Row],[SUPPLIER_H]]="","",AK84),MONTH(NOTA[[#This Row],[TGL.NOTA]]))</f>
        <v>8</v>
      </c>
      <c r="AL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8" t="str">
        <f>IF(NOTA[[#This Row],[CONCAT4]]="","",_xlfn.IFNA(MATCH(NOTA[[#This Row],[CONCAT4]],[2]!RAW[CONCAT_H],0),FALSE))</f>
        <v/>
      </c>
      <c r="AQ85" s="38">
        <f>IF(NOTA[[#This Row],[CONCAT1]]="","",MATCH(NOTA[[#This Row],[CONCAT1]],[3]!db[NB NOTA_C],0))</f>
        <v>1249</v>
      </c>
      <c r="AR85" s="38" t="b">
        <f>IF(NOTA[[#This Row],[QTY/ CTN]]="","",TRUE)</f>
        <v>1</v>
      </c>
      <c r="AS85" s="38" t="str">
        <f ca="1">IF(NOTA[[#This Row],[ID_H]]="","",IF(NOTA[[#This Row],[Column3]]=TRUE,NOTA[[#This Row],[QTY/ CTN]],INDEX([3]!db[QTY/ CTN],NOTA[[#This Row],[//DB]])))</f>
        <v>12 LSN</v>
      </c>
      <c r="AT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85" s="38" t="e">
        <f ca="1">IF(NOTA[[#This Row],[ID_H]]="","",MATCH(NOTA[[#This Row],[NB NOTA_C_QTY]],[4]!db[NB NOTA_C_QTY+F],0))</f>
        <v>#REF!</v>
      </c>
      <c r="AV85" s="53">
        <f ca="1">IF(NOTA[[#This Row],[NB NOTA_C_QTY]]="","",ROW()-2)</f>
        <v>83</v>
      </c>
    </row>
    <row r="86" spans="1:48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/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Q86" s="42"/>
      <c r="R86" s="48" t="s">
        <v>166</v>
      </c>
      <c r="S86" s="49">
        <v>0.125</v>
      </c>
      <c r="T86" s="44">
        <v>0.05</v>
      </c>
      <c r="U86" s="50"/>
      <c r="V86" s="45"/>
      <c r="W86" s="50">
        <f>IF(NOTA[[#This Row],[HARGA/ CTN]]="",NOTA[[#This Row],[JUMLAH_H]],NOTA[[#This Row],[HARGA/ CTN]]*IF(NOTA[[#This Row],[C]]="",0,NOTA[[#This Row],[C]]))</f>
        <v>4060800</v>
      </c>
      <c r="X86" s="50">
        <f>IF(NOTA[[#This Row],[JUMLAH]]="","",NOTA[[#This Row],[JUMLAH]]*NOTA[[#This Row],[DISC 1]])</f>
        <v>507600</v>
      </c>
      <c r="Y86" s="50">
        <f>IF(NOTA[[#This Row],[JUMLAH]]="","",(NOTA[[#This Row],[JUMLAH]]-NOTA[[#This Row],[DISC 1-]])*NOTA[[#This Row],[DISC 2]])</f>
        <v>177660</v>
      </c>
      <c r="Z86" s="50">
        <f>IF(NOTA[[#This Row],[JUMLAH]]="","",NOTA[[#This Row],[DISC 1-]]+NOTA[[#This Row],[DISC 2-]])</f>
        <v>685260</v>
      </c>
      <c r="AA86" s="50">
        <f>IF(NOTA[[#This Row],[JUMLAH]]="","",NOTA[[#This Row],[JUMLAH]]-NOTA[[#This Row],[DISC]])</f>
        <v>3375540</v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86" s="50">
        <f>IF(OR(NOTA[[#This Row],[QTY]]="",NOTA[[#This Row],[HARGA SATUAN]]="",),"",NOTA[[#This Row],[QTY]]*NOTA[[#This Row],[HARGA SATUAN]])</f>
        <v>4060800</v>
      </c>
      <c r="AG86" s="39">
        <f ca="1">IF(NOTA[ID_H]="","",INDEX(NOTA[TANGGAL],MATCH(,INDIRECT(ADDRESS(ROW(NOTA[TANGGAL]),COLUMN(NOTA[TANGGAL]))&amp;":"&amp;ADDRESS(ROW(),COLUMN(NOTA[TANGGAL]))),-1)))</f>
        <v>45148</v>
      </c>
      <c r="AH86" s="41" t="str">
        <f ca="1">IF(NOTA[[#This Row],[NAMA BARANG]]="","",INDEX(NOTA[SUPPLIER],MATCH(,INDIRECT(ADDRESS(ROW(NOTA[ID]),COLUMN(NOTA[ID]))&amp;":"&amp;ADDRESS(ROW(),COLUMN(NOTA[ID]))),-1)))</f>
        <v>ATALI MAKMUR</v>
      </c>
      <c r="AI86" s="41" t="str">
        <f ca="1">IF(NOTA[[#This Row],[ID_H]]="","",IF(NOTA[[#This Row],[FAKTUR]]="",INDIRECT(ADDRESS(ROW()-1,COLUMN())),NOTA[[#This Row],[FAKTUR]]))</f>
        <v>ARTO MORO</v>
      </c>
      <c r="AJ86" s="38" t="str">
        <f ca="1">IF(NOTA[[#This Row],[ID]]="","",COUNTIF(NOTA[ID_H],NOTA[[#This Row],[ID_H]]))</f>
        <v/>
      </c>
      <c r="AK86" s="38">
        <f ca="1">IF(NOTA[[#This Row],[TGL.NOTA]]="",IF(NOTA[[#This Row],[SUPPLIER_H]]="","",AK85),MONTH(NOTA[[#This Row],[TGL.NOTA]]))</f>
        <v>8</v>
      </c>
      <c r="AL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38" t="str">
        <f>IF(NOTA[[#This Row],[CONCAT4]]="","",_xlfn.IFNA(MATCH(NOTA[[#This Row],[CONCAT4]],[2]!RAW[CONCAT_H],0),FALSE))</f>
        <v/>
      </c>
      <c r="AQ86" s="38">
        <f>IF(NOTA[[#This Row],[CONCAT1]]="","",MATCH(NOTA[[#This Row],[CONCAT1]],[3]!db[NB NOTA_C],0))</f>
        <v>717</v>
      </c>
      <c r="AR86" s="38" t="b">
        <f>IF(NOTA[[#This Row],[QTY/ CTN]]="","",TRUE)</f>
        <v>1</v>
      </c>
      <c r="AS86" s="38" t="str">
        <f ca="1">IF(NOTA[[#This Row],[ID_H]]="","",IF(NOTA[[#This Row],[Column3]]=TRUE,NOTA[[#This Row],[QTY/ CTN]],INDEX([3]!db[QTY/ CTN],NOTA[[#This Row],[//DB]])))</f>
        <v>144 LSN</v>
      </c>
      <c r="AT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U86" s="38" t="e">
        <f ca="1">IF(NOTA[[#This Row],[ID_H]]="","",MATCH(NOTA[[#This Row],[NB NOTA_C_QTY]],[4]!db[NB NOTA_C_QTY+F],0))</f>
        <v>#REF!</v>
      </c>
      <c r="AV86" s="53">
        <f ca="1">IF(NOTA[[#This Row],[NB NOTA_C_QTY]]="","",ROW()-2)</f>
        <v>84</v>
      </c>
    </row>
    <row r="87" spans="1:48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Q87" s="42"/>
      <c r="R87" s="48" t="s">
        <v>168</v>
      </c>
      <c r="S87" s="49">
        <v>0.125</v>
      </c>
      <c r="T87" s="44">
        <v>0.05</v>
      </c>
      <c r="U87" s="50"/>
      <c r="V87" s="45"/>
      <c r="W87" s="50">
        <f>IF(NOTA[[#This Row],[HARGA/ CTN]]="",NOTA[[#This Row],[JUMLAH_H]],NOTA[[#This Row],[HARGA/ CTN]]*IF(NOTA[[#This Row],[C]]="",0,NOTA[[#This Row],[C]]))</f>
        <v>3225600</v>
      </c>
      <c r="X87" s="50">
        <f>IF(NOTA[[#This Row],[JUMLAH]]="","",NOTA[[#This Row],[JUMLAH]]*NOTA[[#This Row],[DISC 1]])</f>
        <v>403200</v>
      </c>
      <c r="Y87" s="50">
        <f>IF(NOTA[[#This Row],[JUMLAH]]="","",(NOTA[[#This Row],[JUMLAH]]-NOTA[[#This Row],[DISC 1-]])*NOTA[[#This Row],[DISC 2]])</f>
        <v>141120</v>
      </c>
      <c r="Z87" s="50">
        <f>IF(NOTA[[#This Row],[JUMLAH]]="","",NOTA[[#This Row],[DISC 1-]]+NOTA[[#This Row],[DISC 2-]])</f>
        <v>544320</v>
      </c>
      <c r="AA87" s="50">
        <f>IF(NOTA[[#This Row],[JUMLAH]]="","",NOTA[[#This Row],[JUMLAH]]-NOTA[[#This Row],[DISC]])</f>
        <v>2681280</v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87" s="50">
        <f>IF(OR(NOTA[[#This Row],[QTY]]="",NOTA[[#This Row],[HARGA SATUAN]]="",),"",NOTA[[#This Row],[QTY]]*NOTA[[#This Row],[HARGA SATUAN]])</f>
        <v>3225600</v>
      </c>
      <c r="AG87" s="39">
        <f ca="1">IF(NOTA[ID_H]="","",INDEX(NOTA[TANGGAL],MATCH(,INDIRECT(ADDRESS(ROW(NOTA[TANGGAL]),COLUMN(NOTA[TANGGAL]))&amp;":"&amp;ADDRESS(ROW(),COLUMN(NOTA[TANGGAL]))),-1)))</f>
        <v>45148</v>
      </c>
      <c r="AH87" s="41" t="str">
        <f ca="1">IF(NOTA[[#This Row],[NAMA BARANG]]="","",INDEX(NOTA[SUPPLIER],MATCH(,INDIRECT(ADDRESS(ROW(NOTA[ID]),COLUMN(NOTA[ID]))&amp;":"&amp;ADDRESS(ROW(),COLUMN(NOTA[ID]))),-1)))</f>
        <v>ATALI MAKMUR</v>
      </c>
      <c r="AI87" s="41" t="str">
        <f ca="1">IF(NOTA[[#This Row],[ID_H]]="","",IF(NOTA[[#This Row],[FAKTUR]]="",INDIRECT(ADDRESS(ROW()-1,COLUMN())),NOTA[[#This Row],[FAKTUR]]))</f>
        <v>ARTO MORO</v>
      </c>
      <c r="AJ87" s="38" t="str">
        <f ca="1">IF(NOTA[[#This Row],[ID]]="","",COUNTIF(NOTA[ID_H],NOTA[[#This Row],[ID_H]]))</f>
        <v/>
      </c>
      <c r="AK87" s="38">
        <f ca="1">IF(NOTA[[#This Row],[TGL.NOTA]]="",IF(NOTA[[#This Row],[SUPPLIER_H]]="","",AK86),MONTH(NOTA[[#This Row],[TGL.NOTA]]))</f>
        <v>8</v>
      </c>
      <c r="AL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8" t="str">
        <f>IF(NOTA[[#This Row],[CONCAT4]]="","",_xlfn.IFNA(MATCH(NOTA[[#This Row],[CONCAT4]],[2]!RAW[CONCAT_H],0),FALSE))</f>
        <v/>
      </c>
      <c r="AQ87" s="38">
        <f>IF(NOTA[[#This Row],[CONCAT1]]="","",MATCH(NOTA[[#This Row],[CONCAT1]],[3]!db[NB NOTA_C],0))</f>
        <v>1498</v>
      </c>
      <c r="AR87" s="38" t="b">
        <f>IF(NOTA[[#This Row],[QTY/ CTN]]="","",TRUE)</f>
        <v>1</v>
      </c>
      <c r="AS87" s="38" t="str">
        <f ca="1">IF(NOTA[[#This Row],[ID_H]]="","",IF(NOTA[[#This Row],[Column3]]=TRUE,NOTA[[#This Row],[QTY/ CTN]],INDEX([3]!db[QTY/ CTN],NOTA[[#This Row],[//DB]])))</f>
        <v>64 LSN</v>
      </c>
      <c r="AT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87" s="38" t="e">
        <f ca="1">IF(NOTA[[#This Row],[ID_H]]="","",MATCH(NOTA[[#This Row],[NB NOTA_C_QTY]],[4]!db[NB NOTA_C_QTY+F],0))</f>
        <v>#REF!</v>
      </c>
      <c r="AV87" s="53">
        <f ca="1">IF(NOTA[[#This Row],[NB NOTA_C_QTY]]="","",ROW()-2)</f>
        <v>85</v>
      </c>
    </row>
    <row r="88" spans="1:48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Q88" s="42"/>
      <c r="R88" s="48" t="s">
        <v>170</v>
      </c>
      <c r="S88" s="49">
        <v>0.125</v>
      </c>
      <c r="T88" s="44">
        <v>0.05</v>
      </c>
      <c r="U88" s="50"/>
      <c r="V88" s="45"/>
      <c r="W88" s="50">
        <f>IF(NOTA[[#This Row],[HARGA/ CTN]]="",NOTA[[#This Row],[JUMLAH_H]],NOTA[[#This Row],[HARGA/ CTN]]*IF(NOTA[[#This Row],[C]]="",0,NOTA[[#This Row],[C]]))</f>
        <v>2244000</v>
      </c>
      <c r="X88" s="50">
        <f>IF(NOTA[[#This Row],[JUMLAH]]="","",NOTA[[#This Row],[JUMLAH]]*NOTA[[#This Row],[DISC 1]])</f>
        <v>280500</v>
      </c>
      <c r="Y88" s="50">
        <f>IF(NOTA[[#This Row],[JUMLAH]]="","",(NOTA[[#This Row],[JUMLAH]]-NOTA[[#This Row],[DISC 1-]])*NOTA[[#This Row],[DISC 2]])</f>
        <v>98175</v>
      </c>
      <c r="Z88" s="50">
        <f>IF(NOTA[[#This Row],[JUMLAH]]="","",NOTA[[#This Row],[DISC 1-]]+NOTA[[#This Row],[DISC 2-]])</f>
        <v>378675</v>
      </c>
      <c r="AA88" s="50">
        <f>IF(NOTA[[#This Row],[JUMLAH]]="","",NOTA[[#This Row],[JUMLAH]]-NOTA[[#This Row],[DISC]])</f>
        <v>1865325</v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88" s="50">
        <f>IF(OR(NOTA[[#This Row],[QTY]]="",NOTA[[#This Row],[HARGA SATUAN]]="",),"",NOTA[[#This Row],[QTY]]*NOTA[[#This Row],[HARGA SATUAN]])</f>
        <v>2244000</v>
      </c>
      <c r="AG88" s="39">
        <f ca="1">IF(NOTA[ID_H]="","",INDEX(NOTA[TANGGAL],MATCH(,INDIRECT(ADDRESS(ROW(NOTA[TANGGAL]),COLUMN(NOTA[TANGGAL]))&amp;":"&amp;ADDRESS(ROW(),COLUMN(NOTA[TANGGAL]))),-1)))</f>
        <v>45148</v>
      </c>
      <c r="AH88" s="41" t="str">
        <f ca="1">IF(NOTA[[#This Row],[NAMA BARANG]]="","",INDEX(NOTA[SUPPLIER],MATCH(,INDIRECT(ADDRESS(ROW(NOTA[ID]),COLUMN(NOTA[ID]))&amp;":"&amp;ADDRESS(ROW(),COLUMN(NOTA[ID]))),-1)))</f>
        <v>ATALI MAKMUR</v>
      </c>
      <c r="AI88" s="41" t="str">
        <f ca="1">IF(NOTA[[#This Row],[ID_H]]="","",IF(NOTA[[#This Row],[FAKTUR]]="",INDIRECT(ADDRESS(ROW()-1,COLUMN())),NOTA[[#This Row],[FAKTUR]]))</f>
        <v>ARTO MORO</v>
      </c>
      <c r="AJ88" s="38" t="str">
        <f ca="1">IF(NOTA[[#This Row],[ID]]="","",COUNTIF(NOTA[ID_H],NOTA[[#This Row],[ID_H]]))</f>
        <v/>
      </c>
      <c r="AK88" s="38">
        <f ca="1">IF(NOTA[[#This Row],[TGL.NOTA]]="",IF(NOTA[[#This Row],[SUPPLIER_H]]="","",AK87),MONTH(NOTA[[#This Row],[TGL.NOTA]]))</f>
        <v>8</v>
      </c>
      <c r="AL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M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8" t="str">
        <f>IF(NOTA[[#This Row],[CONCAT4]]="","",_xlfn.IFNA(MATCH(NOTA[[#This Row],[CONCAT4]],[2]!RAW[CONCAT_H],0),FALSE))</f>
        <v/>
      </c>
      <c r="AQ88" s="38">
        <f>IF(NOTA[[#This Row],[CONCAT1]]="","",MATCH(NOTA[[#This Row],[CONCAT1]],[3]!db[NB NOTA_C],0))</f>
        <v>2456</v>
      </c>
      <c r="AR88" s="38" t="b">
        <f>IF(NOTA[[#This Row],[QTY/ CTN]]="","",TRUE)</f>
        <v>1</v>
      </c>
      <c r="AS88" s="38" t="str">
        <f ca="1">IF(NOTA[[#This Row],[ID_H]]="","",IF(NOTA[[#This Row],[Column3]]=TRUE,NOTA[[#This Row],[QTY/ CTN]],INDEX([3]!db[QTY/ CTN],NOTA[[#This Row],[//DB]])))</f>
        <v>20 BOX (6 PCS)</v>
      </c>
      <c r="AT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U88" s="38" t="e">
        <f ca="1">IF(NOTA[[#This Row],[ID_H]]="","",MATCH(NOTA[[#This Row],[NB NOTA_C_QTY]],[4]!db[NB NOTA_C_QTY+F],0))</f>
        <v>#REF!</v>
      </c>
      <c r="AV88" s="53">
        <f ca="1">IF(NOTA[[#This Row],[NB NOTA_C_QTY]]="","",ROW()-2)</f>
        <v>86</v>
      </c>
    </row>
    <row r="89" spans="1:48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Q89" s="42"/>
      <c r="R89" s="48" t="s">
        <v>172</v>
      </c>
      <c r="S89" s="49">
        <v>0.125</v>
      </c>
      <c r="T89" s="44">
        <v>0.05</v>
      </c>
      <c r="U89" s="50"/>
      <c r="V89" s="45"/>
      <c r="W89" s="50">
        <f>IF(NOTA[[#This Row],[HARGA/ CTN]]="",NOTA[[#This Row],[JUMLAH_H]],NOTA[[#This Row],[HARGA/ CTN]]*IF(NOTA[[#This Row],[C]]="",0,NOTA[[#This Row],[C]]))</f>
        <v>1680000</v>
      </c>
      <c r="X89" s="50">
        <f>IF(NOTA[[#This Row],[JUMLAH]]="","",NOTA[[#This Row],[JUMLAH]]*NOTA[[#This Row],[DISC 1]])</f>
        <v>210000</v>
      </c>
      <c r="Y89" s="50">
        <f>IF(NOTA[[#This Row],[JUMLAH]]="","",(NOTA[[#This Row],[JUMLAH]]-NOTA[[#This Row],[DISC 1-]])*NOTA[[#This Row],[DISC 2]])</f>
        <v>73500</v>
      </c>
      <c r="Z89" s="50">
        <f>IF(NOTA[[#This Row],[JUMLAH]]="","",NOTA[[#This Row],[DISC 1-]]+NOTA[[#This Row],[DISC 2-]])</f>
        <v>283500</v>
      </c>
      <c r="AA89" s="50">
        <f>IF(NOTA[[#This Row],[JUMLAH]]="","",NOTA[[#This Row],[JUMLAH]]-NOTA[[#This Row],[DISC]])</f>
        <v>1396500</v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" s="50">
        <f>IF(OR(NOTA[[#This Row],[QTY]]="",NOTA[[#This Row],[HARGA SATUAN]]="",),"",NOTA[[#This Row],[QTY]]*NOTA[[#This Row],[HARGA SATUAN]])</f>
        <v>1680000</v>
      </c>
      <c r="AG89" s="39">
        <f ca="1">IF(NOTA[ID_H]="","",INDEX(NOTA[TANGGAL],MATCH(,INDIRECT(ADDRESS(ROW(NOTA[TANGGAL]),COLUMN(NOTA[TANGGAL]))&amp;":"&amp;ADDRESS(ROW(),COLUMN(NOTA[TANGGAL]))),-1)))</f>
        <v>45148</v>
      </c>
      <c r="AH89" s="41" t="str">
        <f ca="1">IF(NOTA[[#This Row],[NAMA BARANG]]="","",INDEX(NOTA[SUPPLIER],MATCH(,INDIRECT(ADDRESS(ROW(NOTA[ID]),COLUMN(NOTA[ID]))&amp;":"&amp;ADDRESS(ROW(),COLUMN(NOTA[ID]))),-1)))</f>
        <v>ATALI MAKMUR</v>
      </c>
      <c r="AI89" s="41" t="str">
        <f ca="1">IF(NOTA[[#This Row],[ID_H]]="","",IF(NOTA[[#This Row],[FAKTUR]]="",INDIRECT(ADDRESS(ROW()-1,COLUMN())),NOTA[[#This Row],[FAKTUR]]))</f>
        <v>ARTO MORO</v>
      </c>
      <c r="AJ89" s="38" t="str">
        <f ca="1">IF(NOTA[[#This Row],[ID]]="","",COUNTIF(NOTA[ID_H],NOTA[[#This Row],[ID_H]]))</f>
        <v/>
      </c>
      <c r="AK89" s="38">
        <f ca="1">IF(NOTA[[#This Row],[TGL.NOTA]]="",IF(NOTA[[#This Row],[SUPPLIER_H]]="","",AK88),MONTH(NOTA[[#This Row],[TGL.NOTA]]))</f>
        <v>8</v>
      </c>
      <c r="AL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M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8" t="str">
        <f>IF(NOTA[[#This Row],[CONCAT4]]="","",_xlfn.IFNA(MATCH(NOTA[[#This Row],[CONCAT4]],[2]!RAW[CONCAT_H],0),FALSE))</f>
        <v/>
      </c>
      <c r="AQ89" s="38">
        <f>IF(NOTA[[#This Row],[CONCAT1]]="","",MATCH(NOTA[[#This Row],[CONCAT1]],[3]!db[NB NOTA_C],0))</f>
        <v>2446</v>
      </c>
      <c r="AR89" s="38" t="b">
        <f>IF(NOTA[[#This Row],[QTY/ CTN]]="","",TRUE)</f>
        <v>1</v>
      </c>
      <c r="AS89" s="38" t="str">
        <f ca="1">IF(NOTA[[#This Row],[ID_H]]="","",IF(NOTA[[#This Row],[Column3]]=TRUE,NOTA[[#This Row],[QTY/ CTN]],INDEX([3]!db[QTY/ CTN],NOTA[[#This Row],[//DB]])))</f>
        <v>20 LSN</v>
      </c>
      <c r="AT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89" s="38" t="e">
        <f ca="1">IF(NOTA[[#This Row],[ID_H]]="","",MATCH(NOTA[[#This Row],[NB NOTA_C_QTY]],[4]!db[NB NOTA_C_QTY+F],0))</f>
        <v>#REF!</v>
      </c>
      <c r="AV89" s="53">
        <f ca="1">IF(NOTA[[#This Row],[NB NOTA_C_QTY]]="","",ROW()-2)</f>
        <v>87</v>
      </c>
    </row>
    <row r="90" spans="1:48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/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Q90" s="42"/>
      <c r="R90" s="48" t="s">
        <v>175</v>
      </c>
      <c r="S90" s="49">
        <v>0.125</v>
      </c>
      <c r="T90" s="44">
        <v>0.05</v>
      </c>
      <c r="U90" s="50"/>
      <c r="V90" s="45"/>
      <c r="W90" s="50">
        <f>IF(NOTA[[#This Row],[HARGA/ CTN]]="",NOTA[[#This Row],[JUMLAH_H]],NOTA[[#This Row],[HARGA/ CTN]]*IF(NOTA[[#This Row],[C]]="",0,NOTA[[#This Row],[C]]))</f>
        <v>2050000</v>
      </c>
      <c r="X90" s="50">
        <f>IF(NOTA[[#This Row],[JUMLAH]]="","",NOTA[[#This Row],[JUMLAH]]*NOTA[[#This Row],[DISC 1]])</f>
        <v>256250</v>
      </c>
      <c r="Y90" s="50">
        <f>IF(NOTA[[#This Row],[JUMLAH]]="","",(NOTA[[#This Row],[JUMLAH]]-NOTA[[#This Row],[DISC 1-]])*NOTA[[#This Row],[DISC 2]])</f>
        <v>89687.5</v>
      </c>
      <c r="Z90" s="50">
        <f>IF(NOTA[[#This Row],[JUMLAH]]="","",NOTA[[#This Row],[DISC 1-]]+NOTA[[#This Row],[DISC 2-]])</f>
        <v>345937.5</v>
      </c>
      <c r="AA90" s="50">
        <f>IF(NOTA[[#This Row],[JUMLAH]]="","",NOTA[[#This Row],[JUMLAH]]-NOTA[[#This Row],[DISC]])</f>
        <v>1704062.5</v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90" s="50">
        <f>IF(OR(NOTA[[#This Row],[QTY]]="",NOTA[[#This Row],[HARGA SATUAN]]="",),"",NOTA[[#This Row],[QTY]]*NOTA[[#This Row],[HARGA SATUAN]])</f>
        <v>2050000</v>
      </c>
      <c r="AG90" s="39">
        <f ca="1">IF(NOTA[ID_H]="","",INDEX(NOTA[TANGGAL],MATCH(,INDIRECT(ADDRESS(ROW(NOTA[TANGGAL]),COLUMN(NOTA[TANGGAL]))&amp;":"&amp;ADDRESS(ROW(),COLUMN(NOTA[TANGGAL]))),-1)))</f>
        <v>45148</v>
      </c>
      <c r="AH90" s="41" t="str">
        <f ca="1">IF(NOTA[[#This Row],[NAMA BARANG]]="","",INDEX(NOTA[SUPPLIER],MATCH(,INDIRECT(ADDRESS(ROW(NOTA[ID]),COLUMN(NOTA[ID]))&amp;":"&amp;ADDRESS(ROW(),COLUMN(NOTA[ID]))),-1)))</f>
        <v>ATALI MAKMUR</v>
      </c>
      <c r="AI90" s="41" t="str">
        <f ca="1">IF(NOTA[[#This Row],[ID_H]]="","",IF(NOTA[[#This Row],[FAKTUR]]="",INDIRECT(ADDRESS(ROW()-1,COLUMN())),NOTA[[#This Row],[FAKTUR]]))</f>
        <v>ARTO MORO</v>
      </c>
      <c r="AJ90" s="38" t="str">
        <f ca="1">IF(NOTA[[#This Row],[ID]]="","",COUNTIF(NOTA[ID_H],NOTA[[#This Row],[ID_H]]))</f>
        <v/>
      </c>
      <c r="AK90" s="38">
        <f ca="1">IF(NOTA[[#This Row],[TGL.NOTA]]="",IF(NOTA[[#This Row],[SUPPLIER_H]]="","",AK89),MONTH(NOTA[[#This Row],[TGL.NOTA]]))</f>
        <v>8</v>
      </c>
      <c r="AL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38" t="str">
        <f>IF(NOTA[[#This Row],[CONCAT4]]="","",_xlfn.IFNA(MATCH(NOTA[[#This Row],[CONCAT4]],[2]!RAW[CONCAT_H],0),FALSE))</f>
        <v/>
      </c>
      <c r="AQ90" s="38">
        <f>IF(NOTA[[#This Row],[CONCAT1]]="","",MATCH(NOTA[[#This Row],[CONCAT1]],[3]!db[NB NOTA_C],0))</f>
        <v>1468</v>
      </c>
      <c r="AR90" s="38" t="b">
        <f>IF(NOTA[[#This Row],[QTY/ CTN]]="","",TRUE)</f>
        <v>1</v>
      </c>
      <c r="AS90" s="38" t="str">
        <f ca="1">IF(NOTA[[#This Row],[ID_H]]="","",IF(NOTA[[#This Row],[Column3]]=TRUE,NOTA[[#This Row],[QTY/ CTN]],INDEX([3]!db[QTY/ CTN],NOTA[[#This Row],[//DB]])))</f>
        <v>100 PAK (10 ROL)</v>
      </c>
      <c r="AT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90" s="38" t="e">
        <f ca="1">IF(NOTA[[#This Row],[ID_H]]="","",MATCH(NOTA[[#This Row],[NB NOTA_C_QTY]],[4]!db[NB NOTA_C_QTY+F],0))</f>
        <v>#REF!</v>
      </c>
      <c r="AV90" s="53">
        <f ca="1">IF(NOTA[[#This Row],[NB NOTA_C_QTY]]="","",ROW()-2)</f>
        <v>88</v>
      </c>
    </row>
    <row r="91" spans="1:48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/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Q91" s="42"/>
      <c r="R91" s="48" t="s">
        <v>176</v>
      </c>
      <c r="S91" s="49">
        <v>0.125</v>
      </c>
      <c r="T91" s="44">
        <v>0.05</v>
      </c>
      <c r="U91" s="50"/>
      <c r="V91" s="45"/>
      <c r="W91" s="50">
        <f>IF(NOTA[[#This Row],[HARGA/ CTN]]="",NOTA[[#This Row],[JUMLAH_H]],NOTA[[#This Row],[HARGA/ CTN]]*IF(NOTA[[#This Row],[C]]="",0,NOTA[[#This Row],[C]]))</f>
        <v>2150000</v>
      </c>
      <c r="X91" s="50">
        <f>IF(NOTA[[#This Row],[JUMLAH]]="","",NOTA[[#This Row],[JUMLAH]]*NOTA[[#This Row],[DISC 1]])</f>
        <v>268750</v>
      </c>
      <c r="Y91" s="50">
        <f>IF(NOTA[[#This Row],[JUMLAH]]="","",(NOTA[[#This Row],[JUMLAH]]-NOTA[[#This Row],[DISC 1-]])*NOTA[[#This Row],[DISC 2]])</f>
        <v>94062.5</v>
      </c>
      <c r="Z91" s="50">
        <f>IF(NOTA[[#This Row],[JUMLAH]]="","",NOTA[[#This Row],[DISC 1-]]+NOTA[[#This Row],[DISC 2-]])</f>
        <v>362812.5</v>
      </c>
      <c r="AA91" s="50">
        <f>IF(NOTA[[#This Row],[JUMLAH]]="","",NOTA[[#This Row],[JUMLAH]]-NOTA[[#This Row],[DISC]])</f>
        <v>1787187.5</v>
      </c>
      <c r="AB91" s="50"/>
      <c r="AC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D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E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91" s="50">
        <f>IF(OR(NOTA[[#This Row],[QTY]]="",NOTA[[#This Row],[HARGA SATUAN]]="",),"",NOTA[[#This Row],[QTY]]*NOTA[[#This Row],[HARGA SATUAN]])</f>
        <v>2150000</v>
      </c>
      <c r="AG91" s="39">
        <f ca="1">IF(NOTA[ID_H]="","",INDEX(NOTA[TANGGAL],MATCH(,INDIRECT(ADDRESS(ROW(NOTA[TANGGAL]),COLUMN(NOTA[TANGGAL]))&amp;":"&amp;ADDRESS(ROW(),COLUMN(NOTA[TANGGAL]))),-1)))</f>
        <v>45148</v>
      </c>
      <c r="AH91" s="41" t="str">
        <f ca="1">IF(NOTA[[#This Row],[NAMA BARANG]]="","",INDEX(NOTA[SUPPLIER],MATCH(,INDIRECT(ADDRESS(ROW(NOTA[ID]),COLUMN(NOTA[ID]))&amp;":"&amp;ADDRESS(ROW(),COLUMN(NOTA[ID]))),-1)))</f>
        <v>ATALI MAKMUR</v>
      </c>
      <c r="AI91" s="41" t="str">
        <f ca="1">IF(NOTA[[#This Row],[ID_H]]="","",IF(NOTA[[#This Row],[FAKTUR]]="",INDIRECT(ADDRESS(ROW()-1,COLUMN())),NOTA[[#This Row],[FAKTUR]]))</f>
        <v>ARTO MORO</v>
      </c>
      <c r="AJ91" s="38" t="str">
        <f ca="1">IF(NOTA[[#This Row],[ID]]="","",COUNTIF(NOTA[ID_H],NOTA[[#This Row],[ID_H]]))</f>
        <v/>
      </c>
      <c r="AK91" s="38">
        <f ca="1">IF(NOTA[[#This Row],[TGL.NOTA]]="",IF(NOTA[[#This Row],[SUPPLIER_H]]="","",AK90),MONTH(NOTA[[#This Row],[TGL.NOTA]]))</f>
        <v>8</v>
      </c>
      <c r="AL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8" t="str">
        <f>IF(NOTA[[#This Row],[CONCAT4]]="","",_xlfn.IFNA(MATCH(NOTA[[#This Row],[CONCAT4]],[2]!RAW[CONCAT_H],0),FALSE))</f>
        <v/>
      </c>
      <c r="AQ91" s="38">
        <f>IF(NOTA[[#This Row],[CONCAT1]]="","",MATCH(NOTA[[#This Row],[CONCAT1]],[3]!db[NB NOTA_C],0))</f>
        <v>1469</v>
      </c>
      <c r="AR91" s="38" t="b">
        <f>IF(NOTA[[#This Row],[QTY/ CTN]]="","",TRUE)</f>
        <v>1</v>
      </c>
      <c r="AS91" s="38" t="str">
        <f ca="1">IF(NOTA[[#This Row],[ID_H]]="","",IF(NOTA[[#This Row],[Column3]]=TRUE,NOTA[[#This Row],[QTY/ CTN]],INDEX([3]!db[QTY/ CTN],NOTA[[#This Row],[//DB]])))</f>
        <v>50 PAK (10 ROL)</v>
      </c>
      <c r="AT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U91" s="38" t="e">
        <f ca="1">IF(NOTA[[#This Row],[ID_H]]="","",MATCH(NOTA[[#This Row],[NB NOTA_C_QTY]],[4]!db[NB NOTA_C_QTY+F],0))</f>
        <v>#REF!</v>
      </c>
      <c r="AV91" s="53">
        <f ca="1">IF(NOTA[[#This Row],[NB NOTA_C_QTY]]="","",ROW()-2)</f>
        <v>89</v>
      </c>
    </row>
    <row r="92" spans="1:48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H92" s="47"/>
      <c r="N92" s="38"/>
      <c r="Q92" s="42"/>
      <c r="R92" s="48"/>
      <c r="S92" s="49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41" t="str">
        <f ca="1">IF(NOTA[[#This Row],[NAMA BARANG]]="","",INDEX(NOTA[SUPPLIER],MATCH(,INDIRECT(ADDRESS(ROW(NOTA[ID]),COLUMN(NOTA[ID]))&amp;":"&amp;ADDRESS(ROW(),COLUMN(NOTA[ID]))),-1)))</f>
        <v/>
      </c>
      <c r="AI92" s="41" t="str">
        <f ca="1">IF(NOTA[[#This Row],[ID_H]]="","",IF(NOTA[[#This Row],[FAKTUR]]="",INDIRECT(ADDRESS(ROW()-1,COLUMN())),NOTA[[#This Row],[FAKTUR]]))</f>
        <v/>
      </c>
      <c r="AJ92" s="38" t="str">
        <f ca="1">IF(NOTA[[#This Row],[ID]]="","",COUNTIF(NOTA[ID_H],NOTA[[#This Row],[ID_H]]))</f>
        <v/>
      </c>
      <c r="AK92" s="38" t="str">
        <f ca="1">IF(NOTA[[#This Row],[TGL.NOTA]]="",IF(NOTA[[#This Row],[SUPPLIER_H]]="","",AK91),MONTH(NOTA[[#This Row],[TGL.NOTA]]))</f>
        <v/>
      </c>
      <c r="AL92" s="38" t="str">
        <f>LOWER(SUBSTITUTE(SUBSTITUTE(SUBSTITUTE(SUBSTITUTE(SUBSTITUTE(SUBSTITUTE(SUBSTITUTE(SUBSTITUTE(SUBSTITUTE(NOTA[NAMA BARANG]," ",),".",""),"-",""),"(",""),")",""),",",""),"/",""),"""",""),"+",""))</f>
        <v/>
      </c>
      <c r="AM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38" t="str">
        <f>IF(NOTA[[#This Row],[CONCAT4]]="","",_xlfn.IFNA(MATCH(NOTA[[#This Row],[CONCAT4]],[2]!RAW[CONCAT_H],0),FALSE))</f>
        <v/>
      </c>
      <c r="AQ92" s="38" t="str">
        <f>IF(NOTA[[#This Row],[CONCAT1]]="","",MATCH(NOTA[[#This Row],[CONCAT1]],[3]!db[NB NOTA_C],0))</f>
        <v/>
      </c>
      <c r="AR92" s="38" t="str">
        <f>IF(NOTA[[#This Row],[QTY/ CTN]]="","",TRUE)</f>
        <v/>
      </c>
      <c r="AS92" s="38" t="str">
        <f ca="1">IF(NOTA[[#This Row],[ID_H]]="","",IF(NOTA[[#This Row],[Column3]]=TRUE,NOTA[[#This Row],[QTY/ CTN]],INDEX([3]!db[QTY/ CTN],NOTA[[#This Row],[//DB]])))</f>
        <v/>
      </c>
      <c r="AT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" s="38" t="str">
        <f ca="1">IF(NOTA[[#This Row],[ID_H]]="","",MATCH(NOTA[[#This Row],[NB NOTA_C_QTY]],[4]!db[NB NOTA_C_QTY+F],0))</f>
        <v/>
      </c>
      <c r="AV92" s="53" t="str">
        <f ca="1">IF(NOTA[[#This Row],[NB NOTA_C_QTY]]="","",ROW()-2)</f>
        <v/>
      </c>
    </row>
    <row r="93" spans="1:48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Q93" s="42">
        <v>1954800</v>
      </c>
      <c r="R93" s="48"/>
      <c r="S93" s="49">
        <v>0.17</v>
      </c>
      <c r="U93" s="50"/>
      <c r="V93" s="45"/>
      <c r="W93" s="50">
        <f>IF(NOTA[[#This Row],[HARGA/ CTN]]="",NOTA[[#This Row],[JUMLAH_H]],NOTA[[#This Row],[HARGA/ CTN]]*IF(NOTA[[#This Row],[C]]="",0,NOTA[[#This Row],[C]]))</f>
        <v>9774000</v>
      </c>
      <c r="X93" s="50">
        <f>IF(NOTA[[#This Row],[JUMLAH]]="","",NOTA[[#This Row],[JUMLAH]]*NOTA[[#This Row],[DISC 1]])</f>
        <v>1661580.0000000002</v>
      </c>
      <c r="Y93" s="50">
        <f>IF(NOTA[[#This Row],[JUMLAH]]="","",(NOTA[[#This Row],[JUMLAH]]-NOTA[[#This Row],[DISC 1-]])*NOTA[[#This Row],[DISC 2]])</f>
        <v>0</v>
      </c>
      <c r="Z93" s="50">
        <f>IF(NOTA[[#This Row],[JUMLAH]]="","",NOTA[[#This Row],[DISC 1-]]+NOTA[[#This Row],[DISC 2-]])</f>
        <v>1661580.0000000002</v>
      </c>
      <c r="AA93" s="50">
        <f>IF(NOTA[[#This Row],[JUMLAH]]="","",NOTA[[#This Row],[JUMLAH]]-NOTA[[#This Row],[DISC]])</f>
        <v>8112420</v>
      </c>
      <c r="AB93" s="50"/>
      <c r="AC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E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93" s="50" t="str">
        <f>IF(OR(NOTA[[#This Row],[QTY]]="",NOTA[[#This Row],[HARGA SATUAN]]="",),"",NOTA[[#This Row],[QTY]]*NOTA[[#This Row],[HARGA SATUAN]])</f>
        <v/>
      </c>
      <c r="AG93" s="39">
        <f ca="1">IF(NOTA[ID_H]="","",INDEX(NOTA[TANGGAL],MATCH(,INDIRECT(ADDRESS(ROW(NOTA[TANGGAL]),COLUMN(NOTA[TANGGAL]))&amp;":"&amp;ADDRESS(ROW(),COLUMN(NOTA[TANGGAL]))),-1)))</f>
        <v>45148</v>
      </c>
      <c r="AH93" s="41" t="str">
        <f ca="1">IF(NOTA[[#This Row],[NAMA BARANG]]="","",INDEX(NOTA[SUPPLIER],MATCH(,INDIRECT(ADDRESS(ROW(NOTA[ID]),COLUMN(NOTA[ID]))&amp;":"&amp;ADDRESS(ROW(),COLUMN(NOTA[ID]))),-1)))</f>
        <v>KENKO SINAR INDONESIA</v>
      </c>
      <c r="AI93" s="41" t="str">
        <f ca="1">IF(NOTA[[#This Row],[ID_H]]="","",IF(NOTA[[#This Row],[FAKTUR]]="",INDIRECT(ADDRESS(ROW()-1,COLUMN())),NOTA[[#This Row],[FAKTUR]]))</f>
        <v>ARTO MORO</v>
      </c>
      <c r="AJ93" s="38">
        <f ca="1">IF(NOTA[[#This Row],[ID]]="","",COUNTIF(NOTA[ID_H],NOTA[[#This Row],[ID_H]]))</f>
        <v>1</v>
      </c>
      <c r="AK93" s="38">
        <f>IF(NOTA[[#This Row],[TGL.NOTA]]="",IF(NOTA[[#This Row],[SUPPLIER_H]]="","",AK92),MONTH(NOTA[[#This Row],[TGL.NOTA]]))</f>
        <v>8</v>
      </c>
      <c r="AL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P93" s="38" t="e">
        <f>IF(NOTA[[#This Row],[CONCAT4]]="","",_xlfn.IFNA(MATCH(NOTA[[#This Row],[CONCAT4]],[2]!RAW[CONCAT_H],0),FALSE))</f>
        <v>#REF!</v>
      </c>
      <c r="AQ93" s="38">
        <f>IF(NOTA[[#This Row],[CONCAT1]]="","",MATCH(NOTA[[#This Row],[CONCAT1]],[3]!db[NB NOTA_C],0))</f>
        <v>2678</v>
      </c>
      <c r="AR93" s="38" t="str">
        <f>IF(NOTA[[#This Row],[QTY/ CTN]]="","",TRUE)</f>
        <v/>
      </c>
      <c r="AS93" s="38" t="str">
        <f ca="1">IF(NOTA[[#This Row],[ID_H]]="","",IF(NOTA[[#This Row],[Column3]]=TRUE,NOTA[[#This Row],[QTY/ CTN]],INDEX([3]!db[QTY/ CTN],NOTA[[#This Row],[//DB]])))</f>
        <v>36 LSN</v>
      </c>
      <c r="AT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93" s="38" t="e">
        <f ca="1">IF(NOTA[[#This Row],[ID_H]]="","",MATCH(NOTA[[#This Row],[NB NOTA_C_QTY]],[4]!db[NB NOTA_C_QTY+F],0))</f>
        <v>#REF!</v>
      </c>
      <c r="AV93" s="53">
        <f ca="1">IF(NOTA[[#This Row],[NB NOTA_C_QTY]]="","",ROW()-2)</f>
        <v>91</v>
      </c>
    </row>
    <row r="94" spans="1:48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H94" s="47"/>
      <c r="N94" s="38"/>
      <c r="Q94" s="42"/>
      <c r="R94" s="48"/>
      <c r="S94" s="49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41" t="str">
        <f ca="1">IF(NOTA[[#This Row],[NAMA BARANG]]="","",INDEX(NOTA[SUPPLIER],MATCH(,INDIRECT(ADDRESS(ROW(NOTA[ID]),COLUMN(NOTA[ID]))&amp;":"&amp;ADDRESS(ROW(),COLUMN(NOTA[ID]))),-1)))</f>
        <v/>
      </c>
      <c r="AI94" s="41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8" t="str">
        <f>IF(NOTA[[#This Row],[CONCAT4]]="","",_xlfn.IFNA(MATCH(NOTA[[#This Row],[CONCAT4]],[2]!RAW[CONCAT_H],0),FALSE))</f>
        <v/>
      </c>
      <c r="AQ94" s="38" t="str">
        <f>IF(NOTA[[#This Row],[CONCAT1]]="","",MATCH(NOTA[[#This Row],[CONCAT1]],[3]!db[NB NOTA_C],0))</f>
        <v/>
      </c>
      <c r="AR94" s="38" t="str">
        <f>IF(NOTA[[#This Row],[QTY/ CTN]]="","",TRUE)</f>
        <v/>
      </c>
      <c r="AS94" s="38" t="str">
        <f ca="1">IF(NOTA[[#This Row],[ID_H]]="","",IF(NOTA[[#This Row],[Column3]]=TRUE,NOTA[[#This Row],[QTY/ CTN]],INDEX([3]!db[QTY/ CTN],NOTA[[#This Row],[//DB]])))</f>
        <v/>
      </c>
      <c r="AT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" s="38" t="str">
        <f ca="1">IF(NOTA[[#This Row],[ID_H]]="","",MATCH(NOTA[[#This Row],[NB NOTA_C_QTY]],[4]!db[NB NOTA_C_QTY+F],0))</f>
        <v/>
      </c>
      <c r="AV94" s="53" t="str">
        <f ca="1">IF(NOTA[[#This Row],[NB NOTA_C_QTY]]="","",ROW()-2)</f>
        <v/>
      </c>
    </row>
    <row r="95" spans="1:48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/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181</v>
      </c>
      <c r="M95" s="40">
        <v>20</v>
      </c>
      <c r="N95" s="38">
        <v>1920</v>
      </c>
      <c r="O95" s="37" t="s">
        <v>98</v>
      </c>
      <c r="P95" s="41">
        <v>26500</v>
      </c>
      <c r="Q95" s="42"/>
      <c r="R95" s="48" t="s">
        <v>182</v>
      </c>
      <c r="S95" s="49"/>
      <c r="U95" s="50">
        <v>1526400</v>
      </c>
      <c r="V95" s="45" t="s">
        <v>183</v>
      </c>
      <c r="W95" s="50">
        <f>IF(NOTA[[#This Row],[HARGA/ CTN]]="",NOTA[[#This Row],[JUMLAH_H]],NOTA[[#This Row],[HARGA/ CTN]]*IF(NOTA[[#This Row],[C]]="",0,NOTA[[#This Row],[C]]))</f>
        <v>50880000</v>
      </c>
      <c r="X95" s="50">
        <f>IF(NOTA[[#This Row],[JUMLAH]]="","",NOTA[[#This Row],[JUMLAH]]*NOTA[[#This Row],[DISC 1]])</f>
        <v>0</v>
      </c>
      <c r="Y95" s="50">
        <f>IF(NOTA[[#This Row],[JUMLAH]]="","",(NOTA[[#This Row],[JUMLAH]]-NOTA[[#This Row],[DISC 1-]])*NOTA[[#This Row],[DISC 2]])</f>
        <v>0</v>
      </c>
      <c r="Z95" s="50">
        <f>IF(NOTA[[#This Row],[JUMLAH]]="","",NOTA[[#This Row],[DISC 1-]]+NOTA[[#This Row],[DISC 2-]])</f>
        <v>0</v>
      </c>
      <c r="AA95" s="50">
        <f>IF(NOTA[[#This Row],[JUMLAH]]="","",NOTA[[#This Row],[JUMLAH]]-NOTA[[#This Row],[DISC]])</f>
        <v>50880000</v>
      </c>
      <c r="AB95" s="50"/>
      <c r="AC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D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E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50">
        <f>IF(OR(NOTA[[#This Row],[QTY]]="",NOTA[[#This Row],[HARGA SATUAN]]="",),"",NOTA[[#This Row],[QTY]]*NOTA[[#This Row],[HARGA SATUAN]])</f>
        <v>50880000</v>
      </c>
      <c r="AG95" s="39">
        <f ca="1">IF(NOTA[ID_H]="","",INDEX(NOTA[TANGGAL],MATCH(,INDIRECT(ADDRESS(ROW(NOTA[TANGGAL]),COLUMN(NOTA[TANGGAL]))&amp;":"&amp;ADDRESS(ROW(),COLUMN(NOTA[TANGGAL]))),-1)))</f>
        <v>45148</v>
      </c>
      <c r="AH95" s="41" t="str">
        <f ca="1">IF(NOTA[[#This Row],[NAMA BARANG]]="","",INDEX(NOTA[SUPPLIER],MATCH(,INDIRECT(ADDRESS(ROW(NOTA[ID]),COLUMN(NOTA[ID]))&amp;":"&amp;ADDRESS(ROW(),COLUMN(NOTA[ID]))),-1)))</f>
        <v>RAPINAN BROTHER</v>
      </c>
      <c r="AI95" s="41" t="str">
        <f ca="1">IF(NOTA[[#This Row],[ID_H]]="","",IF(NOTA[[#This Row],[FAKTUR]]="",INDIRECT(ADDRESS(ROW()-1,COLUMN())),NOTA[[#This Row],[FAKTUR]]))</f>
        <v>ARTO MORO</v>
      </c>
      <c r="AJ95" s="38">
        <f ca="1">IF(NOTA[[#This Row],[ID]]="","",COUNTIF(NOTA[ID_H],NOTA[[#This Row],[ID_H]]))</f>
        <v>1</v>
      </c>
      <c r="AK95" s="38">
        <f>IF(NOTA[[#This Row],[TGL.NOTA]]="",IF(NOTA[[#This Row],[SUPPLIER_H]]="","",AK94),MONTH(NOTA[[#This Row],[TGL.NOTA]]))</f>
        <v>8</v>
      </c>
      <c r="AL95" s="38" t="str">
        <f>LOWER(SUBSTITUTE(SUBSTITUTE(SUBSTITUTE(SUBSTITUTE(SUBSTITUTE(SUBSTITUTE(SUBSTITUTE(SUBSTITUTE(SUBSTITUTE(NOTA[NAMA BARANG]," ",),".",""),"-",""),"(",""),")",""),",",""),"/",""),"""",""),"+",""))</f>
        <v>ballpentf1190hitamhightech</v>
      </c>
      <c r="AM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ballpentf1190hitamhightech2544000</v>
      </c>
      <c r="AN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ballpentf1190hitamhightech2544000</v>
      </c>
      <c r="AO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MOROHMP/046/08/2345146ballpentf1190hitamhightech</v>
      </c>
      <c r="AP95" s="38" t="e">
        <f>IF(NOTA[[#This Row],[CONCAT4]]="","",_xlfn.IFNA(MATCH(NOTA[[#This Row],[CONCAT4]],[2]!RAW[CONCAT_H],0),FALSE))</f>
        <v>#REF!</v>
      </c>
      <c r="AQ95" s="38" t="e">
        <f>IF(NOTA[[#This Row],[CONCAT1]]="","",MATCH(NOTA[[#This Row],[CONCAT1]],[3]!db[NB NOTA_C],0))</f>
        <v>#N/A</v>
      </c>
      <c r="AR95" s="38" t="b">
        <f>IF(NOTA[[#This Row],[QTY/ CTN]]="","",TRUE)</f>
        <v>1</v>
      </c>
      <c r="AS95" s="38" t="str">
        <f ca="1">IF(NOTA[[#This Row],[ID_H]]="","",IF(NOTA[[#This Row],[Column3]]=TRUE,NOTA[[#This Row],[QTY/ CTN]],INDEX([3]!db[QTY/ CTN],NOTA[[#This Row],[//DB]])))</f>
        <v>96 LSN</v>
      </c>
      <c r="AT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ballpentf1190hitamhightech96lsnartomoro</v>
      </c>
      <c r="AU95" s="38" t="e">
        <f ca="1">IF(NOTA[[#This Row],[ID_H]]="","",MATCH(NOTA[[#This Row],[NB NOTA_C_QTY]],[4]!db[NB NOTA_C_QTY+F],0))</f>
        <v>#REF!</v>
      </c>
      <c r="AV95" s="53">
        <f ca="1">IF(NOTA[[#This Row],[NB NOTA_C_QTY]]="","",ROW()-2)</f>
        <v>93</v>
      </c>
    </row>
    <row r="96" spans="1:48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H96" s="47"/>
      <c r="N96" s="38"/>
      <c r="Q96" s="42"/>
      <c r="R96" s="48"/>
      <c r="S96" s="49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41" t="str">
        <f ca="1">IF(NOTA[[#This Row],[NAMA BARANG]]="","",INDEX(NOTA[SUPPLIER],MATCH(,INDIRECT(ADDRESS(ROW(NOTA[ID]),COLUMN(NOTA[ID]))&amp;":"&amp;ADDRESS(ROW(),COLUMN(NOTA[ID]))),-1)))</f>
        <v/>
      </c>
      <c r="AI96" s="41" t="str">
        <f ca="1">IF(NOTA[[#This Row],[ID_H]]="","",IF(NOTA[[#This Row],[FAKTUR]]="",INDIRECT(ADDRESS(ROW()-1,COLUMN())),NOTA[[#This Row],[FAKTUR]]))</f>
        <v/>
      </c>
      <c r="AJ96" s="38" t="str">
        <f ca="1">IF(NOTA[[#This Row],[ID]]="","",COUNTIF(NOTA[ID_H],NOTA[[#This Row],[ID_H]]))</f>
        <v/>
      </c>
      <c r="AK96" s="38" t="str">
        <f ca="1">IF(NOTA[[#This Row],[TGL.NOTA]]="",IF(NOTA[[#This Row],[SUPPLIER_H]]="","",AK95),MONTH(NOTA[[#This Row],[TGL.NOTA]]))</f>
        <v/>
      </c>
      <c r="AL96" s="38" t="str">
        <f>LOWER(SUBSTITUTE(SUBSTITUTE(SUBSTITUTE(SUBSTITUTE(SUBSTITUTE(SUBSTITUTE(SUBSTITUTE(SUBSTITUTE(SUBSTITUTE(NOTA[NAMA BARANG]," ",),".",""),"-",""),"(",""),")",""),",",""),"/",""),"""",""),"+",""))</f>
        <v/>
      </c>
      <c r="AM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38" t="str">
        <f>IF(NOTA[[#This Row],[CONCAT4]]="","",_xlfn.IFNA(MATCH(NOTA[[#This Row],[CONCAT4]],[2]!RAW[CONCAT_H],0),FALSE))</f>
        <v/>
      </c>
      <c r="AQ96" s="38" t="str">
        <f>IF(NOTA[[#This Row],[CONCAT1]]="","",MATCH(NOTA[[#This Row],[CONCAT1]],[3]!db[NB NOTA_C],0))</f>
        <v/>
      </c>
      <c r="AR96" s="38" t="str">
        <f>IF(NOTA[[#This Row],[QTY/ CTN]]="","",TRUE)</f>
        <v/>
      </c>
      <c r="AS96" s="38" t="str">
        <f ca="1">IF(NOTA[[#This Row],[ID_H]]="","",IF(NOTA[[#This Row],[Column3]]=TRUE,NOTA[[#This Row],[QTY/ CTN]],INDEX([3]!db[QTY/ CTN],NOTA[[#This Row],[//DB]])))</f>
        <v/>
      </c>
      <c r="AT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" s="38" t="str">
        <f ca="1">IF(NOTA[[#This Row],[ID_H]]="","",MATCH(NOTA[[#This Row],[NB NOTA_C_QTY]],[4]!db[NB NOTA_C_QTY+F],0))</f>
        <v/>
      </c>
      <c r="AV96" s="53" t="str">
        <f ca="1">IF(NOTA[[#This Row],[NB NOTA_C_QTY]]="","",ROW()-2)</f>
        <v/>
      </c>
    </row>
    <row r="97" spans="1:48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/>
      <c r="F97" s="37" t="s">
        <v>184</v>
      </c>
      <c r="G97" s="37" t="s">
        <v>97</v>
      </c>
      <c r="H97" s="47" t="s">
        <v>185</v>
      </c>
      <c r="J97" s="39" t="s">
        <v>186</v>
      </c>
      <c r="L97" s="37" t="s">
        <v>188</v>
      </c>
      <c r="M97" s="40">
        <v>29</v>
      </c>
      <c r="N97" s="38">
        <v>290</v>
      </c>
      <c r="O97" s="37" t="s">
        <v>142</v>
      </c>
      <c r="P97" s="41">
        <v>74500</v>
      </c>
      <c r="Q97" s="42"/>
      <c r="R97" s="48" t="s">
        <v>187</v>
      </c>
      <c r="S97" s="49"/>
      <c r="U97" s="50"/>
      <c r="V97" s="45"/>
      <c r="W97" s="50">
        <f>IF(NOTA[[#This Row],[HARGA/ CTN]]="",NOTA[[#This Row],[JUMLAH_H]],NOTA[[#This Row],[HARGA/ CTN]]*IF(NOTA[[#This Row],[C]]="",0,NOTA[[#This Row],[C]]))</f>
        <v>21605000</v>
      </c>
      <c r="X97" s="50">
        <f>IF(NOTA[[#This Row],[JUMLAH]]="","",NOTA[[#This Row],[JUMLAH]]*NOTA[[#This Row],[DISC 1]])</f>
        <v>0</v>
      </c>
      <c r="Y97" s="50">
        <f>IF(NOTA[[#This Row],[JUMLAH]]="","",(NOTA[[#This Row],[JUMLAH]]-NOTA[[#This Row],[DISC 1-]])*NOTA[[#This Row],[DISC 2]])</f>
        <v>0</v>
      </c>
      <c r="Z97" s="50">
        <f>IF(NOTA[[#This Row],[JUMLAH]]="","",NOTA[[#This Row],[DISC 1-]]+NOTA[[#This Row],[DISC 2-]])</f>
        <v>0</v>
      </c>
      <c r="AA97" s="50">
        <f>IF(NOTA[[#This Row],[JUMLAH]]="","",NOTA[[#This Row],[JUMLAH]]-NOTA[[#This Row],[DISC]])</f>
        <v>21605000</v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7" s="50">
        <f>IF(OR(NOTA[[#This Row],[QTY]]="",NOTA[[#This Row],[HARGA SATUAN]]="",),"",NOTA[[#This Row],[QTY]]*NOTA[[#This Row],[HARGA SATUAN]])</f>
        <v>21605000</v>
      </c>
      <c r="AG97" s="39">
        <f ca="1">IF(NOTA[ID_H]="","",INDEX(NOTA[TANGGAL],MATCH(,INDIRECT(ADDRESS(ROW(NOTA[TANGGAL]),COLUMN(NOTA[TANGGAL]))&amp;":"&amp;ADDRESS(ROW(),COLUMN(NOTA[TANGGAL]))),-1)))</f>
        <v>45148</v>
      </c>
      <c r="AH97" s="41" t="str">
        <f ca="1">IF(NOTA[[#This Row],[NAMA BARANG]]="","",INDEX(NOTA[SUPPLIER],MATCH(,INDIRECT(ADDRESS(ROW(NOTA[ID]),COLUMN(NOTA[ID]))&amp;":"&amp;ADDRESS(ROW(),COLUMN(NOTA[ID]))),-1)))</f>
        <v>LESTARI</v>
      </c>
      <c r="AI97" s="41" t="str">
        <f ca="1">IF(NOTA[[#This Row],[ID_H]]="","",IF(NOTA[[#This Row],[FAKTUR]]="",INDIRECT(ADDRESS(ROW()-1,COLUMN())),NOTA[[#This Row],[FAKTUR]]))</f>
        <v>UNTANA</v>
      </c>
      <c r="AJ97" s="38">
        <f ca="1">IF(NOTA[[#This Row],[ID]]="","",COUNTIF(NOTA[ID_H],NOTA[[#This Row],[ID_H]]))</f>
        <v>2</v>
      </c>
      <c r="AK97" s="38" t="e">
        <f>IF(NOTA[[#This Row],[TGL.NOTA]]="",IF(NOTA[[#This Row],[SUPPLIER_H]]="","",AK96),MONTH(NOTA[[#This Row],[TGL.NOTA]]))</f>
        <v>#VALUE!</v>
      </c>
      <c r="AL97" s="38" t="str">
        <f>LOWER(SUBSTITUTE(SUBSTITUTE(SUBSTITUTE(SUBSTITUTE(SUBSTITUTE(SUBSTITUTE(SUBSTITUTE(SUBSTITUTE(SUBSTITUTE(NOTA[NAMA BARANG]," ",),".",""),"-",""),"(",""),")",""),",",""),"/",""),"""",""),"+",""))</f>
        <v>pianikalovely10set</v>
      </c>
      <c r="AM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pianikalovely10set745000</v>
      </c>
      <c r="AN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pianikalovely10set745000</v>
      </c>
      <c r="AO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LESTARIUNTANA445996809/18/2023pianikalovely10set</v>
      </c>
      <c r="AP97" s="38" t="e">
        <f>IF(NOTA[[#This Row],[CONCAT4]]="","",_xlfn.IFNA(MATCH(NOTA[[#This Row],[CONCAT4]],[2]!RAW[CONCAT_H],0),FALSE))</f>
        <v>#REF!</v>
      </c>
      <c r="AQ97" s="38" t="e">
        <f>IF(NOTA[[#This Row],[CONCAT1]]="","",MATCH(NOTA[[#This Row],[CONCAT1]],[3]!db[NB NOTA_C],0))</f>
        <v>#N/A</v>
      </c>
      <c r="AR97" s="38" t="b">
        <f>IF(NOTA[[#This Row],[QTY/ CTN]]="","",TRUE)</f>
        <v>1</v>
      </c>
      <c r="AS97" s="38" t="str">
        <f ca="1">IF(NOTA[[#This Row],[ID_H]]="","",IF(NOTA[[#This Row],[Column3]]=TRUE,NOTA[[#This Row],[QTY/ CTN]],INDEX([3]!db[QTY/ CTN],NOTA[[#This Row],[//DB]])))</f>
        <v>10 SET</v>
      </c>
      <c r="AT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pianikalovely10set10setuntana</v>
      </c>
      <c r="AU97" s="38" t="e">
        <f ca="1">IF(NOTA[[#This Row],[ID_H]]="","",MATCH(NOTA[[#This Row],[NB NOTA_C_QTY]],[4]!db[NB NOTA_C_QTY+F],0))</f>
        <v>#REF!</v>
      </c>
      <c r="AV97" s="53">
        <f ca="1">IF(NOTA[[#This Row],[NB NOTA_C_QTY]]="","",ROW()-2)</f>
        <v>95</v>
      </c>
    </row>
    <row r="98" spans="1:48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/>
      <c r="H98" s="47"/>
      <c r="L98" s="37" t="s">
        <v>189</v>
      </c>
      <c r="M98" s="40">
        <v>51</v>
      </c>
      <c r="N98" s="38">
        <v>510</v>
      </c>
      <c r="O98" s="37" t="s">
        <v>142</v>
      </c>
      <c r="P98" s="41">
        <v>74500</v>
      </c>
      <c r="Q98" s="42"/>
      <c r="R98" s="48" t="s">
        <v>187</v>
      </c>
      <c r="S98" s="49"/>
      <c r="U98" s="50"/>
      <c r="V98" s="45"/>
      <c r="W98" s="50">
        <f>IF(NOTA[[#This Row],[HARGA/ CTN]]="",NOTA[[#This Row],[JUMLAH_H]],NOTA[[#This Row],[HARGA/ CTN]]*IF(NOTA[[#This Row],[C]]="",0,NOTA[[#This Row],[C]]))</f>
        <v>37995000</v>
      </c>
      <c r="X98" s="50">
        <f>IF(NOTA[[#This Row],[JUMLAH]]="","",NOTA[[#This Row],[JUMLAH]]*NOTA[[#This Row],[DISC 1]])</f>
        <v>0</v>
      </c>
      <c r="Y98" s="50">
        <f>IF(NOTA[[#This Row],[JUMLAH]]="","",(NOTA[[#This Row],[JUMLAH]]-NOTA[[#This Row],[DISC 1-]])*NOTA[[#This Row],[DISC 2]])</f>
        <v>0</v>
      </c>
      <c r="Z98" s="50">
        <f>IF(NOTA[[#This Row],[JUMLAH]]="","",NOTA[[#This Row],[DISC 1-]]+NOTA[[#This Row],[DISC 2-]])</f>
        <v>0</v>
      </c>
      <c r="AA98" s="50">
        <f>IF(NOTA[[#This Row],[JUMLAH]]="","",NOTA[[#This Row],[JUMLAH]]-NOTA[[#This Row],[DISC]])</f>
        <v>37995000</v>
      </c>
      <c r="AB98" s="50"/>
      <c r="AC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E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8" s="50">
        <f>IF(OR(NOTA[[#This Row],[QTY]]="",NOTA[[#This Row],[HARGA SATUAN]]="",),"",NOTA[[#This Row],[QTY]]*NOTA[[#This Row],[HARGA SATUAN]])</f>
        <v>37995000</v>
      </c>
      <c r="AG98" s="39">
        <f ca="1">IF(NOTA[ID_H]="","",INDEX(NOTA[TANGGAL],MATCH(,INDIRECT(ADDRESS(ROW(NOTA[TANGGAL]),COLUMN(NOTA[TANGGAL]))&amp;":"&amp;ADDRESS(ROW(),COLUMN(NOTA[TANGGAL]))),-1)))</f>
        <v>45148</v>
      </c>
      <c r="AH98" s="41" t="str">
        <f ca="1">IF(NOTA[[#This Row],[NAMA BARANG]]="","",INDEX(NOTA[SUPPLIER],MATCH(,INDIRECT(ADDRESS(ROW(NOTA[ID]),COLUMN(NOTA[ID]))&amp;":"&amp;ADDRESS(ROW(),COLUMN(NOTA[ID]))),-1)))</f>
        <v>LESTARI</v>
      </c>
      <c r="AI98" s="41" t="str">
        <f ca="1">IF(NOTA[[#This Row],[ID_H]]="","",IF(NOTA[[#This Row],[FAKTUR]]="",INDIRECT(ADDRESS(ROW()-1,COLUMN())),NOTA[[#This Row],[FAKTUR]]))</f>
        <v>UNTANA</v>
      </c>
      <c r="AJ98" s="38" t="str">
        <f ca="1">IF(NOTA[[#This Row],[ID]]="","",COUNTIF(NOTA[ID_H],NOTA[[#This Row],[ID_H]]))</f>
        <v/>
      </c>
      <c r="AK98" s="38" t="e">
        <f ca="1">IF(NOTA[[#This Row],[TGL.NOTA]]="",IF(NOTA[[#This Row],[SUPPLIER_H]]="","",AK97),MONTH(NOTA[[#This Row],[TGL.NOTA]]))</f>
        <v>#VALUE!</v>
      </c>
      <c r="AL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M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N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O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38" t="str">
        <f>IF(NOTA[[#This Row],[CONCAT4]]="","",_xlfn.IFNA(MATCH(NOTA[[#This Row],[CONCAT4]],[2]!RAW[CONCAT_H],0),FALSE))</f>
        <v/>
      </c>
      <c r="AQ98" s="38" t="e">
        <f>IF(NOTA[[#This Row],[CONCAT1]]="","",MATCH(NOTA[[#This Row],[CONCAT1]],[3]!db[NB NOTA_C],0))</f>
        <v>#N/A</v>
      </c>
      <c r="AR98" s="38" t="b">
        <f>IF(NOTA[[#This Row],[QTY/ CTN]]="","",TRUE)</f>
        <v>1</v>
      </c>
      <c r="AS98" s="38" t="str">
        <f ca="1">IF(NOTA[[#This Row],[ID_H]]="","",IF(NOTA[[#This Row],[Column3]]=TRUE,NOTA[[#This Row],[QTY/ CTN]],INDEX([3]!db[QTY/ CTN],NOTA[[#This Row],[//DB]])))</f>
        <v>10 SET</v>
      </c>
      <c r="AT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U98" s="38" t="e">
        <f ca="1">IF(NOTA[[#This Row],[ID_H]]="","",MATCH(NOTA[[#This Row],[NB NOTA_C_QTY]],[4]!db[NB NOTA_C_QTY+F],0))</f>
        <v>#REF!</v>
      </c>
      <c r="AV98" s="53">
        <f ca="1">IF(NOTA[[#This Row],[NB NOTA_C_QTY]]="","",ROW()-2)</f>
        <v>96</v>
      </c>
    </row>
    <row r="99" spans="1:48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H99" s="47"/>
      <c r="N99" s="38"/>
      <c r="Q99" s="42"/>
      <c r="R99" s="48"/>
      <c r="S99" s="49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41" t="str">
        <f ca="1">IF(NOTA[[#This Row],[NAMA BARANG]]="","",INDEX(NOTA[SUPPLIER],MATCH(,INDIRECT(ADDRESS(ROW(NOTA[ID]),COLUMN(NOTA[ID]))&amp;":"&amp;ADDRESS(ROW(),COLUMN(NOTA[ID]))),-1)))</f>
        <v/>
      </c>
      <c r="AI99" s="41" t="str">
        <f ca="1">IF(NOTA[[#This Row],[ID_H]]="","",IF(NOTA[[#This Row],[FAKTUR]]="",INDIRECT(ADDRESS(ROW()-1,COLUMN())),NOTA[[#This Row],[FAKTUR]]))</f>
        <v/>
      </c>
      <c r="AJ99" s="38" t="str">
        <f ca="1">IF(NOTA[[#This Row],[ID]]="","",COUNTIF(NOTA[ID_H],NOTA[[#This Row],[ID_H]]))</f>
        <v/>
      </c>
      <c r="AK99" s="38" t="str">
        <f ca="1">IF(NOTA[[#This Row],[TGL.NOTA]]="",IF(NOTA[[#This Row],[SUPPLIER_H]]="","",AK98),MONTH(NOTA[[#This Row],[TGL.NOTA]]))</f>
        <v/>
      </c>
      <c r="AL99" s="38" t="str">
        <f>LOWER(SUBSTITUTE(SUBSTITUTE(SUBSTITUTE(SUBSTITUTE(SUBSTITUTE(SUBSTITUTE(SUBSTITUTE(SUBSTITUTE(SUBSTITUTE(NOTA[NAMA BARANG]," ",),".",""),"-",""),"(",""),")",""),",",""),"/",""),"""",""),"+",""))</f>
        <v/>
      </c>
      <c r="AM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8" t="str">
        <f>IF(NOTA[[#This Row],[CONCAT4]]="","",_xlfn.IFNA(MATCH(NOTA[[#This Row],[CONCAT4]],[2]!RAW[CONCAT_H],0),FALSE))</f>
        <v/>
      </c>
      <c r="AQ99" s="38" t="str">
        <f>IF(NOTA[[#This Row],[CONCAT1]]="","",MATCH(NOTA[[#This Row],[CONCAT1]],[3]!db[NB NOTA_C],0))</f>
        <v/>
      </c>
      <c r="AR99" s="38" t="str">
        <f>IF(NOTA[[#This Row],[QTY/ CTN]]="","",TRUE)</f>
        <v/>
      </c>
      <c r="AS99" s="38" t="str">
        <f ca="1">IF(NOTA[[#This Row],[ID_H]]="","",IF(NOTA[[#This Row],[Column3]]=TRUE,NOTA[[#This Row],[QTY/ CTN]],INDEX([3]!db[QTY/ CTN],NOTA[[#This Row],[//DB]])))</f>
        <v/>
      </c>
      <c r="AT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8" t="str">
        <f ca="1">IF(NOTA[[#This Row],[ID_H]]="","",MATCH(NOTA[[#This Row],[NB NOTA_C_QTY]],[4]!db[NB NOTA_C_QTY+F],0))</f>
        <v/>
      </c>
      <c r="AV99" s="53" t="str">
        <f ca="1">IF(NOTA[[#This Row],[NB NOTA_C_QTY]]="","",ROW()-2)</f>
        <v/>
      </c>
    </row>
    <row r="100" spans="1:48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/>
      <c r="F100" s="37" t="s">
        <v>190</v>
      </c>
      <c r="G100" s="37" t="s">
        <v>97</v>
      </c>
      <c r="H100" s="47" t="s">
        <v>191</v>
      </c>
      <c r="J100" s="39">
        <v>45146</v>
      </c>
      <c r="L100" s="37" t="s">
        <v>192</v>
      </c>
      <c r="M100" s="40">
        <v>2</v>
      </c>
      <c r="N100" s="38">
        <v>120</v>
      </c>
      <c r="O100" s="37" t="s">
        <v>98</v>
      </c>
      <c r="P100" s="41">
        <v>21500</v>
      </c>
      <c r="Q100" s="42"/>
      <c r="R100" s="48" t="s">
        <v>193</v>
      </c>
      <c r="S100" s="49">
        <v>0.03</v>
      </c>
      <c r="U100" s="50"/>
      <c r="V100" s="45"/>
      <c r="W100" s="50">
        <f>IF(NOTA[[#This Row],[HARGA/ CTN]]="",NOTA[[#This Row],[JUMLAH_H]],NOTA[[#This Row],[HARGA/ CTN]]*IF(NOTA[[#This Row],[C]]="",0,NOTA[[#This Row],[C]]))</f>
        <v>2580000</v>
      </c>
      <c r="X100" s="50">
        <f>IF(NOTA[[#This Row],[JUMLAH]]="","",NOTA[[#This Row],[JUMLAH]]*NOTA[[#This Row],[DISC 1]])</f>
        <v>77400</v>
      </c>
      <c r="Y100" s="50">
        <f>IF(NOTA[[#This Row],[JUMLAH]]="","",(NOTA[[#This Row],[JUMLAH]]-NOTA[[#This Row],[DISC 1-]])*NOTA[[#This Row],[DISC 2]])</f>
        <v>0</v>
      </c>
      <c r="Z100" s="50">
        <f>IF(NOTA[[#This Row],[JUMLAH]]="","",NOTA[[#This Row],[DISC 1-]]+NOTA[[#This Row],[DISC 2-]])</f>
        <v>77400</v>
      </c>
      <c r="AA100" s="50">
        <f>IF(NOTA[[#This Row],[JUMLAH]]="","",NOTA[[#This Row],[JUMLAH]]-NOTA[[#This Row],[DISC]])</f>
        <v>2502600</v>
      </c>
      <c r="AB100" s="50"/>
      <c r="AC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D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E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100" s="50">
        <f>IF(OR(NOTA[[#This Row],[QTY]]="",NOTA[[#This Row],[HARGA SATUAN]]="",),"",NOTA[[#This Row],[QTY]]*NOTA[[#This Row],[HARGA SATUAN]])</f>
        <v>2580000</v>
      </c>
      <c r="AG100" s="39">
        <f ca="1">IF(NOTA[ID_H]="","",INDEX(NOTA[TANGGAL],MATCH(,INDIRECT(ADDRESS(ROW(NOTA[TANGGAL]),COLUMN(NOTA[TANGGAL]))&amp;":"&amp;ADDRESS(ROW(),COLUMN(NOTA[TANGGAL]))),-1)))</f>
        <v>45148</v>
      </c>
      <c r="AH100" s="41" t="str">
        <f ca="1">IF(NOTA[[#This Row],[NAMA BARANG]]="","",INDEX(NOTA[SUPPLIER],MATCH(,INDIRECT(ADDRESS(ROW(NOTA[ID]),COLUMN(NOTA[ID]))&amp;":"&amp;ADDRESS(ROW(),COLUMN(NOTA[ID]))),-1)))</f>
        <v>DUTA BUANA</v>
      </c>
      <c r="AI100" s="41" t="str">
        <f ca="1">IF(NOTA[[#This Row],[ID_H]]="","",IF(NOTA[[#This Row],[FAKTUR]]="",INDIRECT(ADDRESS(ROW()-1,COLUMN())),NOTA[[#This Row],[FAKTUR]]))</f>
        <v>UNTANA</v>
      </c>
      <c r="AJ100" s="38">
        <f ca="1">IF(NOTA[[#This Row],[ID]]="","",COUNTIF(NOTA[ID_H],NOTA[[#This Row],[ID_H]]))</f>
        <v>1</v>
      </c>
      <c r="AK100" s="38">
        <f>IF(NOTA[[#This Row],[TGL.NOTA]]="",IF(NOTA[[#This Row],[SUPPLIER_H]]="","",AK99),MONTH(NOTA[[#This Row],[TGL.NOTA]]))</f>
        <v>8</v>
      </c>
      <c r="AL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P100" s="38" t="e">
        <f>IF(NOTA[[#This Row],[CONCAT4]]="","",_xlfn.IFNA(MATCH(NOTA[[#This Row],[CONCAT4]],[2]!RAW[CONCAT_H],0),FALSE))</f>
        <v>#REF!</v>
      </c>
      <c r="AQ100" s="38" t="e">
        <f>IF(NOTA[[#This Row],[CONCAT1]]="","",MATCH(NOTA[[#This Row],[CONCAT1]],[3]!db[NB NOTA_C],0))</f>
        <v>#N/A</v>
      </c>
      <c r="AR100" s="38" t="b">
        <f>IF(NOTA[[#This Row],[QTY/ CTN]]="","",TRUE)</f>
        <v>1</v>
      </c>
      <c r="AS100" s="38" t="str">
        <f ca="1">IF(NOTA[[#This Row],[ID_H]]="","",IF(NOTA[[#This Row],[Column3]]=TRUE,NOTA[[#This Row],[QTY/ CTN]],INDEX([3]!db[QTY/ CTN],NOTA[[#This Row],[//DB]])))</f>
        <v>60 LSN</v>
      </c>
      <c r="AT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U100" s="38" t="e">
        <f ca="1">IF(NOTA[[#This Row],[ID_H]]="","",MATCH(NOTA[[#This Row],[NB NOTA_C_QTY]],[4]!db[NB NOTA_C_QTY+F],0))</f>
        <v>#REF!</v>
      </c>
      <c r="AV100" s="53">
        <f ca="1">IF(NOTA[[#This Row],[NB NOTA_C_QTY]]="","",ROW()-2)</f>
        <v>98</v>
      </c>
    </row>
    <row r="101" spans="1:48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H101" s="47"/>
      <c r="N101" s="38"/>
      <c r="Q101" s="42"/>
      <c r="R101" s="48"/>
      <c r="S101" s="49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41" t="str">
        <f ca="1">IF(NOTA[[#This Row],[NAMA BARANG]]="","",INDEX(NOTA[SUPPLIER],MATCH(,INDIRECT(ADDRESS(ROW(NOTA[ID]),COLUMN(NOTA[ID]))&amp;":"&amp;ADDRESS(ROW(),COLUMN(NOTA[ID]))),-1)))</f>
        <v/>
      </c>
      <c r="AI101" s="41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8" t="str">
        <f>IF(NOTA[[#This Row],[CONCAT4]]="","",_xlfn.IFNA(MATCH(NOTA[[#This Row],[CONCAT4]],[2]!RAW[CONCAT_H],0),FALSE))</f>
        <v/>
      </c>
      <c r="AQ101" s="38" t="str">
        <f>IF(NOTA[[#This Row],[CONCAT1]]="","",MATCH(NOTA[[#This Row],[CONCAT1]],[3]!db[NB NOTA_C],0))</f>
        <v/>
      </c>
      <c r="AR101" s="38" t="str">
        <f>IF(NOTA[[#This Row],[QTY/ CTN]]="","",TRUE)</f>
        <v/>
      </c>
      <c r="AS101" s="38" t="str">
        <f ca="1">IF(NOTA[[#This Row],[ID_H]]="","",IF(NOTA[[#This Row],[Column3]]=TRUE,NOTA[[#This Row],[QTY/ CTN]],INDEX([3]!db[QTY/ CTN],NOTA[[#This Row],[//DB]])))</f>
        <v/>
      </c>
      <c r="AT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" s="38" t="str">
        <f ca="1">IF(NOTA[[#This Row],[ID_H]]="","",MATCH(NOTA[[#This Row],[NB NOTA_C_QTY]],[4]!db[NB NOTA_C_QTY+F],0))</f>
        <v/>
      </c>
      <c r="AV101" s="53" t="str">
        <f ca="1">IF(NOTA[[#This Row],[NB NOTA_C_QTY]]="","",ROW()-2)</f>
        <v/>
      </c>
    </row>
    <row r="102" spans="1:48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>
        <v>45148</v>
      </c>
      <c r="F102" s="37" t="s">
        <v>223</v>
      </c>
      <c r="G102" s="37" t="s">
        <v>97</v>
      </c>
      <c r="H102" s="47" t="s">
        <v>224</v>
      </c>
      <c r="J102" s="39">
        <v>45148</v>
      </c>
      <c r="L102" s="37" t="s">
        <v>225</v>
      </c>
      <c r="N102" s="38">
        <v>120</v>
      </c>
      <c r="O102" s="37" t="s">
        <v>95</v>
      </c>
      <c r="P102" s="41">
        <v>1600</v>
      </c>
      <c r="Q102" s="42"/>
      <c r="R102" s="48"/>
      <c r="S102" s="49"/>
      <c r="U102" s="50"/>
      <c r="V102" s="45"/>
      <c r="W102" s="50">
        <f>IF(NOTA[[#This Row],[HARGA/ CTN]]="",NOTA[[#This Row],[JUMLAH_H]],NOTA[[#This Row],[HARGA/ CTN]]*IF(NOTA[[#This Row],[C]]="",0,NOTA[[#This Row],[C]]))</f>
        <v>192000</v>
      </c>
      <c r="X102" s="50">
        <f>IF(NOTA[[#This Row],[JUMLAH]]="","",NOTA[[#This Row],[JUMLAH]]*NOTA[[#This Row],[DISC 1]])</f>
        <v>0</v>
      </c>
      <c r="Y102" s="50">
        <f>IF(NOTA[[#This Row],[JUMLAH]]="","",(NOTA[[#This Row],[JUMLAH]]-NOTA[[#This Row],[DISC 1-]])*NOTA[[#This Row],[DISC 2]])</f>
        <v>0</v>
      </c>
      <c r="Z102" s="50">
        <f>IF(NOTA[[#This Row],[JUMLAH]]="","",NOTA[[#This Row],[DISC 1-]]+NOTA[[#This Row],[DISC 2-]])</f>
        <v>0</v>
      </c>
      <c r="AA102" s="50">
        <f>IF(NOTA[[#This Row],[JUMLAH]]="","",NOTA[[#This Row],[JUMLAH]]-NOTA[[#This Row],[DISC]])</f>
        <v>192000</v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2" s="50">
        <f>IF(OR(NOTA[[#This Row],[QTY]]="",NOTA[[#This Row],[HARGA SATUAN]]="",),"",NOTA[[#This Row],[QTY]]*NOTA[[#This Row],[HARGA SATUAN]])</f>
        <v>192000</v>
      </c>
      <c r="AG102" s="39">
        <f ca="1">IF(NOTA[ID_H]="","",INDEX(NOTA[TANGGAL],MATCH(,INDIRECT(ADDRESS(ROW(NOTA[TANGGAL]),COLUMN(NOTA[TANGGAL]))&amp;":"&amp;ADDRESS(ROW(),COLUMN(NOTA[TANGGAL]))),-1)))</f>
        <v>45148</v>
      </c>
      <c r="AH102" s="41" t="str">
        <f ca="1">IF(NOTA[[#This Row],[NAMA BARANG]]="","",INDEX(NOTA[SUPPLIER],MATCH(,INDIRECT(ADDRESS(ROW(NOTA[ID]),COLUMN(NOTA[ID]))&amp;":"&amp;ADDRESS(ROW(),COLUMN(NOTA[ID]))),-1)))</f>
        <v>HANSA</v>
      </c>
      <c r="AI102" s="41" t="str">
        <f ca="1">IF(NOTA[[#This Row],[ID_H]]="","",IF(NOTA[[#This Row],[FAKTUR]]="",INDIRECT(ADDRESS(ROW()-1,COLUMN())),NOTA[[#This Row],[FAKTUR]]))</f>
        <v>UNTANA</v>
      </c>
      <c r="AJ102" s="38">
        <f ca="1">IF(NOTA[[#This Row],[ID]]="","",COUNTIF(NOTA[ID_H],NOTA[[#This Row],[ID_H]]))</f>
        <v>6</v>
      </c>
      <c r="AK102" s="38">
        <f>IF(NOTA[[#This Row],[TGL.NOTA]]="",IF(NOTA[[#This Row],[SUPPLIER_H]]="","",AK57),MONTH(NOTA[[#This Row],[TGL.NOTA]]))</f>
        <v>8</v>
      </c>
      <c r="AL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N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P102" s="38" t="e">
        <f>IF(NOTA[[#This Row],[CONCAT4]]="","",_xlfn.IFNA(MATCH(NOTA[[#This Row],[CONCAT4]],[2]!RAW[CONCAT_H],0),FALSE))</f>
        <v>#REF!</v>
      </c>
      <c r="AQ102" s="38">
        <f>IF(NOTA[[#This Row],[CONCAT1]]="","",MATCH(NOTA[[#This Row],[CONCAT1]],[3]!db[NB NOTA_C],0))</f>
        <v>1572</v>
      </c>
      <c r="AR102" s="38" t="str">
        <f>IF(NOTA[[#This Row],[QTY/ CTN]]="","",TRUE)</f>
        <v/>
      </c>
      <c r="AS102" s="38" t="str">
        <f ca="1">IF(NOTA[[#This Row],[ID_H]]="","",IF(NOTA[[#This Row],[Column3]]=TRUE,NOTA[[#This Row],[QTY/ CTN]],INDEX([3]!db[QTY/ CTN],NOTA[[#This Row],[//DB]])))</f>
        <v>480 PCS</v>
      </c>
      <c r="AT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102" s="38" t="e">
        <f ca="1">IF(NOTA[[#This Row],[ID_H]]="","",MATCH(NOTA[[#This Row],[NB NOTA_C_QTY]],[4]!db[NB NOTA_C_QTY+F],0))</f>
        <v>#REF!</v>
      </c>
      <c r="AV102" s="53">
        <f ca="1">IF(NOTA[[#This Row],[NB NOTA_C_QTY]]="","",ROW()-2)</f>
        <v>100</v>
      </c>
    </row>
    <row r="103" spans="1:48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/>
      <c r="H103" s="47"/>
      <c r="L103" s="37" t="s">
        <v>226</v>
      </c>
      <c r="N103" s="38">
        <v>120</v>
      </c>
      <c r="O103" s="37" t="s">
        <v>95</v>
      </c>
      <c r="P103" s="41">
        <v>1600</v>
      </c>
      <c r="Q103" s="42"/>
      <c r="R103" s="48"/>
      <c r="S103" s="49"/>
      <c r="U103" s="50"/>
      <c r="V103" s="45"/>
      <c r="W103" s="50">
        <f>IF(NOTA[[#This Row],[HARGA/ CTN]]="",NOTA[[#This Row],[JUMLAH_H]],NOTA[[#This Row],[HARGA/ CTN]]*IF(NOTA[[#This Row],[C]]="",0,NOTA[[#This Row],[C]]))</f>
        <v>192000</v>
      </c>
      <c r="X103" s="50">
        <f>IF(NOTA[[#This Row],[JUMLAH]]="","",NOTA[[#This Row],[JUMLAH]]*NOTA[[#This Row],[DISC 1]])</f>
        <v>0</v>
      </c>
      <c r="Y103" s="50">
        <f>IF(NOTA[[#This Row],[JUMLAH]]="","",(NOTA[[#This Row],[JUMLAH]]-NOTA[[#This Row],[DISC 1-]])*NOTA[[#This Row],[DISC 2]])</f>
        <v>0</v>
      </c>
      <c r="Z103" s="50">
        <f>IF(NOTA[[#This Row],[JUMLAH]]="","",NOTA[[#This Row],[DISC 1-]]+NOTA[[#This Row],[DISC 2-]])</f>
        <v>0</v>
      </c>
      <c r="AA103" s="50">
        <f>IF(NOTA[[#This Row],[JUMLAH]]="","",NOTA[[#This Row],[JUMLAH]]-NOTA[[#This Row],[DISC]])</f>
        <v>192000</v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3" s="50">
        <f>IF(OR(NOTA[[#This Row],[QTY]]="",NOTA[[#This Row],[HARGA SATUAN]]="",),"",NOTA[[#This Row],[QTY]]*NOTA[[#This Row],[HARGA SATUAN]])</f>
        <v>192000</v>
      </c>
      <c r="AG103" s="39">
        <f ca="1">IF(NOTA[ID_H]="","",INDEX(NOTA[TANGGAL],MATCH(,INDIRECT(ADDRESS(ROW(NOTA[TANGGAL]),COLUMN(NOTA[TANGGAL]))&amp;":"&amp;ADDRESS(ROW(),COLUMN(NOTA[TANGGAL]))),-1)))</f>
        <v>45148</v>
      </c>
      <c r="AH103" s="41" t="str">
        <f ca="1">IF(NOTA[[#This Row],[NAMA BARANG]]="","",INDEX(NOTA[SUPPLIER],MATCH(,INDIRECT(ADDRESS(ROW(NOTA[ID]),COLUMN(NOTA[ID]))&amp;":"&amp;ADDRESS(ROW(),COLUMN(NOTA[ID]))),-1)))</f>
        <v>HANSA</v>
      </c>
      <c r="AI103" s="41" t="str">
        <f ca="1">IF(NOTA[[#This Row],[ID_H]]="","",IF(NOTA[[#This Row],[FAKTUR]]="",INDIRECT(ADDRESS(ROW()-1,COLUMN())),NOTA[[#This Row],[FAKTUR]]))</f>
        <v>UNTANA</v>
      </c>
      <c r="AJ103" s="38" t="str">
        <f ca="1">IF(NOTA[[#This Row],[ID]]="","",COUNTIF(NOTA[ID_H],NOTA[[#This Row],[ID_H]]))</f>
        <v/>
      </c>
      <c r="AK103" s="38">
        <f ca="1">IF(NOTA[[#This Row],[TGL.NOTA]]="",IF(NOTA[[#This Row],[SUPPLIER_H]]="","",AK102),MONTH(NOTA[[#This Row],[TGL.NOTA]]))</f>
        <v>8</v>
      </c>
      <c r="AL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8" t="str">
        <f>IF(NOTA[[#This Row],[CONCAT4]]="","",_xlfn.IFNA(MATCH(NOTA[[#This Row],[CONCAT4]],[2]!RAW[CONCAT_H],0),FALSE))</f>
        <v/>
      </c>
      <c r="AQ103" s="38">
        <f>IF(NOTA[[#This Row],[CONCAT1]]="","",MATCH(NOTA[[#This Row],[CONCAT1]],[3]!db[NB NOTA_C],0))</f>
        <v>1573</v>
      </c>
      <c r="AR103" s="38" t="str">
        <f>IF(NOTA[[#This Row],[QTY/ CTN]]="","",TRUE)</f>
        <v/>
      </c>
      <c r="AS103" s="38" t="str">
        <f ca="1">IF(NOTA[[#This Row],[ID_H]]="","",IF(NOTA[[#This Row],[Column3]]=TRUE,NOTA[[#This Row],[QTY/ CTN]],INDEX([3]!db[QTY/ CTN],NOTA[[#This Row],[//DB]])))</f>
        <v>480 PCS</v>
      </c>
      <c r="AT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103" s="38" t="e">
        <f ca="1">IF(NOTA[[#This Row],[ID_H]]="","",MATCH(NOTA[[#This Row],[NB NOTA_C_QTY]],[4]!db[NB NOTA_C_QTY+F],0))</f>
        <v>#REF!</v>
      </c>
      <c r="AV103" s="53">
        <f ca="1">IF(NOTA[[#This Row],[NB NOTA_C_QTY]]="","",ROW()-2)</f>
        <v>101</v>
      </c>
    </row>
    <row r="104" spans="1:48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/>
      <c r="H104" s="47"/>
      <c r="L104" s="37" t="s">
        <v>227</v>
      </c>
      <c r="N104" s="38">
        <v>50</v>
      </c>
      <c r="O104" s="37" t="s">
        <v>95</v>
      </c>
      <c r="P104" s="41">
        <v>4330</v>
      </c>
      <c r="Q104" s="42"/>
      <c r="R104" s="48"/>
      <c r="S104" s="49"/>
      <c r="U104" s="50"/>
      <c r="V104" s="45"/>
      <c r="W104" s="50">
        <f>IF(NOTA[[#This Row],[HARGA/ CTN]]="",NOTA[[#This Row],[JUMLAH_H]],NOTA[[#This Row],[HARGA/ CTN]]*IF(NOTA[[#This Row],[C]]="",0,NOTA[[#This Row],[C]]))</f>
        <v>216500</v>
      </c>
      <c r="X104" s="50">
        <f>IF(NOTA[[#This Row],[JUMLAH]]="","",NOTA[[#This Row],[JUMLAH]]*NOTA[[#This Row],[DISC 1]])</f>
        <v>0</v>
      </c>
      <c r="Y104" s="50">
        <f>IF(NOTA[[#This Row],[JUMLAH]]="","",(NOTA[[#This Row],[JUMLAH]]-NOTA[[#This Row],[DISC 1-]])*NOTA[[#This Row],[DISC 2]])</f>
        <v>0</v>
      </c>
      <c r="Z104" s="50">
        <f>IF(NOTA[[#This Row],[JUMLAH]]="","",NOTA[[#This Row],[DISC 1-]]+NOTA[[#This Row],[DISC 2-]])</f>
        <v>0</v>
      </c>
      <c r="AA104" s="50">
        <f>IF(NOTA[[#This Row],[JUMLAH]]="","",NOTA[[#This Row],[JUMLAH]]-NOTA[[#This Row],[DISC]])</f>
        <v>216500</v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104" s="50">
        <f>IF(OR(NOTA[[#This Row],[QTY]]="",NOTA[[#This Row],[HARGA SATUAN]]="",),"",NOTA[[#This Row],[QTY]]*NOTA[[#This Row],[HARGA SATUAN]])</f>
        <v>216500</v>
      </c>
      <c r="AG104" s="39">
        <f ca="1">IF(NOTA[ID_H]="","",INDEX(NOTA[TANGGAL],MATCH(,INDIRECT(ADDRESS(ROW(NOTA[TANGGAL]),COLUMN(NOTA[TANGGAL]))&amp;":"&amp;ADDRESS(ROW(),COLUMN(NOTA[TANGGAL]))),-1)))</f>
        <v>45148</v>
      </c>
      <c r="AH104" s="41" t="str">
        <f ca="1">IF(NOTA[[#This Row],[NAMA BARANG]]="","",INDEX(NOTA[SUPPLIER],MATCH(,INDIRECT(ADDRESS(ROW(NOTA[ID]),COLUMN(NOTA[ID]))&amp;":"&amp;ADDRESS(ROW(),COLUMN(NOTA[ID]))),-1)))</f>
        <v>HANSA</v>
      </c>
      <c r="AI104" s="41" t="str">
        <f ca="1">IF(NOTA[[#This Row],[ID_H]]="","",IF(NOTA[[#This Row],[FAKTUR]]="",INDIRECT(ADDRESS(ROW()-1,COLUMN())),NOTA[[#This Row],[FAKTUR]]))</f>
        <v>UNTANA</v>
      </c>
      <c r="AJ104" s="38" t="str">
        <f ca="1">IF(NOTA[[#This Row],[ID]]="","",COUNTIF(NOTA[ID_H],NOTA[[#This Row],[ID_H]]))</f>
        <v/>
      </c>
      <c r="AK104" s="38">
        <f ca="1">IF(NOTA[[#This Row],[TGL.NOTA]]="",IF(NOTA[[#This Row],[SUPPLIER_H]]="","",AK103),MONTH(NOTA[[#This Row],[TGL.NOTA]]))</f>
        <v>8</v>
      </c>
      <c r="AL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N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38" t="str">
        <f>IF(NOTA[[#This Row],[CONCAT4]]="","",_xlfn.IFNA(MATCH(NOTA[[#This Row],[CONCAT4]],[2]!RAW[CONCAT_H],0),FALSE))</f>
        <v/>
      </c>
      <c r="AQ104" s="38">
        <f>IF(NOTA[[#This Row],[CONCAT1]]="","",MATCH(NOTA[[#This Row],[CONCAT1]],[3]!db[NB NOTA_C],0))</f>
        <v>1576</v>
      </c>
      <c r="AR104" s="38" t="str">
        <f>IF(NOTA[[#This Row],[QTY/ CTN]]="","",TRUE)</f>
        <v/>
      </c>
      <c r="AS104" s="38" t="str">
        <f ca="1">IF(NOTA[[#This Row],[ID_H]]="","",IF(NOTA[[#This Row],[Column3]]=TRUE,NOTA[[#This Row],[QTY/ CTN]],INDEX([3]!db[QTY/ CTN],NOTA[[#This Row],[//DB]])))</f>
        <v>210 PCS</v>
      </c>
      <c r="AT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104" s="38" t="e">
        <f ca="1">IF(NOTA[[#This Row],[ID_H]]="","",MATCH(NOTA[[#This Row],[NB NOTA_C_QTY]],[4]!db[NB NOTA_C_QTY+F],0))</f>
        <v>#REF!</v>
      </c>
      <c r="AV104" s="53">
        <f ca="1">IF(NOTA[[#This Row],[NB NOTA_C_QTY]]="","",ROW()-2)</f>
        <v>102</v>
      </c>
    </row>
    <row r="105" spans="1:48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H105" s="47"/>
      <c r="L105" s="37" t="s">
        <v>228</v>
      </c>
      <c r="N105" s="38">
        <v>50</v>
      </c>
      <c r="O105" s="37" t="s">
        <v>95</v>
      </c>
      <c r="P105" s="41">
        <v>4550</v>
      </c>
      <c r="Q105" s="42"/>
      <c r="R105" s="48"/>
      <c r="S105" s="49"/>
      <c r="U105" s="50"/>
      <c r="V105" s="45"/>
      <c r="W105" s="50">
        <f>IF(NOTA[[#This Row],[HARGA/ CTN]]="",NOTA[[#This Row],[JUMLAH_H]],NOTA[[#This Row],[HARGA/ CTN]]*IF(NOTA[[#This Row],[C]]="",0,NOTA[[#This Row],[C]]))</f>
        <v>227500</v>
      </c>
      <c r="X105" s="50">
        <f>IF(NOTA[[#This Row],[JUMLAH]]="","",NOTA[[#This Row],[JUMLAH]]*NOTA[[#This Row],[DISC 1]])</f>
        <v>0</v>
      </c>
      <c r="Y105" s="50">
        <f>IF(NOTA[[#This Row],[JUMLAH]]="","",(NOTA[[#This Row],[JUMLAH]]-NOTA[[#This Row],[DISC 1-]])*NOTA[[#This Row],[DISC 2]])</f>
        <v>0</v>
      </c>
      <c r="Z105" s="50">
        <f>IF(NOTA[[#This Row],[JUMLAH]]="","",NOTA[[#This Row],[DISC 1-]]+NOTA[[#This Row],[DISC 2-]])</f>
        <v>0</v>
      </c>
      <c r="AA105" s="50">
        <f>IF(NOTA[[#This Row],[JUMLAH]]="","",NOTA[[#This Row],[JUMLAH]]-NOTA[[#This Row],[DISC]])</f>
        <v>227500</v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105" s="50">
        <f>IF(OR(NOTA[[#This Row],[QTY]]="",NOTA[[#This Row],[HARGA SATUAN]]="",),"",NOTA[[#This Row],[QTY]]*NOTA[[#This Row],[HARGA SATUAN]])</f>
        <v>227500</v>
      </c>
      <c r="AG105" s="39">
        <f ca="1">IF(NOTA[ID_H]="","",INDEX(NOTA[TANGGAL],MATCH(,INDIRECT(ADDRESS(ROW(NOTA[TANGGAL]),COLUMN(NOTA[TANGGAL]))&amp;":"&amp;ADDRESS(ROW(),COLUMN(NOTA[TANGGAL]))),-1)))</f>
        <v>45148</v>
      </c>
      <c r="AH105" s="41" t="str">
        <f ca="1">IF(NOTA[[#This Row],[NAMA BARANG]]="","",INDEX(NOTA[SUPPLIER],MATCH(,INDIRECT(ADDRESS(ROW(NOTA[ID]),COLUMN(NOTA[ID]))&amp;":"&amp;ADDRESS(ROW(),COLUMN(NOTA[ID]))),-1)))</f>
        <v>HANSA</v>
      </c>
      <c r="AI105" s="41" t="str">
        <f ca="1">IF(NOTA[[#This Row],[ID_H]]="","",IF(NOTA[[#This Row],[FAKTUR]]="",INDIRECT(ADDRESS(ROW()-1,COLUMN())),NOTA[[#This Row],[FAKTUR]]))</f>
        <v>UNTANA</v>
      </c>
      <c r="AJ105" s="38" t="str">
        <f ca="1">IF(NOTA[[#This Row],[ID]]="","",COUNTIF(NOTA[ID_H],NOTA[[#This Row],[ID_H]]))</f>
        <v/>
      </c>
      <c r="AK105" s="38">
        <f ca="1">IF(NOTA[[#This Row],[TGL.NOTA]]="",IF(NOTA[[#This Row],[SUPPLIER_H]]="","",AK104),MONTH(NOTA[[#This Row],[TGL.NOTA]]))</f>
        <v>8</v>
      </c>
      <c r="AL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N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8" t="str">
        <f>IF(NOTA[[#This Row],[CONCAT4]]="","",_xlfn.IFNA(MATCH(NOTA[[#This Row],[CONCAT4]],[2]!RAW[CONCAT_H],0),FALSE))</f>
        <v/>
      </c>
      <c r="AQ105" s="38">
        <f>IF(NOTA[[#This Row],[CONCAT1]]="","",MATCH(NOTA[[#This Row],[CONCAT1]],[3]!db[NB NOTA_C],0))</f>
        <v>1578</v>
      </c>
      <c r="AR105" s="38" t="str">
        <f>IF(NOTA[[#This Row],[QTY/ CTN]]="","",TRUE)</f>
        <v/>
      </c>
      <c r="AS105" s="38" t="str">
        <f ca="1">IF(NOTA[[#This Row],[ID_H]]="","",IF(NOTA[[#This Row],[Column3]]=TRUE,NOTA[[#This Row],[QTY/ CTN]],INDEX([3]!db[QTY/ CTN],NOTA[[#This Row],[//DB]])))</f>
        <v>210 PCS</v>
      </c>
      <c r="AT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105" s="38" t="e">
        <f ca="1">IF(NOTA[[#This Row],[ID_H]]="","",MATCH(NOTA[[#This Row],[NB NOTA_C_QTY]],[4]!db[NB NOTA_C_QTY+F],0))</f>
        <v>#REF!</v>
      </c>
      <c r="AV105" s="53">
        <f ca="1">IF(NOTA[[#This Row],[NB NOTA_C_QTY]]="","",ROW()-2)</f>
        <v>103</v>
      </c>
    </row>
    <row r="106" spans="1:48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/>
      <c r="H106" s="47"/>
      <c r="L106" s="37" t="s">
        <v>229</v>
      </c>
      <c r="N106" s="38">
        <v>50</v>
      </c>
      <c r="O106" s="37" t="s">
        <v>95</v>
      </c>
      <c r="P106" s="41">
        <v>5770</v>
      </c>
      <c r="Q106" s="42"/>
      <c r="R106" s="48"/>
      <c r="S106" s="49"/>
      <c r="U106" s="50"/>
      <c r="V106" s="45"/>
      <c r="W106" s="50">
        <f>IF(NOTA[[#This Row],[HARGA/ CTN]]="",NOTA[[#This Row],[JUMLAH_H]],NOTA[[#This Row],[HARGA/ CTN]]*IF(NOTA[[#This Row],[C]]="",0,NOTA[[#This Row],[C]]))</f>
        <v>288500</v>
      </c>
      <c r="X106" s="50">
        <f>IF(NOTA[[#This Row],[JUMLAH]]="","",NOTA[[#This Row],[JUMLAH]]*NOTA[[#This Row],[DISC 1]])</f>
        <v>0</v>
      </c>
      <c r="Y106" s="50">
        <f>IF(NOTA[[#This Row],[JUMLAH]]="","",(NOTA[[#This Row],[JUMLAH]]-NOTA[[#This Row],[DISC 1-]])*NOTA[[#This Row],[DISC 2]])</f>
        <v>0</v>
      </c>
      <c r="Z106" s="50">
        <f>IF(NOTA[[#This Row],[JUMLAH]]="","",NOTA[[#This Row],[DISC 1-]]+NOTA[[#This Row],[DISC 2-]])</f>
        <v>0</v>
      </c>
      <c r="AA106" s="50">
        <f>IF(NOTA[[#This Row],[JUMLAH]]="","",NOTA[[#This Row],[JUMLAH]]-NOTA[[#This Row],[DISC]])</f>
        <v>288500</v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106" s="50">
        <f>IF(OR(NOTA[[#This Row],[QTY]]="",NOTA[[#This Row],[HARGA SATUAN]]="",),"",NOTA[[#This Row],[QTY]]*NOTA[[#This Row],[HARGA SATUAN]])</f>
        <v>288500</v>
      </c>
      <c r="AG106" s="39">
        <f ca="1">IF(NOTA[ID_H]="","",INDEX(NOTA[TANGGAL],MATCH(,INDIRECT(ADDRESS(ROW(NOTA[TANGGAL]),COLUMN(NOTA[TANGGAL]))&amp;":"&amp;ADDRESS(ROW(),COLUMN(NOTA[TANGGAL]))),-1)))</f>
        <v>45148</v>
      </c>
      <c r="AH106" s="41" t="str">
        <f ca="1">IF(NOTA[[#This Row],[NAMA BARANG]]="","",INDEX(NOTA[SUPPLIER],MATCH(,INDIRECT(ADDRESS(ROW(NOTA[ID]),COLUMN(NOTA[ID]))&amp;":"&amp;ADDRESS(ROW(),COLUMN(NOTA[ID]))),-1)))</f>
        <v>HANSA</v>
      </c>
      <c r="AI106" s="41" t="str">
        <f ca="1">IF(NOTA[[#This Row],[ID_H]]="","",IF(NOTA[[#This Row],[FAKTUR]]="",INDIRECT(ADDRESS(ROW()-1,COLUMN())),NOTA[[#This Row],[FAKTUR]]))</f>
        <v>UNTANA</v>
      </c>
      <c r="AJ106" s="38" t="str">
        <f ca="1">IF(NOTA[[#This Row],[ID]]="","",COUNTIF(NOTA[ID_H],NOTA[[#This Row],[ID_H]]))</f>
        <v/>
      </c>
      <c r="AK106" s="38">
        <f ca="1">IF(NOTA[[#This Row],[TGL.NOTA]]="",IF(NOTA[[#This Row],[SUPPLIER_H]]="","",AK105),MONTH(NOTA[[#This Row],[TGL.NOTA]]))</f>
        <v>8</v>
      </c>
      <c r="AL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N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38" t="str">
        <f>IF(NOTA[[#This Row],[CONCAT4]]="","",_xlfn.IFNA(MATCH(NOTA[[#This Row],[CONCAT4]],[2]!RAW[CONCAT_H],0),FALSE))</f>
        <v/>
      </c>
      <c r="AQ106" s="38">
        <f>IF(NOTA[[#This Row],[CONCAT1]]="","",MATCH(NOTA[[#This Row],[CONCAT1]],[3]!db[NB NOTA_C],0))</f>
        <v>1570</v>
      </c>
      <c r="AR106" s="38" t="str">
        <f>IF(NOTA[[#This Row],[QTY/ CTN]]="","",TRUE)</f>
        <v/>
      </c>
      <c r="AS106" s="38" t="str">
        <f ca="1">IF(NOTA[[#This Row],[ID_H]]="","",IF(NOTA[[#This Row],[Column3]]=TRUE,NOTA[[#This Row],[QTY/ CTN]],INDEX([3]!db[QTY/ CTN],NOTA[[#This Row],[//DB]])))</f>
        <v>180 PCS</v>
      </c>
      <c r="AT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106" s="38" t="e">
        <f ca="1">IF(NOTA[[#This Row],[ID_H]]="","",MATCH(NOTA[[#This Row],[NB NOTA_C_QTY]],[4]!db[NB NOTA_C_QTY+F],0))</f>
        <v>#REF!</v>
      </c>
      <c r="AV106" s="53">
        <f ca="1">IF(NOTA[[#This Row],[NB NOTA_C_QTY]]="","",ROW()-2)</f>
        <v>104</v>
      </c>
    </row>
    <row r="107" spans="1:48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/>
      <c r="H107" s="47"/>
      <c r="L107" s="37" t="s">
        <v>230</v>
      </c>
      <c r="N107" s="38">
        <v>50</v>
      </c>
      <c r="O107" s="37" t="s">
        <v>95</v>
      </c>
      <c r="P107" s="41">
        <v>6100</v>
      </c>
      <c r="Q107" s="42"/>
      <c r="R107" s="48"/>
      <c r="S107" s="49"/>
      <c r="U107" s="50"/>
      <c r="V107" s="45"/>
      <c r="W107" s="50">
        <f>IF(NOTA[[#This Row],[HARGA/ CTN]]="",NOTA[[#This Row],[JUMLAH_H]],NOTA[[#This Row],[HARGA/ CTN]]*IF(NOTA[[#This Row],[C]]="",0,NOTA[[#This Row],[C]]))</f>
        <v>305000</v>
      </c>
      <c r="X107" s="50">
        <f>IF(NOTA[[#This Row],[JUMLAH]]="","",NOTA[[#This Row],[JUMLAH]]*NOTA[[#This Row],[DISC 1]])</f>
        <v>0</v>
      </c>
      <c r="Y107" s="50">
        <f>IF(NOTA[[#This Row],[JUMLAH]]="","",(NOTA[[#This Row],[JUMLAH]]-NOTA[[#This Row],[DISC 1-]])*NOTA[[#This Row],[DISC 2]])</f>
        <v>0</v>
      </c>
      <c r="Z107" s="50">
        <f>IF(NOTA[[#This Row],[JUMLAH]]="","",NOTA[[#This Row],[DISC 1-]]+NOTA[[#This Row],[DISC 2-]])</f>
        <v>0</v>
      </c>
      <c r="AA107" s="50">
        <f>IF(NOTA[[#This Row],[JUMLAH]]="","",NOTA[[#This Row],[JUMLAH]]-NOTA[[#This Row],[DISC]])</f>
        <v>305000</v>
      </c>
      <c r="AB107" s="50"/>
      <c r="AC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E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107" s="50">
        <f>IF(OR(NOTA[[#This Row],[QTY]]="",NOTA[[#This Row],[HARGA SATUAN]]="",),"",NOTA[[#This Row],[QTY]]*NOTA[[#This Row],[HARGA SATUAN]])</f>
        <v>305000</v>
      </c>
      <c r="AG107" s="39">
        <f ca="1">IF(NOTA[ID_H]="","",INDEX(NOTA[TANGGAL],MATCH(,INDIRECT(ADDRESS(ROW(NOTA[TANGGAL]),COLUMN(NOTA[TANGGAL]))&amp;":"&amp;ADDRESS(ROW(),COLUMN(NOTA[TANGGAL]))),-1)))</f>
        <v>45148</v>
      </c>
      <c r="AH107" s="41" t="str">
        <f ca="1">IF(NOTA[[#This Row],[NAMA BARANG]]="","",INDEX(NOTA[SUPPLIER],MATCH(,INDIRECT(ADDRESS(ROW(NOTA[ID]),COLUMN(NOTA[ID]))&amp;":"&amp;ADDRESS(ROW(),COLUMN(NOTA[ID]))),-1)))</f>
        <v>HANSA</v>
      </c>
      <c r="AI107" s="41" t="str">
        <f ca="1">IF(NOTA[[#This Row],[ID_H]]="","",IF(NOTA[[#This Row],[FAKTUR]]="",INDIRECT(ADDRESS(ROW()-1,COLUMN())),NOTA[[#This Row],[FAKTUR]]))</f>
        <v>UNTANA</v>
      </c>
      <c r="AJ107" s="38" t="str">
        <f ca="1">IF(NOTA[[#This Row],[ID]]="","",COUNTIF(NOTA[ID_H],NOTA[[#This Row],[ID_H]]))</f>
        <v/>
      </c>
      <c r="AK107" s="38">
        <f ca="1">IF(NOTA[[#This Row],[TGL.NOTA]]="",IF(NOTA[[#This Row],[SUPPLIER_H]]="","",AK106),MONTH(NOTA[[#This Row],[TGL.NOTA]]))</f>
        <v>8</v>
      </c>
      <c r="AL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N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8" t="str">
        <f>IF(NOTA[[#This Row],[CONCAT4]]="","",_xlfn.IFNA(MATCH(NOTA[[#This Row],[CONCAT4]],[2]!RAW[CONCAT_H],0),FALSE))</f>
        <v/>
      </c>
      <c r="AQ107" s="38">
        <f>IF(NOTA[[#This Row],[CONCAT1]]="","",MATCH(NOTA[[#This Row],[CONCAT1]],[3]!db[NB NOTA_C],0))</f>
        <v>1571</v>
      </c>
      <c r="AR107" s="38" t="str">
        <f>IF(NOTA[[#This Row],[QTY/ CTN]]="","",TRUE)</f>
        <v/>
      </c>
      <c r="AS107" s="38" t="str">
        <f ca="1">IF(NOTA[[#This Row],[ID_H]]="","",IF(NOTA[[#This Row],[Column3]]=TRUE,NOTA[[#This Row],[QTY/ CTN]],INDEX([3]!db[QTY/ CTN],NOTA[[#This Row],[//DB]])))</f>
        <v>150 PCS</v>
      </c>
      <c r="AT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107" s="38" t="e">
        <f ca="1">IF(NOTA[[#This Row],[ID_H]]="","",MATCH(NOTA[[#This Row],[NB NOTA_C_QTY]],[4]!db[NB NOTA_C_QTY+F],0))</f>
        <v>#REF!</v>
      </c>
      <c r="AV107" s="53">
        <f ca="1">IF(NOTA[[#This Row],[NB NOTA_C_QTY]]="","",ROW()-2)</f>
        <v>105</v>
      </c>
    </row>
    <row r="108" spans="1:48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H108" s="47"/>
      <c r="N108" s="38"/>
      <c r="Q108" s="42"/>
      <c r="R108" s="48"/>
      <c r="S108" s="49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41" t="str">
        <f ca="1">IF(NOTA[[#This Row],[NAMA BARANG]]="","",INDEX(NOTA[SUPPLIER],MATCH(,INDIRECT(ADDRESS(ROW(NOTA[ID]),COLUMN(NOTA[ID]))&amp;":"&amp;ADDRESS(ROW(),COLUMN(NOTA[ID]))),-1)))</f>
        <v/>
      </c>
      <c r="AI108" s="41" t="str">
        <f ca="1">IF(NOTA[[#This Row],[ID_H]]="","",IF(NOTA[[#This Row],[FAKTUR]]="",INDIRECT(ADDRESS(ROW()-1,COLUMN())),NOTA[[#This Row],[FAKTUR]]))</f>
        <v/>
      </c>
      <c r="AJ108" s="38" t="str">
        <f ca="1">IF(NOTA[[#This Row],[ID]]="","",COUNTIF(NOTA[ID_H],NOTA[[#This Row],[ID_H]]))</f>
        <v/>
      </c>
      <c r="AK108" s="38" t="str">
        <f ca="1">IF(NOTA[[#This Row],[TGL.NOTA]]="",IF(NOTA[[#This Row],[SUPPLIER_H]]="","",AK107),MONTH(NOTA[[#This Row],[TGL.NOTA]]))</f>
        <v/>
      </c>
      <c r="AL108" s="38" t="str">
        <f>LOWER(SUBSTITUTE(SUBSTITUTE(SUBSTITUTE(SUBSTITUTE(SUBSTITUTE(SUBSTITUTE(SUBSTITUTE(SUBSTITUTE(SUBSTITUTE(NOTA[NAMA BARANG]," ",),".",""),"-",""),"(",""),")",""),",",""),"/",""),"""",""),"+",""))</f>
        <v/>
      </c>
      <c r="AM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38" t="str">
        <f>IF(NOTA[[#This Row],[CONCAT4]]="","",_xlfn.IFNA(MATCH(NOTA[[#This Row],[CONCAT4]],[2]!RAW[CONCAT_H],0),FALSE))</f>
        <v/>
      </c>
      <c r="AQ108" s="38" t="str">
        <f>IF(NOTA[[#This Row],[CONCAT1]]="","",MATCH(NOTA[[#This Row],[CONCAT1]],[3]!db[NB NOTA_C],0))</f>
        <v/>
      </c>
      <c r="AR108" s="38" t="str">
        <f>IF(NOTA[[#This Row],[QTY/ CTN]]="","",TRUE)</f>
        <v/>
      </c>
      <c r="AS108" s="38" t="str">
        <f ca="1">IF(NOTA[[#This Row],[ID_H]]="","",IF(NOTA[[#This Row],[Column3]]=TRUE,NOTA[[#This Row],[QTY/ CTN]],INDEX([3]!db[QTY/ CTN],NOTA[[#This Row],[//DB]])))</f>
        <v/>
      </c>
      <c r="AT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" s="38" t="str">
        <f ca="1">IF(NOTA[[#This Row],[ID_H]]="","",MATCH(NOTA[[#This Row],[NB NOTA_C_QTY]],[4]!db[NB NOTA_C_QTY+F],0))</f>
        <v/>
      </c>
      <c r="AV108" s="53" t="str">
        <f ca="1">IF(NOTA[[#This Row],[NB NOTA_C_QTY]]="","",ROW()-2)</f>
        <v/>
      </c>
    </row>
    <row r="109" spans="1:48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>
        <v>45148</v>
      </c>
      <c r="F109" s="37" t="s">
        <v>118</v>
      </c>
      <c r="G109" s="37" t="s">
        <v>97</v>
      </c>
      <c r="H109" s="47" t="s">
        <v>232</v>
      </c>
      <c r="J109" s="39">
        <v>45148</v>
      </c>
      <c r="L109" s="37" t="s">
        <v>233</v>
      </c>
      <c r="N109" s="38">
        <v>3</v>
      </c>
      <c r="O109" s="37" t="s">
        <v>98</v>
      </c>
      <c r="P109" s="41">
        <v>195000</v>
      </c>
      <c r="Q109" s="42"/>
      <c r="R109" s="48"/>
      <c r="S109" s="49"/>
      <c r="U109" s="50"/>
      <c r="V109" s="45"/>
      <c r="W109" s="50">
        <f>IF(NOTA[[#This Row],[HARGA/ CTN]]="",NOTA[[#This Row],[JUMLAH_H]],NOTA[[#This Row],[HARGA/ CTN]]*IF(NOTA[[#This Row],[C]]="",0,NOTA[[#This Row],[C]]))</f>
        <v>585000</v>
      </c>
      <c r="X109" s="50">
        <f>IF(NOTA[[#This Row],[JUMLAH]]="","",NOTA[[#This Row],[JUMLAH]]*NOTA[[#This Row],[DISC 1]])</f>
        <v>0</v>
      </c>
      <c r="Y109" s="50">
        <f>IF(NOTA[[#This Row],[JUMLAH]]="","",(NOTA[[#This Row],[JUMLAH]]-NOTA[[#This Row],[DISC 1-]])*NOTA[[#This Row],[DISC 2]])</f>
        <v>0</v>
      </c>
      <c r="Z109" s="50">
        <f>IF(NOTA[[#This Row],[JUMLAH]]="","",NOTA[[#This Row],[DISC 1-]]+NOTA[[#This Row],[DISC 2-]])</f>
        <v>0</v>
      </c>
      <c r="AA109" s="50">
        <f>IF(NOTA[[#This Row],[JUMLAH]]="","",NOTA[[#This Row],[JUMLAH]]-NOTA[[#This Row],[DISC]])</f>
        <v>585000</v>
      </c>
      <c r="AB109" s="50"/>
      <c r="AC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E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109" s="50">
        <f>IF(OR(NOTA[[#This Row],[QTY]]="",NOTA[[#This Row],[HARGA SATUAN]]="",),"",NOTA[[#This Row],[QTY]]*NOTA[[#This Row],[HARGA SATUAN]])</f>
        <v>585000</v>
      </c>
      <c r="AG109" s="39">
        <f ca="1">IF(NOTA[ID_H]="","",INDEX(NOTA[TANGGAL],MATCH(,INDIRECT(ADDRESS(ROW(NOTA[TANGGAL]),COLUMN(NOTA[TANGGAL]))&amp;":"&amp;ADDRESS(ROW(),COLUMN(NOTA[TANGGAL]))),-1)))</f>
        <v>45148</v>
      </c>
      <c r="AH109" s="41" t="str">
        <f ca="1">IF(NOTA[[#This Row],[NAMA BARANG]]="","",INDEX(NOTA[SUPPLIER],MATCH(,INDIRECT(ADDRESS(ROW(NOTA[ID]),COLUMN(NOTA[ID]))&amp;":"&amp;ADDRESS(ROW(),COLUMN(NOTA[ID]))),-1)))</f>
        <v>COMBI STATIONERY</v>
      </c>
      <c r="AI109" s="41" t="str">
        <f ca="1">IF(NOTA[[#This Row],[ID_H]]="","",IF(NOTA[[#This Row],[FAKTUR]]="",INDIRECT(ADDRESS(ROW()-1,COLUMN())),NOTA[[#This Row],[FAKTUR]]))</f>
        <v>UNTANA</v>
      </c>
      <c r="AJ109" s="38">
        <f ca="1">IF(NOTA[[#This Row],[ID]]="","",COUNTIF(NOTA[ID_H],NOTA[[#This Row],[ID_H]]))</f>
        <v>1</v>
      </c>
      <c r="AK109" s="38">
        <f>IF(NOTA[[#This Row],[TGL.NOTA]]="",IF(NOTA[[#This Row],[SUPPLIER_H]]="","",AK42),MONTH(NOTA[[#This Row],[TGL.NOTA]]))</f>
        <v>8</v>
      </c>
      <c r="AL109" s="38" t="str">
        <f>LOWER(SUBSTITUTE(SUBSTITUTE(SUBSTITUTE(SUBSTITUTE(SUBSTITUTE(SUBSTITUTE(SUBSTITUTE(SUBSTITUTE(SUBSTITUTE(NOTA[NAMA BARANG]," ",),".",""),"-",""),"(",""),")",""),",",""),"/",""),"""",""),"+",""))</f>
        <v>doctiyprestige</v>
      </c>
      <c r="AM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doctiyprestige585000</v>
      </c>
      <c r="AN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doctiyprestige195000</v>
      </c>
      <c r="AO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STATIONERYUNTANA081545148doctiyprestige</v>
      </c>
      <c r="AP109" s="38" t="e">
        <f>IF(NOTA[[#This Row],[CONCAT4]]="","",_xlfn.IFNA(MATCH(NOTA[[#This Row],[CONCAT4]],[2]!RAW[CONCAT_H],0),FALSE))</f>
        <v>#REF!</v>
      </c>
      <c r="AQ109" s="38" t="e">
        <f>IF(NOTA[[#This Row],[CONCAT1]]="","",MATCH(NOTA[[#This Row],[CONCAT1]],[3]!db[NB NOTA_C],0))</f>
        <v>#N/A</v>
      </c>
      <c r="AR109" s="38" t="str">
        <f>IF(NOTA[[#This Row],[QTY/ CTN]]="","",TRUE)</f>
        <v/>
      </c>
      <c r="AS109" s="38" t="e">
        <f ca="1">IF(NOTA[[#This Row],[ID_H]]="","",IF(NOTA[[#This Row],[Column3]]=TRUE,NOTA[[#This Row],[QTY/ CTN]],INDEX([3]!db[QTY/ CTN],NOTA[[#This Row],[//DB]])))</f>
        <v>#N/A</v>
      </c>
      <c r="AT1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109" s="38" t="e">
        <f ca="1">IF(NOTA[[#This Row],[ID_H]]="","",MATCH(NOTA[[#This Row],[NB NOTA_C_QTY]],[4]!db[NB NOTA_C_QTY+F],0))</f>
        <v>#N/A</v>
      </c>
      <c r="AV109" s="53" t="e">
        <f ca="1">IF(NOTA[[#This Row],[NB NOTA_C_QTY]]="","",ROW()-2)</f>
        <v>#N/A</v>
      </c>
    </row>
    <row r="110" spans="1:48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H110" s="47"/>
      <c r="N110" s="38"/>
      <c r="Q110" s="42"/>
      <c r="R110" s="48"/>
      <c r="S110" s="49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41" t="str">
        <f ca="1">IF(NOTA[[#This Row],[NAMA BARANG]]="","",INDEX(NOTA[SUPPLIER],MATCH(,INDIRECT(ADDRESS(ROW(NOTA[ID]),COLUMN(NOTA[ID]))&amp;":"&amp;ADDRESS(ROW(),COLUMN(NOTA[ID]))),-1)))</f>
        <v/>
      </c>
      <c r="AI110" s="41" t="str">
        <f ca="1">IF(NOTA[[#This Row],[ID_H]]="","",IF(NOTA[[#This Row],[FAKTUR]]="",INDIRECT(ADDRESS(ROW()-1,COLUMN())),NOTA[[#This Row],[FAKTUR]]))</f>
        <v/>
      </c>
      <c r="AJ110" s="38" t="str">
        <f ca="1">IF(NOTA[[#This Row],[ID]]="","",COUNTIF(NOTA[ID_H],NOTA[[#This Row],[ID_H]]))</f>
        <v/>
      </c>
      <c r="AK110" s="38" t="str">
        <f ca="1">IF(NOTA[[#This Row],[TGL.NOTA]]="",IF(NOTA[[#This Row],[SUPPLIER_H]]="","",AK109),MONTH(NOTA[[#This Row],[TGL.NOTA]]))</f>
        <v/>
      </c>
      <c r="AL110" s="38" t="str">
        <f>LOWER(SUBSTITUTE(SUBSTITUTE(SUBSTITUTE(SUBSTITUTE(SUBSTITUTE(SUBSTITUTE(SUBSTITUTE(SUBSTITUTE(SUBSTITUTE(NOTA[NAMA BARANG]," ",),".",""),"-",""),"(",""),")",""),",",""),"/",""),"""",""),"+",""))</f>
        <v/>
      </c>
      <c r="AM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8" t="str">
        <f>IF(NOTA[[#This Row],[CONCAT4]]="","",_xlfn.IFNA(MATCH(NOTA[[#This Row],[CONCAT4]],[2]!RAW[CONCAT_H],0),FALSE))</f>
        <v/>
      </c>
      <c r="AQ110" s="38" t="str">
        <f>IF(NOTA[[#This Row],[CONCAT1]]="","",MATCH(NOTA[[#This Row],[CONCAT1]],[3]!db[NB NOTA_C],0))</f>
        <v/>
      </c>
      <c r="AR110" s="38" t="str">
        <f>IF(NOTA[[#This Row],[QTY/ CTN]]="","",TRUE)</f>
        <v/>
      </c>
      <c r="AS110" s="38" t="str">
        <f ca="1">IF(NOTA[[#This Row],[ID_H]]="","",IF(NOTA[[#This Row],[Column3]]=TRUE,NOTA[[#This Row],[QTY/ CTN]],INDEX([3]!db[QTY/ CTN],NOTA[[#This Row],[//DB]])))</f>
        <v/>
      </c>
      <c r="AT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" s="38" t="str">
        <f ca="1">IF(NOTA[[#This Row],[ID_H]]="","",MATCH(NOTA[[#This Row],[NB NOTA_C_QTY]],[4]!db[NB NOTA_C_QTY+F],0))</f>
        <v/>
      </c>
      <c r="AV110" s="53" t="str">
        <f ca="1">IF(NOTA[[#This Row],[NB NOTA_C_QTY]]="","",ROW()-2)</f>
        <v/>
      </c>
    </row>
    <row r="111" spans="1:48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194</v>
      </c>
      <c r="J111" s="39">
        <v>45149</v>
      </c>
      <c r="L111" s="37" t="s">
        <v>195</v>
      </c>
      <c r="M111" s="40">
        <v>1</v>
      </c>
      <c r="N111" s="38">
        <v>8</v>
      </c>
      <c r="O111" s="37" t="s">
        <v>98</v>
      </c>
      <c r="P111" s="41">
        <v>180000</v>
      </c>
      <c r="Q111" s="42"/>
      <c r="R111" s="48" t="s">
        <v>107</v>
      </c>
      <c r="S111" s="49"/>
      <c r="U111" s="50"/>
      <c r="V111" s="45"/>
      <c r="W111" s="50">
        <f>IF(NOTA[[#This Row],[HARGA/ CTN]]="",NOTA[[#This Row],[JUMLAH_H]],NOTA[[#This Row],[HARGA/ CTN]]*IF(NOTA[[#This Row],[C]]="",0,NOTA[[#This Row],[C]]))</f>
        <v>1440000</v>
      </c>
      <c r="X111" s="50">
        <f>IF(NOTA[[#This Row],[JUMLAH]]="","",NOTA[[#This Row],[JUMLAH]]*NOTA[[#This Row],[DISC 1]])</f>
        <v>0</v>
      </c>
      <c r="Y111" s="50">
        <f>IF(NOTA[[#This Row],[JUMLAH]]="","",(NOTA[[#This Row],[JUMLAH]]-NOTA[[#This Row],[DISC 1-]])*NOTA[[#This Row],[DISC 2]])</f>
        <v>0</v>
      </c>
      <c r="Z111" s="50">
        <f>IF(NOTA[[#This Row],[JUMLAH]]="","",NOTA[[#This Row],[DISC 1-]]+NOTA[[#This Row],[DISC 2-]])</f>
        <v>0</v>
      </c>
      <c r="AA111" s="50">
        <f>IF(NOTA[[#This Row],[JUMLAH]]="","",NOTA[[#This Row],[JUMLAH]]-NOTA[[#This Row],[DISC]])</f>
        <v>1440000</v>
      </c>
      <c r="AB111" s="50"/>
      <c r="AC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E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1" s="50">
        <f>IF(OR(NOTA[[#This Row],[QTY]]="",NOTA[[#This Row],[HARGA SATUAN]]="",),"",NOTA[[#This Row],[QTY]]*NOTA[[#This Row],[HARGA SATUAN]])</f>
        <v>1440000</v>
      </c>
      <c r="AG111" s="39">
        <f ca="1">IF(NOTA[ID_H]="","",INDEX(NOTA[TANGGAL],MATCH(,INDIRECT(ADDRESS(ROW(NOTA[TANGGAL]),COLUMN(NOTA[TANGGAL]))&amp;":"&amp;ADDRESS(ROW(),COLUMN(NOTA[TANGGAL]))),-1)))</f>
        <v>45149</v>
      </c>
      <c r="AH111" s="41" t="str">
        <f ca="1">IF(NOTA[[#This Row],[NAMA BARANG]]="","",INDEX(NOTA[SUPPLIER],MATCH(,INDIRECT(ADDRESS(ROW(NOTA[ID]),COLUMN(NOTA[ID]))&amp;":"&amp;ADDRESS(ROW(),COLUMN(NOTA[ID]))),-1)))</f>
        <v>COMBI STATIONERY</v>
      </c>
      <c r="AI111" s="41" t="str">
        <f ca="1">IF(NOTA[[#This Row],[ID_H]]="","",IF(NOTA[[#This Row],[FAKTUR]]="",INDIRECT(ADDRESS(ROW()-1,COLUMN())),NOTA[[#This Row],[FAKTUR]]))</f>
        <v>UNTANA</v>
      </c>
      <c r="AJ111" s="38">
        <f ca="1">IF(NOTA[[#This Row],[ID]]="","",COUNTIF(NOTA[ID_H],NOTA[[#This Row],[ID_H]]))</f>
        <v>1</v>
      </c>
      <c r="AK111" s="38">
        <f>IF(NOTA[[#This Row],[TGL.NOTA]]="",IF(NOTA[[#This Row],[SUPPLIER_H]]="","",AK101),MONTH(NOTA[[#This Row],[TGL.NOTA]]))</f>
        <v>8</v>
      </c>
      <c r="AL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P111" s="38" t="e">
        <f>IF(NOTA[[#This Row],[CONCAT4]]="","",_xlfn.IFNA(MATCH(NOTA[[#This Row],[CONCAT4]],[2]!RAW[CONCAT_H],0),FALSE))</f>
        <v>#REF!</v>
      </c>
      <c r="AQ111" s="38">
        <f>IF(NOTA[[#This Row],[CONCAT1]]="","",MATCH(NOTA[[#This Row],[CONCAT1]],[3]!db[NB NOTA_C],0))</f>
        <v>1014</v>
      </c>
      <c r="AR111" s="38" t="b">
        <f>IF(NOTA[[#This Row],[QTY/ CTN]]="","",TRUE)</f>
        <v>1</v>
      </c>
      <c r="AS111" s="38" t="str">
        <f ca="1">IF(NOTA[[#This Row],[ID_H]]="","",IF(NOTA[[#This Row],[Column3]]=TRUE,NOTA[[#This Row],[QTY/ CTN]],INDEX([3]!db[QTY/ CTN],NOTA[[#This Row],[//DB]])))</f>
        <v>8 LSN</v>
      </c>
      <c r="AT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1" s="38" t="e">
        <f ca="1">IF(NOTA[[#This Row],[ID_H]]="","",MATCH(NOTA[[#This Row],[NB NOTA_C_QTY]],[4]!db[NB NOTA_C_QTY+F],0))</f>
        <v>#REF!</v>
      </c>
      <c r="AV111" s="53">
        <f ca="1">IF(NOTA[[#This Row],[NB NOTA_C_QTY]]="","",ROW()-2)</f>
        <v>109</v>
      </c>
    </row>
    <row r="112" spans="1:48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H112" s="47"/>
      <c r="N112" s="38"/>
      <c r="Q112" s="42"/>
      <c r="R112" s="48"/>
      <c r="S112" s="49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41" t="str">
        <f ca="1">IF(NOTA[[#This Row],[NAMA BARANG]]="","",INDEX(NOTA[SUPPLIER],MATCH(,INDIRECT(ADDRESS(ROW(NOTA[ID]),COLUMN(NOTA[ID]))&amp;":"&amp;ADDRESS(ROW(),COLUMN(NOTA[ID]))),-1)))</f>
        <v/>
      </c>
      <c r="AI112" s="41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8" t="str">
        <f>IF(NOTA[[#This Row],[CONCAT4]]="","",_xlfn.IFNA(MATCH(NOTA[[#This Row],[CONCAT4]],[2]!RAW[CONCAT_H],0),FALSE))</f>
        <v/>
      </c>
      <c r="AQ112" s="38" t="str">
        <f>IF(NOTA[[#This Row],[CONCAT1]]="","",MATCH(NOTA[[#This Row],[CONCAT1]],[3]!db[NB NOTA_C],0))</f>
        <v/>
      </c>
      <c r="AR112" s="38" t="str">
        <f>IF(NOTA[[#This Row],[QTY/ CTN]]="","",TRUE)</f>
        <v/>
      </c>
      <c r="AS112" s="38" t="str">
        <f ca="1">IF(NOTA[[#This Row],[ID_H]]="","",IF(NOTA[[#This Row],[Column3]]=TRUE,NOTA[[#This Row],[QTY/ CTN]],INDEX([3]!db[QTY/ CTN],NOTA[[#This Row],[//DB]])))</f>
        <v/>
      </c>
      <c r="AT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" s="38" t="str">
        <f ca="1">IF(NOTA[[#This Row],[ID_H]]="","",MATCH(NOTA[[#This Row],[NB NOTA_C_QTY]],[4]!db[NB NOTA_C_QTY+F],0))</f>
        <v/>
      </c>
      <c r="AV112" s="53" t="str">
        <f ca="1">IF(NOTA[[#This Row],[NB NOTA_C_QTY]]="","",ROW()-2)</f>
        <v/>
      </c>
    </row>
    <row r="113" spans="1:48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>
        <v>45149</v>
      </c>
      <c r="F113" s="37" t="s">
        <v>213</v>
      </c>
      <c r="G113" s="37" t="s">
        <v>97</v>
      </c>
      <c r="H113" s="47" t="s">
        <v>234</v>
      </c>
      <c r="J113" s="39">
        <v>45149</v>
      </c>
      <c r="L113" s="37" t="s">
        <v>235</v>
      </c>
      <c r="N113" s="38">
        <v>100</v>
      </c>
      <c r="O113" s="37" t="s">
        <v>95</v>
      </c>
      <c r="P113" s="41">
        <v>12800</v>
      </c>
      <c r="Q113" s="42"/>
      <c r="R113" s="48"/>
      <c r="S113" s="49"/>
      <c r="U113" s="50">
        <v>64000</v>
      </c>
      <c r="V113" s="45"/>
      <c r="W113" s="50">
        <f>IF(NOTA[[#This Row],[HARGA/ CTN]]="",NOTA[[#This Row],[JUMLAH_H]],NOTA[[#This Row],[HARGA/ CTN]]*IF(NOTA[[#This Row],[C]]="",0,NOTA[[#This Row],[C]]))</f>
        <v>1280000</v>
      </c>
      <c r="X113" s="50">
        <f>IF(NOTA[[#This Row],[JUMLAH]]="","",NOTA[[#This Row],[JUMLAH]]*NOTA[[#This Row],[DISC 1]])</f>
        <v>0</v>
      </c>
      <c r="Y113" s="50">
        <f>IF(NOTA[[#This Row],[JUMLAH]]="","",(NOTA[[#This Row],[JUMLAH]]-NOTA[[#This Row],[DISC 1-]])*NOTA[[#This Row],[DISC 2]])</f>
        <v>0</v>
      </c>
      <c r="Z113" s="50">
        <f>IF(NOTA[[#This Row],[JUMLAH]]="","",NOTA[[#This Row],[DISC 1-]]+NOTA[[#This Row],[DISC 2-]])</f>
        <v>0</v>
      </c>
      <c r="AA113" s="50">
        <f>IF(NOTA[[#This Row],[JUMLAH]]="","",NOTA[[#This Row],[JUMLAH]]-NOTA[[#This Row],[DISC]])</f>
        <v>1280000</v>
      </c>
      <c r="AB113" s="50"/>
      <c r="AC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D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E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3" s="50">
        <f>IF(OR(NOTA[[#This Row],[QTY]]="",NOTA[[#This Row],[HARGA SATUAN]]="",),"",NOTA[[#This Row],[QTY]]*NOTA[[#This Row],[HARGA SATUAN]])</f>
        <v>1280000</v>
      </c>
      <c r="AG113" s="39">
        <f ca="1">IF(NOTA[ID_H]="","",INDEX(NOTA[TANGGAL],MATCH(,INDIRECT(ADDRESS(ROW(NOTA[TANGGAL]),COLUMN(NOTA[TANGGAL]))&amp;":"&amp;ADDRESS(ROW(),COLUMN(NOTA[TANGGAL]))),-1)))</f>
        <v>45149</v>
      </c>
      <c r="AH113" s="41" t="str">
        <f ca="1">IF(NOTA[[#This Row],[NAMA BARANG]]="","",INDEX(NOTA[SUPPLIER],MATCH(,INDIRECT(ADDRESS(ROW(NOTA[ID]),COLUMN(NOTA[ID]))&amp;":"&amp;ADDRESS(ROW(),COLUMN(NOTA[ID]))),-1)))</f>
        <v>GLORY</v>
      </c>
      <c r="AI113" s="41" t="str">
        <f ca="1">IF(NOTA[[#This Row],[ID_H]]="","",IF(NOTA[[#This Row],[FAKTUR]]="",INDIRECT(ADDRESS(ROW()-1,COLUMN())),NOTA[[#This Row],[FAKTUR]]))</f>
        <v>UNTANA</v>
      </c>
      <c r="AJ113" s="38">
        <f ca="1">IF(NOTA[[#This Row],[ID]]="","",COUNTIF(NOTA[ID_H],NOTA[[#This Row],[ID_H]]))</f>
        <v>1</v>
      </c>
      <c r="AK113" s="38">
        <f>IF(NOTA[[#This Row],[TGL.NOTA]]="",IF(NOTA[[#This Row],[SUPPLIER_H]]="","",AK110),MONTH(NOTA[[#This Row],[TGL.NOTA]]))</f>
        <v>8</v>
      </c>
      <c r="AL113" s="38" t="str">
        <f>LOWER(SUBSTITUTE(SUBSTITUTE(SUBSTITUTE(SUBSTITUTE(SUBSTITUTE(SUBSTITUTE(SUBSTITUTE(SUBSTITUTE(SUBSTITUTE(NOTA[NAMA BARANG]," ",),".",""),"-",""),"(",""),")",""),",",""),"/",""),"""",""),"+",""))</f>
        <v>agbatik</v>
      </c>
      <c r="AM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P113" s="38" t="e">
        <f>IF(NOTA[[#This Row],[CONCAT4]]="","",_xlfn.IFNA(MATCH(NOTA[[#This Row],[CONCAT4]],[2]!RAW[CONCAT_H],0),FALSE))</f>
        <v>#REF!</v>
      </c>
      <c r="AQ113" s="38">
        <f>IF(NOTA[[#This Row],[CONCAT1]]="","",MATCH(NOTA[[#This Row],[CONCAT1]],[3]!db[NB NOTA_C],0))</f>
        <v>43</v>
      </c>
      <c r="AR113" s="38" t="str">
        <f>IF(NOTA[[#This Row],[QTY/ CTN]]="","",TRUE)</f>
        <v/>
      </c>
      <c r="AS113" s="38" t="str">
        <f ca="1">IF(NOTA[[#This Row],[ID_H]]="","",IF(NOTA[[#This Row],[Column3]]=TRUE,NOTA[[#This Row],[QTY/ CTN]],INDEX([3]!db[QTY/ CTN],NOTA[[#This Row],[//DB]])))</f>
        <v>100 PCS</v>
      </c>
      <c r="AT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U113" s="38" t="e">
        <f ca="1">IF(NOTA[[#This Row],[ID_H]]="","",MATCH(NOTA[[#This Row],[NB NOTA_C_QTY]],[4]!db[NB NOTA_C_QTY+F],0))</f>
        <v>#REF!</v>
      </c>
      <c r="AV113" s="53">
        <f ca="1">IF(NOTA[[#This Row],[NB NOTA_C_QTY]]="","",ROW()-2)</f>
        <v>111</v>
      </c>
    </row>
    <row r="114" spans="1:48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H114" s="47"/>
      <c r="N114" s="38"/>
      <c r="Q114" s="42"/>
      <c r="R114" s="48"/>
      <c r="S114" s="49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41" t="str">
        <f ca="1">IF(NOTA[[#This Row],[NAMA BARANG]]="","",INDEX(NOTA[SUPPLIER],MATCH(,INDIRECT(ADDRESS(ROW(NOTA[ID]),COLUMN(NOTA[ID]))&amp;":"&amp;ADDRESS(ROW(),COLUMN(NOTA[ID]))),-1)))</f>
        <v/>
      </c>
      <c r="AI114" s="41" t="str">
        <f ca="1">IF(NOTA[[#This Row],[ID_H]]="","",IF(NOTA[[#This Row],[FAKTUR]]="",INDIRECT(ADDRESS(ROW()-1,COLUMN())),NOTA[[#This Row],[FAKTUR]]))</f>
        <v/>
      </c>
      <c r="AJ114" s="38" t="str">
        <f ca="1">IF(NOTA[[#This Row],[ID]]="","",COUNTIF(NOTA[ID_H],NOTA[[#This Row],[ID_H]]))</f>
        <v/>
      </c>
      <c r="AK114" s="38" t="str">
        <f ca="1">IF(NOTA[[#This Row],[TGL.NOTA]]="",IF(NOTA[[#This Row],[SUPPLIER_H]]="","",AK113),MONTH(NOTA[[#This Row],[TGL.NOTA]]))</f>
        <v/>
      </c>
      <c r="AL114" s="38" t="str">
        <f>LOWER(SUBSTITUTE(SUBSTITUTE(SUBSTITUTE(SUBSTITUTE(SUBSTITUTE(SUBSTITUTE(SUBSTITUTE(SUBSTITUTE(SUBSTITUTE(NOTA[NAMA BARANG]," ",),".",""),"-",""),"(",""),")",""),",",""),"/",""),"""",""),"+",""))</f>
        <v/>
      </c>
      <c r="AM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8" t="str">
        <f>IF(NOTA[[#This Row],[CONCAT4]]="","",_xlfn.IFNA(MATCH(NOTA[[#This Row],[CONCAT4]],[2]!RAW[CONCAT_H],0),FALSE))</f>
        <v/>
      </c>
      <c r="AQ114" s="38" t="str">
        <f>IF(NOTA[[#This Row],[CONCAT1]]="","",MATCH(NOTA[[#This Row],[CONCAT1]],[3]!db[NB NOTA_C],0))</f>
        <v/>
      </c>
      <c r="AR114" s="38" t="str">
        <f>IF(NOTA[[#This Row],[QTY/ CTN]]="","",TRUE)</f>
        <v/>
      </c>
      <c r="AS114" s="38" t="str">
        <f ca="1">IF(NOTA[[#This Row],[ID_H]]="","",IF(NOTA[[#This Row],[Column3]]=TRUE,NOTA[[#This Row],[QTY/ CTN]],INDEX([3]!db[QTY/ CTN],NOTA[[#This Row],[//DB]])))</f>
        <v/>
      </c>
      <c r="AT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" s="38" t="str">
        <f ca="1">IF(NOTA[[#This Row],[ID_H]]="","",MATCH(NOTA[[#This Row],[NB NOTA_C_QTY]],[4]!db[NB NOTA_C_QTY+F],0))</f>
        <v/>
      </c>
      <c r="AV114" s="53" t="str">
        <f ca="1">IF(NOTA[[#This Row],[NB NOTA_C_QTY]]="","",ROW()-2)</f>
        <v/>
      </c>
    </row>
    <row r="115" spans="1:48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/>
      <c r="F115" s="37" t="s">
        <v>236</v>
      </c>
      <c r="G115" s="37" t="s">
        <v>97</v>
      </c>
      <c r="H115" s="47"/>
      <c r="J115" s="39">
        <v>45147</v>
      </c>
      <c r="L115" s="37" t="s">
        <v>237</v>
      </c>
      <c r="M115" s="40">
        <v>20</v>
      </c>
      <c r="N115" s="38">
        <v>200</v>
      </c>
      <c r="O115" s="37" t="s">
        <v>95</v>
      </c>
      <c r="P115" s="41">
        <v>57000</v>
      </c>
      <c r="Q115" s="42"/>
      <c r="R115" s="48" t="s">
        <v>238</v>
      </c>
      <c r="S115" s="49"/>
      <c r="U115" s="50"/>
      <c r="V115" s="45"/>
      <c r="W115" s="50">
        <f>IF(NOTA[[#This Row],[HARGA/ CTN]]="",NOTA[[#This Row],[JUMLAH_H]],NOTA[[#This Row],[HARGA/ CTN]]*IF(NOTA[[#This Row],[C]]="",0,NOTA[[#This Row],[C]]))</f>
        <v>11400000</v>
      </c>
      <c r="X115" s="50">
        <f>IF(NOTA[[#This Row],[JUMLAH]]="","",NOTA[[#This Row],[JUMLAH]]*NOTA[[#This Row],[DISC 1]])</f>
        <v>0</v>
      </c>
      <c r="Y115" s="50">
        <f>IF(NOTA[[#This Row],[JUMLAH]]="","",(NOTA[[#This Row],[JUMLAH]]-NOTA[[#This Row],[DISC 1-]])*NOTA[[#This Row],[DISC 2]])</f>
        <v>0</v>
      </c>
      <c r="Z115" s="50">
        <f>IF(NOTA[[#This Row],[JUMLAH]]="","",NOTA[[#This Row],[DISC 1-]]+NOTA[[#This Row],[DISC 2-]])</f>
        <v>0</v>
      </c>
      <c r="AA115" s="50">
        <f>IF(NOTA[[#This Row],[JUMLAH]]="","",NOTA[[#This Row],[JUMLAH]]-NOTA[[#This Row],[DISC]])</f>
        <v>11400000</v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115" s="50">
        <f>IF(OR(NOTA[[#This Row],[QTY]]="",NOTA[[#This Row],[HARGA SATUAN]]="",),"",NOTA[[#This Row],[QTY]]*NOTA[[#This Row],[HARGA SATUAN]])</f>
        <v>11400000</v>
      </c>
      <c r="AG115" s="39">
        <f ca="1">IF(NOTA[ID_H]="","",INDEX(NOTA[TANGGAL],MATCH(,INDIRECT(ADDRESS(ROW(NOTA[TANGGAL]),COLUMN(NOTA[TANGGAL]))&amp;":"&amp;ADDRESS(ROW(),COLUMN(NOTA[TANGGAL]))),-1)))</f>
        <v>45149</v>
      </c>
      <c r="AH115" s="41" t="str">
        <f ca="1">IF(NOTA[[#This Row],[NAMA BARANG]]="","",INDEX(NOTA[SUPPLIER],MATCH(,INDIRECT(ADDRESS(ROW(NOTA[ID]),COLUMN(NOTA[ID]))&amp;":"&amp;ADDRESS(ROW(),COLUMN(NOTA[ID]))),-1)))</f>
        <v>PELNA INDONESIA</v>
      </c>
      <c r="AI115" s="41" t="str">
        <f ca="1">IF(NOTA[[#This Row],[ID_H]]="","",IF(NOTA[[#This Row],[FAKTUR]]="",INDIRECT(ADDRESS(ROW()-1,COLUMN())),NOTA[[#This Row],[FAKTUR]]))</f>
        <v>UNTANA</v>
      </c>
      <c r="AJ115" s="38">
        <f ca="1">IF(NOTA[[#This Row],[ID]]="","",COUNTIF(NOTA[ID_H],NOTA[[#This Row],[ID_H]]))</f>
        <v>6</v>
      </c>
      <c r="AK115" s="38">
        <f>IF(NOTA[[#This Row],[TGL.NOTA]]="",IF(NOTA[[#This Row],[SUPPLIER_H]]="","",AK114),MONTH(NOTA[[#This Row],[TGL.NOTA]]))</f>
        <v>8</v>
      </c>
      <c r="AL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P115" s="38" t="e">
        <f>IF(NOTA[[#This Row],[CONCAT4]]="","",_xlfn.IFNA(MATCH(NOTA[[#This Row],[CONCAT4]],[2]!RAW[CONCAT_H],0),FALSE))</f>
        <v>#REF!</v>
      </c>
      <c r="AQ115" s="38">
        <f>IF(NOTA[[#This Row],[CONCAT1]]="","",MATCH(NOTA[[#This Row],[CONCAT1]],[3]!db[NB NOTA_C],0))</f>
        <v>1719</v>
      </c>
      <c r="AR115" s="38" t="b">
        <f>IF(NOTA[[#This Row],[QTY/ CTN]]="","",TRUE)</f>
        <v>1</v>
      </c>
      <c r="AS115" s="38" t="str">
        <f ca="1">IF(NOTA[[#This Row],[ID_H]]="","",IF(NOTA[[#This Row],[Column3]]=TRUE,NOTA[[#This Row],[QTY/ CTN]],INDEX([3]!db[QTY/ CTN],NOTA[[#This Row],[//DB]])))</f>
        <v>10 PCS</v>
      </c>
      <c r="AT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5" s="38" t="e">
        <f ca="1">IF(NOTA[[#This Row],[ID_H]]="","",MATCH(NOTA[[#This Row],[NB NOTA_C_QTY]],[4]!db[NB NOTA_C_QTY+F],0))</f>
        <v>#REF!</v>
      </c>
      <c r="AV115" s="53">
        <f ca="1">IF(NOTA[[#This Row],[NB NOTA_C_QTY]]="","",ROW()-2)</f>
        <v>113</v>
      </c>
    </row>
    <row r="116" spans="1:48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/>
      <c r="H116" s="47"/>
      <c r="L116" s="37" t="s">
        <v>237</v>
      </c>
      <c r="M116" s="40">
        <v>1</v>
      </c>
      <c r="N116" s="38">
        <v>10</v>
      </c>
      <c r="O116" s="37" t="s">
        <v>95</v>
      </c>
      <c r="Q116" s="42"/>
      <c r="R116" s="48" t="s">
        <v>238</v>
      </c>
      <c r="S116" s="49"/>
      <c r="U116" s="50"/>
      <c r="V116" s="45" t="s">
        <v>101</v>
      </c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" s="50" t="str">
        <f>IF(OR(NOTA[[#This Row],[QTY]]="",NOTA[[#This Row],[HARGA SATUAN]]="",),"",NOTA[[#This Row],[QTY]]*NOTA[[#This Row],[HARGA SATUAN]])</f>
        <v/>
      </c>
      <c r="AG116" s="39">
        <f ca="1">IF(NOTA[ID_H]="","",INDEX(NOTA[TANGGAL],MATCH(,INDIRECT(ADDRESS(ROW(NOTA[TANGGAL]),COLUMN(NOTA[TANGGAL]))&amp;":"&amp;ADDRESS(ROW(),COLUMN(NOTA[TANGGAL]))),-1)))</f>
        <v>45149</v>
      </c>
      <c r="AH116" s="41" t="str">
        <f ca="1">IF(NOTA[[#This Row],[NAMA BARANG]]="","",INDEX(NOTA[SUPPLIER],MATCH(,INDIRECT(ADDRESS(ROW(NOTA[ID]),COLUMN(NOTA[ID]))&amp;":"&amp;ADDRESS(ROW(),COLUMN(NOTA[ID]))),-1)))</f>
        <v>PELNA INDONESIA</v>
      </c>
      <c r="AI116" s="41" t="str">
        <f ca="1">IF(NOTA[[#This Row],[ID_H]]="","",IF(NOTA[[#This Row],[FAKTUR]]="",INDIRECT(ADDRESS(ROW()-1,COLUMN())),NOTA[[#This Row],[FAKTUR]]))</f>
        <v>UNTANA</v>
      </c>
      <c r="AJ116" s="38" t="str">
        <f ca="1">IF(NOTA[[#This Row],[ID]]="","",COUNTIF(NOTA[ID_H],NOTA[[#This Row],[ID_H]]))</f>
        <v/>
      </c>
      <c r="AK116" s="38">
        <f ca="1">IF(NOTA[[#This Row],[TGL.NOTA]]="",IF(NOTA[[#This Row],[SUPPLIER_H]]="","",AK115),MONTH(NOTA[[#This Row],[TGL.NOTA]]))</f>
        <v>8</v>
      </c>
      <c r="AL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38" t="str">
        <f>IF(NOTA[[#This Row],[CONCAT4]]="","",_xlfn.IFNA(MATCH(NOTA[[#This Row],[CONCAT4]],[2]!RAW[CONCAT_H],0),FALSE))</f>
        <v/>
      </c>
      <c r="AQ116" s="38">
        <f>IF(NOTA[[#This Row],[CONCAT1]]="","",MATCH(NOTA[[#This Row],[CONCAT1]],[3]!db[NB NOTA_C],0))</f>
        <v>1719</v>
      </c>
      <c r="AR116" s="38" t="b">
        <f>IF(NOTA[[#This Row],[QTY/ CTN]]="","",TRUE)</f>
        <v>1</v>
      </c>
      <c r="AS116" s="38" t="str">
        <f ca="1">IF(NOTA[[#This Row],[ID_H]]="","",IF(NOTA[[#This Row],[Column3]]=TRUE,NOTA[[#This Row],[QTY/ CTN]],INDEX([3]!db[QTY/ CTN],NOTA[[#This Row],[//DB]])))</f>
        <v>10 PCS</v>
      </c>
      <c r="AT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6" s="38" t="e">
        <f ca="1">IF(NOTA[[#This Row],[ID_H]]="","",MATCH(NOTA[[#This Row],[NB NOTA_C_QTY]],[4]!db[NB NOTA_C_QTY+F],0))</f>
        <v>#REF!</v>
      </c>
      <c r="AV116" s="53">
        <f ca="1">IF(NOTA[[#This Row],[NB NOTA_C_QTY]]="","",ROW()-2)</f>
        <v>114</v>
      </c>
    </row>
    <row r="117" spans="1:48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/>
      <c r="H117" s="47"/>
      <c r="L117" s="37" t="s">
        <v>239</v>
      </c>
      <c r="M117" s="40">
        <v>3</v>
      </c>
      <c r="N117" s="38">
        <v>60</v>
      </c>
      <c r="O117" s="37" t="s">
        <v>240</v>
      </c>
      <c r="P117" s="41">
        <v>48000</v>
      </c>
      <c r="Q117" s="42"/>
      <c r="R117" s="48" t="s">
        <v>242</v>
      </c>
      <c r="S117" s="49"/>
      <c r="U117" s="50"/>
      <c r="V117" s="45"/>
      <c r="W117" s="50">
        <f>IF(NOTA[[#This Row],[HARGA/ CTN]]="",NOTA[[#This Row],[JUMLAH_H]],NOTA[[#This Row],[HARGA/ CTN]]*IF(NOTA[[#This Row],[C]]="",0,NOTA[[#This Row],[C]]))</f>
        <v>2880000</v>
      </c>
      <c r="X117" s="50">
        <f>IF(NOTA[[#This Row],[JUMLAH]]="","",NOTA[[#This Row],[JUMLAH]]*NOTA[[#This Row],[DISC 1]])</f>
        <v>0</v>
      </c>
      <c r="Y117" s="50">
        <f>IF(NOTA[[#This Row],[JUMLAH]]="","",(NOTA[[#This Row],[JUMLAH]]-NOTA[[#This Row],[DISC 1-]])*NOTA[[#This Row],[DISC 2]])</f>
        <v>0</v>
      </c>
      <c r="Z117" s="50">
        <f>IF(NOTA[[#This Row],[JUMLAH]]="","",NOTA[[#This Row],[DISC 1-]]+NOTA[[#This Row],[DISC 2-]])</f>
        <v>0</v>
      </c>
      <c r="AA117" s="50">
        <f>IF(NOTA[[#This Row],[JUMLAH]]="","",NOTA[[#This Row],[JUMLAH]]-NOTA[[#This Row],[DISC]])</f>
        <v>2880000</v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7" s="50">
        <f>IF(OR(NOTA[[#This Row],[QTY]]="",NOTA[[#This Row],[HARGA SATUAN]]="",),"",NOTA[[#This Row],[QTY]]*NOTA[[#This Row],[HARGA SATUAN]])</f>
        <v>2880000</v>
      </c>
      <c r="AG117" s="39">
        <f ca="1">IF(NOTA[ID_H]="","",INDEX(NOTA[TANGGAL],MATCH(,INDIRECT(ADDRESS(ROW(NOTA[TANGGAL]),COLUMN(NOTA[TANGGAL]))&amp;":"&amp;ADDRESS(ROW(),COLUMN(NOTA[TANGGAL]))),-1)))</f>
        <v>45149</v>
      </c>
      <c r="AH117" s="41" t="str">
        <f ca="1">IF(NOTA[[#This Row],[NAMA BARANG]]="","",INDEX(NOTA[SUPPLIER],MATCH(,INDIRECT(ADDRESS(ROW(NOTA[ID]),COLUMN(NOTA[ID]))&amp;":"&amp;ADDRESS(ROW(),COLUMN(NOTA[ID]))),-1)))</f>
        <v>PELNA INDONESIA</v>
      </c>
      <c r="AI117" s="41" t="str">
        <f ca="1">IF(NOTA[[#This Row],[ID_H]]="","",IF(NOTA[[#This Row],[FAKTUR]]="",INDIRECT(ADDRESS(ROW()-1,COLUMN())),NOTA[[#This Row],[FAKTUR]]))</f>
        <v>UNTANA</v>
      </c>
      <c r="AJ117" s="38" t="str">
        <f ca="1">IF(NOTA[[#This Row],[ID]]="","",COUNTIF(NOTA[ID_H],NOTA[[#This Row],[ID_H]]))</f>
        <v/>
      </c>
      <c r="AK117" s="38">
        <f ca="1">IF(NOTA[[#This Row],[TGL.NOTA]]="",IF(NOTA[[#This Row],[SUPPLIER_H]]="","",AK116),MONTH(NOTA[[#This Row],[TGL.NOTA]]))</f>
        <v>8</v>
      </c>
      <c r="AL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N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O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8" t="str">
        <f>IF(NOTA[[#This Row],[CONCAT4]]="","",_xlfn.IFNA(MATCH(NOTA[[#This Row],[CONCAT4]],[2]!RAW[CONCAT_H],0),FALSE))</f>
        <v/>
      </c>
      <c r="AQ117" s="38">
        <f>IF(NOTA[[#This Row],[CONCAT1]]="","",MATCH(NOTA[[#This Row],[CONCAT1]],[3]!db[NB NOTA_C],0))</f>
        <v>685</v>
      </c>
      <c r="AR117" s="38" t="b">
        <f>IF(NOTA[[#This Row],[QTY/ CTN]]="","",TRUE)</f>
        <v>1</v>
      </c>
      <c r="AS117" s="38" t="str">
        <f ca="1">IF(NOTA[[#This Row],[ID_H]]="","",IF(NOTA[[#This Row],[Column3]]=TRUE,NOTA[[#This Row],[QTY/ CTN]],INDEX([3]!db[QTY/ CTN],NOTA[[#This Row],[//DB]])))</f>
        <v>20 GRS</v>
      </c>
      <c r="AT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117" s="38" t="e">
        <f ca="1">IF(NOTA[[#This Row],[ID_H]]="","",MATCH(NOTA[[#This Row],[NB NOTA_C_QTY]],[4]!db[NB NOTA_C_QTY+F],0))</f>
        <v>#REF!</v>
      </c>
      <c r="AV117" s="53">
        <f ca="1">IF(NOTA[[#This Row],[NB NOTA_C_QTY]]="","",ROW()-2)</f>
        <v>115</v>
      </c>
    </row>
    <row r="118" spans="1:48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/>
      <c r="H118" s="47"/>
      <c r="L118" s="37" t="s">
        <v>241</v>
      </c>
      <c r="M118" s="40">
        <v>1</v>
      </c>
      <c r="N118" s="38">
        <v>20</v>
      </c>
      <c r="O118" s="37" t="s">
        <v>240</v>
      </c>
      <c r="P118" s="41">
        <v>48000</v>
      </c>
      <c r="Q118" s="42"/>
      <c r="R118" s="48" t="s">
        <v>242</v>
      </c>
      <c r="S118" s="49"/>
      <c r="U118" s="50"/>
      <c r="V118" s="45"/>
      <c r="W118" s="50">
        <f>IF(NOTA[[#This Row],[HARGA/ CTN]]="",NOTA[[#This Row],[JUMLAH_H]],NOTA[[#This Row],[HARGA/ CTN]]*IF(NOTA[[#This Row],[C]]="",0,NOTA[[#This Row],[C]]))</f>
        <v>960000</v>
      </c>
      <c r="X118" s="50">
        <f>IF(NOTA[[#This Row],[JUMLAH]]="","",NOTA[[#This Row],[JUMLAH]]*NOTA[[#This Row],[DISC 1]])</f>
        <v>0</v>
      </c>
      <c r="Y118" s="50">
        <f>IF(NOTA[[#This Row],[JUMLAH]]="","",(NOTA[[#This Row],[JUMLAH]]-NOTA[[#This Row],[DISC 1-]])*NOTA[[#This Row],[DISC 2]])</f>
        <v>0</v>
      </c>
      <c r="Z118" s="50">
        <f>IF(NOTA[[#This Row],[JUMLAH]]="","",NOTA[[#This Row],[DISC 1-]]+NOTA[[#This Row],[DISC 2-]])</f>
        <v>0</v>
      </c>
      <c r="AA118" s="50">
        <f>IF(NOTA[[#This Row],[JUMLAH]]="","",NOTA[[#This Row],[JUMLAH]]-NOTA[[#This Row],[DISC]])</f>
        <v>960000</v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8" s="50">
        <f>IF(OR(NOTA[[#This Row],[QTY]]="",NOTA[[#This Row],[HARGA SATUAN]]="",),"",NOTA[[#This Row],[QTY]]*NOTA[[#This Row],[HARGA SATUAN]])</f>
        <v>960000</v>
      </c>
      <c r="AG118" s="39">
        <f ca="1">IF(NOTA[ID_H]="","",INDEX(NOTA[TANGGAL],MATCH(,INDIRECT(ADDRESS(ROW(NOTA[TANGGAL]),COLUMN(NOTA[TANGGAL]))&amp;":"&amp;ADDRESS(ROW(),COLUMN(NOTA[TANGGAL]))),-1)))</f>
        <v>45149</v>
      </c>
      <c r="AH118" s="41" t="str">
        <f ca="1">IF(NOTA[[#This Row],[NAMA BARANG]]="","",INDEX(NOTA[SUPPLIER],MATCH(,INDIRECT(ADDRESS(ROW(NOTA[ID]),COLUMN(NOTA[ID]))&amp;":"&amp;ADDRESS(ROW(),COLUMN(NOTA[ID]))),-1)))</f>
        <v>PELNA INDONESIA</v>
      </c>
      <c r="AI118" s="41" t="str">
        <f ca="1">IF(NOTA[[#This Row],[ID_H]]="","",IF(NOTA[[#This Row],[FAKTUR]]="",INDIRECT(ADDRESS(ROW()-1,COLUMN())),NOTA[[#This Row],[FAKTUR]]))</f>
        <v>UNTANA</v>
      </c>
      <c r="AJ118" s="38" t="str">
        <f ca="1">IF(NOTA[[#This Row],[ID]]="","",COUNTIF(NOTA[ID_H],NOTA[[#This Row],[ID_H]]))</f>
        <v/>
      </c>
      <c r="AK118" s="38">
        <f ca="1">IF(NOTA[[#This Row],[TGL.NOTA]]="",IF(NOTA[[#This Row],[SUPPLIER_H]]="","",AK117),MONTH(NOTA[[#This Row],[TGL.NOTA]]))</f>
        <v>8</v>
      </c>
      <c r="AL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8" t="str">
        <f>IF(NOTA[[#This Row],[CONCAT4]]="","",_xlfn.IFNA(MATCH(NOTA[[#This Row],[CONCAT4]],[2]!RAW[CONCAT_H],0),FALSE))</f>
        <v/>
      </c>
      <c r="AQ118" s="38">
        <f>IF(NOTA[[#This Row],[CONCAT1]]="","",MATCH(NOTA[[#This Row],[CONCAT1]],[3]!db[NB NOTA_C],0))</f>
        <v>688</v>
      </c>
      <c r="AR118" s="38" t="b">
        <f>IF(NOTA[[#This Row],[QTY/ CTN]]="","",TRUE)</f>
        <v>1</v>
      </c>
      <c r="AS118" s="38" t="str">
        <f ca="1">IF(NOTA[[#This Row],[ID_H]]="","",IF(NOTA[[#This Row],[Column3]]=TRUE,NOTA[[#This Row],[QTY/ CTN]],INDEX([3]!db[QTY/ CTN],NOTA[[#This Row],[//DB]])))</f>
        <v>20 GRS</v>
      </c>
      <c r="AT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118" s="38" t="e">
        <f ca="1">IF(NOTA[[#This Row],[ID_H]]="","",MATCH(NOTA[[#This Row],[NB NOTA_C_QTY]],[4]!db[NB NOTA_C_QTY+F],0))</f>
        <v>#REF!</v>
      </c>
      <c r="AV118" s="53">
        <f ca="1">IF(NOTA[[#This Row],[NB NOTA_C_QTY]]="","",ROW()-2)</f>
        <v>116</v>
      </c>
    </row>
    <row r="119" spans="1:48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/>
      <c r="H119" s="47"/>
      <c r="L119" s="37" t="s">
        <v>243</v>
      </c>
      <c r="M119" s="40">
        <v>1</v>
      </c>
      <c r="N119" s="38">
        <v>20</v>
      </c>
      <c r="O119" s="37" t="s">
        <v>240</v>
      </c>
      <c r="P119" s="41">
        <v>48000</v>
      </c>
      <c r="Q119" s="42"/>
      <c r="R119" s="48" t="s">
        <v>242</v>
      </c>
      <c r="S119" s="49"/>
      <c r="U119" s="50"/>
      <c r="V119" s="45"/>
      <c r="W119" s="50">
        <f>IF(NOTA[[#This Row],[HARGA/ CTN]]="",NOTA[[#This Row],[JUMLAH_H]],NOTA[[#This Row],[HARGA/ CTN]]*IF(NOTA[[#This Row],[C]]="",0,NOTA[[#This Row],[C]]))</f>
        <v>960000</v>
      </c>
      <c r="X119" s="50">
        <f>IF(NOTA[[#This Row],[JUMLAH]]="","",NOTA[[#This Row],[JUMLAH]]*NOTA[[#This Row],[DISC 1]])</f>
        <v>0</v>
      </c>
      <c r="Y119" s="50">
        <f>IF(NOTA[[#This Row],[JUMLAH]]="","",(NOTA[[#This Row],[JUMLAH]]-NOTA[[#This Row],[DISC 1-]])*NOTA[[#This Row],[DISC 2]])</f>
        <v>0</v>
      </c>
      <c r="Z119" s="50">
        <f>IF(NOTA[[#This Row],[JUMLAH]]="","",NOTA[[#This Row],[DISC 1-]]+NOTA[[#This Row],[DISC 2-]])</f>
        <v>0</v>
      </c>
      <c r="AA119" s="50">
        <f>IF(NOTA[[#This Row],[JUMLAH]]="","",NOTA[[#This Row],[JUMLAH]]-NOTA[[#This Row],[DISC]])</f>
        <v>960000</v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9" s="50">
        <f>IF(OR(NOTA[[#This Row],[QTY]]="",NOTA[[#This Row],[HARGA SATUAN]]="",),"",NOTA[[#This Row],[QTY]]*NOTA[[#This Row],[HARGA SATUAN]])</f>
        <v>960000</v>
      </c>
      <c r="AG119" s="39">
        <f ca="1">IF(NOTA[ID_H]="","",INDEX(NOTA[TANGGAL],MATCH(,INDIRECT(ADDRESS(ROW(NOTA[TANGGAL]),COLUMN(NOTA[TANGGAL]))&amp;":"&amp;ADDRESS(ROW(),COLUMN(NOTA[TANGGAL]))),-1)))</f>
        <v>45149</v>
      </c>
      <c r="AH119" s="41" t="str">
        <f ca="1">IF(NOTA[[#This Row],[NAMA BARANG]]="","",INDEX(NOTA[SUPPLIER],MATCH(,INDIRECT(ADDRESS(ROW(NOTA[ID]),COLUMN(NOTA[ID]))&amp;":"&amp;ADDRESS(ROW(),COLUMN(NOTA[ID]))),-1)))</f>
        <v>PELNA INDONESIA</v>
      </c>
      <c r="AI119" s="41" t="str">
        <f ca="1">IF(NOTA[[#This Row],[ID_H]]="","",IF(NOTA[[#This Row],[FAKTUR]]="",INDIRECT(ADDRESS(ROW()-1,COLUMN())),NOTA[[#This Row],[FAKTUR]]))</f>
        <v>UNTANA</v>
      </c>
      <c r="AJ119" s="38" t="str">
        <f ca="1">IF(NOTA[[#This Row],[ID]]="","",COUNTIF(NOTA[ID_H],NOTA[[#This Row],[ID_H]]))</f>
        <v/>
      </c>
      <c r="AK119" s="38">
        <f ca="1">IF(NOTA[[#This Row],[TGL.NOTA]]="",IF(NOTA[[#This Row],[SUPPLIER_H]]="","",AK118),MONTH(NOTA[[#This Row],[TGL.NOTA]]))</f>
        <v>8</v>
      </c>
      <c r="AL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38" t="str">
        <f>IF(NOTA[[#This Row],[CONCAT4]]="","",_xlfn.IFNA(MATCH(NOTA[[#This Row],[CONCAT4]],[2]!RAW[CONCAT_H],0),FALSE))</f>
        <v/>
      </c>
      <c r="AQ119" s="38">
        <f>IF(NOTA[[#This Row],[CONCAT1]]="","",MATCH(NOTA[[#This Row],[CONCAT1]],[3]!db[NB NOTA_C],0))</f>
        <v>689</v>
      </c>
      <c r="AR119" s="38" t="b">
        <f>IF(NOTA[[#This Row],[QTY/ CTN]]="","",TRUE)</f>
        <v>1</v>
      </c>
      <c r="AS119" s="38" t="str">
        <f ca="1">IF(NOTA[[#This Row],[ID_H]]="","",IF(NOTA[[#This Row],[Column3]]=TRUE,NOTA[[#This Row],[QTY/ CTN]],INDEX([3]!db[QTY/ CTN],NOTA[[#This Row],[//DB]])))</f>
        <v>20 GRS</v>
      </c>
      <c r="AT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119" s="38" t="e">
        <f ca="1">IF(NOTA[[#This Row],[ID_H]]="","",MATCH(NOTA[[#This Row],[NB NOTA_C_QTY]],[4]!db[NB NOTA_C_QTY+F],0))</f>
        <v>#REF!</v>
      </c>
      <c r="AV119" s="53">
        <f ca="1">IF(NOTA[[#This Row],[NB NOTA_C_QTY]]="","",ROW()-2)</f>
        <v>117</v>
      </c>
    </row>
    <row r="120" spans="1:48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/>
      <c r="H120" s="47"/>
      <c r="L120" s="37" t="s">
        <v>244</v>
      </c>
      <c r="M120" s="40">
        <v>1</v>
      </c>
      <c r="N120" s="38">
        <v>12</v>
      </c>
      <c r="O120" s="37" t="s">
        <v>240</v>
      </c>
      <c r="P120" s="41">
        <v>114167</v>
      </c>
      <c r="Q120" s="42"/>
      <c r="R120" s="48" t="s">
        <v>245</v>
      </c>
      <c r="S120" s="49"/>
      <c r="U120" s="50"/>
      <c r="V120" s="45"/>
      <c r="W120" s="50">
        <f>IF(NOTA[[#This Row],[HARGA/ CTN]]="",NOTA[[#This Row],[JUMLAH_H]],NOTA[[#This Row],[HARGA/ CTN]]*IF(NOTA[[#This Row],[C]]="",0,NOTA[[#This Row],[C]]))</f>
        <v>1370004</v>
      </c>
      <c r="X120" s="50">
        <f>IF(NOTA[[#This Row],[JUMLAH]]="","",NOTA[[#This Row],[JUMLAH]]*NOTA[[#This Row],[DISC 1]])</f>
        <v>0</v>
      </c>
      <c r="Y120" s="50">
        <f>IF(NOTA[[#This Row],[JUMLAH]]="","",(NOTA[[#This Row],[JUMLAH]]-NOTA[[#This Row],[DISC 1-]])*NOTA[[#This Row],[DISC 2]])</f>
        <v>0</v>
      </c>
      <c r="Z120" s="50">
        <f>IF(NOTA[[#This Row],[JUMLAH]]="","",NOTA[[#This Row],[DISC 1-]]+NOTA[[#This Row],[DISC 2-]])</f>
        <v>0</v>
      </c>
      <c r="AA120" s="50">
        <f>IF(NOTA[[#This Row],[JUMLAH]]="","",NOTA[[#This Row],[JUMLAH]]-NOTA[[#This Row],[DISC]])</f>
        <v>1370004</v>
      </c>
      <c r="AB120" s="50"/>
      <c r="AC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E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120" s="50">
        <f>IF(OR(NOTA[[#This Row],[QTY]]="",NOTA[[#This Row],[HARGA SATUAN]]="",),"",NOTA[[#This Row],[QTY]]*NOTA[[#This Row],[HARGA SATUAN]])</f>
        <v>1370004</v>
      </c>
      <c r="AG120" s="39">
        <f ca="1">IF(NOTA[ID_H]="","",INDEX(NOTA[TANGGAL],MATCH(,INDIRECT(ADDRESS(ROW(NOTA[TANGGAL]),COLUMN(NOTA[TANGGAL]))&amp;":"&amp;ADDRESS(ROW(),COLUMN(NOTA[TANGGAL]))),-1)))</f>
        <v>45149</v>
      </c>
      <c r="AH120" s="41" t="str">
        <f ca="1">IF(NOTA[[#This Row],[NAMA BARANG]]="","",INDEX(NOTA[SUPPLIER],MATCH(,INDIRECT(ADDRESS(ROW(NOTA[ID]),COLUMN(NOTA[ID]))&amp;":"&amp;ADDRESS(ROW(),COLUMN(NOTA[ID]))),-1)))</f>
        <v>PELNA INDONESIA</v>
      </c>
      <c r="AI120" s="41" t="str">
        <f ca="1">IF(NOTA[[#This Row],[ID_H]]="","",IF(NOTA[[#This Row],[FAKTUR]]="",INDIRECT(ADDRESS(ROW()-1,COLUMN())),NOTA[[#This Row],[FAKTUR]]))</f>
        <v>UNTANA</v>
      </c>
      <c r="AJ120" s="38" t="str">
        <f ca="1">IF(NOTA[[#This Row],[ID]]="","",COUNTIF(NOTA[ID_H],NOTA[[#This Row],[ID_H]]))</f>
        <v/>
      </c>
      <c r="AK120" s="38">
        <f ca="1">IF(NOTA[[#This Row],[TGL.NOTA]]="",IF(NOTA[[#This Row],[SUPPLIER_H]]="","",AK119),MONTH(NOTA[[#This Row],[TGL.NOTA]]))</f>
        <v>8</v>
      </c>
      <c r="AL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8" t="str">
        <f>IF(NOTA[[#This Row],[CONCAT4]]="","",_xlfn.IFNA(MATCH(NOTA[[#This Row],[CONCAT4]],[2]!RAW[CONCAT_H],0),FALSE))</f>
        <v/>
      </c>
      <c r="AQ120" s="38" t="e">
        <f>IF(NOTA[[#This Row],[CONCAT1]]="","",MATCH(NOTA[[#This Row],[CONCAT1]],[3]!db[NB NOTA_C],0))</f>
        <v>#N/A</v>
      </c>
      <c r="AR120" s="38" t="b">
        <f>IF(NOTA[[#This Row],[QTY/ CTN]]="","",TRUE)</f>
        <v>1</v>
      </c>
      <c r="AS120" s="38" t="str">
        <f ca="1">IF(NOTA[[#This Row],[ID_H]]="","",IF(NOTA[[#This Row],[Column3]]=TRUE,NOTA[[#This Row],[QTY/ CTN]],INDEX([3]!db[QTY/ CTN],NOTA[[#This Row],[//DB]])))</f>
        <v>12 GRS</v>
      </c>
      <c r="AT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120" s="38" t="e">
        <f ca="1">IF(NOTA[[#This Row],[ID_H]]="","",MATCH(NOTA[[#This Row],[NB NOTA_C_QTY]],[4]!db[NB NOTA_C_QTY+F],0))</f>
        <v>#REF!</v>
      </c>
      <c r="AV120" s="53">
        <f ca="1">IF(NOTA[[#This Row],[NB NOTA_C_QTY]]="","",ROW()-2)</f>
        <v>118</v>
      </c>
    </row>
    <row r="121" spans="1:48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H121" s="47"/>
      <c r="N121" s="38"/>
      <c r="Q121" s="42"/>
      <c r="R121" s="48"/>
      <c r="S121" s="49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41" t="str">
        <f ca="1">IF(NOTA[[#This Row],[NAMA BARANG]]="","",INDEX(NOTA[SUPPLIER],MATCH(,INDIRECT(ADDRESS(ROW(NOTA[ID]),COLUMN(NOTA[ID]))&amp;":"&amp;ADDRESS(ROW(),COLUMN(NOTA[ID]))),-1)))</f>
        <v/>
      </c>
      <c r="AI121" s="41" t="str">
        <f ca="1">IF(NOTA[[#This Row],[ID_H]]="","",IF(NOTA[[#This Row],[FAKTUR]]="",INDIRECT(ADDRESS(ROW()-1,COLUMN())),NOTA[[#This Row],[FAKTUR]]))</f>
        <v/>
      </c>
      <c r="AJ121" s="38" t="str">
        <f ca="1">IF(NOTA[[#This Row],[ID]]="","",COUNTIF(NOTA[ID_H],NOTA[[#This Row],[ID_H]]))</f>
        <v/>
      </c>
      <c r="AK121" s="38" t="str">
        <f ca="1">IF(NOTA[[#This Row],[TGL.NOTA]]="",IF(NOTA[[#This Row],[SUPPLIER_H]]="","",AK120),MONTH(NOTA[[#This Row],[TGL.NOTA]]))</f>
        <v/>
      </c>
      <c r="AL121" s="38" t="str">
        <f>LOWER(SUBSTITUTE(SUBSTITUTE(SUBSTITUTE(SUBSTITUTE(SUBSTITUTE(SUBSTITUTE(SUBSTITUTE(SUBSTITUTE(SUBSTITUTE(NOTA[NAMA BARANG]," ",),".",""),"-",""),"(",""),")",""),",",""),"/",""),"""",""),"+",""))</f>
        <v/>
      </c>
      <c r="AM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8" t="str">
        <f>IF(NOTA[[#This Row],[CONCAT4]]="","",_xlfn.IFNA(MATCH(NOTA[[#This Row],[CONCAT4]],[2]!RAW[CONCAT_H],0),FALSE))</f>
        <v/>
      </c>
      <c r="AQ121" s="38" t="str">
        <f>IF(NOTA[[#This Row],[CONCAT1]]="","",MATCH(NOTA[[#This Row],[CONCAT1]],[3]!db[NB NOTA_C],0))</f>
        <v/>
      </c>
      <c r="AR121" s="38" t="str">
        <f>IF(NOTA[[#This Row],[QTY/ CTN]]="","",TRUE)</f>
        <v/>
      </c>
      <c r="AS121" s="38" t="str">
        <f ca="1">IF(NOTA[[#This Row],[ID_H]]="","",IF(NOTA[[#This Row],[Column3]]=TRUE,NOTA[[#This Row],[QTY/ CTN]],INDEX([3]!db[QTY/ CTN],NOTA[[#This Row],[//DB]])))</f>
        <v/>
      </c>
      <c r="AT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" s="38" t="str">
        <f ca="1">IF(NOTA[[#This Row],[ID_H]]="","",MATCH(NOTA[[#This Row],[NB NOTA_C_QTY]],[4]!db[NB NOTA_C_QTY+F],0))</f>
        <v/>
      </c>
      <c r="AV121" s="53" t="str">
        <f ca="1">IF(NOTA[[#This Row],[NB NOTA_C_QTY]]="","",ROW()-2)</f>
        <v/>
      </c>
    </row>
    <row r="122" spans="1:48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204</v>
      </c>
      <c r="G122" s="37" t="s">
        <v>97</v>
      </c>
      <c r="H122" s="47" t="s">
        <v>246</v>
      </c>
      <c r="J122" s="39">
        <v>45142</v>
      </c>
      <c r="L122" s="37" t="s">
        <v>247</v>
      </c>
      <c r="M122" s="40">
        <v>2</v>
      </c>
      <c r="N122" s="38">
        <v>120</v>
      </c>
      <c r="O122" s="37" t="s">
        <v>98</v>
      </c>
      <c r="P122" s="41">
        <v>57000</v>
      </c>
      <c r="Q122" s="42"/>
      <c r="R122" s="48" t="s">
        <v>207</v>
      </c>
      <c r="S122" s="49">
        <v>0.05</v>
      </c>
      <c r="T122" s="44">
        <v>0.1</v>
      </c>
      <c r="U122" s="50"/>
      <c r="V122" s="45"/>
      <c r="W122" s="50">
        <f>IF(NOTA[[#This Row],[HARGA/ CTN]]="",NOTA[[#This Row],[JUMLAH_H]],NOTA[[#This Row],[HARGA/ CTN]]*IF(NOTA[[#This Row],[C]]="",0,NOTA[[#This Row],[C]]))</f>
        <v>6840000</v>
      </c>
      <c r="X122" s="50">
        <f>IF(NOTA[[#This Row],[JUMLAH]]="","",NOTA[[#This Row],[JUMLAH]]*NOTA[[#This Row],[DISC 1]])</f>
        <v>342000</v>
      </c>
      <c r="Y122" s="50">
        <f>IF(NOTA[[#This Row],[JUMLAH]]="","",(NOTA[[#This Row],[JUMLAH]]-NOTA[[#This Row],[DISC 1-]])*NOTA[[#This Row],[DISC 2]])</f>
        <v>649800</v>
      </c>
      <c r="Z122" s="50">
        <f>IF(NOTA[[#This Row],[JUMLAH]]="","",NOTA[[#This Row],[DISC 1-]]+NOTA[[#This Row],[DISC 2-]])</f>
        <v>991800</v>
      </c>
      <c r="AA122" s="50">
        <f>IF(NOTA[[#This Row],[JUMLAH]]="","",NOTA[[#This Row],[JUMLAH]]-NOTA[[#This Row],[DISC]])</f>
        <v>5848200</v>
      </c>
      <c r="AB122" s="50"/>
      <c r="AC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2" s="50">
        <f>IF(OR(NOTA[[#This Row],[QTY]]="",NOTA[[#This Row],[HARGA SATUAN]]="",),"",NOTA[[#This Row],[QTY]]*NOTA[[#This Row],[HARGA SATUAN]])</f>
        <v>6840000</v>
      </c>
      <c r="AG122" s="39">
        <f ca="1">IF(NOTA[ID_H]="","",INDEX(NOTA[TANGGAL],MATCH(,INDIRECT(ADDRESS(ROW(NOTA[TANGGAL]),COLUMN(NOTA[TANGGAL]))&amp;":"&amp;ADDRESS(ROW(),COLUMN(NOTA[TANGGAL]))),-1)))</f>
        <v>45149</v>
      </c>
      <c r="AH122" s="41" t="str">
        <f ca="1">IF(NOTA[[#This Row],[NAMA BARANG]]="","",INDEX(NOTA[SUPPLIER],MATCH(,INDIRECT(ADDRESS(ROW(NOTA[ID]),COLUMN(NOTA[ID]))&amp;":"&amp;ADDRESS(ROW(),COLUMN(NOTA[ID]))),-1)))</f>
        <v>GUNINDO</v>
      </c>
      <c r="AI122" s="41" t="str">
        <f ca="1">IF(NOTA[[#This Row],[ID_H]]="","",IF(NOTA[[#This Row],[FAKTUR]]="",INDIRECT(ADDRESS(ROW()-1,COLUMN())),NOTA[[#This Row],[FAKTUR]]))</f>
        <v>UNTANA</v>
      </c>
      <c r="AJ122" s="38">
        <f ca="1">IF(NOTA[[#This Row],[ID]]="","",COUNTIF(NOTA[ID_H],NOTA[[#This Row],[ID_H]]))</f>
        <v>1</v>
      </c>
      <c r="AK122" s="38">
        <f>IF(NOTA[[#This Row],[TGL.NOTA]]="",IF(NOTA[[#This Row],[SUPPLIER_H]]="","",AK121),MONTH(NOTA[[#This Row],[TGL.NOTA]]))</f>
        <v>8</v>
      </c>
      <c r="AL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M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P122" s="38" t="e">
        <f>IF(NOTA[[#This Row],[CONCAT4]]="","",_xlfn.IFNA(MATCH(NOTA[[#This Row],[CONCAT4]],[2]!RAW[CONCAT_H],0),FALSE))</f>
        <v>#REF!</v>
      </c>
      <c r="AQ122" s="38">
        <f>IF(NOTA[[#This Row],[CONCAT1]]="","",MATCH(NOTA[[#This Row],[CONCAT1]],[3]!db[NB NOTA_C],0))</f>
        <v>1234</v>
      </c>
      <c r="AR122" s="38" t="b">
        <f>IF(NOTA[[#This Row],[QTY/ CTN]]="","",TRUE)</f>
        <v>1</v>
      </c>
      <c r="AS122" s="38" t="str">
        <f ca="1">IF(NOTA[[#This Row],[ID_H]]="","",IF(NOTA[[#This Row],[Column3]]=TRUE,NOTA[[#This Row],[QTY/ CTN]],INDEX([3]!db[QTY/ CTN],NOTA[[#This Row],[//DB]])))</f>
        <v>30 LSN</v>
      </c>
      <c r="AT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U122" s="38" t="e">
        <f ca="1">IF(NOTA[[#This Row],[ID_H]]="","",MATCH(NOTA[[#This Row],[NB NOTA_C_QTY]],[4]!db[NB NOTA_C_QTY+F],0))</f>
        <v>#REF!</v>
      </c>
      <c r="AV122" s="53">
        <f ca="1">IF(NOTA[[#This Row],[NB NOTA_C_QTY]]="","",ROW()-2)</f>
        <v>120</v>
      </c>
    </row>
    <row r="123" spans="1:48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H123" s="47"/>
      <c r="N123" s="38"/>
      <c r="Q123" s="42"/>
      <c r="R123" s="48"/>
      <c r="S123" s="49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41" t="str">
        <f ca="1">IF(NOTA[[#This Row],[NAMA BARANG]]="","",INDEX(NOTA[SUPPLIER],MATCH(,INDIRECT(ADDRESS(ROW(NOTA[ID]),COLUMN(NOTA[ID]))&amp;":"&amp;ADDRESS(ROW(),COLUMN(NOTA[ID]))),-1)))</f>
        <v/>
      </c>
      <c r="AI123" s="41" t="str">
        <f ca="1">IF(NOTA[[#This Row],[ID_H]]="","",IF(NOTA[[#This Row],[FAKTUR]]="",INDIRECT(ADDRESS(ROW()-1,COLUMN())),NOTA[[#This Row],[FAKTUR]]))</f>
        <v/>
      </c>
      <c r="AJ123" s="38" t="str">
        <f ca="1">IF(NOTA[[#This Row],[ID]]="","",COUNTIF(NOTA[ID_H],NOTA[[#This Row],[ID_H]]))</f>
        <v/>
      </c>
      <c r="AK123" s="38" t="str">
        <f ca="1">IF(NOTA[[#This Row],[TGL.NOTA]]="",IF(NOTA[[#This Row],[SUPPLIER_H]]="","",AK122),MONTH(NOTA[[#This Row],[TGL.NOTA]]))</f>
        <v/>
      </c>
      <c r="AL123" s="38" t="str">
        <f>LOWER(SUBSTITUTE(SUBSTITUTE(SUBSTITUTE(SUBSTITUTE(SUBSTITUTE(SUBSTITUTE(SUBSTITUTE(SUBSTITUTE(SUBSTITUTE(NOTA[NAMA BARANG]," ",),".",""),"-",""),"(",""),")",""),",",""),"/",""),"""",""),"+",""))</f>
        <v/>
      </c>
      <c r="AM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8" t="str">
        <f>IF(NOTA[[#This Row],[CONCAT4]]="","",_xlfn.IFNA(MATCH(NOTA[[#This Row],[CONCAT4]],[2]!RAW[CONCAT_H],0),FALSE))</f>
        <v/>
      </c>
      <c r="AQ123" s="38" t="str">
        <f>IF(NOTA[[#This Row],[CONCAT1]]="","",MATCH(NOTA[[#This Row],[CONCAT1]],[3]!db[NB NOTA_C],0))</f>
        <v/>
      </c>
      <c r="AR123" s="38" t="str">
        <f>IF(NOTA[[#This Row],[QTY/ CTN]]="","",TRUE)</f>
        <v/>
      </c>
      <c r="AS123" s="38" t="str">
        <f ca="1">IF(NOTA[[#This Row],[ID_H]]="","",IF(NOTA[[#This Row],[Column3]]=TRUE,NOTA[[#This Row],[QTY/ CTN]],INDEX([3]!db[QTY/ CTN],NOTA[[#This Row],[//DB]])))</f>
        <v/>
      </c>
      <c r="AT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" s="38" t="str">
        <f ca="1">IF(NOTA[[#This Row],[ID_H]]="","",MATCH(NOTA[[#This Row],[NB NOTA_C_QTY]],[4]!db[NB NOTA_C_QTY+F],0))</f>
        <v/>
      </c>
      <c r="AV123" s="53" t="str">
        <f ca="1">IF(NOTA[[#This Row],[NB NOTA_C_QTY]]="","",ROW()-2)</f>
        <v/>
      </c>
    </row>
    <row r="124" spans="1:48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/>
      <c r="F124" s="37" t="s">
        <v>248</v>
      </c>
      <c r="G124" s="37" t="s">
        <v>97</v>
      </c>
      <c r="H124" s="47" t="s">
        <v>249</v>
      </c>
      <c r="J124" s="39">
        <v>45146</v>
      </c>
      <c r="L124" s="37" t="s">
        <v>250</v>
      </c>
      <c r="M124" s="40">
        <v>2</v>
      </c>
      <c r="N124" s="38">
        <v>120</v>
      </c>
      <c r="O124" s="37" t="s">
        <v>98</v>
      </c>
      <c r="P124" s="41">
        <v>57000</v>
      </c>
      <c r="Q124" s="42"/>
      <c r="R124" s="48" t="s">
        <v>193</v>
      </c>
      <c r="S124" s="49">
        <v>0.15</v>
      </c>
      <c r="T124" s="44">
        <v>0.1</v>
      </c>
      <c r="U124" s="50"/>
      <c r="V124" s="45"/>
      <c r="W124" s="50">
        <f>IF(NOTA[[#This Row],[HARGA/ CTN]]="",NOTA[[#This Row],[JUMLAH_H]],NOTA[[#This Row],[HARGA/ CTN]]*IF(NOTA[[#This Row],[C]]="",0,NOTA[[#This Row],[C]]))</f>
        <v>6840000</v>
      </c>
      <c r="X124" s="50">
        <f>IF(NOTA[[#This Row],[JUMLAH]]="","",NOTA[[#This Row],[JUMLAH]]*NOTA[[#This Row],[DISC 1]])</f>
        <v>1026000</v>
      </c>
      <c r="Y124" s="50">
        <f>IF(NOTA[[#This Row],[JUMLAH]]="","",(NOTA[[#This Row],[JUMLAH]]-NOTA[[#This Row],[DISC 1-]])*NOTA[[#This Row],[DISC 2]])</f>
        <v>581400</v>
      </c>
      <c r="Z124" s="50">
        <f>IF(NOTA[[#This Row],[JUMLAH]]="","",NOTA[[#This Row],[DISC 1-]]+NOTA[[#This Row],[DISC 2-]])</f>
        <v>1607400</v>
      </c>
      <c r="AA124" s="50">
        <f>IF(NOTA[[#This Row],[JUMLAH]]="","",NOTA[[#This Row],[JUMLAH]]-NOTA[[#This Row],[DISC]])</f>
        <v>5232600</v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4" s="50">
        <f>IF(OR(NOTA[[#This Row],[QTY]]="",NOTA[[#This Row],[HARGA SATUAN]]="",),"",NOTA[[#This Row],[QTY]]*NOTA[[#This Row],[HARGA SATUAN]])</f>
        <v>6840000</v>
      </c>
      <c r="AG124" s="39">
        <f ca="1">IF(NOTA[ID_H]="","",INDEX(NOTA[TANGGAL],MATCH(,INDIRECT(ADDRESS(ROW(NOTA[TANGGAL]),COLUMN(NOTA[TANGGAL]))&amp;":"&amp;ADDRESS(ROW(),COLUMN(NOTA[TANGGAL]))),-1)))</f>
        <v>45149</v>
      </c>
      <c r="AH124" s="41" t="str">
        <f ca="1">IF(NOTA[[#This Row],[NAMA BARANG]]="","",INDEX(NOTA[SUPPLIER],MATCH(,INDIRECT(ADDRESS(ROW(NOTA[ID]),COLUMN(NOTA[ID]))&amp;":"&amp;ADDRESS(ROW(),COLUMN(NOTA[ID]))),-1)))</f>
        <v>D-R STATIONERY</v>
      </c>
      <c r="AI124" s="41" t="str">
        <f ca="1">IF(NOTA[[#This Row],[ID_H]]="","",IF(NOTA[[#This Row],[FAKTUR]]="",INDIRECT(ADDRESS(ROW()-1,COLUMN())),NOTA[[#This Row],[FAKTUR]]))</f>
        <v>UNTANA</v>
      </c>
      <c r="AJ124" s="38">
        <f ca="1">IF(NOTA[[#This Row],[ID]]="","",COUNTIF(NOTA[ID_H],NOTA[[#This Row],[ID_H]]))</f>
        <v>4</v>
      </c>
      <c r="AK124" s="38">
        <f>IF(NOTA[[#This Row],[TGL.NOTA]]="",IF(NOTA[[#This Row],[SUPPLIER_H]]="","",AK123),MONTH(NOTA[[#This Row],[TGL.NOTA]]))</f>
        <v>8</v>
      </c>
      <c r="AL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M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N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O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P124" s="38" t="e">
        <f>IF(NOTA[[#This Row],[CONCAT4]]="","",_xlfn.IFNA(MATCH(NOTA[[#This Row],[CONCAT4]],[2]!RAW[CONCAT_H],0),FALSE))</f>
        <v>#REF!</v>
      </c>
      <c r="AQ124" s="38" t="e">
        <f>IF(NOTA[[#This Row],[CONCAT1]]="","",MATCH(NOTA[[#This Row],[CONCAT1]],[3]!db[NB NOTA_C],0))</f>
        <v>#N/A</v>
      </c>
      <c r="AR124" s="38" t="b">
        <f>IF(NOTA[[#This Row],[QTY/ CTN]]="","",TRUE)</f>
        <v>1</v>
      </c>
      <c r="AS124" s="38" t="str">
        <f ca="1">IF(NOTA[[#This Row],[ID_H]]="","",IF(NOTA[[#This Row],[Column3]]=TRUE,NOTA[[#This Row],[QTY/ CTN]],INDEX([3]!db[QTY/ CTN],NOTA[[#This Row],[//DB]])))</f>
        <v>60 LSN</v>
      </c>
      <c r="AT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U124" s="38" t="e">
        <f ca="1">IF(NOTA[[#This Row],[ID_H]]="","",MATCH(NOTA[[#This Row],[NB NOTA_C_QTY]],[4]!db[NB NOTA_C_QTY+F],0))</f>
        <v>#REF!</v>
      </c>
      <c r="AV124" s="53">
        <f ca="1">IF(NOTA[[#This Row],[NB NOTA_C_QTY]]="","",ROW()-2)</f>
        <v>122</v>
      </c>
    </row>
    <row r="125" spans="1:48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/>
      <c r="H125" s="47"/>
      <c r="L125" s="37" t="s">
        <v>251</v>
      </c>
      <c r="M125" s="40">
        <v>3</v>
      </c>
      <c r="N125" s="38">
        <v>180</v>
      </c>
      <c r="O125" s="37" t="s">
        <v>98</v>
      </c>
      <c r="P125" s="41">
        <v>66000</v>
      </c>
      <c r="Q125" s="42"/>
      <c r="R125" s="48" t="s">
        <v>193</v>
      </c>
      <c r="S125" s="49">
        <v>0.15</v>
      </c>
      <c r="T125" s="44">
        <v>0.1</v>
      </c>
      <c r="U125" s="50"/>
      <c r="V125" s="45"/>
      <c r="W125" s="50">
        <f>IF(NOTA[[#This Row],[HARGA/ CTN]]="",NOTA[[#This Row],[JUMLAH_H]],NOTA[[#This Row],[HARGA/ CTN]]*IF(NOTA[[#This Row],[C]]="",0,NOTA[[#This Row],[C]]))</f>
        <v>11880000</v>
      </c>
      <c r="X125" s="50">
        <f>IF(NOTA[[#This Row],[JUMLAH]]="","",NOTA[[#This Row],[JUMLAH]]*NOTA[[#This Row],[DISC 1]])</f>
        <v>1782000</v>
      </c>
      <c r="Y125" s="50">
        <f>IF(NOTA[[#This Row],[JUMLAH]]="","",(NOTA[[#This Row],[JUMLAH]]-NOTA[[#This Row],[DISC 1-]])*NOTA[[#This Row],[DISC 2]])</f>
        <v>1009800</v>
      </c>
      <c r="Z125" s="50">
        <f>IF(NOTA[[#This Row],[JUMLAH]]="","",NOTA[[#This Row],[DISC 1-]]+NOTA[[#This Row],[DISC 2-]])</f>
        <v>2791800</v>
      </c>
      <c r="AA125" s="50">
        <f>IF(NOTA[[#This Row],[JUMLAH]]="","",NOTA[[#This Row],[JUMLAH]]-NOTA[[#This Row],[DISC]])</f>
        <v>9088200</v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25" s="50">
        <f>IF(OR(NOTA[[#This Row],[QTY]]="",NOTA[[#This Row],[HARGA SATUAN]]="",),"",NOTA[[#This Row],[QTY]]*NOTA[[#This Row],[HARGA SATUAN]])</f>
        <v>11880000</v>
      </c>
      <c r="AG125" s="39">
        <f ca="1">IF(NOTA[ID_H]="","",INDEX(NOTA[TANGGAL],MATCH(,INDIRECT(ADDRESS(ROW(NOTA[TANGGAL]),COLUMN(NOTA[TANGGAL]))&amp;":"&amp;ADDRESS(ROW(),COLUMN(NOTA[TANGGAL]))),-1)))</f>
        <v>45149</v>
      </c>
      <c r="AH125" s="41" t="str">
        <f ca="1">IF(NOTA[[#This Row],[NAMA BARANG]]="","",INDEX(NOTA[SUPPLIER],MATCH(,INDIRECT(ADDRESS(ROW(NOTA[ID]),COLUMN(NOTA[ID]))&amp;":"&amp;ADDRESS(ROW(),COLUMN(NOTA[ID]))),-1)))</f>
        <v>D-R STATIONERY</v>
      </c>
      <c r="AI125" s="41" t="str">
        <f ca="1">IF(NOTA[[#This Row],[ID_H]]="","",IF(NOTA[[#This Row],[FAKTUR]]="",INDIRECT(ADDRESS(ROW()-1,COLUMN())),NOTA[[#This Row],[FAKTUR]]))</f>
        <v>UNTANA</v>
      </c>
      <c r="AJ125" s="38" t="str">
        <f ca="1">IF(NOTA[[#This Row],[ID]]="","",COUNTIF(NOTA[ID_H],NOTA[[#This Row],[ID_H]]))</f>
        <v/>
      </c>
      <c r="AK125" s="38">
        <f ca="1">IF(NOTA[[#This Row],[TGL.NOTA]]="",IF(NOTA[[#This Row],[SUPPLIER_H]]="","",AK124),MONTH(NOTA[[#This Row],[TGL.NOTA]]))</f>
        <v>8</v>
      </c>
      <c r="AL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M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N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O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8" t="str">
        <f>IF(NOTA[[#This Row],[CONCAT4]]="","",_xlfn.IFNA(MATCH(NOTA[[#This Row],[CONCAT4]],[2]!RAW[CONCAT_H],0),FALSE))</f>
        <v/>
      </c>
      <c r="AQ125" s="38" t="e">
        <f>IF(NOTA[[#This Row],[CONCAT1]]="","",MATCH(NOTA[[#This Row],[CONCAT1]],[3]!db[NB NOTA_C],0))</f>
        <v>#N/A</v>
      </c>
      <c r="AR125" s="38" t="b">
        <f>IF(NOTA[[#This Row],[QTY/ CTN]]="","",TRUE)</f>
        <v>1</v>
      </c>
      <c r="AS125" s="38" t="str">
        <f ca="1">IF(NOTA[[#This Row],[ID_H]]="","",IF(NOTA[[#This Row],[Column3]]=TRUE,NOTA[[#This Row],[QTY/ CTN]],INDEX([3]!db[QTY/ CTN],NOTA[[#This Row],[//DB]])))</f>
        <v>60 LSN</v>
      </c>
      <c r="AT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U125" s="38" t="e">
        <f ca="1">IF(NOTA[[#This Row],[ID_H]]="","",MATCH(NOTA[[#This Row],[NB NOTA_C_QTY]],[4]!db[NB NOTA_C_QTY+F],0))</f>
        <v>#REF!</v>
      </c>
      <c r="AV125" s="53">
        <f ca="1">IF(NOTA[[#This Row],[NB NOTA_C_QTY]]="","",ROW()-2)</f>
        <v>123</v>
      </c>
    </row>
    <row r="126" spans="1:48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H126" s="47"/>
      <c r="L126" s="37" t="s">
        <v>252</v>
      </c>
      <c r="M126" s="40">
        <v>2</v>
      </c>
      <c r="N126" s="38">
        <v>60</v>
      </c>
      <c r="O126" s="37" t="s">
        <v>98</v>
      </c>
      <c r="P126" s="41">
        <v>118000</v>
      </c>
      <c r="Q126" s="42"/>
      <c r="R126" s="48" t="s">
        <v>207</v>
      </c>
      <c r="S126" s="49">
        <v>0.15</v>
      </c>
      <c r="T126" s="44">
        <v>0.1</v>
      </c>
      <c r="U126" s="50"/>
      <c r="V126" s="45"/>
      <c r="W126" s="50">
        <f>IF(NOTA[[#This Row],[HARGA/ CTN]]="",NOTA[[#This Row],[JUMLAH_H]],NOTA[[#This Row],[HARGA/ CTN]]*IF(NOTA[[#This Row],[C]]="",0,NOTA[[#This Row],[C]]))</f>
        <v>7080000</v>
      </c>
      <c r="X126" s="50">
        <f>IF(NOTA[[#This Row],[JUMLAH]]="","",NOTA[[#This Row],[JUMLAH]]*NOTA[[#This Row],[DISC 1]])</f>
        <v>1062000</v>
      </c>
      <c r="Y126" s="50">
        <f>IF(NOTA[[#This Row],[JUMLAH]]="","",(NOTA[[#This Row],[JUMLAH]]-NOTA[[#This Row],[DISC 1-]])*NOTA[[#This Row],[DISC 2]])</f>
        <v>601800</v>
      </c>
      <c r="Z126" s="50">
        <f>IF(NOTA[[#This Row],[JUMLAH]]="","",NOTA[[#This Row],[DISC 1-]]+NOTA[[#This Row],[DISC 2-]])</f>
        <v>1663800</v>
      </c>
      <c r="AA126" s="50">
        <f>IF(NOTA[[#This Row],[JUMLAH]]="","",NOTA[[#This Row],[JUMLAH]]-NOTA[[#This Row],[DISC]])</f>
        <v>5416200</v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F126" s="50">
        <f>IF(OR(NOTA[[#This Row],[QTY]]="",NOTA[[#This Row],[HARGA SATUAN]]="",),"",NOTA[[#This Row],[QTY]]*NOTA[[#This Row],[HARGA SATUAN]])</f>
        <v>7080000</v>
      </c>
      <c r="AG126" s="39">
        <f ca="1">IF(NOTA[ID_H]="","",INDEX(NOTA[TANGGAL],MATCH(,INDIRECT(ADDRESS(ROW(NOTA[TANGGAL]),COLUMN(NOTA[TANGGAL]))&amp;":"&amp;ADDRESS(ROW(),COLUMN(NOTA[TANGGAL]))),-1)))</f>
        <v>45149</v>
      </c>
      <c r="AH126" s="41" t="str">
        <f ca="1">IF(NOTA[[#This Row],[NAMA BARANG]]="","",INDEX(NOTA[SUPPLIER],MATCH(,INDIRECT(ADDRESS(ROW(NOTA[ID]),COLUMN(NOTA[ID]))&amp;":"&amp;ADDRESS(ROW(),COLUMN(NOTA[ID]))),-1)))</f>
        <v>D-R STATIONERY</v>
      </c>
      <c r="AI126" s="41" t="str">
        <f ca="1">IF(NOTA[[#This Row],[ID_H]]="","",IF(NOTA[[#This Row],[FAKTUR]]="",INDIRECT(ADDRESS(ROW()-1,COLUMN())),NOTA[[#This Row],[FAKTUR]]))</f>
        <v>UNTANA</v>
      </c>
      <c r="AJ126" s="38" t="str">
        <f ca="1">IF(NOTA[[#This Row],[ID]]="","",COUNTIF(NOTA[ID_H],NOTA[[#This Row],[ID_H]]))</f>
        <v/>
      </c>
      <c r="AK126" s="38">
        <f ca="1">IF(NOTA[[#This Row],[TGL.NOTA]]="",IF(NOTA[[#This Row],[SUPPLIER_H]]="","",AK125),MONTH(NOTA[[#This Row],[TGL.NOTA]]))</f>
        <v>8</v>
      </c>
      <c r="AL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M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N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O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38" t="str">
        <f>IF(NOTA[[#This Row],[CONCAT4]]="","",_xlfn.IFNA(MATCH(NOTA[[#This Row],[CONCAT4]],[2]!RAW[CONCAT_H],0),FALSE))</f>
        <v/>
      </c>
      <c r="AQ126" s="38" t="e">
        <f>IF(NOTA[[#This Row],[CONCAT1]]="","",MATCH(NOTA[[#This Row],[CONCAT1]],[3]!db[NB NOTA_C],0))</f>
        <v>#N/A</v>
      </c>
      <c r="AR126" s="38" t="b">
        <f>IF(NOTA[[#This Row],[QTY/ CTN]]="","",TRUE)</f>
        <v>1</v>
      </c>
      <c r="AS126" s="38" t="str">
        <f ca="1">IF(NOTA[[#This Row],[ID_H]]="","",IF(NOTA[[#This Row],[Column3]]=TRUE,NOTA[[#This Row],[QTY/ CTN]],INDEX([3]!db[QTY/ CTN],NOTA[[#This Row],[//DB]])))</f>
        <v>30 LSN</v>
      </c>
      <c r="AT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U126" s="38" t="e">
        <f ca="1">IF(NOTA[[#This Row],[ID_H]]="","",MATCH(NOTA[[#This Row],[NB NOTA_C_QTY]],[4]!db[NB NOTA_C_QTY+F],0))</f>
        <v>#REF!</v>
      </c>
      <c r="AV126" s="53">
        <f ca="1">IF(NOTA[[#This Row],[NB NOTA_C_QTY]]="","",ROW()-2)</f>
        <v>124</v>
      </c>
    </row>
    <row r="127" spans="1:48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H127" s="47"/>
      <c r="L127" s="37" t="s">
        <v>253</v>
      </c>
      <c r="M127" s="40">
        <v>2</v>
      </c>
      <c r="N127" s="38">
        <v>60</v>
      </c>
      <c r="O127" s="37" t="s">
        <v>98</v>
      </c>
      <c r="P127" s="41">
        <v>130000</v>
      </c>
      <c r="Q127" s="42"/>
      <c r="R127" s="48" t="s">
        <v>207</v>
      </c>
      <c r="S127" s="49">
        <v>0.15</v>
      </c>
      <c r="T127" s="44">
        <v>0.1</v>
      </c>
      <c r="U127" s="50"/>
      <c r="V127" s="45"/>
      <c r="W127" s="50">
        <f>IF(NOTA[[#This Row],[HARGA/ CTN]]="",NOTA[[#This Row],[JUMLAH_H]],NOTA[[#This Row],[HARGA/ CTN]]*IF(NOTA[[#This Row],[C]]="",0,NOTA[[#This Row],[C]]))</f>
        <v>7800000</v>
      </c>
      <c r="X127" s="50">
        <f>IF(NOTA[[#This Row],[JUMLAH]]="","",NOTA[[#This Row],[JUMLAH]]*NOTA[[#This Row],[DISC 1]])</f>
        <v>1170000</v>
      </c>
      <c r="Y127" s="50">
        <f>IF(NOTA[[#This Row],[JUMLAH]]="","",(NOTA[[#This Row],[JUMLAH]]-NOTA[[#This Row],[DISC 1-]])*NOTA[[#This Row],[DISC 2]])</f>
        <v>663000</v>
      </c>
      <c r="Z127" s="50">
        <f>IF(NOTA[[#This Row],[JUMLAH]]="","",NOTA[[#This Row],[DISC 1-]]+NOTA[[#This Row],[DISC 2-]])</f>
        <v>1833000</v>
      </c>
      <c r="AA127" s="50">
        <f>IF(NOTA[[#This Row],[JUMLAH]]="","",NOTA[[#This Row],[JUMLAH]]-NOTA[[#This Row],[DISC]])</f>
        <v>5967000</v>
      </c>
      <c r="AB127" s="50"/>
      <c r="AC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D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E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F127" s="50">
        <f>IF(OR(NOTA[[#This Row],[QTY]]="",NOTA[[#This Row],[HARGA SATUAN]]="",),"",NOTA[[#This Row],[QTY]]*NOTA[[#This Row],[HARGA SATUAN]])</f>
        <v>7800000</v>
      </c>
      <c r="AG127" s="39">
        <f ca="1">IF(NOTA[ID_H]="","",INDEX(NOTA[TANGGAL],MATCH(,INDIRECT(ADDRESS(ROW(NOTA[TANGGAL]),COLUMN(NOTA[TANGGAL]))&amp;":"&amp;ADDRESS(ROW(),COLUMN(NOTA[TANGGAL]))),-1)))</f>
        <v>45149</v>
      </c>
      <c r="AH127" s="41" t="str">
        <f ca="1">IF(NOTA[[#This Row],[NAMA BARANG]]="","",INDEX(NOTA[SUPPLIER],MATCH(,INDIRECT(ADDRESS(ROW(NOTA[ID]),COLUMN(NOTA[ID]))&amp;":"&amp;ADDRESS(ROW(),COLUMN(NOTA[ID]))),-1)))</f>
        <v>D-R STATIONERY</v>
      </c>
      <c r="AI127" s="41" t="str">
        <f ca="1">IF(NOTA[[#This Row],[ID_H]]="","",IF(NOTA[[#This Row],[FAKTUR]]="",INDIRECT(ADDRESS(ROW()-1,COLUMN())),NOTA[[#This Row],[FAKTUR]]))</f>
        <v>UNTANA</v>
      </c>
      <c r="AJ127" s="38" t="str">
        <f ca="1">IF(NOTA[[#This Row],[ID]]="","",COUNTIF(NOTA[ID_H],NOTA[[#This Row],[ID_H]]))</f>
        <v/>
      </c>
      <c r="AK127" s="38">
        <f ca="1">IF(NOTA[[#This Row],[TGL.NOTA]]="",IF(NOTA[[#This Row],[SUPPLIER_H]]="","",AK126),MONTH(NOTA[[#This Row],[TGL.NOTA]]))</f>
        <v>8</v>
      </c>
      <c r="AL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M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N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O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8" t="str">
        <f>IF(NOTA[[#This Row],[CONCAT4]]="","",_xlfn.IFNA(MATCH(NOTA[[#This Row],[CONCAT4]],[2]!RAW[CONCAT_H],0),FALSE))</f>
        <v/>
      </c>
      <c r="AQ127" s="38" t="e">
        <f>IF(NOTA[[#This Row],[CONCAT1]]="","",MATCH(NOTA[[#This Row],[CONCAT1]],[3]!db[NB NOTA_C],0))</f>
        <v>#N/A</v>
      </c>
      <c r="AR127" s="38" t="b">
        <f>IF(NOTA[[#This Row],[QTY/ CTN]]="","",TRUE)</f>
        <v>1</v>
      </c>
      <c r="AS127" s="38" t="str">
        <f ca="1">IF(NOTA[[#This Row],[ID_H]]="","",IF(NOTA[[#This Row],[Column3]]=TRUE,NOTA[[#This Row],[QTY/ CTN]],INDEX([3]!db[QTY/ CTN],NOTA[[#This Row],[//DB]])))</f>
        <v>30 LSN</v>
      </c>
      <c r="AT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U127" s="38" t="e">
        <f ca="1">IF(NOTA[[#This Row],[ID_H]]="","",MATCH(NOTA[[#This Row],[NB NOTA_C_QTY]],[4]!db[NB NOTA_C_QTY+F],0))</f>
        <v>#REF!</v>
      </c>
      <c r="AV127" s="53">
        <f ca="1">IF(NOTA[[#This Row],[NB NOTA_C_QTY]]="","",ROW()-2)</f>
        <v>125</v>
      </c>
    </row>
    <row r="128" spans="1:48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H128" s="47"/>
      <c r="N128" s="38"/>
      <c r="Q128" s="42"/>
      <c r="R128" s="48"/>
      <c r="S128" s="49"/>
      <c r="U128" s="50"/>
      <c r="V128" s="45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0" t="str">
        <f>IF(OR(NOTA[[#This Row],[QTY]]="",NOTA[[#This Row],[HARGA SATUAN]]="",),"",NOTA[[#This Row],[QTY]]*NOTA[[#This Row],[HARGA SATUAN]])</f>
        <v/>
      </c>
      <c r="AG128" s="39" t="str">
        <f ca="1">IF(NOTA[ID_H]="","",INDEX(NOTA[TANGGAL],MATCH(,INDIRECT(ADDRESS(ROW(NOTA[TANGGAL]),COLUMN(NOTA[TANGGAL]))&amp;":"&amp;ADDRESS(ROW(),COLUMN(NOTA[TANGGAL]))),-1)))</f>
        <v/>
      </c>
      <c r="AH128" s="41" t="str">
        <f ca="1">IF(NOTA[[#This Row],[NAMA BARANG]]="","",INDEX(NOTA[SUPPLIER],MATCH(,INDIRECT(ADDRESS(ROW(NOTA[ID]),COLUMN(NOTA[ID]))&amp;":"&amp;ADDRESS(ROW(),COLUMN(NOTA[ID]))),-1)))</f>
        <v/>
      </c>
      <c r="AI128" s="41" t="str">
        <f ca="1">IF(NOTA[[#This Row],[ID_H]]="","",IF(NOTA[[#This Row],[FAKTUR]]="",INDIRECT(ADDRESS(ROW()-1,COLUMN())),NOTA[[#This Row],[FAKTUR]]))</f>
        <v/>
      </c>
      <c r="AJ128" s="38" t="str">
        <f ca="1">IF(NOTA[[#This Row],[ID]]="","",COUNTIF(NOTA[ID_H],NOTA[[#This Row],[ID_H]]))</f>
        <v/>
      </c>
      <c r="AK128" s="38" t="str">
        <f ca="1">IF(NOTA[[#This Row],[TGL.NOTA]]="",IF(NOTA[[#This Row],[SUPPLIER_H]]="","",AK127),MONTH(NOTA[[#This Row],[TGL.NOTA]]))</f>
        <v/>
      </c>
      <c r="AL128" s="38" t="str">
        <f>LOWER(SUBSTITUTE(SUBSTITUTE(SUBSTITUTE(SUBSTITUTE(SUBSTITUTE(SUBSTITUTE(SUBSTITUTE(SUBSTITUTE(SUBSTITUTE(NOTA[NAMA BARANG]," ",),".",""),"-",""),"(",""),")",""),",",""),"/",""),"""",""),"+",""))</f>
        <v/>
      </c>
      <c r="AM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8" t="str">
        <f>IF(NOTA[[#This Row],[CONCAT4]]="","",_xlfn.IFNA(MATCH(NOTA[[#This Row],[CONCAT4]],[2]!RAW[CONCAT_H],0),FALSE))</f>
        <v/>
      </c>
      <c r="AQ128" s="38" t="str">
        <f>IF(NOTA[[#This Row],[CONCAT1]]="","",MATCH(NOTA[[#This Row],[CONCAT1]],[3]!db[NB NOTA_C],0))</f>
        <v/>
      </c>
      <c r="AR128" s="38" t="str">
        <f>IF(NOTA[[#This Row],[QTY/ CTN]]="","",TRUE)</f>
        <v/>
      </c>
      <c r="AS128" s="38" t="str">
        <f ca="1">IF(NOTA[[#This Row],[ID_H]]="","",IF(NOTA[[#This Row],[Column3]]=TRUE,NOTA[[#This Row],[QTY/ CTN]],INDEX([3]!db[QTY/ CTN],NOTA[[#This Row],[//DB]])))</f>
        <v/>
      </c>
      <c r="AT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8" t="str">
        <f ca="1">IF(NOTA[[#This Row],[ID_H]]="","",MATCH(NOTA[[#This Row],[NB NOTA_C_QTY]],[4]!db[NB NOTA_C_QTY+F],0))</f>
        <v/>
      </c>
      <c r="AV128" s="53" t="str">
        <f ca="1">IF(NOTA[[#This Row],[NB NOTA_C_QTY]]="","",ROW()-2)</f>
        <v/>
      </c>
    </row>
    <row r="129" spans="1:48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PAR_1108_-21-1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45149</v>
      </c>
      <c r="F129" s="37" t="s">
        <v>96</v>
      </c>
      <c r="G129" s="37" t="s">
        <v>23</v>
      </c>
      <c r="H129" s="47" t="s">
        <v>254</v>
      </c>
      <c r="J129" s="39">
        <v>45148</v>
      </c>
      <c r="L129" s="37" t="s">
        <v>255</v>
      </c>
      <c r="M129" s="40">
        <v>5</v>
      </c>
      <c r="N129" s="38">
        <v>900</v>
      </c>
      <c r="O129" s="37" t="s">
        <v>95</v>
      </c>
      <c r="P129" s="41">
        <f>1359900/180</f>
        <v>7555</v>
      </c>
      <c r="Q129" s="42"/>
      <c r="R129" s="48" t="s">
        <v>256</v>
      </c>
      <c r="S129" s="49">
        <v>0.1</v>
      </c>
      <c r="T129" s="44">
        <v>0.1</v>
      </c>
      <c r="U129" s="50"/>
      <c r="V129" s="45"/>
      <c r="W129" s="50">
        <f>IF(NOTA[[#This Row],[HARGA/ CTN]]="",NOTA[[#This Row],[JUMLAH_H]],NOTA[[#This Row],[HARGA/ CTN]]*IF(NOTA[[#This Row],[C]]="",0,NOTA[[#This Row],[C]]))</f>
        <v>6799500</v>
      </c>
      <c r="X129" s="50">
        <f>IF(NOTA[[#This Row],[JUMLAH]]="","",NOTA[[#This Row],[JUMLAH]]*NOTA[[#This Row],[DISC 1]])</f>
        <v>679950</v>
      </c>
      <c r="Y129" s="50">
        <f>IF(NOTA[[#This Row],[JUMLAH]]="","",(NOTA[[#This Row],[JUMLAH]]-NOTA[[#This Row],[DISC 1-]])*NOTA[[#This Row],[DISC 2]])</f>
        <v>611955</v>
      </c>
      <c r="Z129" s="50">
        <f>IF(NOTA[[#This Row],[JUMLAH]]="","",NOTA[[#This Row],[DISC 1-]]+NOTA[[#This Row],[DISC 2-]])</f>
        <v>1291905</v>
      </c>
      <c r="AA129" s="50">
        <f>IF(NOTA[[#This Row],[JUMLAH]]="","",NOTA[[#This Row],[JUMLAH]]-NOTA[[#This Row],[DISC]])</f>
        <v>5507595</v>
      </c>
      <c r="AB129" s="50"/>
      <c r="AC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D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E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9" s="50">
        <f>IF(OR(NOTA[[#This Row],[QTY]]="",NOTA[[#This Row],[HARGA SATUAN]]="",),"",NOTA[[#This Row],[QTY]]*NOTA[[#This Row],[HARGA SATUAN]])</f>
        <v>6799500</v>
      </c>
      <c r="AG129" s="39">
        <f ca="1">IF(NOTA[ID_H]="","",INDEX(NOTA[TANGGAL],MATCH(,INDIRECT(ADDRESS(ROW(NOTA[TANGGAL]),COLUMN(NOTA[TANGGAL]))&amp;":"&amp;ADDRESS(ROW(),COLUMN(NOTA[TANGGAL]))),-1)))</f>
        <v>45149</v>
      </c>
      <c r="AH129" s="41" t="str">
        <f ca="1">IF(NOTA[[#This Row],[NAMA BARANG]]="","",INDEX(NOTA[SUPPLIER],MATCH(,INDIRECT(ADDRESS(ROW(NOTA[ID]),COLUMN(NOTA[ID]))&amp;":"&amp;ADDRESS(ROW(),COLUMN(NOTA[ID]))),-1)))</f>
        <v>PARAMA</v>
      </c>
      <c r="AI129" s="41" t="str">
        <f ca="1">IF(NOTA[[#This Row],[ID_H]]="","",IF(NOTA[[#This Row],[FAKTUR]]="",INDIRECT(ADDRESS(ROW()-1,COLUMN())),NOTA[[#This Row],[FAKTUR]]))</f>
        <v>ARTO MORO</v>
      </c>
      <c r="AJ129" s="38">
        <f ca="1">IF(NOTA[[#This Row],[ID]]="","",COUNTIF(NOTA[ID_H],NOTA[[#This Row],[ID_H]]))</f>
        <v>1</v>
      </c>
      <c r="AK129" s="38">
        <f>IF(NOTA[[#This Row],[TGL.NOTA]]="",IF(NOTA[[#This Row],[SUPPLIER_H]]="","",AK128),MONTH(NOTA[[#This Row],[TGL.NOTA]]))</f>
        <v>8</v>
      </c>
      <c r="AL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MOROCV-2145148sampulsamsonboxybatik</v>
      </c>
      <c r="AP129" s="38" t="e">
        <f>IF(NOTA[[#This Row],[CONCAT4]]="","",_xlfn.IFNA(MATCH(NOTA[[#This Row],[CONCAT4]],[2]!RAW[CONCAT_H],0),FALSE))</f>
        <v>#REF!</v>
      </c>
      <c r="AQ129" s="38">
        <f>IF(NOTA[[#This Row],[CONCAT1]]="","",MATCH(NOTA[[#This Row],[CONCAT1]],[3]!db[NB NOTA_C],0))</f>
        <v>2367</v>
      </c>
      <c r="AR129" s="38" t="b">
        <f>IF(NOTA[[#This Row],[QTY/ CTN]]="","",TRUE)</f>
        <v>1</v>
      </c>
      <c r="AS129" s="38" t="str">
        <f ca="1">IF(NOTA[[#This Row],[ID_H]]="","",IF(NOTA[[#This Row],[Column3]]=TRUE,NOTA[[#This Row],[QTY/ CTN]],INDEX([3]!db[QTY/ CTN],NOTA[[#This Row],[//DB]])))</f>
        <v>180 PCS</v>
      </c>
      <c r="AT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129" s="38" t="e">
        <f ca="1">IF(NOTA[[#This Row],[ID_H]]="","",MATCH(NOTA[[#This Row],[NB NOTA_C_QTY]],[4]!db[NB NOTA_C_QTY+F],0))</f>
        <v>#REF!</v>
      </c>
      <c r="AV129" s="53">
        <f ca="1">IF(NOTA[[#This Row],[NB NOTA_C_QTY]]="","",ROW()-2)</f>
        <v>127</v>
      </c>
    </row>
    <row r="130" spans="1:48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H130" s="47"/>
      <c r="N130" s="38"/>
      <c r="Q130" s="42"/>
      <c r="R130" s="48"/>
      <c r="S130" s="49"/>
      <c r="U130" s="50"/>
      <c r="V130" s="45"/>
      <c r="W130" s="50" t="str">
        <f>IF(NOTA[[#This Row],[HARGA/ CTN]]="",NOTA[[#This Row],[JUMLAH_H]],NOTA[[#This Row],[HARGA/ CTN]]*IF(NOTA[[#This Row],[C]]="",0,NOTA[[#This Row],[C]]))</f>
        <v/>
      </c>
      <c r="X130" s="50" t="str">
        <f>IF(NOTA[[#This Row],[JUMLAH]]="","",NOTA[[#This Row],[JUMLAH]]*NOTA[[#This Row],[DISC 1]])</f>
        <v/>
      </c>
      <c r="Y130" s="50" t="str">
        <f>IF(NOTA[[#This Row],[JUMLAH]]="","",(NOTA[[#This Row],[JUMLAH]]-NOTA[[#This Row],[DISC 1-]])*NOTA[[#This Row],[DISC 2]])</f>
        <v/>
      </c>
      <c r="Z130" s="50" t="str">
        <f>IF(NOTA[[#This Row],[JUMLAH]]="","",NOTA[[#This Row],[DISC 1-]]+NOTA[[#This Row],[DISC 2-]])</f>
        <v/>
      </c>
      <c r="AA130" s="50" t="str">
        <f>IF(NOTA[[#This Row],[JUMLAH]]="","",NOTA[[#This Row],[JUMLAH]]-NOTA[[#This Row],[DISC]])</f>
        <v/>
      </c>
      <c r="AB130" s="50"/>
      <c r="AC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0" t="str">
        <f>IF(OR(NOTA[[#This Row],[QTY]]="",NOTA[[#This Row],[HARGA SATUAN]]="",),"",NOTA[[#This Row],[QTY]]*NOTA[[#This Row],[HARGA SATUAN]])</f>
        <v/>
      </c>
      <c r="AG130" s="39" t="str">
        <f ca="1">IF(NOTA[ID_H]="","",INDEX(NOTA[TANGGAL],MATCH(,INDIRECT(ADDRESS(ROW(NOTA[TANGGAL]),COLUMN(NOTA[TANGGAL]))&amp;":"&amp;ADDRESS(ROW(),COLUMN(NOTA[TANGGAL]))),-1)))</f>
        <v/>
      </c>
      <c r="AH130" s="41" t="str">
        <f ca="1">IF(NOTA[[#This Row],[NAMA BARANG]]="","",INDEX(NOTA[SUPPLIER],MATCH(,INDIRECT(ADDRESS(ROW(NOTA[ID]),COLUMN(NOTA[ID]))&amp;":"&amp;ADDRESS(ROW(),COLUMN(NOTA[ID]))),-1)))</f>
        <v/>
      </c>
      <c r="AI130" s="41" t="str">
        <f ca="1">IF(NOTA[[#This Row],[ID_H]]="","",IF(NOTA[[#This Row],[FAKTUR]]="",INDIRECT(ADDRESS(ROW()-1,COLUMN())),NOTA[[#This Row],[FAKTUR]]))</f>
        <v/>
      </c>
      <c r="AJ130" s="38" t="str">
        <f ca="1">IF(NOTA[[#This Row],[ID]]="","",COUNTIF(NOTA[ID_H],NOTA[[#This Row],[ID_H]]))</f>
        <v/>
      </c>
      <c r="AK130" s="38" t="str">
        <f ca="1">IF(NOTA[[#This Row],[TGL.NOTA]]="",IF(NOTA[[#This Row],[SUPPLIER_H]]="","",AK129),MONTH(NOTA[[#This Row],[TGL.NOTA]]))</f>
        <v/>
      </c>
      <c r="AL130" s="38" t="str">
        <f>LOWER(SUBSTITUTE(SUBSTITUTE(SUBSTITUTE(SUBSTITUTE(SUBSTITUTE(SUBSTITUTE(SUBSTITUTE(SUBSTITUTE(SUBSTITUTE(NOTA[NAMA BARANG]," ",),".",""),"-",""),"(",""),")",""),",",""),"/",""),"""",""),"+",""))</f>
        <v/>
      </c>
      <c r="AM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8" t="str">
        <f>IF(NOTA[[#This Row],[CONCAT4]]="","",_xlfn.IFNA(MATCH(NOTA[[#This Row],[CONCAT4]],[2]!RAW[CONCAT_H],0),FALSE))</f>
        <v/>
      </c>
      <c r="AQ130" s="38" t="str">
        <f>IF(NOTA[[#This Row],[CONCAT1]]="","",MATCH(NOTA[[#This Row],[CONCAT1]],[3]!db[NB NOTA_C],0))</f>
        <v/>
      </c>
      <c r="AR130" s="38" t="str">
        <f>IF(NOTA[[#This Row],[QTY/ CTN]]="","",TRUE)</f>
        <v/>
      </c>
      <c r="AS130" s="38" t="str">
        <f ca="1">IF(NOTA[[#This Row],[ID_H]]="","",IF(NOTA[[#This Row],[Column3]]=TRUE,NOTA[[#This Row],[QTY/ CTN]],INDEX([3]!db[QTY/ CTN],NOTA[[#This Row],[//DB]])))</f>
        <v/>
      </c>
      <c r="AT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0" s="38" t="str">
        <f ca="1">IF(NOTA[[#This Row],[ID_H]]="","",MATCH(NOTA[[#This Row],[NB NOTA_C_QTY]],[4]!db[NB NOTA_C_QTY+F],0))</f>
        <v/>
      </c>
      <c r="AV130" s="53" t="str">
        <f ca="1">IF(NOTA[[#This Row],[NB NOTA_C_QTY]]="","",ROW()-2)</f>
        <v/>
      </c>
    </row>
    <row r="131" spans="1:48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277</v>
      </c>
      <c r="J131" s="39">
        <v>45148</v>
      </c>
      <c r="L131" s="37" t="s">
        <v>279</v>
      </c>
      <c r="M131" s="40">
        <v>1</v>
      </c>
      <c r="N131" s="38">
        <v>20</v>
      </c>
      <c r="O131" s="37" t="s">
        <v>95</v>
      </c>
      <c r="P131" s="41">
        <v>40500</v>
      </c>
      <c r="Q131" s="42"/>
      <c r="R131" s="48" t="s">
        <v>278</v>
      </c>
      <c r="S131" s="49">
        <v>0.125</v>
      </c>
      <c r="T131" s="44">
        <v>0.05</v>
      </c>
      <c r="U131" s="50"/>
      <c r="V131" s="45"/>
      <c r="W131" s="50">
        <f>IF(NOTA[[#This Row],[HARGA/ CTN]]="",NOTA[[#This Row],[JUMLAH_H]],NOTA[[#This Row],[HARGA/ CTN]]*IF(NOTA[[#This Row],[C]]="",0,NOTA[[#This Row],[C]]))</f>
        <v>810000</v>
      </c>
      <c r="X131" s="50">
        <f>IF(NOTA[[#This Row],[JUMLAH]]="","",NOTA[[#This Row],[JUMLAH]]*NOTA[[#This Row],[DISC 1]])</f>
        <v>101250</v>
      </c>
      <c r="Y131" s="50">
        <f>IF(NOTA[[#This Row],[JUMLAH]]="","",(NOTA[[#This Row],[JUMLAH]]-NOTA[[#This Row],[DISC 1-]])*NOTA[[#This Row],[DISC 2]])</f>
        <v>35437.5</v>
      </c>
      <c r="Z131" s="50">
        <f>IF(NOTA[[#This Row],[JUMLAH]]="","",NOTA[[#This Row],[DISC 1-]]+NOTA[[#This Row],[DISC 2-]])</f>
        <v>136687.5</v>
      </c>
      <c r="AA131" s="50">
        <f>IF(NOTA[[#This Row],[JUMLAH]]="","",NOTA[[#This Row],[JUMLAH]]-NOTA[[#This Row],[DISC]])</f>
        <v>673312.5</v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31" s="50">
        <f>IF(OR(NOTA[[#This Row],[QTY]]="",NOTA[[#This Row],[HARGA SATUAN]]="",),"",NOTA[[#This Row],[QTY]]*NOTA[[#This Row],[HARGA SATUAN]])</f>
        <v>810000</v>
      </c>
      <c r="AG131" s="39">
        <f ca="1">IF(NOTA[ID_H]="","",INDEX(NOTA[TANGGAL],MATCH(,INDIRECT(ADDRESS(ROW(NOTA[TANGGAL]),COLUMN(NOTA[TANGGAL]))&amp;":"&amp;ADDRESS(ROW(),COLUMN(NOTA[TANGGAL]))),-1)))</f>
        <v>45152</v>
      </c>
      <c r="AH131" s="41" t="str">
        <f ca="1">IF(NOTA[[#This Row],[NAMA BARANG]]="","",INDEX(NOTA[SUPPLIER],MATCH(,INDIRECT(ADDRESS(ROW(NOTA[ID]),COLUMN(NOTA[ID]))&amp;":"&amp;ADDRESS(ROW(),COLUMN(NOTA[ID]))),-1)))</f>
        <v>ATALI MAKMUR</v>
      </c>
      <c r="AI131" s="41" t="str">
        <f ca="1">IF(NOTA[[#This Row],[ID_H]]="","",IF(NOTA[[#This Row],[FAKTUR]]="",INDIRECT(ADDRESS(ROW()-1,COLUMN())),NOTA[[#This Row],[FAKTUR]]))</f>
        <v>ARTO MORO</v>
      </c>
      <c r="AJ131" s="38">
        <f ca="1">IF(NOTA[[#This Row],[ID]]="","",COUNTIF(NOTA[ID_H],NOTA[[#This Row],[ID_H]]))</f>
        <v>2</v>
      </c>
      <c r="AK131" s="38">
        <f>IF(NOTA[[#This Row],[TGL.NOTA]]="",IF(NOTA[[#This Row],[SUPPLIER_H]]="","",AK79),MONTH(NOTA[[#This Row],[TGL.NOTA]]))</f>
        <v>8</v>
      </c>
      <c r="AL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P131" s="38" t="e">
        <f>IF(NOTA[[#This Row],[CONCAT4]]="","",_xlfn.IFNA(MATCH(NOTA[[#This Row],[CONCAT4]],[2]!RAW[CONCAT_H],0),FALSE))</f>
        <v>#REF!</v>
      </c>
      <c r="AQ131" s="38">
        <f>IF(NOTA[[#This Row],[CONCAT1]]="","",MATCH(NOTA[[#This Row],[CONCAT1]],[3]!db[NB NOTA_C],0))</f>
        <v>1725</v>
      </c>
      <c r="AR131" s="38" t="b">
        <f>IF(NOTA[[#This Row],[QTY/ CTN]]="","",TRUE)</f>
        <v>1</v>
      </c>
      <c r="AS131" s="38" t="str">
        <f ca="1">IF(NOTA[[#This Row],[ID_H]]="","",IF(NOTA[[#This Row],[Column3]]=TRUE,NOTA[[#This Row],[QTY/ CTN]],INDEX([3]!db[QTY/ CTN],NOTA[[#This Row],[//DB]])))</f>
        <v>20 PCS</v>
      </c>
      <c r="AT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131" s="38" t="e">
        <f ca="1">IF(NOTA[[#This Row],[ID_H]]="","",MATCH(NOTA[[#This Row],[NB NOTA_C_QTY]],[4]!db[NB NOTA_C_QTY+F],0))</f>
        <v>#REF!</v>
      </c>
      <c r="AV131" s="53">
        <f ca="1">IF(NOTA[[#This Row],[NB NOTA_C_QTY]]="","",ROW()-2)</f>
        <v>129</v>
      </c>
    </row>
    <row r="132" spans="1:48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/>
      <c r="H132" s="47"/>
      <c r="K132" s="37">
        <v>2</v>
      </c>
      <c r="L132" s="37" t="s">
        <v>281</v>
      </c>
      <c r="M132" s="40">
        <v>2</v>
      </c>
      <c r="N132" s="38">
        <v>288</v>
      </c>
      <c r="O132" s="37" t="s">
        <v>142</v>
      </c>
      <c r="P132" s="41">
        <v>9000</v>
      </c>
      <c r="Q132" s="42"/>
      <c r="R132" s="48" t="s">
        <v>280</v>
      </c>
      <c r="S132" s="49">
        <v>0.125</v>
      </c>
      <c r="T132" s="44">
        <v>0.05</v>
      </c>
      <c r="U132" s="50"/>
      <c r="V132" s="45"/>
      <c r="W132" s="50">
        <f>IF(NOTA[[#This Row],[HARGA/ CTN]]="",NOTA[[#This Row],[JUMLAH_H]],NOTA[[#This Row],[HARGA/ CTN]]*IF(NOTA[[#This Row],[C]]="",0,NOTA[[#This Row],[C]]))</f>
        <v>2592000</v>
      </c>
      <c r="X132" s="50">
        <f>IF(NOTA[[#This Row],[JUMLAH]]="","",NOTA[[#This Row],[JUMLAH]]*NOTA[[#This Row],[DISC 1]])</f>
        <v>324000</v>
      </c>
      <c r="Y132" s="50">
        <f>IF(NOTA[[#This Row],[JUMLAH]]="","",(NOTA[[#This Row],[JUMLAH]]-NOTA[[#This Row],[DISC 1-]])*NOTA[[#This Row],[DISC 2]])</f>
        <v>113400</v>
      </c>
      <c r="Z132" s="50">
        <f>IF(NOTA[[#This Row],[JUMLAH]]="","",NOTA[[#This Row],[DISC 1-]]+NOTA[[#This Row],[DISC 2-]])</f>
        <v>437400</v>
      </c>
      <c r="AA132" s="50">
        <f>IF(NOTA[[#This Row],[JUMLAH]]="","",NOTA[[#This Row],[JUMLAH]]-NOTA[[#This Row],[DISC]])</f>
        <v>2154600</v>
      </c>
      <c r="AB132" s="50"/>
      <c r="AC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D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E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132" s="50">
        <f>IF(OR(NOTA[[#This Row],[QTY]]="",NOTA[[#This Row],[HARGA SATUAN]]="",),"",NOTA[[#This Row],[QTY]]*NOTA[[#This Row],[HARGA SATUAN]])</f>
        <v>2592000</v>
      </c>
      <c r="AG132" s="39">
        <f ca="1">IF(NOTA[ID_H]="","",INDEX(NOTA[TANGGAL],MATCH(,INDIRECT(ADDRESS(ROW(NOTA[TANGGAL]),COLUMN(NOTA[TANGGAL]))&amp;":"&amp;ADDRESS(ROW(),COLUMN(NOTA[TANGGAL]))),-1)))</f>
        <v>45152</v>
      </c>
      <c r="AH132" s="41" t="str">
        <f ca="1">IF(NOTA[[#This Row],[NAMA BARANG]]="","",INDEX(NOTA[SUPPLIER],MATCH(,INDIRECT(ADDRESS(ROW(NOTA[ID]),COLUMN(NOTA[ID]))&amp;":"&amp;ADDRESS(ROW(),COLUMN(NOTA[ID]))),-1)))</f>
        <v>ATALI MAKMUR</v>
      </c>
      <c r="AI132" s="41" t="str">
        <f ca="1">IF(NOTA[[#This Row],[ID_H]]="","",IF(NOTA[[#This Row],[FAKTUR]]="",INDIRECT(ADDRESS(ROW()-1,COLUMN())),NOTA[[#This Row],[FAKTUR]]))</f>
        <v>ARTO MORO</v>
      </c>
      <c r="AJ132" s="38" t="str">
        <f ca="1">IF(NOTA[[#This Row],[ID]]="","",COUNTIF(NOTA[ID_H],NOTA[[#This Row],[ID_H]]))</f>
        <v/>
      </c>
      <c r="AK132" s="38">
        <f ca="1">IF(NOTA[[#This Row],[TGL.NOTA]]="",IF(NOTA[[#This Row],[SUPPLIER_H]]="","",AK131),MONTH(NOTA[[#This Row],[TGL.NOTA]]))</f>
        <v>8</v>
      </c>
      <c r="AL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8" t="str">
        <f>IF(NOTA[[#This Row],[CONCAT4]]="","",_xlfn.IFNA(MATCH(NOTA[[#This Row],[CONCAT4]],[2]!RAW[CONCAT_H],0),FALSE))</f>
        <v/>
      </c>
      <c r="AQ132" s="38">
        <f>IF(NOTA[[#This Row],[CONCAT1]]="","",MATCH(NOTA[[#This Row],[CONCAT1]],[3]!db[NB NOTA_C],0))</f>
        <v>1774</v>
      </c>
      <c r="AR132" s="38" t="b">
        <f>IF(NOTA[[#This Row],[QTY/ CTN]]="","",TRUE)</f>
        <v>1</v>
      </c>
      <c r="AS132" s="38" t="str">
        <f ca="1">IF(NOTA[[#This Row],[ID_H]]="","",IF(NOTA[[#This Row],[Column3]]=TRUE,NOTA[[#This Row],[QTY/ CTN]],INDEX([3]!db[QTY/ CTN],NOTA[[#This Row],[//DB]])))</f>
        <v>6 BOX (24 SET)</v>
      </c>
      <c r="AT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132" s="38" t="e">
        <f ca="1">IF(NOTA[[#This Row],[ID_H]]="","",MATCH(NOTA[[#This Row],[NB NOTA_C_QTY]],[4]!db[NB NOTA_C_QTY+F],0))</f>
        <v>#REF!</v>
      </c>
      <c r="AV132" s="53">
        <f ca="1">IF(NOTA[[#This Row],[NB NOTA_C_QTY]]="","",ROW()-2)</f>
        <v>130</v>
      </c>
    </row>
    <row r="133" spans="1:48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H133" s="47"/>
      <c r="N133" s="38"/>
      <c r="Q133" s="42"/>
      <c r="R133" s="48"/>
      <c r="S133" s="49"/>
      <c r="U133" s="50"/>
      <c r="V133" s="45"/>
      <c r="W133" s="50" t="str">
        <f>IF(NOTA[[#This Row],[HARGA/ CTN]]="",NOTA[[#This Row],[JUMLAH_H]],NOTA[[#This Row],[HARGA/ CTN]]*IF(NOTA[[#This Row],[C]]="",0,NOTA[[#This Row],[C]]))</f>
        <v/>
      </c>
      <c r="X133" s="50" t="str">
        <f>IF(NOTA[[#This Row],[JUMLAH]]="","",NOTA[[#This Row],[JUMLAH]]*NOTA[[#This Row],[DISC 1]])</f>
        <v/>
      </c>
      <c r="Y133" s="50" t="str">
        <f>IF(NOTA[[#This Row],[JUMLAH]]="","",(NOTA[[#This Row],[JUMLAH]]-NOTA[[#This Row],[DISC 1-]])*NOTA[[#This Row],[DISC 2]])</f>
        <v/>
      </c>
      <c r="Z133" s="50" t="str">
        <f>IF(NOTA[[#This Row],[JUMLAH]]="","",NOTA[[#This Row],[DISC 1-]]+NOTA[[#This Row],[DISC 2-]])</f>
        <v/>
      </c>
      <c r="AA133" s="50" t="str">
        <f>IF(NOTA[[#This Row],[JUMLAH]]="","",NOTA[[#This Row],[JUMLAH]]-NOTA[[#This Row],[DISC]])</f>
        <v/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3" s="50" t="str">
        <f>IF(OR(NOTA[[#This Row],[QTY]]="",NOTA[[#This Row],[HARGA SATUAN]]="",),"",NOTA[[#This Row],[QTY]]*NOTA[[#This Row],[HARGA SATUAN]])</f>
        <v/>
      </c>
      <c r="AG133" s="39" t="str">
        <f ca="1">IF(NOTA[ID_H]="","",INDEX(NOTA[TANGGAL],MATCH(,INDIRECT(ADDRESS(ROW(NOTA[TANGGAL]),COLUMN(NOTA[TANGGAL]))&amp;":"&amp;ADDRESS(ROW(),COLUMN(NOTA[TANGGAL]))),-1)))</f>
        <v/>
      </c>
      <c r="AH133" s="41" t="str">
        <f ca="1">IF(NOTA[[#This Row],[NAMA BARANG]]="","",INDEX(NOTA[SUPPLIER],MATCH(,INDIRECT(ADDRESS(ROW(NOTA[ID]),COLUMN(NOTA[ID]))&amp;":"&amp;ADDRESS(ROW(),COLUMN(NOTA[ID]))),-1)))</f>
        <v/>
      </c>
      <c r="AI133" s="41" t="str">
        <f ca="1">IF(NOTA[[#This Row],[ID_H]]="","",IF(NOTA[[#This Row],[FAKTUR]]="",INDIRECT(ADDRESS(ROW()-1,COLUMN())),NOTA[[#This Row],[FAKTUR]]))</f>
        <v/>
      </c>
      <c r="AJ133" s="38" t="str">
        <f ca="1">IF(NOTA[[#This Row],[ID]]="","",COUNTIF(NOTA[ID_H],NOTA[[#This Row],[ID_H]]))</f>
        <v/>
      </c>
      <c r="AK133" s="38" t="str">
        <f ca="1">IF(NOTA[[#This Row],[TGL.NOTA]]="",IF(NOTA[[#This Row],[SUPPLIER_H]]="","",AK132),MONTH(NOTA[[#This Row],[TGL.NOTA]]))</f>
        <v/>
      </c>
      <c r="AL133" s="38" t="str">
        <f>LOWER(SUBSTITUTE(SUBSTITUTE(SUBSTITUTE(SUBSTITUTE(SUBSTITUTE(SUBSTITUTE(SUBSTITUTE(SUBSTITUTE(SUBSTITUTE(NOTA[NAMA BARANG]," ",),".",""),"-",""),"(",""),")",""),",",""),"/",""),"""",""),"+",""))</f>
        <v/>
      </c>
      <c r="AM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8" t="str">
        <f>IF(NOTA[[#This Row],[CONCAT4]]="","",_xlfn.IFNA(MATCH(NOTA[[#This Row],[CONCAT4]],[2]!RAW[CONCAT_H],0),FALSE))</f>
        <v/>
      </c>
      <c r="AQ133" s="38" t="str">
        <f>IF(NOTA[[#This Row],[CONCAT1]]="","",MATCH(NOTA[[#This Row],[CONCAT1]],[3]!db[NB NOTA_C],0))</f>
        <v/>
      </c>
      <c r="AR133" s="38" t="str">
        <f>IF(NOTA[[#This Row],[QTY/ CTN]]="","",TRUE)</f>
        <v/>
      </c>
      <c r="AS133" s="38" t="str">
        <f ca="1">IF(NOTA[[#This Row],[ID_H]]="","",IF(NOTA[[#This Row],[Column3]]=TRUE,NOTA[[#This Row],[QTY/ CTN]],INDEX([3]!db[QTY/ CTN],NOTA[[#This Row],[//DB]])))</f>
        <v/>
      </c>
      <c r="AT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3" s="38" t="str">
        <f ca="1">IF(NOTA[[#This Row],[ID_H]]="","",MATCH(NOTA[[#This Row],[NB NOTA_C_QTY]],[4]!db[NB NOTA_C_QTY+F],0))</f>
        <v/>
      </c>
      <c r="AV133" s="53" t="str">
        <f ca="1">IF(NOTA[[#This Row],[NB NOTA_C_QTY]]="","",ROW()-2)</f>
        <v/>
      </c>
    </row>
    <row r="134" spans="1:48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/>
      <c r="F134" s="37" t="s">
        <v>208</v>
      </c>
      <c r="G134" s="37" t="s">
        <v>97</v>
      </c>
      <c r="H134" s="47" t="s">
        <v>282</v>
      </c>
      <c r="J134" s="39">
        <v>45149</v>
      </c>
      <c r="L134" s="37" t="s">
        <v>283</v>
      </c>
      <c r="M134" s="40">
        <v>3</v>
      </c>
      <c r="N134" s="38">
        <v>288</v>
      </c>
      <c r="O134" s="37" t="s">
        <v>98</v>
      </c>
      <c r="P134" s="41">
        <v>37500</v>
      </c>
      <c r="Q134" s="42"/>
      <c r="R134" s="48" t="s">
        <v>182</v>
      </c>
      <c r="S134" s="49"/>
      <c r="U134" s="50"/>
      <c r="V134" s="45"/>
      <c r="W134" s="50">
        <f>IF(NOTA[[#This Row],[HARGA/ CTN]]="",NOTA[[#This Row],[JUMLAH_H]],NOTA[[#This Row],[HARGA/ CTN]]*IF(NOTA[[#This Row],[C]]="",0,NOTA[[#This Row],[C]]))</f>
        <v>10800000</v>
      </c>
      <c r="X134" s="50">
        <f>IF(NOTA[[#This Row],[JUMLAH]]="","",NOTA[[#This Row],[JUMLAH]]*NOTA[[#This Row],[DISC 1]])</f>
        <v>0</v>
      </c>
      <c r="Y134" s="50">
        <f>IF(NOTA[[#This Row],[JUMLAH]]="","",(NOTA[[#This Row],[JUMLAH]]-NOTA[[#This Row],[DISC 1-]])*NOTA[[#This Row],[DISC 2]])</f>
        <v>0</v>
      </c>
      <c r="Z134" s="50">
        <f>IF(NOTA[[#This Row],[JUMLAH]]="","",NOTA[[#This Row],[DISC 1-]]+NOTA[[#This Row],[DISC 2-]])</f>
        <v>0</v>
      </c>
      <c r="AA134" s="50">
        <f>IF(NOTA[[#This Row],[JUMLAH]]="","",NOTA[[#This Row],[JUMLAH]]-NOTA[[#This Row],[DISC]])</f>
        <v>10800000</v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4" s="50">
        <f>IF(OR(NOTA[[#This Row],[QTY]]="",NOTA[[#This Row],[HARGA SATUAN]]="",),"",NOTA[[#This Row],[QTY]]*NOTA[[#This Row],[HARGA SATUAN]])</f>
        <v>10800000</v>
      </c>
      <c r="AG134" s="39">
        <f ca="1">IF(NOTA[ID_H]="","",INDEX(NOTA[TANGGAL],MATCH(,INDIRECT(ADDRESS(ROW(NOTA[TANGGAL]),COLUMN(NOTA[TANGGAL]))&amp;":"&amp;ADDRESS(ROW(),COLUMN(NOTA[TANGGAL]))),-1)))</f>
        <v>45152</v>
      </c>
      <c r="AH134" s="41" t="str">
        <f ca="1">IF(NOTA[[#This Row],[NAMA BARANG]]="","",INDEX(NOTA[SUPPLIER],MATCH(,INDIRECT(ADDRESS(ROW(NOTA[ID]),COLUMN(NOTA[ID]))&amp;":"&amp;ADDRESS(ROW(),COLUMN(NOTA[ID]))),-1)))</f>
        <v>DB STATIONERY</v>
      </c>
      <c r="AI134" s="41" t="str">
        <f ca="1">IF(NOTA[[#This Row],[ID_H]]="","",IF(NOTA[[#This Row],[FAKTUR]]="",INDIRECT(ADDRESS(ROW()-1,COLUMN())),NOTA[[#This Row],[FAKTUR]]))</f>
        <v>UNTANA</v>
      </c>
      <c r="AJ134" s="38">
        <f ca="1">IF(NOTA[[#This Row],[ID]]="","",COUNTIF(NOTA[ID_H],NOTA[[#This Row],[ID_H]]))</f>
        <v>3</v>
      </c>
      <c r="AK134" s="38">
        <f>IF(NOTA[[#This Row],[TGL.NOTA]]="",IF(NOTA[[#This Row],[SUPPLIER_H]]="","",AK133),MONTH(NOTA[[#This Row],[TGL.NOTA]]))</f>
        <v>8</v>
      </c>
      <c r="AL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M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P134" s="38" t="e">
        <f>IF(NOTA[[#This Row],[CONCAT4]]="","",_xlfn.IFNA(MATCH(NOTA[[#This Row],[CONCAT4]],[2]!RAW[CONCAT_H],0),FALSE))</f>
        <v>#REF!</v>
      </c>
      <c r="AQ134" s="38">
        <f>IF(NOTA[[#This Row],[CONCAT1]]="","",MATCH(NOTA[[#This Row],[CONCAT1]],[3]!db[NB NOTA_C],0))</f>
        <v>1205</v>
      </c>
      <c r="AR134" s="38" t="b">
        <f>IF(NOTA[[#This Row],[QTY/ CTN]]="","",TRUE)</f>
        <v>1</v>
      </c>
      <c r="AS134" s="38" t="str">
        <f ca="1">IF(NOTA[[#This Row],[ID_H]]="","",IF(NOTA[[#This Row],[Column3]]=TRUE,NOTA[[#This Row],[QTY/ CTN]],INDEX([3]!db[QTY/ CTN],NOTA[[#This Row],[//DB]])))</f>
        <v>96 LSN</v>
      </c>
      <c r="AT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U134" s="38" t="e">
        <f ca="1">IF(NOTA[[#This Row],[ID_H]]="","",MATCH(NOTA[[#This Row],[NB NOTA_C_QTY]],[4]!db[NB NOTA_C_QTY+F],0))</f>
        <v>#REF!</v>
      </c>
      <c r="AV134" s="53">
        <f ca="1">IF(NOTA[[#This Row],[NB NOTA_C_QTY]]="","",ROW()-2)</f>
        <v>132</v>
      </c>
    </row>
    <row r="135" spans="1:48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/>
      <c r="H135" s="47"/>
      <c r="L135" s="37" t="s">
        <v>284</v>
      </c>
      <c r="M135" s="40">
        <v>1</v>
      </c>
      <c r="N135" s="38">
        <v>96</v>
      </c>
      <c r="O135" s="37" t="s">
        <v>98</v>
      </c>
      <c r="P135" s="41">
        <v>37500</v>
      </c>
      <c r="Q135" s="42"/>
      <c r="R135" s="48" t="s">
        <v>182</v>
      </c>
      <c r="S135" s="49"/>
      <c r="U135" s="50"/>
      <c r="V135" s="45"/>
      <c r="W135" s="50">
        <f>IF(NOTA[[#This Row],[HARGA/ CTN]]="",NOTA[[#This Row],[JUMLAH_H]],NOTA[[#This Row],[HARGA/ CTN]]*IF(NOTA[[#This Row],[C]]="",0,NOTA[[#This Row],[C]]))</f>
        <v>3600000</v>
      </c>
      <c r="X135" s="50">
        <f>IF(NOTA[[#This Row],[JUMLAH]]="","",NOTA[[#This Row],[JUMLAH]]*NOTA[[#This Row],[DISC 1]])</f>
        <v>0</v>
      </c>
      <c r="Y135" s="50">
        <f>IF(NOTA[[#This Row],[JUMLAH]]="","",(NOTA[[#This Row],[JUMLAH]]-NOTA[[#This Row],[DISC 1-]])*NOTA[[#This Row],[DISC 2]])</f>
        <v>0</v>
      </c>
      <c r="Z135" s="50">
        <f>IF(NOTA[[#This Row],[JUMLAH]]="","",NOTA[[#This Row],[DISC 1-]]+NOTA[[#This Row],[DISC 2-]])</f>
        <v>0</v>
      </c>
      <c r="AA135" s="50">
        <f>IF(NOTA[[#This Row],[JUMLAH]]="","",NOTA[[#This Row],[JUMLAH]]-NOTA[[#This Row],[DISC]])</f>
        <v>3600000</v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5" s="50">
        <f>IF(OR(NOTA[[#This Row],[QTY]]="",NOTA[[#This Row],[HARGA SATUAN]]="",),"",NOTA[[#This Row],[QTY]]*NOTA[[#This Row],[HARGA SATUAN]])</f>
        <v>3600000</v>
      </c>
      <c r="AG135" s="39">
        <f ca="1">IF(NOTA[ID_H]="","",INDEX(NOTA[TANGGAL],MATCH(,INDIRECT(ADDRESS(ROW(NOTA[TANGGAL]),COLUMN(NOTA[TANGGAL]))&amp;":"&amp;ADDRESS(ROW(),COLUMN(NOTA[TANGGAL]))),-1)))</f>
        <v>45152</v>
      </c>
      <c r="AH135" s="41" t="str">
        <f ca="1">IF(NOTA[[#This Row],[NAMA BARANG]]="","",INDEX(NOTA[SUPPLIER],MATCH(,INDIRECT(ADDRESS(ROW(NOTA[ID]),COLUMN(NOTA[ID]))&amp;":"&amp;ADDRESS(ROW(),COLUMN(NOTA[ID]))),-1)))</f>
        <v>DB STATIONERY</v>
      </c>
      <c r="AI135" s="41" t="str">
        <f ca="1">IF(NOTA[[#This Row],[ID_H]]="","",IF(NOTA[[#This Row],[FAKTUR]]="",INDIRECT(ADDRESS(ROW()-1,COLUMN())),NOTA[[#This Row],[FAKTUR]]))</f>
        <v>UNTANA</v>
      </c>
      <c r="AJ135" s="38" t="str">
        <f ca="1">IF(NOTA[[#This Row],[ID]]="","",COUNTIF(NOTA[ID_H],NOTA[[#This Row],[ID_H]]))</f>
        <v/>
      </c>
      <c r="AK135" s="38">
        <f ca="1">IF(NOTA[[#This Row],[TGL.NOTA]]="",IF(NOTA[[#This Row],[SUPPLIER_H]]="","",AK134),MONTH(NOTA[[#This Row],[TGL.NOTA]]))</f>
        <v>8</v>
      </c>
      <c r="AL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M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N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O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8" t="str">
        <f>IF(NOTA[[#This Row],[CONCAT4]]="","",_xlfn.IFNA(MATCH(NOTA[[#This Row],[CONCAT4]],[2]!RAW[CONCAT_H],0),FALSE))</f>
        <v/>
      </c>
      <c r="AQ135" s="38" t="e">
        <f>IF(NOTA[[#This Row],[CONCAT1]]="","",MATCH(NOTA[[#This Row],[CONCAT1]],[3]!db[NB NOTA_C],0))</f>
        <v>#N/A</v>
      </c>
      <c r="AR135" s="38" t="b">
        <f>IF(NOTA[[#This Row],[QTY/ CTN]]="","",TRUE)</f>
        <v>1</v>
      </c>
      <c r="AS135" s="38" t="str">
        <f ca="1">IF(NOTA[[#This Row],[ID_H]]="","",IF(NOTA[[#This Row],[Column3]]=TRUE,NOTA[[#This Row],[QTY/ CTN]],INDEX([3]!db[QTY/ CTN],NOTA[[#This Row],[//DB]])))</f>
        <v>96 LSN</v>
      </c>
      <c r="AT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U135" s="38" t="e">
        <f ca="1">IF(NOTA[[#This Row],[ID_H]]="","",MATCH(NOTA[[#This Row],[NB NOTA_C_QTY]],[4]!db[NB NOTA_C_QTY+F],0))</f>
        <v>#REF!</v>
      </c>
      <c r="AV135" s="53">
        <f ca="1">IF(NOTA[[#This Row],[NB NOTA_C_QTY]]="","",ROW()-2)</f>
        <v>133</v>
      </c>
    </row>
    <row r="136" spans="1:48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/>
      <c r="H136" s="47"/>
      <c r="L136" s="37" t="s">
        <v>285</v>
      </c>
      <c r="M136" s="40">
        <v>2</v>
      </c>
      <c r="N136" s="38">
        <v>192</v>
      </c>
      <c r="O136" s="37" t="s">
        <v>98</v>
      </c>
      <c r="P136" s="41">
        <v>42500</v>
      </c>
      <c r="Q136" s="42"/>
      <c r="R136" s="48" t="s">
        <v>182</v>
      </c>
      <c r="S136" s="49"/>
      <c r="U136" s="50"/>
      <c r="V136" s="45"/>
      <c r="W136" s="50">
        <f>IF(NOTA[[#This Row],[HARGA/ CTN]]="",NOTA[[#This Row],[JUMLAH_H]],NOTA[[#This Row],[HARGA/ CTN]]*IF(NOTA[[#This Row],[C]]="",0,NOTA[[#This Row],[C]]))</f>
        <v>8160000</v>
      </c>
      <c r="X136" s="50">
        <f>IF(NOTA[[#This Row],[JUMLAH]]="","",NOTA[[#This Row],[JUMLAH]]*NOTA[[#This Row],[DISC 1]])</f>
        <v>0</v>
      </c>
      <c r="Y136" s="50">
        <f>IF(NOTA[[#This Row],[JUMLAH]]="","",(NOTA[[#This Row],[JUMLAH]]-NOTA[[#This Row],[DISC 1-]])*NOTA[[#This Row],[DISC 2]])</f>
        <v>0</v>
      </c>
      <c r="Z136" s="50">
        <f>IF(NOTA[[#This Row],[JUMLAH]]="","",NOTA[[#This Row],[DISC 1-]]+NOTA[[#This Row],[DISC 2-]])</f>
        <v>0</v>
      </c>
      <c r="AA136" s="50">
        <f>IF(NOTA[[#This Row],[JUMLAH]]="","",NOTA[[#This Row],[JUMLAH]]-NOTA[[#This Row],[DISC]])</f>
        <v>8160000</v>
      </c>
      <c r="AB136" s="50"/>
      <c r="AC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E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136" s="50">
        <f>IF(OR(NOTA[[#This Row],[QTY]]="",NOTA[[#This Row],[HARGA SATUAN]]="",),"",NOTA[[#This Row],[QTY]]*NOTA[[#This Row],[HARGA SATUAN]])</f>
        <v>8160000</v>
      </c>
      <c r="AG136" s="39">
        <f ca="1">IF(NOTA[ID_H]="","",INDEX(NOTA[TANGGAL],MATCH(,INDIRECT(ADDRESS(ROW(NOTA[TANGGAL]),COLUMN(NOTA[TANGGAL]))&amp;":"&amp;ADDRESS(ROW(),COLUMN(NOTA[TANGGAL]))),-1)))</f>
        <v>45152</v>
      </c>
      <c r="AH136" s="41" t="str">
        <f ca="1">IF(NOTA[[#This Row],[NAMA BARANG]]="","",INDEX(NOTA[SUPPLIER],MATCH(,INDIRECT(ADDRESS(ROW(NOTA[ID]),COLUMN(NOTA[ID]))&amp;":"&amp;ADDRESS(ROW(),COLUMN(NOTA[ID]))),-1)))</f>
        <v>DB STATIONERY</v>
      </c>
      <c r="AI136" s="41" t="str">
        <f ca="1">IF(NOTA[[#This Row],[ID_H]]="","",IF(NOTA[[#This Row],[FAKTUR]]="",INDIRECT(ADDRESS(ROW()-1,COLUMN())),NOTA[[#This Row],[FAKTUR]]))</f>
        <v>UNTANA</v>
      </c>
      <c r="AJ136" s="38" t="str">
        <f ca="1">IF(NOTA[[#This Row],[ID]]="","",COUNTIF(NOTA[ID_H],NOTA[[#This Row],[ID_H]]))</f>
        <v/>
      </c>
      <c r="AK136" s="38">
        <f ca="1">IF(NOTA[[#This Row],[TGL.NOTA]]="",IF(NOTA[[#This Row],[SUPPLIER_H]]="","",AK135),MONTH(NOTA[[#This Row],[TGL.NOTA]]))</f>
        <v>8</v>
      </c>
      <c r="AL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M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N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O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38" t="str">
        <f>IF(NOTA[[#This Row],[CONCAT4]]="","",_xlfn.IFNA(MATCH(NOTA[[#This Row],[CONCAT4]],[2]!RAW[CONCAT_H],0),FALSE))</f>
        <v/>
      </c>
      <c r="AQ136" s="38">
        <f>IF(NOTA[[#This Row],[CONCAT1]]="","",MATCH(NOTA[[#This Row],[CONCAT1]],[3]!db[NB NOTA_C],0))</f>
        <v>425</v>
      </c>
      <c r="AR136" s="38" t="b">
        <f>IF(NOTA[[#This Row],[QTY/ CTN]]="","",TRUE)</f>
        <v>1</v>
      </c>
      <c r="AS136" s="38" t="str">
        <f ca="1">IF(NOTA[[#This Row],[ID_H]]="","",IF(NOTA[[#This Row],[Column3]]=TRUE,NOTA[[#This Row],[QTY/ CTN]],INDEX([3]!db[QTY/ CTN],NOTA[[#This Row],[//DB]])))</f>
        <v>96 LSN</v>
      </c>
      <c r="AT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U136" s="38" t="e">
        <f ca="1">IF(NOTA[[#This Row],[ID_H]]="","",MATCH(NOTA[[#This Row],[NB NOTA_C_QTY]],[4]!db[NB NOTA_C_QTY+F],0))</f>
        <v>#REF!</v>
      </c>
      <c r="AV136" s="53">
        <f ca="1">IF(NOTA[[#This Row],[NB NOTA_C_QTY]]="","",ROW()-2)</f>
        <v>134</v>
      </c>
    </row>
    <row r="137" spans="1:48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H137" s="47"/>
      <c r="N137" s="38"/>
      <c r="Q137" s="42"/>
      <c r="R137" s="48"/>
      <c r="S137" s="49"/>
      <c r="U137" s="50"/>
      <c r="V137" s="45"/>
      <c r="W137" s="50" t="str">
        <f>IF(NOTA[[#This Row],[HARGA/ CTN]]="",NOTA[[#This Row],[JUMLAH_H]],NOTA[[#This Row],[HARGA/ CTN]]*IF(NOTA[[#This Row],[C]]="",0,NOTA[[#This Row],[C]]))</f>
        <v/>
      </c>
      <c r="X137" s="50" t="str">
        <f>IF(NOTA[[#This Row],[JUMLAH]]="","",NOTA[[#This Row],[JUMLAH]]*NOTA[[#This Row],[DISC 1]])</f>
        <v/>
      </c>
      <c r="Y137" s="50" t="str">
        <f>IF(NOTA[[#This Row],[JUMLAH]]="","",(NOTA[[#This Row],[JUMLAH]]-NOTA[[#This Row],[DISC 1-]])*NOTA[[#This Row],[DISC 2]])</f>
        <v/>
      </c>
      <c r="Z137" s="50" t="str">
        <f>IF(NOTA[[#This Row],[JUMLAH]]="","",NOTA[[#This Row],[DISC 1-]]+NOTA[[#This Row],[DISC 2-]])</f>
        <v/>
      </c>
      <c r="AA137" s="50" t="str">
        <f>IF(NOTA[[#This Row],[JUMLAH]]="","",NOTA[[#This Row],[JUMLAH]]-NOTA[[#This Row],[DISC]])</f>
        <v/>
      </c>
      <c r="AB137" s="50"/>
      <c r="AC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50" t="str">
        <f>IF(OR(NOTA[[#This Row],[QTY]]="",NOTA[[#This Row],[HARGA SATUAN]]="",),"",NOTA[[#This Row],[QTY]]*NOTA[[#This Row],[HARGA SATUAN]])</f>
        <v/>
      </c>
      <c r="AG137" s="39" t="str">
        <f ca="1">IF(NOTA[ID_H]="","",INDEX(NOTA[TANGGAL],MATCH(,INDIRECT(ADDRESS(ROW(NOTA[TANGGAL]),COLUMN(NOTA[TANGGAL]))&amp;":"&amp;ADDRESS(ROW(),COLUMN(NOTA[TANGGAL]))),-1)))</f>
        <v/>
      </c>
      <c r="AH137" s="41" t="str">
        <f ca="1">IF(NOTA[[#This Row],[NAMA BARANG]]="","",INDEX(NOTA[SUPPLIER],MATCH(,INDIRECT(ADDRESS(ROW(NOTA[ID]),COLUMN(NOTA[ID]))&amp;":"&amp;ADDRESS(ROW(),COLUMN(NOTA[ID]))),-1)))</f>
        <v/>
      </c>
      <c r="AI137" s="41" t="str">
        <f ca="1">IF(NOTA[[#This Row],[ID_H]]="","",IF(NOTA[[#This Row],[FAKTUR]]="",INDIRECT(ADDRESS(ROW()-1,COLUMN())),NOTA[[#This Row],[FAKTUR]]))</f>
        <v/>
      </c>
      <c r="AJ137" s="38" t="str">
        <f ca="1">IF(NOTA[[#This Row],[ID]]="","",COUNTIF(NOTA[ID_H],NOTA[[#This Row],[ID_H]]))</f>
        <v/>
      </c>
      <c r="AK137" s="38" t="str">
        <f ca="1">IF(NOTA[[#This Row],[TGL.NOTA]]="",IF(NOTA[[#This Row],[SUPPLIER_H]]="","",AK136),MONTH(NOTA[[#This Row],[TGL.NOTA]]))</f>
        <v/>
      </c>
      <c r="AL137" s="38" t="str">
        <f>LOWER(SUBSTITUTE(SUBSTITUTE(SUBSTITUTE(SUBSTITUTE(SUBSTITUTE(SUBSTITUTE(SUBSTITUTE(SUBSTITUTE(SUBSTITUTE(NOTA[NAMA BARANG]," ",),".",""),"-",""),"(",""),")",""),",",""),"/",""),"""",""),"+",""))</f>
        <v/>
      </c>
      <c r="AM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8" t="str">
        <f>IF(NOTA[[#This Row],[CONCAT4]]="","",_xlfn.IFNA(MATCH(NOTA[[#This Row],[CONCAT4]],[2]!RAW[CONCAT_H],0),FALSE))</f>
        <v/>
      </c>
      <c r="AQ137" s="38" t="str">
        <f>IF(NOTA[[#This Row],[CONCAT1]]="","",MATCH(NOTA[[#This Row],[CONCAT1]],[3]!db[NB NOTA_C],0))</f>
        <v/>
      </c>
      <c r="AR137" s="38" t="str">
        <f>IF(NOTA[[#This Row],[QTY/ CTN]]="","",TRUE)</f>
        <v/>
      </c>
      <c r="AS137" s="38" t="str">
        <f ca="1">IF(NOTA[[#This Row],[ID_H]]="","",IF(NOTA[[#This Row],[Column3]]=TRUE,NOTA[[#This Row],[QTY/ CTN]],INDEX([3]!db[QTY/ CTN],NOTA[[#This Row],[//DB]])))</f>
        <v/>
      </c>
      <c r="AT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7" s="38" t="str">
        <f ca="1">IF(NOTA[[#This Row],[ID_H]]="","",MATCH(NOTA[[#This Row],[NB NOTA_C_QTY]],[4]!db[NB NOTA_C_QTY+F],0))</f>
        <v/>
      </c>
      <c r="AV137" s="53" t="str">
        <f ca="1">IF(NOTA[[#This Row],[NB NOTA_C_QTY]]="","",ROW()-2)</f>
        <v/>
      </c>
    </row>
    <row r="138" spans="1:48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/>
      <c r="F138" s="37" t="s">
        <v>99</v>
      </c>
      <c r="G138" s="37" t="s">
        <v>97</v>
      </c>
      <c r="H138" s="47" t="s">
        <v>286</v>
      </c>
      <c r="J138" s="39">
        <v>45146</v>
      </c>
      <c r="K138" s="37">
        <v>1</v>
      </c>
      <c r="L138" s="37" t="s">
        <v>287</v>
      </c>
      <c r="M138" s="40">
        <v>2</v>
      </c>
      <c r="N138" s="38">
        <v>24</v>
      </c>
      <c r="O138" s="37" t="s">
        <v>95</v>
      </c>
      <c r="P138" s="41">
        <v>80500</v>
      </c>
      <c r="Q138" s="42"/>
      <c r="R138" s="48" t="s">
        <v>288</v>
      </c>
      <c r="S138" s="49"/>
      <c r="U138" s="50"/>
      <c r="V138" s="45"/>
      <c r="W138" s="50">
        <f>IF(NOTA[[#This Row],[HARGA/ CTN]]="",NOTA[[#This Row],[JUMLAH_H]],NOTA[[#This Row],[HARGA/ CTN]]*IF(NOTA[[#This Row],[C]]="",0,NOTA[[#This Row],[C]]))</f>
        <v>1932000</v>
      </c>
      <c r="X138" s="50">
        <f>IF(NOTA[[#This Row],[JUMLAH]]="","",NOTA[[#This Row],[JUMLAH]]*NOTA[[#This Row],[DISC 1]])</f>
        <v>0</v>
      </c>
      <c r="Y138" s="50">
        <f>IF(NOTA[[#This Row],[JUMLAH]]="","",(NOTA[[#This Row],[JUMLAH]]-NOTA[[#This Row],[DISC 1-]])*NOTA[[#This Row],[DISC 2]])</f>
        <v>0</v>
      </c>
      <c r="Z138" s="50">
        <f>IF(NOTA[[#This Row],[JUMLAH]]="","",NOTA[[#This Row],[DISC 1-]]+NOTA[[#This Row],[DISC 2-]])</f>
        <v>0</v>
      </c>
      <c r="AA138" s="50">
        <f>IF(NOTA[[#This Row],[JUMLAH]]="","",NOTA[[#This Row],[JUMLAH]]-NOTA[[#This Row],[DISC]])</f>
        <v>1932000</v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F138" s="50">
        <f>IF(OR(NOTA[[#This Row],[QTY]]="",NOTA[[#This Row],[HARGA SATUAN]]="",),"",NOTA[[#This Row],[QTY]]*NOTA[[#This Row],[HARGA SATUAN]])</f>
        <v>1932000</v>
      </c>
      <c r="AG138" s="39">
        <f ca="1">IF(NOTA[ID_H]="","",INDEX(NOTA[TANGGAL],MATCH(,INDIRECT(ADDRESS(ROW(NOTA[TANGGAL]),COLUMN(NOTA[TANGGAL]))&amp;":"&amp;ADDRESS(ROW(),COLUMN(NOTA[TANGGAL]))),-1)))</f>
        <v>45152</v>
      </c>
      <c r="AH138" s="41" t="str">
        <f ca="1">IF(NOTA[[#This Row],[NAMA BARANG]]="","",INDEX(NOTA[SUPPLIER],MATCH(,INDIRECT(ADDRESS(ROW(NOTA[ID]),COLUMN(NOTA[ID]))&amp;":"&amp;ADDRESS(ROW(),COLUMN(NOTA[ID]))),-1)))</f>
        <v>SBS</v>
      </c>
      <c r="AI138" s="41" t="str">
        <f ca="1">IF(NOTA[[#This Row],[ID_H]]="","",IF(NOTA[[#This Row],[FAKTUR]]="",INDIRECT(ADDRESS(ROW()-1,COLUMN())),NOTA[[#This Row],[FAKTUR]]))</f>
        <v>UNTANA</v>
      </c>
      <c r="AJ138" s="38">
        <f ca="1">IF(NOTA[[#This Row],[ID]]="","",COUNTIF(NOTA[ID_H],NOTA[[#This Row],[ID_H]]))</f>
        <v>3</v>
      </c>
      <c r="AK138" s="38">
        <f>IF(NOTA[[#This Row],[TGL.NOTA]]="",IF(NOTA[[#This Row],[SUPPLIER_H]]="","",AK137),MONTH(NOTA[[#This Row],[TGL.NOTA]]))</f>
        <v>8</v>
      </c>
      <c r="AL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M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N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O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P138" s="38" t="e">
        <f>IF(NOTA[[#This Row],[CONCAT4]]="","",_xlfn.IFNA(MATCH(NOTA[[#This Row],[CONCAT4]],[2]!RAW[CONCAT_H],0),FALSE))</f>
        <v>#REF!</v>
      </c>
      <c r="AQ138" s="38">
        <f>IF(NOTA[[#This Row],[CONCAT1]]="","",MATCH(NOTA[[#This Row],[CONCAT1]],[3]!db[NB NOTA_C],0))</f>
        <v>1518</v>
      </c>
      <c r="AR138" s="38" t="b">
        <f>IF(NOTA[[#This Row],[QTY/ CTN]]="","",TRUE)</f>
        <v>1</v>
      </c>
      <c r="AS138" s="38" t="str">
        <f ca="1">IF(NOTA[[#This Row],[ID_H]]="","",IF(NOTA[[#This Row],[Column3]]=TRUE,NOTA[[#This Row],[QTY/ CTN]],INDEX([3]!db[QTY/ CTN],NOTA[[#This Row],[//DB]])))</f>
        <v>12 PCS</v>
      </c>
      <c r="AT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U138" s="38" t="e">
        <f ca="1">IF(NOTA[[#This Row],[ID_H]]="","",MATCH(NOTA[[#This Row],[NB NOTA_C_QTY]],[4]!db[NB NOTA_C_QTY+F],0))</f>
        <v>#REF!</v>
      </c>
      <c r="AV138" s="53">
        <f ca="1">IF(NOTA[[#This Row],[NB NOTA_C_QTY]]="","",ROW()-2)</f>
        <v>136</v>
      </c>
    </row>
    <row r="139" spans="1:48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/>
      <c r="H139" s="47"/>
      <c r="K139" s="37">
        <v>1</v>
      </c>
      <c r="L139" s="37" t="s">
        <v>289</v>
      </c>
      <c r="M139" s="40">
        <v>2</v>
      </c>
      <c r="N139" s="38">
        <v>192</v>
      </c>
      <c r="O139" s="37" t="s">
        <v>95</v>
      </c>
      <c r="P139" s="41">
        <v>15200</v>
      </c>
      <c r="Q139" s="42"/>
      <c r="R139" s="48" t="s">
        <v>109</v>
      </c>
      <c r="S139" s="49"/>
      <c r="U139" s="50"/>
      <c r="V139" s="45"/>
      <c r="W139" s="50">
        <f>IF(NOTA[[#This Row],[HARGA/ CTN]]="",NOTA[[#This Row],[JUMLAH_H]],NOTA[[#This Row],[HARGA/ CTN]]*IF(NOTA[[#This Row],[C]]="",0,NOTA[[#This Row],[C]]))</f>
        <v>2918400</v>
      </c>
      <c r="X139" s="50">
        <f>IF(NOTA[[#This Row],[JUMLAH]]="","",NOTA[[#This Row],[JUMLAH]]*NOTA[[#This Row],[DISC 1]])</f>
        <v>0</v>
      </c>
      <c r="Y139" s="50">
        <f>IF(NOTA[[#This Row],[JUMLAH]]="","",(NOTA[[#This Row],[JUMLAH]]-NOTA[[#This Row],[DISC 1-]])*NOTA[[#This Row],[DISC 2]])</f>
        <v>0</v>
      </c>
      <c r="Z139" s="50">
        <f>IF(NOTA[[#This Row],[JUMLAH]]="","",NOTA[[#This Row],[DISC 1-]]+NOTA[[#This Row],[DISC 2-]])</f>
        <v>0</v>
      </c>
      <c r="AA139" s="50">
        <f>IF(NOTA[[#This Row],[JUMLAH]]="","",NOTA[[#This Row],[JUMLAH]]-NOTA[[#This Row],[DISC]])</f>
        <v>2918400</v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F139" s="50">
        <f>IF(OR(NOTA[[#This Row],[QTY]]="",NOTA[[#This Row],[HARGA SATUAN]]="",),"",NOTA[[#This Row],[QTY]]*NOTA[[#This Row],[HARGA SATUAN]])</f>
        <v>2918400</v>
      </c>
      <c r="AG139" s="39">
        <f ca="1">IF(NOTA[ID_H]="","",INDEX(NOTA[TANGGAL],MATCH(,INDIRECT(ADDRESS(ROW(NOTA[TANGGAL]),COLUMN(NOTA[TANGGAL]))&amp;":"&amp;ADDRESS(ROW(),COLUMN(NOTA[TANGGAL]))),-1)))</f>
        <v>45152</v>
      </c>
      <c r="AH139" s="41" t="str">
        <f ca="1">IF(NOTA[[#This Row],[NAMA BARANG]]="","",INDEX(NOTA[SUPPLIER],MATCH(,INDIRECT(ADDRESS(ROW(NOTA[ID]),COLUMN(NOTA[ID]))&amp;":"&amp;ADDRESS(ROW(),COLUMN(NOTA[ID]))),-1)))</f>
        <v>SBS</v>
      </c>
      <c r="AI139" s="41" t="str">
        <f ca="1">IF(NOTA[[#This Row],[ID_H]]="","",IF(NOTA[[#This Row],[FAKTUR]]="",INDIRECT(ADDRESS(ROW()-1,COLUMN())),NOTA[[#This Row],[FAKTUR]]))</f>
        <v>UNTANA</v>
      </c>
      <c r="AJ139" s="38" t="str">
        <f ca="1">IF(NOTA[[#This Row],[ID]]="","",COUNTIF(NOTA[ID_H],NOTA[[#This Row],[ID_H]]))</f>
        <v/>
      </c>
      <c r="AK139" s="38">
        <f ca="1">IF(NOTA[[#This Row],[TGL.NOTA]]="",IF(NOTA[[#This Row],[SUPPLIER_H]]="","",AK138),MONTH(NOTA[[#This Row],[TGL.NOTA]]))</f>
        <v>8</v>
      </c>
      <c r="AL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M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N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O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8" t="str">
        <f>IF(NOTA[[#This Row],[CONCAT4]]="","",_xlfn.IFNA(MATCH(NOTA[[#This Row],[CONCAT4]],[2]!RAW[CONCAT_H],0),FALSE))</f>
        <v/>
      </c>
      <c r="AQ139" s="38" t="e">
        <f>IF(NOTA[[#This Row],[CONCAT1]]="","",MATCH(NOTA[[#This Row],[CONCAT1]],[3]!db[NB NOTA_C],0))</f>
        <v>#N/A</v>
      </c>
      <c r="AR139" s="38" t="b">
        <f>IF(NOTA[[#This Row],[QTY/ CTN]]="","",TRUE)</f>
        <v>1</v>
      </c>
      <c r="AS139" s="38" t="str">
        <f ca="1">IF(NOTA[[#This Row],[ID_H]]="","",IF(NOTA[[#This Row],[Column3]]=TRUE,NOTA[[#This Row],[QTY/ CTN]],INDEX([3]!db[QTY/ CTN],NOTA[[#This Row],[//DB]])))</f>
        <v>96 PCS</v>
      </c>
      <c r="AT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U139" s="38" t="e">
        <f ca="1">IF(NOTA[[#This Row],[ID_H]]="","",MATCH(NOTA[[#This Row],[NB NOTA_C_QTY]],[4]!db[NB NOTA_C_QTY+F],0))</f>
        <v>#REF!</v>
      </c>
      <c r="AV139" s="53">
        <f ca="1">IF(NOTA[[#This Row],[NB NOTA_C_QTY]]="","",ROW()-2)</f>
        <v>137</v>
      </c>
    </row>
    <row r="140" spans="1:48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/>
      <c r="H140" s="47"/>
      <c r="K140" s="37">
        <v>1</v>
      </c>
      <c r="L140" s="37" t="s">
        <v>290</v>
      </c>
      <c r="M140" s="40">
        <v>2</v>
      </c>
      <c r="N140" s="38">
        <v>144</v>
      </c>
      <c r="O140" s="37" t="s">
        <v>95</v>
      </c>
      <c r="P140" s="41">
        <v>19000</v>
      </c>
      <c r="Q140" s="42"/>
      <c r="R140" s="48" t="s">
        <v>259</v>
      </c>
      <c r="S140" s="49"/>
      <c r="U140" s="50"/>
      <c r="V140" s="45"/>
      <c r="W140" s="50">
        <f>IF(NOTA[[#This Row],[HARGA/ CTN]]="",NOTA[[#This Row],[JUMLAH_H]],NOTA[[#This Row],[HARGA/ CTN]]*IF(NOTA[[#This Row],[C]]="",0,NOTA[[#This Row],[C]]))</f>
        <v>2736000</v>
      </c>
      <c r="X140" s="50">
        <f>IF(NOTA[[#This Row],[JUMLAH]]="","",NOTA[[#This Row],[JUMLAH]]*NOTA[[#This Row],[DISC 1]])</f>
        <v>0</v>
      </c>
      <c r="Y140" s="50">
        <f>IF(NOTA[[#This Row],[JUMLAH]]="","",(NOTA[[#This Row],[JUMLAH]]-NOTA[[#This Row],[DISC 1-]])*NOTA[[#This Row],[DISC 2]])</f>
        <v>0</v>
      </c>
      <c r="Z140" s="50">
        <f>IF(NOTA[[#This Row],[JUMLAH]]="","",NOTA[[#This Row],[DISC 1-]]+NOTA[[#This Row],[DISC 2-]])</f>
        <v>0</v>
      </c>
      <c r="AA140" s="50">
        <f>IF(NOTA[[#This Row],[JUMLAH]]="","",NOTA[[#This Row],[JUMLAH]]-NOTA[[#This Row],[DISC]])</f>
        <v>2736000</v>
      </c>
      <c r="AB140" s="50"/>
      <c r="AC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E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140" s="50">
        <f>IF(OR(NOTA[[#This Row],[QTY]]="",NOTA[[#This Row],[HARGA SATUAN]]="",),"",NOTA[[#This Row],[QTY]]*NOTA[[#This Row],[HARGA SATUAN]])</f>
        <v>2736000</v>
      </c>
      <c r="AG140" s="39">
        <f ca="1">IF(NOTA[ID_H]="","",INDEX(NOTA[TANGGAL],MATCH(,INDIRECT(ADDRESS(ROW(NOTA[TANGGAL]),COLUMN(NOTA[TANGGAL]))&amp;":"&amp;ADDRESS(ROW(),COLUMN(NOTA[TANGGAL]))),-1)))</f>
        <v>45152</v>
      </c>
      <c r="AH140" s="41" t="str">
        <f ca="1">IF(NOTA[[#This Row],[NAMA BARANG]]="","",INDEX(NOTA[SUPPLIER],MATCH(,INDIRECT(ADDRESS(ROW(NOTA[ID]),COLUMN(NOTA[ID]))&amp;":"&amp;ADDRESS(ROW(),COLUMN(NOTA[ID]))),-1)))</f>
        <v>SBS</v>
      </c>
      <c r="AI140" s="41" t="str">
        <f ca="1">IF(NOTA[[#This Row],[ID_H]]="","",IF(NOTA[[#This Row],[FAKTUR]]="",INDIRECT(ADDRESS(ROW()-1,COLUMN())),NOTA[[#This Row],[FAKTUR]]))</f>
        <v>UNTANA</v>
      </c>
      <c r="AJ140" s="38" t="str">
        <f ca="1">IF(NOTA[[#This Row],[ID]]="","",COUNTIF(NOTA[ID_H],NOTA[[#This Row],[ID_H]]))</f>
        <v/>
      </c>
      <c r="AK140" s="38">
        <f ca="1">IF(NOTA[[#This Row],[TGL.NOTA]]="",IF(NOTA[[#This Row],[SUPPLIER_H]]="","",AK139),MONTH(NOTA[[#This Row],[TGL.NOTA]]))</f>
        <v>8</v>
      </c>
      <c r="AL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M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N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O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8" t="str">
        <f>IF(NOTA[[#This Row],[CONCAT4]]="","",_xlfn.IFNA(MATCH(NOTA[[#This Row],[CONCAT4]],[2]!RAW[CONCAT_H],0),FALSE))</f>
        <v/>
      </c>
      <c r="AQ140" s="38" t="e">
        <f>IF(NOTA[[#This Row],[CONCAT1]]="","",MATCH(NOTA[[#This Row],[CONCAT1]],[3]!db[NB NOTA_C],0))</f>
        <v>#N/A</v>
      </c>
      <c r="AR140" s="38" t="b">
        <f>IF(NOTA[[#This Row],[QTY/ CTN]]="","",TRUE)</f>
        <v>1</v>
      </c>
      <c r="AS140" s="38" t="str">
        <f ca="1">IF(NOTA[[#This Row],[ID_H]]="","",IF(NOTA[[#This Row],[Column3]]=TRUE,NOTA[[#This Row],[QTY/ CTN]],INDEX([3]!db[QTY/ CTN],NOTA[[#This Row],[//DB]])))</f>
        <v>72 PCS</v>
      </c>
      <c r="AT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U140" s="38" t="e">
        <f ca="1">IF(NOTA[[#This Row],[ID_H]]="","",MATCH(NOTA[[#This Row],[NB NOTA_C_QTY]],[4]!db[NB NOTA_C_QTY+F],0))</f>
        <v>#REF!</v>
      </c>
      <c r="AV140" s="53">
        <f ca="1">IF(NOTA[[#This Row],[NB NOTA_C_QTY]]="","",ROW()-2)</f>
        <v>138</v>
      </c>
    </row>
    <row r="141" spans="1:48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H141" s="47"/>
      <c r="N141" s="38"/>
      <c r="Q141" s="42"/>
      <c r="R141" s="48"/>
      <c r="S141" s="49"/>
      <c r="U141" s="50"/>
      <c r="V141" s="45"/>
      <c r="W141" s="50" t="str">
        <f>IF(NOTA[[#This Row],[HARGA/ CTN]]="",NOTA[[#This Row],[JUMLAH_H]],NOTA[[#This Row],[HARGA/ CTN]]*IF(NOTA[[#This Row],[C]]="",0,NOTA[[#This Row],[C]]))</f>
        <v/>
      </c>
      <c r="X141" s="50" t="str">
        <f>IF(NOTA[[#This Row],[JUMLAH]]="","",NOTA[[#This Row],[JUMLAH]]*NOTA[[#This Row],[DISC 1]])</f>
        <v/>
      </c>
      <c r="Y141" s="50" t="str">
        <f>IF(NOTA[[#This Row],[JUMLAH]]="","",(NOTA[[#This Row],[JUMLAH]]-NOTA[[#This Row],[DISC 1-]])*NOTA[[#This Row],[DISC 2]])</f>
        <v/>
      </c>
      <c r="Z141" s="50" t="str">
        <f>IF(NOTA[[#This Row],[JUMLAH]]="","",NOTA[[#This Row],[DISC 1-]]+NOTA[[#This Row],[DISC 2-]])</f>
        <v/>
      </c>
      <c r="AA141" s="50" t="str">
        <f>IF(NOTA[[#This Row],[JUMLAH]]="","",NOTA[[#This Row],[JUMLAH]]-NOTA[[#This Row],[DISC]])</f>
        <v/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0" t="str">
        <f>IF(OR(NOTA[[#This Row],[QTY]]="",NOTA[[#This Row],[HARGA SATUAN]]="",),"",NOTA[[#This Row],[QTY]]*NOTA[[#This Row],[HARGA SATUAN]])</f>
        <v/>
      </c>
      <c r="AG141" s="39" t="str">
        <f ca="1">IF(NOTA[ID_H]="","",INDEX(NOTA[TANGGAL],MATCH(,INDIRECT(ADDRESS(ROW(NOTA[TANGGAL]),COLUMN(NOTA[TANGGAL]))&amp;":"&amp;ADDRESS(ROW(),COLUMN(NOTA[TANGGAL]))),-1)))</f>
        <v/>
      </c>
      <c r="AH141" s="41" t="str">
        <f ca="1">IF(NOTA[[#This Row],[NAMA BARANG]]="","",INDEX(NOTA[SUPPLIER],MATCH(,INDIRECT(ADDRESS(ROW(NOTA[ID]),COLUMN(NOTA[ID]))&amp;":"&amp;ADDRESS(ROW(),COLUMN(NOTA[ID]))),-1)))</f>
        <v/>
      </c>
      <c r="AI141" s="41" t="str">
        <f ca="1">IF(NOTA[[#This Row],[ID_H]]="","",IF(NOTA[[#This Row],[FAKTUR]]="",INDIRECT(ADDRESS(ROW()-1,COLUMN())),NOTA[[#This Row],[FAKTUR]]))</f>
        <v/>
      </c>
      <c r="AJ141" s="38" t="str">
        <f ca="1">IF(NOTA[[#This Row],[ID]]="","",COUNTIF(NOTA[ID_H],NOTA[[#This Row],[ID_H]]))</f>
        <v/>
      </c>
      <c r="AK141" s="38" t="str">
        <f ca="1">IF(NOTA[[#This Row],[TGL.NOTA]]="",IF(NOTA[[#This Row],[SUPPLIER_H]]="","",AK140),MONTH(NOTA[[#This Row],[TGL.NOTA]]))</f>
        <v/>
      </c>
      <c r="AL141" s="38" t="str">
        <f>LOWER(SUBSTITUTE(SUBSTITUTE(SUBSTITUTE(SUBSTITUTE(SUBSTITUTE(SUBSTITUTE(SUBSTITUTE(SUBSTITUTE(SUBSTITUTE(NOTA[NAMA BARANG]," ",),".",""),"-",""),"(",""),")",""),",",""),"/",""),"""",""),"+",""))</f>
        <v/>
      </c>
      <c r="AM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8" t="str">
        <f>IF(NOTA[[#This Row],[CONCAT4]]="","",_xlfn.IFNA(MATCH(NOTA[[#This Row],[CONCAT4]],[2]!RAW[CONCAT_H],0),FALSE))</f>
        <v/>
      </c>
      <c r="AQ141" s="38" t="str">
        <f>IF(NOTA[[#This Row],[CONCAT1]]="","",MATCH(NOTA[[#This Row],[CONCAT1]],[3]!db[NB NOTA_C],0))</f>
        <v/>
      </c>
      <c r="AR141" s="38" t="str">
        <f>IF(NOTA[[#This Row],[QTY/ CTN]]="","",TRUE)</f>
        <v/>
      </c>
      <c r="AS141" s="38" t="str">
        <f ca="1">IF(NOTA[[#This Row],[ID_H]]="","",IF(NOTA[[#This Row],[Column3]]=TRUE,NOTA[[#This Row],[QTY/ CTN]],INDEX([3]!db[QTY/ CTN],NOTA[[#This Row],[//DB]])))</f>
        <v/>
      </c>
      <c r="AT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1" s="38" t="str">
        <f ca="1">IF(NOTA[[#This Row],[ID_H]]="","",MATCH(NOTA[[#This Row],[NB NOTA_C_QTY]],[4]!db[NB NOTA_C_QTY+F],0))</f>
        <v/>
      </c>
      <c r="AV141" s="53" t="str">
        <f ca="1">IF(NOTA[[#This Row],[NB NOTA_C_QTY]]="","",ROW()-2)</f>
        <v/>
      </c>
    </row>
    <row r="142" spans="1:48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/>
      <c r="F142" s="37" t="s">
        <v>99</v>
      </c>
      <c r="G142" s="37" t="s">
        <v>97</v>
      </c>
      <c r="H142" s="47" t="s">
        <v>291</v>
      </c>
      <c r="J142" s="39">
        <v>45146</v>
      </c>
      <c r="K142" s="37">
        <v>2</v>
      </c>
      <c r="L142" s="37" t="s">
        <v>292</v>
      </c>
      <c r="M142" s="40">
        <v>2</v>
      </c>
      <c r="N142" s="38">
        <v>120</v>
      </c>
      <c r="O142" s="37" t="s">
        <v>98</v>
      </c>
      <c r="P142" s="41">
        <v>9300</v>
      </c>
      <c r="Q142" s="42"/>
      <c r="R142" s="48" t="s">
        <v>193</v>
      </c>
      <c r="S142" s="49"/>
      <c r="U142" s="50"/>
      <c r="V142" s="45"/>
      <c r="W142" s="50">
        <f>IF(NOTA[[#This Row],[HARGA/ CTN]]="",NOTA[[#This Row],[JUMLAH_H]],NOTA[[#This Row],[HARGA/ CTN]]*IF(NOTA[[#This Row],[C]]="",0,NOTA[[#This Row],[C]]))</f>
        <v>1116000</v>
      </c>
      <c r="X142" s="50">
        <f>IF(NOTA[[#This Row],[JUMLAH]]="","",NOTA[[#This Row],[JUMLAH]]*NOTA[[#This Row],[DISC 1]])</f>
        <v>0</v>
      </c>
      <c r="Y142" s="50">
        <f>IF(NOTA[[#This Row],[JUMLAH]]="","",(NOTA[[#This Row],[JUMLAH]]-NOTA[[#This Row],[DISC 1-]])*NOTA[[#This Row],[DISC 2]])</f>
        <v>0</v>
      </c>
      <c r="Z142" s="50">
        <f>IF(NOTA[[#This Row],[JUMLAH]]="","",NOTA[[#This Row],[DISC 1-]]+NOTA[[#This Row],[DISC 2-]])</f>
        <v>0</v>
      </c>
      <c r="AA142" s="50">
        <f>IF(NOTA[[#This Row],[JUMLAH]]="","",NOTA[[#This Row],[JUMLAH]]-NOTA[[#This Row],[DISC]])</f>
        <v>1116000</v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2" s="50">
        <f>IF(OR(NOTA[[#This Row],[QTY]]="",NOTA[[#This Row],[HARGA SATUAN]]="",),"",NOTA[[#This Row],[QTY]]*NOTA[[#This Row],[HARGA SATUAN]])</f>
        <v>1116000</v>
      </c>
      <c r="AG142" s="39">
        <f ca="1">IF(NOTA[ID_H]="","",INDEX(NOTA[TANGGAL],MATCH(,INDIRECT(ADDRESS(ROW(NOTA[TANGGAL]),COLUMN(NOTA[TANGGAL]))&amp;":"&amp;ADDRESS(ROW(),COLUMN(NOTA[TANGGAL]))),-1)))</f>
        <v>45152</v>
      </c>
      <c r="AH142" s="41" t="str">
        <f ca="1">IF(NOTA[[#This Row],[NAMA BARANG]]="","",INDEX(NOTA[SUPPLIER],MATCH(,INDIRECT(ADDRESS(ROW(NOTA[ID]),COLUMN(NOTA[ID]))&amp;":"&amp;ADDRESS(ROW(),COLUMN(NOTA[ID]))),-1)))</f>
        <v>SBS</v>
      </c>
      <c r="AI142" s="41" t="str">
        <f ca="1">IF(NOTA[[#This Row],[ID_H]]="","",IF(NOTA[[#This Row],[FAKTUR]]="",INDIRECT(ADDRESS(ROW()-1,COLUMN())),NOTA[[#This Row],[FAKTUR]]))</f>
        <v>UNTANA</v>
      </c>
      <c r="AJ142" s="38">
        <f ca="1">IF(NOTA[[#This Row],[ID]]="","",COUNTIF(NOTA[ID_H],NOTA[[#This Row],[ID_H]]))</f>
        <v>2</v>
      </c>
      <c r="AK142" s="38">
        <f>IF(NOTA[[#This Row],[TGL.NOTA]]="",IF(NOTA[[#This Row],[SUPPLIER_H]]="","",AK141),MONTH(NOTA[[#This Row],[TGL.NOTA]]))</f>
        <v>8</v>
      </c>
      <c r="AL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N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O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P142" s="38" t="e">
        <f>IF(NOTA[[#This Row],[CONCAT4]]="","",_xlfn.IFNA(MATCH(NOTA[[#This Row],[CONCAT4]],[2]!RAW[CONCAT_H],0),FALSE))</f>
        <v>#REF!</v>
      </c>
      <c r="AQ142" s="38">
        <f>IF(NOTA[[#This Row],[CONCAT1]]="","",MATCH(NOTA[[#This Row],[CONCAT1]],[3]!db[NB NOTA_C],0))</f>
        <v>1803</v>
      </c>
      <c r="AR142" s="38" t="b">
        <f>IF(NOTA[[#This Row],[QTY/ CTN]]="","",TRUE)</f>
        <v>1</v>
      </c>
      <c r="AS142" s="38" t="str">
        <f ca="1">IF(NOTA[[#This Row],[ID_H]]="","",IF(NOTA[[#This Row],[Column3]]=TRUE,NOTA[[#This Row],[QTY/ CTN]],INDEX([3]!db[QTY/ CTN],NOTA[[#This Row],[//DB]])))</f>
        <v>60 LSN</v>
      </c>
      <c r="AT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142" s="38" t="e">
        <f ca="1">IF(NOTA[[#This Row],[ID_H]]="","",MATCH(NOTA[[#This Row],[NB NOTA_C_QTY]],[4]!db[NB NOTA_C_QTY+F],0))</f>
        <v>#REF!</v>
      </c>
      <c r="AV142" s="53">
        <f ca="1">IF(NOTA[[#This Row],[NB NOTA_C_QTY]]="","",ROW()-2)</f>
        <v>140</v>
      </c>
    </row>
    <row r="143" spans="1:48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/>
      <c r="H143" s="47"/>
      <c r="K143" s="37">
        <v>2</v>
      </c>
      <c r="L143" s="37" t="s">
        <v>293</v>
      </c>
      <c r="M143" s="40">
        <v>2</v>
      </c>
      <c r="N143" s="38">
        <v>120</v>
      </c>
      <c r="O143" s="37" t="s">
        <v>98</v>
      </c>
      <c r="P143" s="41">
        <v>9300</v>
      </c>
      <c r="Q143" s="42"/>
      <c r="R143" s="48" t="s">
        <v>193</v>
      </c>
      <c r="S143" s="49"/>
      <c r="U143" s="50"/>
      <c r="V143" s="45"/>
      <c r="W143" s="50">
        <f>IF(NOTA[[#This Row],[HARGA/ CTN]]="",NOTA[[#This Row],[JUMLAH_H]],NOTA[[#This Row],[HARGA/ CTN]]*IF(NOTA[[#This Row],[C]]="",0,NOTA[[#This Row],[C]]))</f>
        <v>1116000</v>
      </c>
      <c r="X143" s="50">
        <f>IF(NOTA[[#This Row],[JUMLAH]]="","",NOTA[[#This Row],[JUMLAH]]*NOTA[[#This Row],[DISC 1]])</f>
        <v>0</v>
      </c>
      <c r="Y143" s="50">
        <f>IF(NOTA[[#This Row],[JUMLAH]]="","",(NOTA[[#This Row],[JUMLAH]]-NOTA[[#This Row],[DISC 1-]])*NOTA[[#This Row],[DISC 2]])</f>
        <v>0</v>
      </c>
      <c r="Z143" s="50">
        <f>IF(NOTA[[#This Row],[JUMLAH]]="","",NOTA[[#This Row],[DISC 1-]]+NOTA[[#This Row],[DISC 2-]])</f>
        <v>0</v>
      </c>
      <c r="AA143" s="50">
        <f>IF(NOTA[[#This Row],[JUMLAH]]="","",NOTA[[#This Row],[JUMLAH]]-NOTA[[#This Row],[DISC]])</f>
        <v>1116000</v>
      </c>
      <c r="AB143" s="50"/>
      <c r="AC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E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3" s="50">
        <f>IF(OR(NOTA[[#This Row],[QTY]]="",NOTA[[#This Row],[HARGA SATUAN]]="",),"",NOTA[[#This Row],[QTY]]*NOTA[[#This Row],[HARGA SATUAN]])</f>
        <v>1116000</v>
      </c>
      <c r="AG143" s="39">
        <f ca="1">IF(NOTA[ID_H]="","",INDEX(NOTA[TANGGAL],MATCH(,INDIRECT(ADDRESS(ROW(NOTA[TANGGAL]),COLUMN(NOTA[TANGGAL]))&amp;":"&amp;ADDRESS(ROW(),COLUMN(NOTA[TANGGAL]))),-1)))</f>
        <v>45152</v>
      </c>
      <c r="AH143" s="41" t="str">
        <f ca="1">IF(NOTA[[#This Row],[NAMA BARANG]]="","",INDEX(NOTA[SUPPLIER],MATCH(,INDIRECT(ADDRESS(ROW(NOTA[ID]),COLUMN(NOTA[ID]))&amp;":"&amp;ADDRESS(ROW(),COLUMN(NOTA[ID]))),-1)))</f>
        <v>SBS</v>
      </c>
      <c r="AI143" s="41" t="str">
        <f ca="1">IF(NOTA[[#This Row],[ID_H]]="","",IF(NOTA[[#This Row],[FAKTUR]]="",INDIRECT(ADDRESS(ROW()-1,COLUMN())),NOTA[[#This Row],[FAKTUR]]))</f>
        <v>UNTANA</v>
      </c>
      <c r="AJ143" s="38" t="str">
        <f ca="1">IF(NOTA[[#This Row],[ID]]="","",COUNTIF(NOTA[ID_H],NOTA[[#This Row],[ID_H]]))</f>
        <v/>
      </c>
      <c r="AK143" s="38">
        <f ca="1">IF(NOTA[[#This Row],[TGL.NOTA]]="",IF(NOTA[[#This Row],[SUPPLIER_H]]="","",AK142),MONTH(NOTA[[#This Row],[TGL.NOTA]]))</f>
        <v>8</v>
      </c>
      <c r="AL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N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O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8" t="str">
        <f>IF(NOTA[[#This Row],[CONCAT4]]="","",_xlfn.IFNA(MATCH(NOTA[[#This Row],[CONCAT4]],[2]!RAW[CONCAT_H],0),FALSE))</f>
        <v/>
      </c>
      <c r="AQ143" s="38">
        <f>IF(NOTA[[#This Row],[CONCAT1]]="","",MATCH(NOTA[[#This Row],[CONCAT1]],[3]!db[NB NOTA_C],0))</f>
        <v>1804</v>
      </c>
      <c r="AR143" s="38" t="b">
        <f>IF(NOTA[[#This Row],[QTY/ CTN]]="","",TRUE)</f>
        <v>1</v>
      </c>
      <c r="AS143" s="38" t="str">
        <f ca="1">IF(NOTA[[#This Row],[ID_H]]="","",IF(NOTA[[#This Row],[Column3]]=TRUE,NOTA[[#This Row],[QTY/ CTN]],INDEX([3]!db[QTY/ CTN],NOTA[[#This Row],[//DB]])))</f>
        <v>60 LSN</v>
      </c>
      <c r="AT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143" s="38" t="e">
        <f ca="1">IF(NOTA[[#This Row],[ID_H]]="","",MATCH(NOTA[[#This Row],[NB NOTA_C_QTY]],[4]!db[NB NOTA_C_QTY+F],0))</f>
        <v>#REF!</v>
      </c>
      <c r="AV143" s="53">
        <f ca="1">IF(NOTA[[#This Row],[NB NOTA_C_QTY]]="","",ROW()-2)</f>
        <v>141</v>
      </c>
    </row>
    <row r="144" spans="1:48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H144" s="47"/>
      <c r="N144" s="38"/>
      <c r="Q144" s="42"/>
      <c r="R144" s="48"/>
      <c r="S144" s="49"/>
      <c r="U144" s="50"/>
      <c r="V144" s="45"/>
      <c r="W144" s="50" t="str">
        <f>IF(NOTA[[#This Row],[HARGA/ CTN]]="",NOTA[[#This Row],[JUMLAH_H]],NOTA[[#This Row],[HARGA/ CTN]]*IF(NOTA[[#This Row],[C]]="",0,NOTA[[#This Row],[C]]))</f>
        <v/>
      </c>
      <c r="X144" s="50" t="str">
        <f>IF(NOTA[[#This Row],[JUMLAH]]="","",NOTA[[#This Row],[JUMLAH]]*NOTA[[#This Row],[DISC 1]])</f>
        <v/>
      </c>
      <c r="Y144" s="50" t="str">
        <f>IF(NOTA[[#This Row],[JUMLAH]]="","",(NOTA[[#This Row],[JUMLAH]]-NOTA[[#This Row],[DISC 1-]])*NOTA[[#This Row],[DISC 2]])</f>
        <v/>
      </c>
      <c r="Z144" s="50" t="str">
        <f>IF(NOTA[[#This Row],[JUMLAH]]="","",NOTA[[#This Row],[DISC 1-]]+NOTA[[#This Row],[DISC 2-]])</f>
        <v/>
      </c>
      <c r="AA144" s="50" t="str">
        <f>IF(NOTA[[#This Row],[JUMLAH]]="","",NOTA[[#This Row],[JUMLAH]]-NOTA[[#This Row],[DISC]])</f>
        <v/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50" t="str">
        <f>IF(OR(NOTA[[#This Row],[QTY]]="",NOTA[[#This Row],[HARGA SATUAN]]="",),"",NOTA[[#This Row],[QTY]]*NOTA[[#This Row],[HARGA SATUAN]])</f>
        <v/>
      </c>
      <c r="AG144" s="39" t="str">
        <f ca="1">IF(NOTA[ID_H]="","",INDEX(NOTA[TANGGAL],MATCH(,INDIRECT(ADDRESS(ROW(NOTA[TANGGAL]),COLUMN(NOTA[TANGGAL]))&amp;":"&amp;ADDRESS(ROW(),COLUMN(NOTA[TANGGAL]))),-1)))</f>
        <v/>
      </c>
      <c r="AH144" s="41" t="str">
        <f ca="1">IF(NOTA[[#This Row],[NAMA BARANG]]="","",INDEX(NOTA[SUPPLIER],MATCH(,INDIRECT(ADDRESS(ROW(NOTA[ID]),COLUMN(NOTA[ID]))&amp;":"&amp;ADDRESS(ROW(),COLUMN(NOTA[ID]))),-1)))</f>
        <v/>
      </c>
      <c r="AI144" s="41" t="str">
        <f ca="1">IF(NOTA[[#This Row],[ID_H]]="","",IF(NOTA[[#This Row],[FAKTUR]]="",INDIRECT(ADDRESS(ROW()-1,COLUMN())),NOTA[[#This Row],[FAKTUR]]))</f>
        <v/>
      </c>
      <c r="AJ144" s="38" t="str">
        <f ca="1">IF(NOTA[[#This Row],[ID]]="","",COUNTIF(NOTA[ID_H],NOTA[[#This Row],[ID_H]]))</f>
        <v/>
      </c>
      <c r="AK144" s="38" t="str">
        <f ca="1">IF(NOTA[[#This Row],[TGL.NOTA]]="",IF(NOTA[[#This Row],[SUPPLIER_H]]="","",AK143),MONTH(NOTA[[#This Row],[TGL.NOTA]]))</f>
        <v/>
      </c>
      <c r="AL144" s="38" t="str">
        <f>LOWER(SUBSTITUTE(SUBSTITUTE(SUBSTITUTE(SUBSTITUTE(SUBSTITUTE(SUBSTITUTE(SUBSTITUTE(SUBSTITUTE(SUBSTITUTE(NOTA[NAMA BARANG]," ",),".",""),"-",""),"(",""),")",""),",",""),"/",""),"""",""),"+",""))</f>
        <v/>
      </c>
      <c r="AM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8" t="str">
        <f>IF(NOTA[[#This Row],[CONCAT4]]="","",_xlfn.IFNA(MATCH(NOTA[[#This Row],[CONCAT4]],[2]!RAW[CONCAT_H],0),FALSE))</f>
        <v/>
      </c>
      <c r="AQ144" s="38" t="str">
        <f>IF(NOTA[[#This Row],[CONCAT1]]="","",MATCH(NOTA[[#This Row],[CONCAT1]],[3]!db[NB NOTA_C],0))</f>
        <v/>
      </c>
      <c r="AR144" s="38" t="str">
        <f>IF(NOTA[[#This Row],[QTY/ CTN]]="","",TRUE)</f>
        <v/>
      </c>
      <c r="AS144" s="38" t="str">
        <f ca="1">IF(NOTA[[#This Row],[ID_H]]="","",IF(NOTA[[#This Row],[Column3]]=TRUE,NOTA[[#This Row],[QTY/ CTN]],INDEX([3]!db[QTY/ CTN],NOTA[[#This Row],[//DB]])))</f>
        <v/>
      </c>
      <c r="AT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4" s="38" t="str">
        <f ca="1">IF(NOTA[[#This Row],[ID_H]]="","",MATCH(NOTA[[#This Row],[NB NOTA_C_QTY]],[4]!db[NB NOTA_C_QTY+F],0))</f>
        <v/>
      </c>
      <c r="AV144" s="53" t="str">
        <f ca="1">IF(NOTA[[#This Row],[NB NOTA_C_QTY]]="","",ROW()-2)</f>
        <v/>
      </c>
    </row>
    <row r="145" spans="1:48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/>
      <c r="F145" s="37" t="s">
        <v>204</v>
      </c>
      <c r="G145" s="37" t="s">
        <v>97</v>
      </c>
      <c r="H145" s="47" t="s">
        <v>294</v>
      </c>
      <c r="J145" s="39">
        <v>45148</v>
      </c>
      <c r="K145" s="37">
        <v>1</v>
      </c>
      <c r="L145" s="37" t="s">
        <v>295</v>
      </c>
      <c r="M145" s="40">
        <v>1</v>
      </c>
      <c r="N145" s="38">
        <v>20</v>
      </c>
      <c r="O145" s="37" t="s">
        <v>98</v>
      </c>
      <c r="P145" s="41">
        <v>137500</v>
      </c>
      <c r="Q145" s="42"/>
      <c r="R145" s="48" t="s">
        <v>172</v>
      </c>
      <c r="S145" s="49">
        <v>0.05</v>
      </c>
      <c r="T145" s="44">
        <v>0.1</v>
      </c>
      <c r="U145" s="50"/>
      <c r="V145" s="45"/>
      <c r="W145" s="50">
        <f>IF(NOTA[[#This Row],[HARGA/ CTN]]="",NOTA[[#This Row],[JUMLAH_H]],NOTA[[#This Row],[HARGA/ CTN]]*IF(NOTA[[#This Row],[C]]="",0,NOTA[[#This Row],[C]]))</f>
        <v>2750000</v>
      </c>
      <c r="X145" s="50">
        <f>IF(NOTA[[#This Row],[JUMLAH]]="","",NOTA[[#This Row],[JUMLAH]]*NOTA[[#This Row],[DISC 1]])</f>
        <v>137500</v>
      </c>
      <c r="Y145" s="50">
        <f>IF(NOTA[[#This Row],[JUMLAH]]="","",(NOTA[[#This Row],[JUMLAH]]-NOTA[[#This Row],[DISC 1-]])*NOTA[[#This Row],[DISC 2]])</f>
        <v>261250</v>
      </c>
      <c r="Z145" s="50">
        <f>IF(NOTA[[#This Row],[JUMLAH]]="","",NOTA[[#This Row],[DISC 1-]]+NOTA[[#This Row],[DISC 2-]])</f>
        <v>398750</v>
      </c>
      <c r="AA145" s="50">
        <f>IF(NOTA[[#This Row],[JUMLAH]]="","",NOTA[[#This Row],[JUMLAH]]-NOTA[[#This Row],[DISC]])</f>
        <v>2351250</v>
      </c>
      <c r="AB145" s="50"/>
      <c r="AC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D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E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145" s="50">
        <f>IF(OR(NOTA[[#This Row],[QTY]]="",NOTA[[#This Row],[HARGA SATUAN]]="",),"",NOTA[[#This Row],[QTY]]*NOTA[[#This Row],[HARGA SATUAN]])</f>
        <v>2750000</v>
      </c>
      <c r="AG145" s="39">
        <f ca="1">IF(NOTA[ID_H]="","",INDEX(NOTA[TANGGAL],MATCH(,INDIRECT(ADDRESS(ROW(NOTA[TANGGAL]),COLUMN(NOTA[TANGGAL]))&amp;":"&amp;ADDRESS(ROW(),COLUMN(NOTA[TANGGAL]))),-1)))</f>
        <v>45152</v>
      </c>
      <c r="AH145" s="41" t="str">
        <f ca="1">IF(NOTA[[#This Row],[NAMA BARANG]]="","",INDEX(NOTA[SUPPLIER],MATCH(,INDIRECT(ADDRESS(ROW(NOTA[ID]),COLUMN(NOTA[ID]))&amp;":"&amp;ADDRESS(ROW(),COLUMN(NOTA[ID]))),-1)))</f>
        <v>GUNINDO</v>
      </c>
      <c r="AI145" s="41" t="str">
        <f ca="1">IF(NOTA[[#This Row],[ID_H]]="","",IF(NOTA[[#This Row],[FAKTUR]]="",INDIRECT(ADDRESS(ROW()-1,COLUMN())),NOTA[[#This Row],[FAKTUR]]))</f>
        <v>UNTANA</v>
      </c>
      <c r="AJ145" s="38">
        <f ca="1">IF(NOTA[[#This Row],[ID]]="","",COUNTIF(NOTA[ID_H],NOTA[[#This Row],[ID_H]]))</f>
        <v>1</v>
      </c>
      <c r="AK145" s="38">
        <f>IF(NOTA[[#This Row],[TGL.NOTA]]="",IF(NOTA[[#This Row],[SUPPLIER_H]]="","",AK144),MONTH(NOTA[[#This Row],[TGL.NOTA]]))</f>
        <v>8</v>
      </c>
      <c r="AL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M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N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O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P145" s="38" t="e">
        <f>IF(NOTA[[#This Row],[CONCAT4]]="","",_xlfn.IFNA(MATCH(NOTA[[#This Row],[CONCAT4]],[2]!RAW[CONCAT_H],0),FALSE))</f>
        <v>#REF!</v>
      </c>
      <c r="AQ145" s="38">
        <f>IF(NOTA[[#This Row],[CONCAT1]]="","",MATCH(NOTA[[#This Row],[CONCAT1]],[3]!db[NB NOTA_C],0))</f>
        <v>1226</v>
      </c>
      <c r="AR145" s="38" t="b">
        <f>IF(NOTA[[#This Row],[QTY/ CTN]]="","",TRUE)</f>
        <v>1</v>
      </c>
      <c r="AS145" s="38" t="str">
        <f ca="1">IF(NOTA[[#This Row],[ID_H]]="","",IF(NOTA[[#This Row],[Column3]]=TRUE,NOTA[[#This Row],[QTY/ CTN]],INDEX([3]!db[QTY/ CTN],NOTA[[#This Row],[//DB]])))</f>
        <v>20 LSN</v>
      </c>
      <c r="AT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U145" s="38" t="e">
        <f ca="1">IF(NOTA[[#This Row],[ID_H]]="","",MATCH(NOTA[[#This Row],[NB NOTA_C_QTY]],[4]!db[NB NOTA_C_QTY+F],0))</f>
        <v>#REF!</v>
      </c>
      <c r="AV145" s="53">
        <f ca="1">IF(NOTA[[#This Row],[NB NOTA_C_QTY]]="","",ROW()-2)</f>
        <v>143</v>
      </c>
    </row>
    <row r="146" spans="1:48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H146" s="47"/>
      <c r="N146" s="38"/>
      <c r="Q146" s="42"/>
      <c r="R146" s="48"/>
      <c r="S146" s="49"/>
      <c r="U146" s="50"/>
      <c r="V146" s="45"/>
      <c r="W146" s="50" t="str">
        <f>IF(NOTA[[#This Row],[HARGA/ CTN]]="",NOTA[[#This Row],[JUMLAH_H]],NOTA[[#This Row],[HARGA/ CTN]]*IF(NOTA[[#This Row],[C]]="",0,NOTA[[#This Row],[C]]))</f>
        <v/>
      </c>
      <c r="X146" s="50" t="str">
        <f>IF(NOTA[[#This Row],[JUMLAH]]="","",NOTA[[#This Row],[JUMLAH]]*NOTA[[#This Row],[DISC 1]])</f>
        <v/>
      </c>
      <c r="Y146" s="50" t="str">
        <f>IF(NOTA[[#This Row],[JUMLAH]]="","",(NOTA[[#This Row],[JUMLAH]]-NOTA[[#This Row],[DISC 1-]])*NOTA[[#This Row],[DISC 2]])</f>
        <v/>
      </c>
      <c r="Z146" s="50" t="str">
        <f>IF(NOTA[[#This Row],[JUMLAH]]="","",NOTA[[#This Row],[DISC 1-]]+NOTA[[#This Row],[DISC 2-]])</f>
        <v/>
      </c>
      <c r="AA146" s="50" t="str">
        <f>IF(NOTA[[#This Row],[JUMLAH]]="","",NOTA[[#This Row],[JUMLAH]]-NOTA[[#This Row],[DISC]])</f>
        <v/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6" s="50" t="str">
        <f>IF(OR(NOTA[[#This Row],[QTY]]="",NOTA[[#This Row],[HARGA SATUAN]]="",),"",NOTA[[#This Row],[QTY]]*NOTA[[#This Row],[HARGA SATUAN]])</f>
        <v/>
      </c>
      <c r="AG146" s="39" t="str">
        <f ca="1">IF(NOTA[ID_H]="","",INDEX(NOTA[TANGGAL],MATCH(,INDIRECT(ADDRESS(ROW(NOTA[TANGGAL]),COLUMN(NOTA[TANGGAL]))&amp;":"&amp;ADDRESS(ROW(),COLUMN(NOTA[TANGGAL]))),-1)))</f>
        <v/>
      </c>
      <c r="AH146" s="41" t="str">
        <f ca="1">IF(NOTA[[#This Row],[NAMA BARANG]]="","",INDEX(NOTA[SUPPLIER],MATCH(,INDIRECT(ADDRESS(ROW(NOTA[ID]),COLUMN(NOTA[ID]))&amp;":"&amp;ADDRESS(ROW(),COLUMN(NOTA[ID]))),-1)))</f>
        <v/>
      </c>
      <c r="AI146" s="41" t="str">
        <f ca="1">IF(NOTA[[#This Row],[ID_H]]="","",IF(NOTA[[#This Row],[FAKTUR]]="",INDIRECT(ADDRESS(ROW()-1,COLUMN())),NOTA[[#This Row],[FAKTUR]]))</f>
        <v/>
      </c>
      <c r="AJ146" s="38" t="str">
        <f ca="1">IF(NOTA[[#This Row],[ID]]="","",COUNTIF(NOTA[ID_H],NOTA[[#This Row],[ID_H]]))</f>
        <v/>
      </c>
      <c r="AK146" s="38" t="str">
        <f ca="1">IF(NOTA[[#This Row],[TGL.NOTA]]="",IF(NOTA[[#This Row],[SUPPLIER_H]]="","",AK145),MONTH(NOTA[[#This Row],[TGL.NOTA]]))</f>
        <v/>
      </c>
      <c r="AL146" s="38" t="str">
        <f>LOWER(SUBSTITUTE(SUBSTITUTE(SUBSTITUTE(SUBSTITUTE(SUBSTITUTE(SUBSTITUTE(SUBSTITUTE(SUBSTITUTE(SUBSTITUTE(NOTA[NAMA BARANG]," ",),".",""),"-",""),"(",""),")",""),",",""),"/",""),"""",""),"+",""))</f>
        <v/>
      </c>
      <c r="AM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38" t="str">
        <f>IF(NOTA[[#This Row],[CONCAT4]]="","",_xlfn.IFNA(MATCH(NOTA[[#This Row],[CONCAT4]],[2]!RAW[CONCAT_H],0),FALSE))</f>
        <v/>
      </c>
      <c r="AQ146" s="38" t="str">
        <f>IF(NOTA[[#This Row],[CONCAT1]]="","",MATCH(NOTA[[#This Row],[CONCAT1]],[3]!db[NB NOTA_C],0))</f>
        <v/>
      </c>
      <c r="AR146" s="38" t="str">
        <f>IF(NOTA[[#This Row],[QTY/ CTN]]="","",TRUE)</f>
        <v/>
      </c>
      <c r="AS146" s="38" t="str">
        <f ca="1">IF(NOTA[[#This Row],[ID_H]]="","",IF(NOTA[[#This Row],[Column3]]=TRUE,NOTA[[#This Row],[QTY/ CTN]],INDEX([3]!db[QTY/ CTN],NOTA[[#This Row],[//DB]])))</f>
        <v/>
      </c>
      <c r="AT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6" s="38" t="str">
        <f ca="1">IF(NOTA[[#This Row],[ID_H]]="","",MATCH(NOTA[[#This Row],[NB NOTA_C_QTY]],[4]!db[NB NOTA_C_QTY+F],0))</f>
        <v/>
      </c>
      <c r="AV146" s="53" t="str">
        <f ca="1">IF(NOTA[[#This Row],[NB NOTA_C_QTY]]="","",ROW()-2)</f>
        <v/>
      </c>
    </row>
    <row r="147" spans="1:48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/>
      <c r="F147" s="37" t="s">
        <v>219</v>
      </c>
      <c r="G147" s="37" t="s">
        <v>97</v>
      </c>
      <c r="H147" s="47" t="s">
        <v>296</v>
      </c>
      <c r="J147" s="39">
        <v>45149</v>
      </c>
      <c r="L147" s="37" t="s">
        <v>297</v>
      </c>
      <c r="M147" s="40">
        <v>20</v>
      </c>
      <c r="N147" s="38">
        <v>1200</v>
      </c>
      <c r="O147" s="37" t="s">
        <v>98</v>
      </c>
      <c r="Q147" s="42"/>
      <c r="R147" s="48" t="s">
        <v>193</v>
      </c>
      <c r="S147" s="49"/>
      <c r="U147" s="50"/>
      <c r="V147" s="45"/>
      <c r="W147" s="50" t="str">
        <f>IF(NOTA[[#This Row],[HARGA/ CTN]]="",NOTA[[#This Row],[JUMLAH_H]],NOTA[[#This Row],[HARGA/ CTN]]*IF(NOTA[[#This Row],[C]]="",0,NOTA[[#This Row],[C]]))</f>
        <v/>
      </c>
      <c r="X147" s="50" t="str">
        <f>IF(NOTA[[#This Row],[JUMLAH]]="","",NOTA[[#This Row],[JUMLAH]]*NOTA[[#This Row],[DISC 1]])</f>
        <v/>
      </c>
      <c r="Y147" s="50" t="str">
        <f>IF(NOTA[[#This Row],[JUMLAH]]="","",(NOTA[[#This Row],[JUMLAH]]-NOTA[[#This Row],[DISC 1-]])*NOTA[[#This Row],[DISC 2]])</f>
        <v/>
      </c>
      <c r="Z147" s="50" t="str">
        <f>IF(NOTA[[#This Row],[JUMLAH]]="","",NOTA[[#This Row],[DISC 1-]]+NOTA[[#This Row],[DISC 2-]])</f>
        <v/>
      </c>
      <c r="AA147" s="50" t="str">
        <f>IF(NOTA[[#This Row],[JUMLAH]]="","",NOTA[[#This Row],[JUMLAH]]-NOTA[[#This Row],[DISC]])</f>
        <v/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7" s="50" t="str">
        <f>IF(OR(NOTA[[#This Row],[QTY]]="",NOTA[[#This Row],[HARGA SATUAN]]="",),"",NOTA[[#This Row],[QTY]]*NOTA[[#This Row],[HARGA SATUAN]])</f>
        <v/>
      </c>
      <c r="AG147" s="39">
        <f ca="1">IF(NOTA[ID_H]="","",INDEX(NOTA[TANGGAL],MATCH(,INDIRECT(ADDRESS(ROW(NOTA[TANGGAL]),COLUMN(NOTA[TANGGAL]))&amp;":"&amp;ADDRESS(ROW(),COLUMN(NOTA[TANGGAL]))),-1)))</f>
        <v>45152</v>
      </c>
      <c r="AH147" s="41" t="str">
        <f ca="1">IF(NOTA[[#This Row],[NAMA BARANG]]="","",INDEX(NOTA[SUPPLIER],MATCH(,INDIRECT(ADDRESS(ROW(NOTA[ID]),COLUMN(NOTA[ID]))&amp;":"&amp;ADDRESS(ROW(),COLUMN(NOTA[ID]))),-1)))</f>
        <v>GRAFINDO</v>
      </c>
      <c r="AI147" s="41" t="str">
        <f ca="1">IF(NOTA[[#This Row],[ID_H]]="","",IF(NOTA[[#This Row],[FAKTUR]]="",INDIRECT(ADDRESS(ROW()-1,COLUMN())),NOTA[[#This Row],[FAKTUR]]))</f>
        <v>UNTANA</v>
      </c>
      <c r="AJ147" s="38">
        <f ca="1">IF(NOTA[[#This Row],[ID]]="","",COUNTIF(NOTA[ID_H],NOTA[[#This Row],[ID_H]]))</f>
        <v>3</v>
      </c>
      <c r="AK147" s="38">
        <f>IF(NOTA[[#This Row],[TGL.NOTA]]="",IF(NOTA[[#This Row],[SUPPLIER_H]]="","",AK146),MONTH(NOTA[[#This Row],[TGL.NOTA]]))</f>
        <v>8</v>
      </c>
      <c r="AL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M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N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O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P147" s="38" t="e">
        <f>IF(NOTA[[#This Row],[CONCAT4]]="","",_xlfn.IFNA(MATCH(NOTA[[#This Row],[CONCAT4]],[2]!RAW[CONCAT_H],0),FALSE))</f>
        <v>#REF!</v>
      </c>
      <c r="AQ147" s="38">
        <f>IF(NOTA[[#This Row],[CONCAT1]]="","",MATCH(NOTA[[#This Row],[CONCAT1]],[3]!db[NB NOTA_C],0))</f>
        <v>1613</v>
      </c>
      <c r="AR147" s="38" t="b">
        <f>IF(NOTA[[#This Row],[QTY/ CTN]]="","",TRUE)</f>
        <v>1</v>
      </c>
      <c r="AS147" s="38" t="str">
        <f ca="1">IF(NOTA[[#This Row],[ID_H]]="","",IF(NOTA[[#This Row],[Column3]]=TRUE,NOTA[[#This Row],[QTY/ CTN]],INDEX([3]!db[QTY/ CTN],NOTA[[#This Row],[//DB]])))</f>
        <v>60 LSN</v>
      </c>
      <c r="AT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U147" s="38" t="e">
        <f ca="1">IF(NOTA[[#This Row],[ID_H]]="","",MATCH(NOTA[[#This Row],[NB NOTA_C_QTY]],[4]!db[NB NOTA_C_QTY+F],0))</f>
        <v>#REF!</v>
      </c>
      <c r="AV147" s="53">
        <f ca="1">IF(NOTA[[#This Row],[NB NOTA_C_QTY]]="","",ROW()-2)</f>
        <v>145</v>
      </c>
    </row>
    <row r="148" spans="1:48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/>
      <c r="H148" s="47"/>
      <c r="L148" s="37" t="s">
        <v>298</v>
      </c>
      <c r="M148" s="40">
        <v>10</v>
      </c>
      <c r="N148" s="38">
        <v>600</v>
      </c>
      <c r="O148" s="37" t="s">
        <v>98</v>
      </c>
      <c r="Q148" s="42"/>
      <c r="R148" s="48" t="s">
        <v>193</v>
      </c>
      <c r="S148" s="49"/>
      <c r="U148" s="50"/>
      <c r="V148" s="45"/>
      <c r="W148" s="50" t="str">
        <f>IF(NOTA[[#This Row],[HARGA/ CTN]]="",NOTA[[#This Row],[JUMLAH_H]],NOTA[[#This Row],[HARGA/ CTN]]*IF(NOTA[[#This Row],[C]]="",0,NOTA[[#This Row],[C]]))</f>
        <v/>
      </c>
      <c r="X148" s="50" t="str">
        <f>IF(NOTA[[#This Row],[JUMLAH]]="","",NOTA[[#This Row],[JUMLAH]]*NOTA[[#This Row],[DISC 1]])</f>
        <v/>
      </c>
      <c r="Y148" s="50" t="str">
        <f>IF(NOTA[[#This Row],[JUMLAH]]="","",(NOTA[[#This Row],[JUMLAH]]-NOTA[[#This Row],[DISC 1-]])*NOTA[[#This Row],[DISC 2]])</f>
        <v/>
      </c>
      <c r="Z148" s="50" t="str">
        <f>IF(NOTA[[#This Row],[JUMLAH]]="","",NOTA[[#This Row],[DISC 1-]]+NOTA[[#This Row],[DISC 2-]])</f>
        <v/>
      </c>
      <c r="AA148" s="50" t="str">
        <f>IF(NOTA[[#This Row],[JUMLAH]]="","",NOTA[[#This Row],[JUMLAH]]-NOTA[[#This Row],[DISC]])</f>
        <v/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8" s="50" t="str">
        <f>IF(OR(NOTA[[#This Row],[QTY]]="",NOTA[[#This Row],[HARGA SATUAN]]="",),"",NOTA[[#This Row],[QTY]]*NOTA[[#This Row],[HARGA SATUAN]])</f>
        <v/>
      </c>
      <c r="AG148" s="39">
        <f ca="1">IF(NOTA[ID_H]="","",INDEX(NOTA[TANGGAL],MATCH(,INDIRECT(ADDRESS(ROW(NOTA[TANGGAL]),COLUMN(NOTA[TANGGAL]))&amp;":"&amp;ADDRESS(ROW(),COLUMN(NOTA[TANGGAL]))),-1)))</f>
        <v>45152</v>
      </c>
      <c r="AH148" s="41" t="str">
        <f ca="1">IF(NOTA[[#This Row],[NAMA BARANG]]="","",INDEX(NOTA[SUPPLIER],MATCH(,INDIRECT(ADDRESS(ROW(NOTA[ID]),COLUMN(NOTA[ID]))&amp;":"&amp;ADDRESS(ROW(),COLUMN(NOTA[ID]))),-1)))</f>
        <v>GRAFINDO</v>
      </c>
      <c r="AI148" s="41" t="str">
        <f ca="1">IF(NOTA[[#This Row],[ID_H]]="","",IF(NOTA[[#This Row],[FAKTUR]]="",INDIRECT(ADDRESS(ROW()-1,COLUMN())),NOTA[[#This Row],[FAKTUR]]))</f>
        <v>UNTANA</v>
      </c>
      <c r="AJ148" s="38" t="str">
        <f ca="1">IF(NOTA[[#This Row],[ID]]="","",COUNTIF(NOTA[ID_H],NOTA[[#This Row],[ID_H]]))</f>
        <v/>
      </c>
      <c r="AK148" s="38">
        <f ca="1">IF(NOTA[[#This Row],[TGL.NOTA]]="",IF(NOTA[[#This Row],[SUPPLIER_H]]="","",AK147),MONTH(NOTA[[#This Row],[TGL.NOTA]]))</f>
        <v>8</v>
      </c>
      <c r="AL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N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O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8" t="str">
        <f>IF(NOTA[[#This Row],[CONCAT4]]="","",_xlfn.IFNA(MATCH(NOTA[[#This Row],[CONCAT4]],[2]!RAW[CONCAT_H],0),FALSE))</f>
        <v/>
      </c>
      <c r="AQ148" s="38">
        <f>IF(NOTA[[#This Row],[CONCAT1]]="","",MATCH(NOTA[[#This Row],[CONCAT1]],[3]!db[NB NOTA_C],0))</f>
        <v>1615</v>
      </c>
      <c r="AR148" s="38" t="b">
        <f>IF(NOTA[[#This Row],[QTY/ CTN]]="","",TRUE)</f>
        <v>1</v>
      </c>
      <c r="AS148" s="38" t="str">
        <f ca="1">IF(NOTA[[#This Row],[ID_H]]="","",IF(NOTA[[#This Row],[Column3]]=TRUE,NOTA[[#This Row],[QTY/ CTN]],INDEX([3]!db[QTY/ CTN],NOTA[[#This Row],[//DB]])))</f>
        <v>60 LSN</v>
      </c>
      <c r="AT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148" s="38" t="e">
        <f ca="1">IF(NOTA[[#This Row],[ID_H]]="","",MATCH(NOTA[[#This Row],[NB NOTA_C_QTY]],[4]!db[NB NOTA_C_QTY+F],0))</f>
        <v>#REF!</v>
      </c>
      <c r="AV148" s="53">
        <f ca="1">IF(NOTA[[#This Row],[NB NOTA_C_QTY]]="","",ROW()-2)</f>
        <v>146</v>
      </c>
    </row>
    <row r="149" spans="1:48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/>
      <c r="H149" s="47"/>
      <c r="L149" s="37" t="s">
        <v>299</v>
      </c>
      <c r="M149" s="40">
        <v>10</v>
      </c>
      <c r="N149" s="38">
        <v>600</v>
      </c>
      <c r="O149" s="37" t="s">
        <v>98</v>
      </c>
      <c r="Q149" s="42"/>
      <c r="R149" s="48" t="s">
        <v>193</v>
      </c>
      <c r="S149" s="49"/>
      <c r="U149" s="50"/>
      <c r="V149" s="45"/>
      <c r="W149" s="50" t="str">
        <f>IF(NOTA[[#This Row],[HARGA/ CTN]]="",NOTA[[#This Row],[JUMLAH_H]],NOTA[[#This Row],[HARGA/ CTN]]*IF(NOTA[[#This Row],[C]]="",0,NOTA[[#This Row],[C]]))</f>
        <v/>
      </c>
      <c r="X149" s="50" t="str">
        <f>IF(NOTA[[#This Row],[JUMLAH]]="","",NOTA[[#This Row],[JUMLAH]]*NOTA[[#This Row],[DISC 1]])</f>
        <v/>
      </c>
      <c r="Y149" s="50" t="str">
        <f>IF(NOTA[[#This Row],[JUMLAH]]="","",(NOTA[[#This Row],[JUMLAH]]-NOTA[[#This Row],[DISC 1-]])*NOTA[[#This Row],[DISC 2]])</f>
        <v/>
      </c>
      <c r="Z149" s="50" t="str">
        <f>IF(NOTA[[#This Row],[JUMLAH]]="","",NOTA[[#This Row],[DISC 1-]]+NOTA[[#This Row],[DISC 2-]])</f>
        <v/>
      </c>
      <c r="AA149" s="50" t="str">
        <f>IF(NOTA[[#This Row],[JUMLAH]]="","",NOTA[[#This Row],[JUMLAH]]-NOTA[[#This Row],[DISC]])</f>
        <v/>
      </c>
      <c r="AB149" s="50"/>
      <c r="AC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9" s="50" t="str">
        <f>IF(OR(NOTA[[#This Row],[QTY]]="",NOTA[[#This Row],[HARGA SATUAN]]="",),"",NOTA[[#This Row],[QTY]]*NOTA[[#This Row],[HARGA SATUAN]])</f>
        <v/>
      </c>
      <c r="AG149" s="39">
        <f ca="1">IF(NOTA[ID_H]="","",INDEX(NOTA[TANGGAL],MATCH(,INDIRECT(ADDRESS(ROW(NOTA[TANGGAL]),COLUMN(NOTA[TANGGAL]))&amp;":"&amp;ADDRESS(ROW(),COLUMN(NOTA[TANGGAL]))),-1)))</f>
        <v>45152</v>
      </c>
      <c r="AH149" s="41" t="str">
        <f ca="1">IF(NOTA[[#This Row],[NAMA BARANG]]="","",INDEX(NOTA[SUPPLIER],MATCH(,INDIRECT(ADDRESS(ROW(NOTA[ID]),COLUMN(NOTA[ID]))&amp;":"&amp;ADDRESS(ROW(),COLUMN(NOTA[ID]))),-1)))</f>
        <v>GRAFINDO</v>
      </c>
      <c r="AI149" s="41" t="str">
        <f ca="1">IF(NOTA[[#This Row],[ID_H]]="","",IF(NOTA[[#This Row],[FAKTUR]]="",INDIRECT(ADDRESS(ROW()-1,COLUMN())),NOTA[[#This Row],[FAKTUR]]))</f>
        <v>UNTANA</v>
      </c>
      <c r="AJ149" s="38" t="str">
        <f ca="1">IF(NOTA[[#This Row],[ID]]="","",COUNTIF(NOTA[ID_H],NOTA[[#This Row],[ID_H]]))</f>
        <v/>
      </c>
      <c r="AK149" s="38">
        <f ca="1">IF(NOTA[[#This Row],[TGL.NOTA]]="",IF(NOTA[[#This Row],[SUPPLIER_H]]="","",AK148),MONTH(NOTA[[#This Row],[TGL.NOTA]]))</f>
        <v>8</v>
      </c>
      <c r="AL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N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O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8" t="str">
        <f>IF(NOTA[[#This Row],[CONCAT4]]="","",_xlfn.IFNA(MATCH(NOTA[[#This Row],[CONCAT4]],[2]!RAW[CONCAT_H],0),FALSE))</f>
        <v/>
      </c>
      <c r="AQ149" s="38" t="e">
        <f>IF(NOTA[[#This Row],[CONCAT1]]="","",MATCH(NOTA[[#This Row],[CONCAT1]],[3]!db[NB NOTA_C],0))</f>
        <v>#N/A</v>
      </c>
      <c r="AR149" s="38" t="b">
        <f>IF(NOTA[[#This Row],[QTY/ CTN]]="","",TRUE)</f>
        <v>1</v>
      </c>
      <c r="AS149" s="38" t="str">
        <f ca="1">IF(NOTA[[#This Row],[ID_H]]="","",IF(NOTA[[#This Row],[Column3]]=TRUE,NOTA[[#This Row],[QTY/ CTN]],INDEX([3]!db[QTY/ CTN],NOTA[[#This Row],[//DB]])))</f>
        <v>60 LSN</v>
      </c>
      <c r="AT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U149" s="38" t="e">
        <f ca="1">IF(NOTA[[#This Row],[ID_H]]="","",MATCH(NOTA[[#This Row],[NB NOTA_C_QTY]],[4]!db[NB NOTA_C_QTY+F],0))</f>
        <v>#REF!</v>
      </c>
      <c r="AV149" s="53">
        <f ca="1">IF(NOTA[[#This Row],[NB NOTA_C_QTY]]="","",ROW()-2)</f>
        <v>147</v>
      </c>
    </row>
    <row r="150" spans="1:48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H150" s="47"/>
      <c r="N150" s="38"/>
      <c r="Q150" s="42"/>
      <c r="R150" s="48"/>
      <c r="S150" s="49"/>
      <c r="U150" s="50"/>
      <c r="V150" s="45"/>
      <c r="W150" s="50" t="str">
        <f>IF(NOTA[[#This Row],[HARGA/ CTN]]="",NOTA[[#This Row],[JUMLAH_H]],NOTA[[#This Row],[HARGA/ CTN]]*IF(NOTA[[#This Row],[C]]="",0,NOTA[[#This Row],[C]]))</f>
        <v/>
      </c>
      <c r="X150" s="50" t="str">
        <f>IF(NOTA[[#This Row],[JUMLAH]]="","",NOTA[[#This Row],[JUMLAH]]*NOTA[[#This Row],[DISC 1]])</f>
        <v/>
      </c>
      <c r="Y150" s="50" t="str">
        <f>IF(NOTA[[#This Row],[JUMLAH]]="","",(NOTA[[#This Row],[JUMLAH]]-NOTA[[#This Row],[DISC 1-]])*NOTA[[#This Row],[DISC 2]])</f>
        <v/>
      </c>
      <c r="Z150" s="50" t="str">
        <f>IF(NOTA[[#This Row],[JUMLAH]]="","",NOTA[[#This Row],[DISC 1-]]+NOTA[[#This Row],[DISC 2-]])</f>
        <v/>
      </c>
      <c r="AA150" s="50" t="str">
        <f>IF(NOTA[[#This Row],[JUMLAH]]="","",NOTA[[#This Row],[JUMLAH]]-NOTA[[#This Row],[DISC]])</f>
        <v/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0" t="str">
        <f>IF(OR(NOTA[[#This Row],[QTY]]="",NOTA[[#This Row],[HARGA SATUAN]]="",),"",NOTA[[#This Row],[QTY]]*NOTA[[#This Row],[HARGA SATUAN]])</f>
        <v/>
      </c>
      <c r="AG150" s="39" t="str">
        <f ca="1">IF(NOTA[ID_H]="","",INDEX(NOTA[TANGGAL],MATCH(,INDIRECT(ADDRESS(ROW(NOTA[TANGGAL]),COLUMN(NOTA[TANGGAL]))&amp;":"&amp;ADDRESS(ROW(),COLUMN(NOTA[TANGGAL]))),-1)))</f>
        <v/>
      </c>
      <c r="AH150" s="41" t="str">
        <f ca="1">IF(NOTA[[#This Row],[NAMA BARANG]]="","",INDEX(NOTA[SUPPLIER],MATCH(,INDIRECT(ADDRESS(ROW(NOTA[ID]),COLUMN(NOTA[ID]))&amp;":"&amp;ADDRESS(ROW(),COLUMN(NOTA[ID]))),-1)))</f>
        <v/>
      </c>
      <c r="AI150" s="41" t="str">
        <f ca="1">IF(NOTA[[#This Row],[ID_H]]="","",IF(NOTA[[#This Row],[FAKTUR]]="",INDIRECT(ADDRESS(ROW()-1,COLUMN())),NOTA[[#This Row],[FAKTUR]]))</f>
        <v/>
      </c>
      <c r="AJ150" s="38" t="str">
        <f ca="1">IF(NOTA[[#This Row],[ID]]="","",COUNTIF(NOTA[ID_H],NOTA[[#This Row],[ID_H]]))</f>
        <v/>
      </c>
      <c r="AK150" s="38" t="str">
        <f ca="1">IF(NOTA[[#This Row],[TGL.NOTA]]="",IF(NOTA[[#This Row],[SUPPLIER_H]]="","",AK149),MONTH(NOTA[[#This Row],[TGL.NOTA]]))</f>
        <v/>
      </c>
      <c r="AL150" s="38" t="str">
        <f>LOWER(SUBSTITUTE(SUBSTITUTE(SUBSTITUTE(SUBSTITUTE(SUBSTITUTE(SUBSTITUTE(SUBSTITUTE(SUBSTITUTE(SUBSTITUTE(NOTA[NAMA BARANG]," ",),".",""),"-",""),"(",""),")",""),",",""),"/",""),"""",""),"+",""))</f>
        <v/>
      </c>
      <c r="AM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8" t="str">
        <f>IF(NOTA[[#This Row],[CONCAT4]]="","",_xlfn.IFNA(MATCH(NOTA[[#This Row],[CONCAT4]],[2]!RAW[CONCAT_H],0),FALSE))</f>
        <v/>
      </c>
      <c r="AQ150" s="38" t="str">
        <f>IF(NOTA[[#This Row],[CONCAT1]]="","",MATCH(NOTA[[#This Row],[CONCAT1]],[3]!db[NB NOTA_C],0))</f>
        <v/>
      </c>
      <c r="AR150" s="38" t="str">
        <f>IF(NOTA[[#This Row],[QTY/ CTN]]="","",TRUE)</f>
        <v/>
      </c>
      <c r="AS150" s="38" t="str">
        <f ca="1">IF(NOTA[[#This Row],[ID_H]]="","",IF(NOTA[[#This Row],[Column3]]=TRUE,NOTA[[#This Row],[QTY/ CTN]],INDEX([3]!db[QTY/ CTN],NOTA[[#This Row],[//DB]])))</f>
        <v/>
      </c>
      <c r="AT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8" t="str">
        <f ca="1">IF(NOTA[[#This Row],[ID_H]]="","",MATCH(NOTA[[#This Row],[NB NOTA_C_QTY]],[4]!db[NB NOTA_C_QTY+F],0))</f>
        <v/>
      </c>
      <c r="AV150" s="53" t="str">
        <f ca="1">IF(NOTA[[#This Row],[NB NOTA_C_QTY]]="","",ROW()-2)</f>
        <v/>
      </c>
    </row>
    <row r="151" spans="1:48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H151" s="47"/>
      <c r="N151" s="38"/>
      <c r="Q151" s="42"/>
      <c r="R151" s="48"/>
      <c r="S151" s="49"/>
      <c r="U151" s="50"/>
      <c r="V151" s="45"/>
      <c r="W151" s="50" t="str">
        <f>IF(NOTA[[#This Row],[HARGA/ CTN]]="",NOTA[[#This Row],[JUMLAH_H]],NOTA[[#This Row],[HARGA/ CTN]]*IF(NOTA[[#This Row],[C]]="",0,NOTA[[#This Row],[C]]))</f>
        <v/>
      </c>
      <c r="X151" s="50" t="str">
        <f>IF(NOTA[[#This Row],[JUMLAH]]="","",NOTA[[#This Row],[JUMLAH]]*NOTA[[#This Row],[DISC 1]])</f>
        <v/>
      </c>
      <c r="Y151" s="50" t="str">
        <f>IF(NOTA[[#This Row],[JUMLAH]]="","",(NOTA[[#This Row],[JUMLAH]]-NOTA[[#This Row],[DISC 1-]])*NOTA[[#This Row],[DISC 2]])</f>
        <v/>
      </c>
      <c r="Z151" s="50" t="str">
        <f>IF(NOTA[[#This Row],[JUMLAH]]="","",NOTA[[#This Row],[DISC 1-]]+NOTA[[#This Row],[DISC 2-]])</f>
        <v/>
      </c>
      <c r="AA151" s="50" t="str">
        <f>IF(NOTA[[#This Row],[JUMLAH]]="","",NOTA[[#This Row],[JUMLAH]]-NOTA[[#This Row],[DISC]])</f>
        <v/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1" s="50" t="str">
        <f>IF(OR(NOTA[[#This Row],[QTY]]="",NOTA[[#This Row],[HARGA SATUAN]]="",),"",NOTA[[#This Row],[QTY]]*NOTA[[#This Row],[HARGA SATUAN]])</f>
        <v/>
      </c>
      <c r="AG151" s="39" t="str">
        <f ca="1">IF(NOTA[ID_H]="","",INDEX(NOTA[TANGGAL],MATCH(,INDIRECT(ADDRESS(ROW(NOTA[TANGGAL]),COLUMN(NOTA[TANGGAL]))&amp;":"&amp;ADDRESS(ROW(),COLUMN(NOTA[TANGGAL]))),-1)))</f>
        <v/>
      </c>
      <c r="AH151" s="41" t="str">
        <f ca="1">IF(NOTA[[#This Row],[NAMA BARANG]]="","",INDEX(NOTA[SUPPLIER],MATCH(,INDIRECT(ADDRESS(ROW(NOTA[ID]),COLUMN(NOTA[ID]))&amp;":"&amp;ADDRESS(ROW(),COLUMN(NOTA[ID]))),-1)))</f>
        <v/>
      </c>
      <c r="AI151" s="41" t="str">
        <f ca="1">IF(NOTA[[#This Row],[ID_H]]="","",IF(NOTA[[#This Row],[FAKTUR]]="",INDIRECT(ADDRESS(ROW()-1,COLUMN())),NOTA[[#This Row],[FAKTUR]]))</f>
        <v/>
      </c>
      <c r="AJ151" s="38" t="str">
        <f ca="1">IF(NOTA[[#This Row],[ID]]="","",COUNTIF(NOTA[ID_H],NOTA[[#This Row],[ID_H]]))</f>
        <v/>
      </c>
      <c r="AK151" s="38" t="str">
        <f ca="1">IF(NOTA[[#This Row],[TGL.NOTA]]="",IF(NOTA[[#This Row],[SUPPLIER_H]]="","",AK150),MONTH(NOTA[[#This Row],[TGL.NOTA]]))</f>
        <v/>
      </c>
      <c r="AL151" s="38" t="str">
        <f>LOWER(SUBSTITUTE(SUBSTITUTE(SUBSTITUTE(SUBSTITUTE(SUBSTITUTE(SUBSTITUTE(SUBSTITUTE(SUBSTITUTE(SUBSTITUTE(NOTA[NAMA BARANG]," ",),".",""),"-",""),"(",""),")",""),",",""),"/",""),"""",""),"+",""))</f>
        <v/>
      </c>
      <c r="AM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38" t="str">
        <f>IF(NOTA[[#This Row],[CONCAT4]]="","",_xlfn.IFNA(MATCH(NOTA[[#This Row],[CONCAT4]],[2]!RAW[CONCAT_H],0),FALSE))</f>
        <v/>
      </c>
      <c r="AQ151" s="38" t="str">
        <f>IF(NOTA[[#This Row],[CONCAT1]]="","",MATCH(NOTA[[#This Row],[CONCAT1]],[3]!db[NB NOTA_C],0))</f>
        <v/>
      </c>
      <c r="AR151" s="38" t="str">
        <f>IF(NOTA[[#This Row],[QTY/ CTN]]="","",TRUE)</f>
        <v/>
      </c>
      <c r="AS151" s="38" t="str">
        <f ca="1">IF(NOTA[[#This Row],[ID_H]]="","",IF(NOTA[[#This Row],[Column3]]=TRUE,NOTA[[#This Row],[QTY/ CTN]],INDEX([3]!db[QTY/ CTN],NOTA[[#This Row],[//DB]])))</f>
        <v/>
      </c>
      <c r="AT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1" s="38" t="str">
        <f ca="1">IF(NOTA[[#This Row],[ID_H]]="","",MATCH(NOTA[[#This Row],[NB NOTA_C_QTY]],[4]!db[NB NOTA_C_QTY+F],0))</f>
        <v/>
      </c>
      <c r="AV151" s="53" t="str">
        <f ca="1">IF(NOTA[[#This Row],[NB NOTA_C_QTY]]="","",ROW()-2)</f>
        <v/>
      </c>
    </row>
    <row r="152" spans="1:48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 t="str">
        <f ca="1">IF(NOTA[[#This Row],[NAMA BARANG]]="","",INDEX(NOTA[ID],MATCH(,INDIRECT(ADDRESS(ROW(NOTA[ID]),COLUMN(NOTA[ID]))&amp;":"&amp;ADDRESS(ROW(),COLUMN(NOTA[ID]))),-1)))</f>
        <v/>
      </c>
      <c r="E152" s="46"/>
      <c r="H152" s="47"/>
      <c r="N152" s="38"/>
      <c r="Q152" s="42"/>
      <c r="R152" s="48"/>
      <c r="S152" s="49"/>
      <c r="U152" s="50"/>
      <c r="V152" s="45"/>
      <c r="W152" s="50" t="str">
        <f>IF(NOTA[[#This Row],[HARGA/ CTN]]="",NOTA[[#This Row],[JUMLAH_H]],NOTA[[#This Row],[HARGA/ CTN]]*IF(NOTA[[#This Row],[C]]="",0,NOTA[[#This Row],[C]]))</f>
        <v/>
      </c>
      <c r="X152" s="50" t="str">
        <f>IF(NOTA[[#This Row],[JUMLAH]]="","",NOTA[[#This Row],[JUMLAH]]*NOTA[[#This Row],[DISC 1]])</f>
        <v/>
      </c>
      <c r="Y152" s="50" t="str">
        <f>IF(NOTA[[#This Row],[JUMLAH]]="","",(NOTA[[#This Row],[JUMLAH]]-NOTA[[#This Row],[DISC 1-]])*NOTA[[#This Row],[DISC 2]])</f>
        <v/>
      </c>
      <c r="Z152" s="50" t="str">
        <f>IF(NOTA[[#This Row],[JUMLAH]]="","",NOTA[[#This Row],[DISC 1-]]+NOTA[[#This Row],[DISC 2-]])</f>
        <v/>
      </c>
      <c r="AA152" s="50" t="str">
        <f>IF(NOTA[[#This Row],[JUMLAH]]="","",NOTA[[#This Row],[JUMLAH]]-NOTA[[#This Row],[DISC]])</f>
        <v/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2" s="50" t="str">
        <f>IF(OR(NOTA[[#This Row],[QTY]]="",NOTA[[#This Row],[HARGA SATUAN]]="",),"",NOTA[[#This Row],[QTY]]*NOTA[[#This Row],[HARGA SATUAN]])</f>
        <v/>
      </c>
      <c r="AG152" s="39" t="str">
        <f ca="1">IF(NOTA[ID_H]="","",INDEX(NOTA[TANGGAL],MATCH(,INDIRECT(ADDRESS(ROW(NOTA[TANGGAL]),COLUMN(NOTA[TANGGAL]))&amp;":"&amp;ADDRESS(ROW(),COLUMN(NOTA[TANGGAL]))),-1)))</f>
        <v/>
      </c>
      <c r="AH152" s="41" t="str">
        <f ca="1">IF(NOTA[[#This Row],[NAMA BARANG]]="","",INDEX(NOTA[SUPPLIER],MATCH(,INDIRECT(ADDRESS(ROW(NOTA[ID]),COLUMN(NOTA[ID]))&amp;":"&amp;ADDRESS(ROW(),COLUMN(NOTA[ID]))),-1)))</f>
        <v/>
      </c>
      <c r="AI152" s="41" t="str">
        <f ca="1">IF(NOTA[[#This Row],[ID_H]]="","",IF(NOTA[[#This Row],[FAKTUR]]="",INDIRECT(ADDRESS(ROW()-1,COLUMN())),NOTA[[#This Row],[FAKTUR]]))</f>
        <v/>
      </c>
      <c r="AJ152" s="38" t="str">
        <f ca="1">IF(NOTA[[#This Row],[ID]]="","",COUNTIF(NOTA[ID_H],NOTA[[#This Row],[ID_H]]))</f>
        <v/>
      </c>
      <c r="AK152" s="38" t="str">
        <f ca="1">IF(NOTA[[#This Row],[TGL.NOTA]]="",IF(NOTA[[#This Row],[SUPPLIER_H]]="","",AK151),MONTH(NOTA[[#This Row],[TGL.NOTA]]))</f>
        <v/>
      </c>
      <c r="AL152" s="38" t="str">
        <f>LOWER(SUBSTITUTE(SUBSTITUTE(SUBSTITUTE(SUBSTITUTE(SUBSTITUTE(SUBSTITUTE(SUBSTITUTE(SUBSTITUTE(SUBSTITUTE(NOTA[NAMA BARANG]," ",),".",""),"-",""),"(",""),")",""),",",""),"/",""),"""",""),"+",""))</f>
        <v/>
      </c>
      <c r="AM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8" t="str">
        <f>IF(NOTA[[#This Row],[CONCAT4]]="","",_xlfn.IFNA(MATCH(NOTA[[#This Row],[CONCAT4]],[2]!RAW[CONCAT_H],0),FALSE))</f>
        <v/>
      </c>
      <c r="AQ152" s="38" t="str">
        <f>IF(NOTA[[#This Row],[CONCAT1]]="","",MATCH(NOTA[[#This Row],[CONCAT1]],[3]!db[NB NOTA_C],0))</f>
        <v/>
      </c>
      <c r="AR152" s="38" t="str">
        <f>IF(NOTA[[#This Row],[QTY/ CTN]]="","",TRUE)</f>
        <v/>
      </c>
      <c r="AS152" s="38" t="str">
        <f ca="1">IF(NOTA[[#This Row],[ID_H]]="","",IF(NOTA[[#This Row],[Column3]]=TRUE,NOTA[[#This Row],[QTY/ CTN]],INDEX([3]!db[QTY/ CTN],NOTA[[#This Row],[//DB]])))</f>
        <v/>
      </c>
      <c r="AT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2" s="38" t="str">
        <f ca="1">IF(NOTA[[#This Row],[ID_H]]="","",MATCH(NOTA[[#This Row],[NB NOTA_C_QTY]],[4]!db[NB NOTA_C_QTY+F],0))</f>
        <v/>
      </c>
      <c r="AV152" s="53" t="str">
        <f ca="1">IF(NOTA[[#This Row],[NB NOTA_C_QTY]]="","",ROW()-2)</f>
        <v/>
      </c>
    </row>
    <row r="153" spans="1:48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 t="str">
        <f ca="1">IF(NOTA[[#This Row],[NAMA BARANG]]="","",INDEX(NOTA[ID],MATCH(,INDIRECT(ADDRESS(ROW(NOTA[ID]),COLUMN(NOTA[ID]))&amp;":"&amp;ADDRESS(ROW(),COLUMN(NOTA[ID]))),-1)))</f>
        <v/>
      </c>
      <c r="E153" s="46"/>
      <c r="H153" s="47"/>
      <c r="N153" s="38"/>
      <c r="Q153" s="42"/>
      <c r="R153" s="48"/>
      <c r="S153" s="49"/>
      <c r="U153" s="50"/>
      <c r="V153" s="45"/>
      <c r="W153" s="50" t="str">
        <f>IF(NOTA[[#This Row],[HARGA/ CTN]]="",NOTA[[#This Row],[JUMLAH_H]],NOTA[[#This Row],[HARGA/ CTN]]*IF(NOTA[[#This Row],[C]]="",0,NOTA[[#This Row],[C]]))</f>
        <v/>
      </c>
      <c r="X153" s="50" t="str">
        <f>IF(NOTA[[#This Row],[JUMLAH]]="","",NOTA[[#This Row],[JUMLAH]]*NOTA[[#This Row],[DISC 1]])</f>
        <v/>
      </c>
      <c r="Y153" s="50" t="str">
        <f>IF(NOTA[[#This Row],[JUMLAH]]="","",(NOTA[[#This Row],[JUMLAH]]-NOTA[[#This Row],[DISC 1-]])*NOTA[[#This Row],[DISC 2]])</f>
        <v/>
      </c>
      <c r="Z153" s="50" t="str">
        <f>IF(NOTA[[#This Row],[JUMLAH]]="","",NOTA[[#This Row],[DISC 1-]]+NOTA[[#This Row],[DISC 2-]])</f>
        <v/>
      </c>
      <c r="AA153" s="50" t="str">
        <f>IF(NOTA[[#This Row],[JUMLAH]]="","",NOTA[[#This Row],[JUMLAH]]-NOTA[[#This Row],[DISC]])</f>
        <v/>
      </c>
      <c r="AB153" s="50"/>
      <c r="AC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3" s="50" t="str">
        <f>IF(OR(NOTA[[#This Row],[QTY]]="",NOTA[[#This Row],[HARGA SATUAN]]="",),"",NOTA[[#This Row],[QTY]]*NOTA[[#This Row],[HARGA SATUAN]])</f>
        <v/>
      </c>
      <c r="AG153" s="39" t="str">
        <f ca="1">IF(NOTA[ID_H]="","",INDEX(NOTA[TANGGAL],MATCH(,INDIRECT(ADDRESS(ROW(NOTA[TANGGAL]),COLUMN(NOTA[TANGGAL]))&amp;":"&amp;ADDRESS(ROW(),COLUMN(NOTA[TANGGAL]))),-1)))</f>
        <v/>
      </c>
      <c r="AH153" s="41" t="str">
        <f ca="1">IF(NOTA[[#This Row],[NAMA BARANG]]="","",INDEX(NOTA[SUPPLIER],MATCH(,INDIRECT(ADDRESS(ROW(NOTA[ID]),COLUMN(NOTA[ID]))&amp;":"&amp;ADDRESS(ROW(),COLUMN(NOTA[ID]))),-1)))</f>
        <v/>
      </c>
      <c r="AI153" s="41" t="str">
        <f ca="1">IF(NOTA[[#This Row],[ID_H]]="","",IF(NOTA[[#This Row],[FAKTUR]]="",INDIRECT(ADDRESS(ROW()-1,COLUMN())),NOTA[[#This Row],[FAKTUR]]))</f>
        <v/>
      </c>
      <c r="AJ153" s="38" t="str">
        <f ca="1">IF(NOTA[[#This Row],[ID]]="","",COUNTIF(NOTA[ID_H],NOTA[[#This Row],[ID_H]]))</f>
        <v/>
      </c>
      <c r="AK153" s="38" t="str">
        <f ca="1">IF(NOTA[[#This Row],[TGL.NOTA]]="",IF(NOTA[[#This Row],[SUPPLIER_H]]="","",AK152),MONTH(NOTA[[#This Row],[TGL.NOTA]]))</f>
        <v/>
      </c>
      <c r="AL153" s="38" t="str">
        <f>LOWER(SUBSTITUTE(SUBSTITUTE(SUBSTITUTE(SUBSTITUTE(SUBSTITUTE(SUBSTITUTE(SUBSTITUTE(SUBSTITUTE(SUBSTITUTE(NOTA[NAMA BARANG]," ",),".",""),"-",""),"(",""),")",""),",",""),"/",""),"""",""),"+",""))</f>
        <v/>
      </c>
      <c r="AM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8" t="str">
        <f>IF(NOTA[[#This Row],[CONCAT4]]="","",_xlfn.IFNA(MATCH(NOTA[[#This Row],[CONCAT4]],[2]!RAW[CONCAT_H],0),FALSE))</f>
        <v/>
      </c>
      <c r="AQ153" s="38" t="str">
        <f>IF(NOTA[[#This Row],[CONCAT1]]="","",MATCH(NOTA[[#This Row],[CONCAT1]],[3]!db[NB NOTA_C],0))</f>
        <v/>
      </c>
      <c r="AR153" s="38" t="str">
        <f>IF(NOTA[[#This Row],[QTY/ CTN]]="","",TRUE)</f>
        <v/>
      </c>
      <c r="AS153" s="38" t="str">
        <f ca="1">IF(NOTA[[#This Row],[ID_H]]="","",IF(NOTA[[#This Row],[Column3]]=TRUE,NOTA[[#This Row],[QTY/ CTN]],INDEX([3]!db[QTY/ CTN],NOTA[[#This Row],[//DB]])))</f>
        <v/>
      </c>
      <c r="AT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3" s="38" t="str">
        <f ca="1">IF(NOTA[[#This Row],[ID_H]]="","",MATCH(NOTA[[#This Row],[NB NOTA_C_QTY]],[4]!db[NB NOTA_C_QTY+F],0))</f>
        <v/>
      </c>
      <c r="AV153" s="53" t="str">
        <f ca="1">IF(NOTA[[#This Row],[NB NOTA_C_QTY]]="","",ROW()-2)</f>
        <v/>
      </c>
    </row>
    <row r="154" spans="1:48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 t="str">
        <f ca="1">IF(NOTA[[#This Row],[NAMA BARANG]]="","",INDEX(NOTA[ID],MATCH(,INDIRECT(ADDRESS(ROW(NOTA[ID]),COLUMN(NOTA[ID]))&amp;":"&amp;ADDRESS(ROW(),COLUMN(NOTA[ID]))),-1)))</f>
        <v/>
      </c>
      <c r="E154" s="46"/>
      <c r="H154" s="47"/>
      <c r="N154" s="38"/>
      <c r="Q154" s="42"/>
      <c r="R154" s="48"/>
      <c r="S154" s="49"/>
      <c r="U154" s="50"/>
      <c r="V154" s="45"/>
      <c r="W154" s="50" t="str">
        <f>IF(NOTA[[#This Row],[HARGA/ CTN]]="",NOTA[[#This Row],[JUMLAH_H]],NOTA[[#This Row],[HARGA/ CTN]]*IF(NOTA[[#This Row],[C]]="",0,NOTA[[#This Row],[C]]))</f>
        <v/>
      </c>
      <c r="X154" s="50" t="str">
        <f>IF(NOTA[[#This Row],[JUMLAH]]="","",NOTA[[#This Row],[JUMLAH]]*NOTA[[#This Row],[DISC 1]])</f>
        <v/>
      </c>
      <c r="Y154" s="50" t="str">
        <f>IF(NOTA[[#This Row],[JUMLAH]]="","",(NOTA[[#This Row],[JUMLAH]]-NOTA[[#This Row],[DISC 1-]])*NOTA[[#This Row],[DISC 2]])</f>
        <v/>
      </c>
      <c r="Z154" s="50" t="str">
        <f>IF(NOTA[[#This Row],[JUMLAH]]="","",NOTA[[#This Row],[DISC 1-]]+NOTA[[#This Row],[DISC 2-]])</f>
        <v/>
      </c>
      <c r="AA154" s="50" t="str">
        <f>IF(NOTA[[#This Row],[JUMLAH]]="","",NOTA[[#This Row],[JUMLAH]]-NOTA[[#This Row],[DISC]])</f>
        <v/>
      </c>
      <c r="AB154" s="50"/>
      <c r="AC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50" t="str">
        <f>IF(OR(NOTA[[#This Row],[QTY]]="",NOTA[[#This Row],[HARGA SATUAN]]="",),"",NOTA[[#This Row],[QTY]]*NOTA[[#This Row],[HARGA SATUAN]])</f>
        <v/>
      </c>
      <c r="AG154" s="39" t="str">
        <f ca="1">IF(NOTA[ID_H]="","",INDEX(NOTA[TANGGAL],MATCH(,INDIRECT(ADDRESS(ROW(NOTA[TANGGAL]),COLUMN(NOTA[TANGGAL]))&amp;":"&amp;ADDRESS(ROW(),COLUMN(NOTA[TANGGAL]))),-1)))</f>
        <v/>
      </c>
      <c r="AH154" s="41" t="str">
        <f ca="1">IF(NOTA[[#This Row],[NAMA BARANG]]="","",INDEX(NOTA[SUPPLIER],MATCH(,INDIRECT(ADDRESS(ROW(NOTA[ID]),COLUMN(NOTA[ID]))&amp;":"&amp;ADDRESS(ROW(),COLUMN(NOTA[ID]))),-1)))</f>
        <v/>
      </c>
      <c r="AI154" s="41" t="str">
        <f ca="1">IF(NOTA[[#This Row],[ID_H]]="","",IF(NOTA[[#This Row],[FAKTUR]]="",INDIRECT(ADDRESS(ROW()-1,COLUMN())),NOTA[[#This Row],[FAKTUR]]))</f>
        <v/>
      </c>
      <c r="AJ154" s="38" t="str">
        <f ca="1">IF(NOTA[[#This Row],[ID]]="","",COUNTIF(NOTA[ID_H],NOTA[[#This Row],[ID_H]]))</f>
        <v/>
      </c>
      <c r="AK154" s="38" t="str">
        <f ca="1">IF(NOTA[[#This Row],[TGL.NOTA]]="",IF(NOTA[[#This Row],[SUPPLIER_H]]="","",AK153),MONTH(NOTA[[#This Row],[TGL.NOTA]]))</f>
        <v/>
      </c>
      <c r="AL154" s="38" t="str">
        <f>LOWER(SUBSTITUTE(SUBSTITUTE(SUBSTITUTE(SUBSTITUTE(SUBSTITUTE(SUBSTITUTE(SUBSTITUTE(SUBSTITUTE(SUBSTITUTE(NOTA[NAMA BARANG]," ",),".",""),"-",""),"(",""),")",""),",",""),"/",""),"""",""),"+",""))</f>
        <v/>
      </c>
      <c r="AM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8" t="str">
        <f>IF(NOTA[[#This Row],[CONCAT4]]="","",_xlfn.IFNA(MATCH(NOTA[[#This Row],[CONCAT4]],[2]!RAW[CONCAT_H],0),FALSE))</f>
        <v/>
      </c>
      <c r="AQ154" s="38" t="str">
        <f>IF(NOTA[[#This Row],[CONCAT1]]="","",MATCH(NOTA[[#This Row],[CONCAT1]],[3]!db[NB NOTA_C],0))</f>
        <v/>
      </c>
      <c r="AR154" s="38" t="str">
        <f>IF(NOTA[[#This Row],[QTY/ CTN]]="","",TRUE)</f>
        <v/>
      </c>
      <c r="AS154" s="38" t="str">
        <f ca="1">IF(NOTA[[#This Row],[ID_H]]="","",IF(NOTA[[#This Row],[Column3]]=TRUE,NOTA[[#This Row],[QTY/ CTN]],INDEX([3]!db[QTY/ CTN],NOTA[[#This Row],[//DB]])))</f>
        <v/>
      </c>
      <c r="AT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4" s="38" t="str">
        <f ca="1">IF(NOTA[[#This Row],[ID_H]]="","",MATCH(NOTA[[#This Row],[NB NOTA_C_QTY]],[4]!db[NB NOTA_C_QTY+F],0))</f>
        <v/>
      </c>
      <c r="AV154" s="53" t="str">
        <f ca="1">IF(NOTA[[#This Row],[NB NOTA_C_QTY]]="","",ROW()-2)</f>
        <v/>
      </c>
    </row>
    <row r="155" spans="1:48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H155" s="47"/>
      <c r="N155" s="38"/>
      <c r="Q155" s="42"/>
      <c r="R155" s="48"/>
      <c r="S155" s="49"/>
      <c r="U155" s="50"/>
      <c r="V155" s="45"/>
      <c r="W155" s="50" t="str">
        <f>IF(NOTA[[#This Row],[HARGA/ CTN]]="",NOTA[[#This Row],[JUMLAH_H]],NOTA[[#This Row],[HARGA/ CTN]]*IF(NOTA[[#This Row],[C]]="",0,NOTA[[#This Row],[C]]))</f>
        <v/>
      </c>
      <c r="X155" s="50" t="str">
        <f>IF(NOTA[[#This Row],[JUMLAH]]="","",NOTA[[#This Row],[JUMLAH]]*NOTA[[#This Row],[DISC 1]])</f>
        <v/>
      </c>
      <c r="Y155" s="50" t="str">
        <f>IF(NOTA[[#This Row],[JUMLAH]]="","",(NOTA[[#This Row],[JUMLAH]]-NOTA[[#This Row],[DISC 1-]])*NOTA[[#This Row],[DISC 2]])</f>
        <v/>
      </c>
      <c r="Z155" s="50" t="str">
        <f>IF(NOTA[[#This Row],[JUMLAH]]="","",NOTA[[#This Row],[DISC 1-]]+NOTA[[#This Row],[DISC 2-]])</f>
        <v/>
      </c>
      <c r="AA155" s="50" t="str">
        <f>IF(NOTA[[#This Row],[JUMLAH]]="","",NOTA[[#This Row],[JUMLAH]]-NOTA[[#This Row],[DISC]])</f>
        <v/>
      </c>
      <c r="AB155" s="50"/>
      <c r="AC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5" s="50" t="str">
        <f>IF(OR(NOTA[[#This Row],[QTY]]="",NOTA[[#This Row],[HARGA SATUAN]]="",),"",NOTA[[#This Row],[QTY]]*NOTA[[#This Row],[HARGA SATUAN]])</f>
        <v/>
      </c>
      <c r="AG155" s="39" t="str">
        <f ca="1">IF(NOTA[ID_H]="","",INDEX(NOTA[TANGGAL],MATCH(,INDIRECT(ADDRESS(ROW(NOTA[TANGGAL]),COLUMN(NOTA[TANGGAL]))&amp;":"&amp;ADDRESS(ROW(),COLUMN(NOTA[TANGGAL]))),-1)))</f>
        <v/>
      </c>
      <c r="AH155" s="41" t="str">
        <f ca="1">IF(NOTA[[#This Row],[NAMA BARANG]]="","",INDEX(NOTA[SUPPLIER],MATCH(,INDIRECT(ADDRESS(ROW(NOTA[ID]),COLUMN(NOTA[ID]))&amp;":"&amp;ADDRESS(ROW(),COLUMN(NOTA[ID]))),-1)))</f>
        <v/>
      </c>
      <c r="AI155" s="41" t="str">
        <f ca="1">IF(NOTA[[#This Row],[ID_H]]="","",IF(NOTA[[#This Row],[FAKTUR]]="",INDIRECT(ADDRESS(ROW()-1,COLUMN())),NOTA[[#This Row],[FAKTUR]]))</f>
        <v/>
      </c>
      <c r="AJ155" s="38" t="str">
        <f ca="1">IF(NOTA[[#This Row],[ID]]="","",COUNTIF(NOTA[ID_H],NOTA[[#This Row],[ID_H]]))</f>
        <v/>
      </c>
      <c r="AK155" s="38" t="str">
        <f ca="1">IF(NOTA[[#This Row],[TGL.NOTA]]="",IF(NOTA[[#This Row],[SUPPLIER_H]]="","",AK154),MONTH(NOTA[[#This Row],[TGL.NOTA]]))</f>
        <v/>
      </c>
      <c r="AL155" s="38" t="str">
        <f>LOWER(SUBSTITUTE(SUBSTITUTE(SUBSTITUTE(SUBSTITUTE(SUBSTITUTE(SUBSTITUTE(SUBSTITUTE(SUBSTITUTE(SUBSTITUTE(NOTA[NAMA BARANG]," ",),".",""),"-",""),"(",""),")",""),",",""),"/",""),"""",""),"+",""))</f>
        <v/>
      </c>
      <c r="AM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8" t="str">
        <f>IF(NOTA[[#This Row],[CONCAT4]]="","",_xlfn.IFNA(MATCH(NOTA[[#This Row],[CONCAT4]],[2]!RAW[CONCAT_H],0),FALSE))</f>
        <v/>
      </c>
      <c r="AQ155" s="38" t="str">
        <f>IF(NOTA[[#This Row],[CONCAT1]]="","",MATCH(NOTA[[#This Row],[CONCAT1]],[3]!db[NB NOTA_C],0))</f>
        <v/>
      </c>
      <c r="AR155" s="38" t="str">
        <f>IF(NOTA[[#This Row],[QTY/ CTN]]="","",TRUE)</f>
        <v/>
      </c>
      <c r="AS155" s="38" t="str">
        <f ca="1">IF(NOTA[[#This Row],[ID_H]]="","",IF(NOTA[[#This Row],[Column3]]=TRUE,NOTA[[#This Row],[QTY/ CTN]],INDEX([3]!db[QTY/ CTN],NOTA[[#This Row],[//DB]])))</f>
        <v/>
      </c>
      <c r="AT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5" s="38" t="str">
        <f ca="1">IF(NOTA[[#This Row],[ID_H]]="","",MATCH(NOTA[[#This Row],[NB NOTA_C_QTY]],[4]!db[NB NOTA_C_QTY+F],0))</f>
        <v/>
      </c>
      <c r="AV155" s="53" t="str">
        <f ca="1">IF(NOTA[[#This Row],[NB NOTA_C_QTY]]="","",ROW()-2)</f>
        <v/>
      </c>
    </row>
    <row r="156" spans="1:48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H156" s="47"/>
      <c r="N156" s="38"/>
      <c r="Q156" s="42"/>
      <c r="R156" s="48"/>
      <c r="S156" s="49"/>
      <c r="U156" s="50"/>
      <c r="V156" s="45"/>
      <c r="W156" s="50" t="str">
        <f>IF(NOTA[[#This Row],[HARGA/ CTN]]="",NOTA[[#This Row],[JUMLAH_H]],NOTA[[#This Row],[HARGA/ CTN]]*IF(NOTA[[#This Row],[C]]="",0,NOTA[[#This Row],[C]]))</f>
        <v/>
      </c>
      <c r="X156" s="50" t="str">
        <f>IF(NOTA[[#This Row],[JUMLAH]]="","",NOTA[[#This Row],[JUMLAH]]*NOTA[[#This Row],[DISC 1]])</f>
        <v/>
      </c>
      <c r="Y156" s="50" t="str">
        <f>IF(NOTA[[#This Row],[JUMLAH]]="","",(NOTA[[#This Row],[JUMLAH]]-NOTA[[#This Row],[DISC 1-]])*NOTA[[#This Row],[DISC 2]])</f>
        <v/>
      </c>
      <c r="Z156" s="50" t="str">
        <f>IF(NOTA[[#This Row],[JUMLAH]]="","",NOTA[[#This Row],[DISC 1-]]+NOTA[[#This Row],[DISC 2-]])</f>
        <v/>
      </c>
      <c r="AA156" s="50" t="str">
        <f>IF(NOTA[[#This Row],[JUMLAH]]="","",NOTA[[#This Row],[JUMLAH]]-NOTA[[#This Row],[DISC]])</f>
        <v/>
      </c>
      <c r="AB156" s="50"/>
      <c r="AC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6" s="50" t="str">
        <f>IF(OR(NOTA[[#This Row],[QTY]]="",NOTA[[#This Row],[HARGA SATUAN]]="",),"",NOTA[[#This Row],[QTY]]*NOTA[[#This Row],[HARGA SATUAN]])</f>
        <v/>
      </c>
      <c r="AG156" s="39" t="str">
        <f ca="1">IF(NOTA[ID_H]="","",INDEX(NOTA[TANGGAL],MATCH(,INDIRECT(ADDRESS(ROW(NOTA[TANGGAL]),COLUMN(NOTA[TANGGAL]))&amp;":"&amp;ADDRESS(ROW(),COLUMN(NOTA[TANGGAL]))),-1)))</f>
        <v/>
      </c>
      <c r="AH156" s="41" t="str">
        <f ca="1">IF(NOTA[[#This Row],[NAMA BARANG]]="","",INDEX(NOTA[SUPPLIER],MATCH(,INDIRECT(ADDRESS(ROW(NOTA[ID]),COLUMN(NOTA[ID]))&amp;":"&amp;ADDRESS(ROW(),COLUMN(NOTA[ID]))),-1)))</f>
        <v/>
      </c>
      <c r="AI156" s="41" t="str">
        <f ca="1">IF(NOTA[[#This Row],[ID_H]]="","",IF(NOTA[[#This Row],[FAKTUR]]="",INDIRECT(ADDRESS(ROW()-1,COLUMN())),NOTA[[#This Row],[FAKTUR]]))</f>
        <v/>
      </c>
      <c r="AJ156" s="38" t="str">
        <f ca="1">IF(NOTA[[#This Row],[ID]]="","",COUNTIF(NOTA[ID_H],NOTA[[#This Row],[ID_H]]))</f>
        <v/>
      </c>
      <c r="AK156" s="38" t="str">
        <f ca="1">IF(NOTA[[#This Row],[TGL.NOTA]]="",IF(NOTA[[#This Row],[SUPPLIER_H]]="","",AK155),MONTH(NOTA[[#This Row],[TGL.NOTA]]))</f>
        <v/>
      </c>
      <c r="AL156" s="38" t="str">
        <f>LOWER(SUBSTITUTE(SUBSTITUTE(SUBSTITUTE(SUBSTITUTE(SUBSTITUTE(SUBSTITUTE(SUBSTITUTE(SUBSTITUTE(SUBSTITUTE(NOTA[NAMA BARANG]," ",),".",""),"-",""),"(",""),")",""),",",""),"/",""),"""",""),"+",""))</f>
        <v/>
      </c>
      <c r="AM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8" t="str">
        <f>IF(NOTA[[#This Row],[CONCAT4]]="","",_xlfn.IFNA(MATCH(NOTA[[#This Row],[CONCAT4]],[2]!RAW[CONCAT_H],0),FALSE))</f>
        <v/>
      </c>
      <c r="AQ156" s="38" t="str">
        <f>IF(NOTA[[#This Row],[CONCAT1]]="","",MATCH(NOTA[[#This Row],[CONCAT1]],[3]!db[NB NOTA_C],0))</f>
        <v/>
      </c>
      <c r="AR156" s="38" t="str">
        <f>IF(NOTA[[#This Row],[QTY/ CTN]]="","",TRUE)</f>
        <v/>
      </c>
      <c r="AS156" s="38" t="str">
        <f ca="1">IF(NOTA[[#This Row],[ID_H]]="","",IF(NOTA[[#This Row],[Column3]]=TRUE,NOTA[[#This Row],[QTY/ CTN]],INDEX([3]!db[QTY/ CTN],NOTA[[#This Row],[//DB]])))</f>
        <v/>
      </c>
      <c r="AT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6" s="38" t="str">
        <f ca="1">IF(NOTA[[#This Row],[ID_H]]="","",MATCH(NOTA[[#This Row],[NB NOTA_C_QTY]],[4]!db[NB NOTA_C_QTY+F],0))</f>
        <v/>
      </c>
      <c r="AV156" s="53" t="str">
        <f ca="1">IF(NOTA[[#This Row],[NB NOTA_C_QTY]]="","",ROW()-2)</f>
        <v/>
      </c>
    </row>
    <row r="157" spans="1:48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H157" s="47"/>
      <c r="N157" s="38"/>
      <c r="Q157" s="42"/>
      <c r="R157" s="48"/>
      <c r="S157" s="49"/>
      <c r="U157" s="50"/>
      <c r="V157" s="45"/>
      <c r="W157" s="50" t="str">
        <f>IF(NOTA[[#This Row],[HARGA/ CTN]]="",NOTA[[#This Row],[JUMLAH_H]],NOTA[[#This Row],[HARGA/ CTN]]*IF(NOTA[[#This Row],[C]]="",0,NOTA[[#This Row],[C]]))</f>
        <v/>
      </c>
      <c r="X157" s="50" t="str">
        <f>IF(NOTA[[#This Row],[JUMLAH]]="","",NOTA[[#This Row],[JUMLAH]]*NOTA[[#This Row],[DISC 1]])</f>
        <v/>
      </c>
      <c r="Y157" s="50" t="str">
        <f>IF(NOTA[[#This Row],[JUMLAH]]="","",(NOTA[[#This Row],[JUMLAH]]-NOTA[[#This Row],[DISC 1-]])*NOTA[[#This Row],[DISC 2]])</f>
        <v/>
      </c>
      <c r="Z157" s="50" t="str">
        <f>IF(NOTA[[#This Row],[JUMLAH]]="","",NOTA[[#This Row],[DISC 1-]]+NOTA[[#This Row],[DISC 2-]])</f>
        <v/>
      </c>
      <c r="AA157" s="50" t="str">
        <f>IF(NOTA[[#This Row],[JUMLAH]]="","",NOTA[[#This Row],[JUMLAH]]-NOTA[[#This Row],[DISC]])</f>
        <v/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50" t="str">
        <f>IF(OR(NOTA[[#This Row],[QTY]]="",NOTA[[#This Row],[HARGA SATUAN]]="",),"",NOTA[[#This Row],[QTY]]*NOTA[[#This Row],[HARGA SATUAN]])</f>
        <v/>
      </c>
      <c r="AG157" s="39" t="str">
        <f ca="1">IF(NOTA[ID_H]="","",INDEX(NOTA[TANGGAL],MATCH(,INDIRECT(ADDRESS(ROW(NOTA[TANGGAL]),COLUMN(NOTA[TANGGAL]))&amp;":"&amp;ADDRESS(ROW(),COLUMN(NOTA[TANGGAL]))),-1)))</f>
        <v/>
      </c>
      <c r="AH157" s="41" t="str">
        <f ca="1">IF(NOTA[[#This Row],[NAMA BARANG]]="","",INDEX(NOTA[SUPPLIER],MATCH(,INDIRECT(ADDRESS(ROW(NOTA[ID]),COLUMN(NOTA[ID]))&amp;":"&amp;ADDRESS(ROW(),COLUMN(NOTA[ID]))),-1)))</f>
        <v/>
      </c>
      <c r="AI157" s="41" t="str">
        <f ca="1">IF(NOTA[[#This Row],[ID_H]]="","",IF(NOTA[[#This Row],[FAKTUR]]="",INDIRECT(ADDRESS(ROW()-1,COLUMN())),NOTA[[#This Row],[FAKTUR]]))</f>
        <v/>
      </c>
      <c r="AJ157" s="38" t="str">
        <f ca="1">IF(NOTA[[#This Row],[ID]]="","",COUNTIF(NOTA[ID_H],NOTA[[#This Row],[ID_H]]))</f>
        <v/>
      </c>
      <c r="AK157" s="38" t="str">
        <f ca="1">IF(NOTA[[#This Row],[TGL.NOTA]]="",IF(NOTA[[#This Row],[SUPPLIER_H]]="","",AK156),MONTH(NOTA[[#This Row],[TGL.NOTA]]))</f>
        <v/>
      </c>
      <c r="AL157" s="38" t="str">
        <f>LOWER(SUBSTITUTE(SUBSTITUTE(SUBSTITUTE(SUBSTITUTE(SUBSTITUTE(SUBSTITUTE(SUBSTITUTE(SUBSTITUTE(SUBSTITUTE(NOTA[NAMA BARANG]," ",),".",""),"-",""),"(",""),")",""),",",""),"/",""),"""",""),"+",""))</f>
        <v/>
      </c>
      <c r="AM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38" t="str">
        <f>IF(NOTA[[#This Row],[CONCAT4]]="","",_xlfn.IFNA(MATCH(NOTA[[#This Row],[CONCAT4]],[2]!RAW[CONCAT_H],0),FALSE))</f>
        <v/>
      </c>
      <c r="AQ157" s="38" t="str">
        <f>IF(NOTA[[#This Row],[CONCAT1]]="","",MATCH(NOTA[[#This Row],[CONCAT1]],[3]!db[NB NOTA_C],0))</f>
        <v/>
      </c>
      <c r="AR157" s="38" t="str">
        <f>IF(NOTA[[#This Row],[QTY/ CTN]]="","",TRUE)</f>
        <v/>
      </c>
      <c r="AS157" s="38" t="str">
        <f ca="1">IF(NOTA[[#This Row],[ID_H]]="","",IF(NOTA[[#This Row],[Column3]]=TRUE,NOTA[[#This Row],[QTY/ CTN]],INDEX([3]!db[QTY/ CTN],NOTA[[#This Row],[//DB]])))</f>
        <v/>
      </c>
      <c r="AT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7" s="38" t="str">
        <f ca="1">IF(NOTA[[#This Row],[ID_H]]="","",MATCH(NOTA[[#This Row],[NB NOTA_C_QTY]],[4]!db[NB NOTA_C_QTY+F],0))</f>
        <v/>
      </c>
      <c r="AV157" s="53" t="str">
        <f ca="1">IF(NOTA[[#This Row],[NB NOTA_C_QTY]]="","",ROW()-2)</f>
        <v/>
      </c>
    </row>
    <row r="158" spans="1:48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H158" s="47"/>
      <c r="N158" s="38"/>
      <c r="Q158" s="42"/>
      <c r="R158" s="48"/>
      <c r="S158" s="49"/>
      <c r="U158" s="50"/>
      <c r="V158" s="45"/>
      <c r="W158" s="50" t="str">
        <f>IF(NOTA[[#This Row],[HARGA/ CTN]]="",NOTA[[#This Row],[JUMLAH_H]],NOTA[[#This Row],[HARGA/ CTN]]*IF(NOTA[[#This Row],[C]]="",0,NOTA[[#This Row],[C]]))</f>
        <v/>
      </c>
      <c r="X158" s="50" t="str">
        <f>IF(NOTA[[#This Row],[JUMLAH]]="","",NOTA[[#This Row],[JUMLAH]]*NOTA[[#This Row],[DISC 1]])</f>
        <v/>
      </c>
      <c r="Y158" s="50" t="str">
        <f>IF(NOTA[[#This Row],[JUMLAH]]="","",(NOTA[[#This Row],[JUMLAH]]-NOTA[[#This Row],[DISC 1-]])*NOTA[[#This Row],[DISC 2]])</f>
        <v/>
      </c>
      <c r="Z158" s="50" t="str">
        <f>IF(NOTA[[#This Row],[JUMLAH]]="","",NOTA[[#This Row],[DISC 1-]]+NOTA[[#This Row],[DISC 2-]])</f>
        <v/>
      </c>
      <c r="AA158" s="50" t="str">
        <f>IF(NOTA[[#This Row],[JUMLAH]]="","",NOTA[[#This Row],[JUMLAH]]-NOTA[[#This Row],[DISC]])</f>
        <v/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8" s="50" t="str">
        <f>IF(OR(NOTA[[#This Row],[QTY]]="",NOTA[[#This Row],[HARGA SATUAN]]="",),"",NOTA[[#This Row],[QTY]]*NOTA[[#This Row],[HARGA SATUAN]])</f>
        <v/>
      </c>
      <c r="AG158" s="39" t="str">
        <f ca="1">IF(NOTA[ID_H]="","",INDEX(NOTA[TANGGAL],MATCH(,INDIRECT(ADDRESS(ROW(NOTA[TANGGAL]),COLUMN(NOTA[TANGGAL]))&amp;":"&amp;ADDRESS(ROW(),COLUMN(NOTA[TANGGAL]))),-1)))</f>
        <v/>
      </c>
      <c r="AH158" s="41" t="str">
        <f ca="1">IF(NOTA[[#This Row],[NAMA BARANG]]="","",INDEX(NOTA[SUPPLIER],MATCH(,INDIRECT(ADDRESS(ROW(NOTA[ID]),COLUMN(NOTA[ID]))&amp;":"&amp;ADDRESS(ROW(),COLUMN(NOTA[ID]))),-1)))</f>
        <v/>
      </c>
      <c r="AI158" s="41" t="str">
        <f ca="1">IF(NOTA[[#This Row],[ID_H]]="","",IF(NOTA[[#This Row],[FAKTUR]]="",INDIRECT(ADDRESS(ROW()-1,COLUMN())),NOTA[[#This Row],[FAKTUR]]))</f>
        <v/>
      </c>
      <c r="AJ158" s="38" t="str">
        <f ca="1">IF(NOTA[[#This Row],[ID]]="","",COUNTIF(NOTA[ID_H],NOTA[[#This Row],[ID_H]]))</f>
        <v/>
      </c>
      <c r="AK158" s="38" t="str">
        <f ca="1">IF(NOTA[[#This Row],[TGL.NOTA]]="",IF(NOTA[[#This Row],[SUPPLIER_H]]="","",AK157),MONTH(NOTA[[#This Row],[TGL.NOTA]]))</f>
        <v/>
      </c>
      <c r="AL158" s="38" t="str">
        <f>LOWER(SUBSTITUTE(SUBSTITUTE(SUBSTITUTE(SUBSTITUTE(SUBSTITUTE(SUBSTITUTE(SUBSTITUTE(SUBSTITUTE(SUBSTITUTE(NOTA[NAMA BARANG]," ",),".",""),"-",""),"(",""),")",""),",",""),"/",""),"""",""),"+",""))</f>
        <v/>
      </c>
      <c r="AM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8" t="str">
        <f>IF(NOTA[[#This Row],[CONCAT4]]="","",_xlfn.IFNA(MATCH(NOTA[[#This Row],[CONCAT4]],[2]!RAW[CONCAT_H],0),FALSE))</f>
        <v/>
      </c>
      <c r="AQ158" s="38" t="str">
        <f>IF(NOTA[[#This Row],[CONCAT1]]="","",MATCH(NOTA[[#This Row],[CONCAT1]],[3]!db[NB NOTA_C],0))</f>
        <v/>
      </c>
      <c r="AR158" s="38" t="str">
        <f>IF(NOTA[[#This Row],[QTY/ CTN]]="","",TRUE)</f>
        <v/>
      </c>
      <c r="AS158" s="38" t="str">
        <f ca="1">IF(NOTA[[#This Row],[ID_H]]="","",IF(NOTA[[#This Row],[Column3]]=TRUE,NOTA[[#This Row],[QTY/ CTN]],INDEX([3]!db[QTY/ CTN],NOTA[[#This Row],[//DB]])))</f>
        <v/>
      </c>
      <c r="AT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8" s="38" t="str">
        <f ca="1">IF(NOTA[[#This Row],[ID_H]]="","",MATCH(NOTA[[#This Row],[NB NOTA_C_QTY]],[4]!db[NB NOTA_C_QTY+F],0))</f>
        <v/>
      </c>
      <c r="AV158" s="53" t="str">
        <f ca="1">IF(NOTA[[#This Row],[NB NOTA_C_QTY]]="","",ROW()-2)</f>
        <v/>
      </c>
    </row>
    <row r="159" spans="1:48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H159" s="47"/>
      <c r="N159" s="38"/>
      <c r="Q159" s="42"/>
      <c r="R159" s="48"/>
      <c r="S159" s="49"/>
      <c r="U159" s="50"/>
      <c r="V159" s="45"/>
      <c r="W159" s="50" t="str">
        <f>IF(NOTA[[#This Row],[HARGA/ CTN]]="",NOTA[[#This Row],[JUMLAH_H]],NOTA[[#This Row],[HARGA/ CTN]]*IF(NOTA[[#This Row],[C]]="",0,NOTA[[#This Row],[C]]))</f>
        <v/>
      </c>
      <c r="X159" s="50" t="str">
        <f>IF(NOTA[[#This Row],[JUMLAH]]="","",NOTA[[#This Row],[JUMLAH]]*NOTA[[#This Row],[DISC 1]])</f>
        <v/>
      </c>
      <c r="Y159" s="50" t="str">
        <f>IF(NOTA[[#This Row],[JUMLAH]]="","",(NOTA[[#This Row],[JUMLAH]]-NOTA[[#This Row],[DISC 1-]])*NOTA[[#This Row],[DISC 2]])</f>
        <v/>
      </c>
      <c r="Z159" s="50" t="str">
        <f>IF(NOTA[[#This Row],[JUMLAH]]="","",NOTA[[#This Row],[DISC 1-]]+NOTA[[#This Row],[DISC 2-]])</f>
        <v/>
      </c>
      <c r="AA159" s="50" t="str">
        <f>IF(NOTA[[#This Row],[JUMLAH]]="","",NOTA[[#This Row],[JUMLAH]]-NOTA[[#This Row],[DISC]])</f>
        <v/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9" s="50" t="str">
        <f>IF(OR(NOTA[[#This Row],[QTY]]="",NOTA[[#This Row],[HARGA SATUAN]]="",),"",NOTA[[#This Row],[QTY]]*NOTA[[#This Row],[HARGA SATUAN]])</f>
        <v/>
      </c>
      <c r="AG159" s="39" t="str">
        <f ca="1">IF(NOTA[ID_H]="","",INDEX(NOTA[TANGGAL],MATCH(,INDIRECT(ADDRESS(ROW(NOTA[TANGGAL]),COLUMN(NOTA[TANGGAL]))&amp;":"&amp;ADDRESS(ROW(),COLUMN(NOTA[TANGGAL]))),-1)))</f>
        <v/>
      </c>
      <c r="AH159" s="41" t="str">
        <f ca="1">IF(NOTA[[#This Row],[NAMA BARANG]]="","",INDEX(NOTA[SUPPLIER],MATCH(,INDIRECT(ADDRESS(ROW(NOTA[ID]),COLUMN(NOTA[ID]))&amp;":"&amp;ADDRESS(ROW(),COLUMN(NOTA[ID]))),-1)))</f>
        <v/>
      </c>
      <c r="AI159" s="41" t="str">
        <f ca="1">IF(NOTA[[#This Row],[ID_H]]="","",IF(NOTA[[#This Row],[FAKTUR]]="",INDIRECT(ADDRESS(ROW()-1,COLUMN())),NOTA[[#This Row],[FAKTUR]]))</f>
        <v/>
      </c>
      <c r="AJ159" s="38" t="str">
        <f ca="1">IF(NOTA[[#This Row],[ID]]="","",COUNTIF(NOTA[ID_H],NOTA[[#This Row],[ID_H]]))</f>
        <v/>
      </c>
      <c r="AK159" s="38" t="str">
        <f ca="1">IF(NOTA[[#This Row],[TGL.NOTA]]="",IF(NOTA[[#This Row],[SUPPLIER_H]]="","",AK158),MONTH(NOTA[[#This Row],[TGL.NOTA]]))</f>
        <v/>
      </c>
      <c r="AL159" s="38" t="str">
        <f>LOWER(SUBSTITUTE(SUBSTITUTE(SUBSTITUTE(SUBSTITUTE(SUBSTITUTE(SUBSTITUTE(SUBSTITUTE(SUBSTITUTE(SUBSTITUTE(NOTA[NAMA BARANG]," ",),".",""),"-",""),"(",""),")",""),",",""),"/",""),"""",""),"+",""))</f>
        <v/>
      </c>
      <c r="AM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8" t="str">
        <f>IF(NOTA[[#This Row],[CONCAT4]]="","",_xlfn.IFNA(MATCH(NOTA[[#This Row],[CONCAT4]],[2]!RAW[CONCAT_H],0),FALSE))</f>
        <v/>
      </c>
      <c r="AQ159" s="38" t="str">
        <f>IF(NOTA[[#This Row],[CONCAT1]]="","",MATCH(NOTA[[#This Row],[CONCAT1]],[3]!db[NB NOTA_C],0))</f>
        <v/>
      </c>
      <c r="AR159" s="38" t="str">
        <f>IF(NOTA[[#This Row],[QTY/ CTN]]="","",TRUE)</f>
        <v/>
      </c>
      <c r="AS159" s="38" t="str">
        <f ca="1">IF(NOTA[[#This Row],[ID_H]]="","",IF(NOTA[[#This Row],[Column3]]=TRUE,NOTA[[#This Row],[QTY/ CTN]],INDEX([3]!db[QTY/ CTN],NOTA[[#This Row],[//DB]])))</f>
        <v/>
      </c>
      <c r="AT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9" s="38" t="str">
        <f ca="1">IF(NOTA[[#This Row],[ID_H]]="","",MATCH(NOTA[[#This Row],[NB NOTA_C_QTY]],[4]!db[NB NOTA_C_QTY+F],0))</f>
        <v/>
      </c>
      <c r="AV159" s="53" t="str">
        <f ca="1">IF(NOTA[[#This Row],[NB NOTA_C_QTY]]="","",ROW()-2)</f>
        <v/>
      </c>
    </row>
    <row r="160" spans="1:48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H160" s="47"/>
      <c r="N160" s="38"/>
      <c r="Q160" s="42"/>
      <c r="R160" s="48"/>
      <c r="S160" s="49"/>
      <c r="U160" s="50"/>
      <c r="V160" s="45"/>
      <c r="W160" s="50" t="str">
        <f>IF(NOTA[[#This Row],[HARGA/ CTN]]="",NOTA[[#This Row],[JUMLAH_H]],NOTA[[#This Row],[HARGA/ CTN]]*IF(NOTA[[#This Row],[C]]="",0,NOTA[[#This Row],[C]]))</f>
        <v/>
      </c>
      <c r="X160" s="50" t="str">
        <f>IF(NOTA[[#This Row],[JUMLAH]]="","",NOTA[[#This Row],[JUMLAH]]*NOTA[[#This Row],[DISC 1]])</f>
        <v/>
      </c>
      <c r="Y160" s="50" t="str">
        <f>IF(NOTA[[#This Row],[JUMLAH]]="","",(NOTA[[#This Row],[JUMLAH]]-NOTA[[#This Row],[DISC 1-]])*NOTA[[#This Row],[DISC 2]])</f>
        <v/>
      </c>
      <c r="Z160" s="50" t="str">
        <f>IF(NOTA[[#This Row],[JUMLAH]]="","",NOTA[[#This Row],[DISC 1-]]+NOTA[[#This Row],[DISC 2-]])</f>
        <v/>
      </c>
      <c r="AA160" s="50" t="str">
        <f>IF(NOTA[[#This Row],[JUMLAH]]="","",NOTA[[#This Row],[JUMLAH]]-NOTA[[#This Row],[DISC]])</f>
        <v/>
      </c>
      <c r="AB160" s="50"/>
      <c r="AC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0" s="50" t="str">
        <f>IF(OR(NOTA[[#This Row],[QTY]]="",NOTA[[#This Row],[HARGA SATUAN]]="",),"",NOTA[[#This Row],[QTY]]*NOTA[[#This Row],[HARGA SATUAN]])</f>
        <v/>
      </c>
      <c r="AG160" s="39" t="str">
        <f ca="1">IF(NOTA[ID_H]="","",INDEX(NOTA[TANGGAL],MATCH(,INDIRECT(ADDRESS(ROW(NOTA[TANGGAL]),COLUMN(NOTA[TANGGAL]))&amp;":"&amp;ADDRESS(ROW(),COLUMN(NOTA[TANGGAL]))),-1)))</f>
        <v/>
      </c>
      <c r="AH160" s="41" t="str">
        <f ca="1">IF(NOTA[[#This Row],[NAMA BARANG]]="","",INDEX(NOTA[SUPPLIER],MATCH(,INDIRECT(ADDRESS(ROW(NOTA[ID]),COLUMN(NOTA[ID]))&amp;":"&amp;ADDRESS(ROW(),COLUMN(NOTA[ID]))),-1)))</f>
        <v/>
      </c>
      <c r="AI160" s="41" t="str">
        <f ca="1">IF(NOTA[[#This Row],[ID_H]]="","",IF(NOTA[[#This Row],[FAKTUR]]="",INDIRECT(ADDRESS(ROW()-1,COLUMN())),NOTA[[#This Row],[FAKTUR]]))</f>
        <v/>
      </c>
      <c r="AJ160" s="38" t="str">
        <f ca="1">IF(NOTA[[#This Row],[ID]]="","",COUNTIF(NOTA[ID_H],NOTA[[#This Row],[ID_H]]))</f>
        <v/>
      </c>
      <c r="AK160" s="38" t="str">
        <f ca="1">IF(NOTA[[#This Row],[TGL.NOTA]]="",IF(NOTA[[#This Row],[SUPPLIER_H]]="","",AK159),MONTH(NOTA[[#This Row],[TGL.NOTA]]))</f>
        <v/>
      </c>
      <c r="AL160" s="38" t="str">
        <f>LOWER(SUBSTITUTE(SUBSTITUTE(SUBSTITUTE(SUBSTITUTE(SUBSTITUTE(SUBSTITUTE(SUBSTITUTE(SUBSTITUTE(SUBSTITUTE(NOTA[NAMA BARANG]," ",),".",""),"-",""),"(",""),")",""),",",""),"/",""),"""",""),"+",""))</f>
        <v/>
      </c>
      <c r="AM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8" t="str">
        <f>IF(NOTA[[#This Row],[CONCAT4]]="","",_xlfn.IFNA(MATCH(NOTA[[#This Row],[CONCAT4]],[2]!RAW[CONCAT_H],0),FALSE))</f>
        <v/>
      </c>
      <c r="AQ160" s="38" t="str">
        <f>IF(NOTA[[#This Row],[CONCAT1]]="","",MATCH(NOTA[[#This Row],[CONCAT1]],[3]!db[NB NOTA_C],0))</f>
        <v/>
      </c>
      <c r="AR160" s="38" t="str">
        <f>IF(NOTA[[#This Row],[QTY/ CTN]]="","",TRUE)</f>
        <v/>
      </c>
      <c r="AS160" s="38" t="str">
        <f ca="1">IF(NOTA[[#This Row],[ID_H]]="","",IF(NOTA[[#This Row],[Column3]]=TRUE,NOTA[[#This Row],[QTY/ CTN]],INDEX([3]!db[QTY/ CTN],NOTA[[#This Row],[//DB]])))</f>
        <v/>
      </c>
      <c r="AT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0" s="38" t="str">
        <f ca="1">IF(NOTA[[#This Row],[ID_H]]="","",MATCH(NOTA[[#This Row],[NB NOTA_C_QTY]],[4]!db[NB NOTA_C_QTY+F],0))</f>
        <v/>
      </c>
      <c r="AV160" s="53" t="str">
        <f ca="1">IF(NOTA[[#This Row],[NB NOTA_C_QTY]]="","",ROW()-2)</f>
        <v/>
      </c>
    </row>
    <row r="161" spans="1:48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H161" s="47"/>
      <c r="N161" s="38"/>
      <c r="Q161" s="42"/>
      <c r="R161" s="48"/>
      <c r="S161" s="49"/>
      <c r="U161" s="50"/>
      <c r="V161" s="45"/>
      <c r="W161" s="50" t="str">
        <f>IF(NOTA[[#This Row],[HARGA/ CTN]]="",NOTA[[#This Row],[JUMLAH_H]],NOTA[[#This Row],[HARGA/ CTN]]*IF(NOTA[[#This Row],[C]]="",0,NOTA[[#This Row],[C]]))</f>
        <v/>
      </c>
      <c r="X161" s="50" t="str">
        <f>IF(NOTA[[#This Row],[JUMLAH]]="","",NOTA[[#This Row],[JUMLAH]]*NOTA[[#This Row],[DISC 1]])</f>
        <v/>
      </c>
      <c r="Y161" s="50" t="str">
        <f>IF(NOTA[[#This Row],[JUMLAH]]="","",(NOTA[[#This Row],[JUMLAH]]-NOTA[[#This Row],[DISC 1-]])*NOTA[[#This Row],[DISC 2]])</f>
        <v/>
      </c>
      <c r="Z161" s="50" t="str">
        <f>IF(NOTA[[#This Row],[JUMLAH]]="","",NOTA[[#This Row],[DISC 1-]]+NOTA[[#This Row],[DISC 2-]])</f>
        <v/>
      </c>
      <c r="AA161" s="50" t="str">
        <f>IF(NOTA[[#This Row],[JUMLAH]]="","",NOTA[[#This Row],[JUMLAH]]-NOTA[[#This Row],[DISC]])</f>
        <v/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50" t="str">
        <f>IF(OR(NOTA[[#This Row],[QTY]]="",NOTA[[#This Row],[HARGA SATUAN]]="",),"",NOTA[[#This Row],[QTY]]*NOTA[[#This Row],[HARGA SATUAN]])</f>
        <v/>
      </c>
      <c r="AG161" s="39" t="str">
        <f ca="1">IF(NOTA[ID_H]="","",INDEX(NOTA[TANGGAL],MATCH(,INDIRECT(ADDRESS(ROW(NOTA[TANGGAL]),COLUMN(NOTA[TANGGAL]))&amp;":"&amp;ADDRESS(ROW(),COLUMN(NOTA[TANGGAL]))),-1)))</f>
        <v/>
      </c>
      <c r="AH161" s="41" t="str">
        <f ca="1">IF(NOTA[[#This Row],[NAMA BARANG]]="","",INDEX(NOTA[SUPPLIER],MATCH(,INDIRECT(ADDRESS(ROW(NOTA[ID]),COLUMN(NOTA[ID]))&amp;":"&amp;ADDRESS(ROW(),COLUMN(NOTA[ID]))),-1)))</f>
        <v/>
      </c>
      <c r="AI161" s="41" t="str">
        <f ca="1">IF(NOTA[[#This Row],[ID_H]]="","",IF(NOTA[[#This Row],[FAKTUR]]="",INDIRECT(ADDRESS(ROW()-1,COLUMN())),NOTA[[#This Row],[FAKTUR]]))</f>
        <v/>
      </c>
      <c r="AJ161" s="38" t="str">
        <f ca="1">IF(NOTA[[#This Row],[ID]]="","",COUNTIF(NOTA[ID_H],NOTA[[#This Row],[ID_H]]))</f>
        <v/>
      </c>
      <c r="AK161" s="38" t="str">
        <f ca="1">IF(NOTA[[#This Row],[TGL.NOTA]]="",IF(NOTA[[#This Row],[SUPPLIER_H]]="","",AK160),MONTH(NOTA[[#This Row],[TGL.NOTA]]))</f>
        <v/>
      </c>
      <c r="AL161" s="38" t="str">
        <f>LOWER(SUBSTITUTE(SUBSTITUTE(SUBSTITUTE(SUBSTITUTE(SUBSTITUTE(SUBSTITUTE(SUBSTITUTE(SUBSTITUTE(SUBSTITUTE(NOTA[NAMA BARANG]," ",),".",""),"-",""),"(",""),")",""),",",""),"/",""),"""",""),"+",""))</f>
        <v/>
      </c>
      <c r="AM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8" t="str">
        <f>IF(NOTA[[#This Row],[CONCAT4]]="","",_xlfn.IFNA(MATCH(NOTA[[#This Row],[CONCAT4]],[2]!RAW[CONCAT_H],0),FALSE))</f>
        <v/>
      </c>
      <c r="AQ161" s="38" t="str">
        <f>IF(NOTA[[#This Row],[CONCAT1]]="","",MATCH(NOTA[[#This Row],[CONCAT1]],[3]!db[NB NOTA_C],0))</f>
        <v/>
      </c>
      <c r="AR161" s="38" t="str">
        <f>IF(NOTA[[#This Row],[QTY/ CTN]]="","",TRUE)</f>
        <v/>
      </c>
      <c r="AS161" s="38" t="str">
        <f ca="1">IF(NOTA[[#This Row],[ID_H]]="","",IF(NOTA[[#This Row],[Column3]]=TRUE,NOTA[[#This Row],[QTY/ CTN]],INDEX([3]!db[QTY/ CTN],NOTA[[#This Row],[//DB]])))</f>
        <v/>
      </c>
      <c r="AT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1" s="38" t="str">
        <f ca="1">IF(NOTA[[#This Row],[ID_H]]="","",MATCH(NOTA[[#This Row],[NB NOTA_C_QTY]],[4]!db[NB NOTA_C_QTY+F],0))</f>
        <v/>
      </c>
      <c r="AV161" s="53" t="str">
        <f ca="1">IF(NOTA[[#This Row],[NB NOTA_C_QTY]]="","",ROW()-2)</f>
        <v/>
      </c>
    </row>
    <row r="162" spans="1:48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H162" s="47"/>
      <c r="N162" s="38"/>
      <c r="Q162" s="42"/>
      <c r="R162" s="48"/>
      <c r="S162" s="49"/>
      <c r="U162" s="50"/>
      <c r="V162" s="45"/>
      <c r="W162" s="50" t="str">
        <f>IF(NOTA[[#This Row],[HARGA/ CTN]]="",NOTA[[#This Row],[JUMLAH_H]],NOTA[[#This Row],[HARGA/ CTN]]*IF(NOTA[[#This Row],[C]]="",0,NOTA[[#This Row],[C]]))</f>
        <v/>
      </c>
      <c r="X162" s="50" t="str">
        <f>IF(NOTA[[#This Row],[JUMLAH]]="","",NOTA[[#This Row],[JUMLAH]]*NOTA[[#This Row],[DISC 1]])</f>
        <v/>
      </c>
      <c r="Y162" s="50" t="str">
        <f>IF(NOTA[[#This Row],[JUMLAH]]="","",(NOTA[[#This Row],[JUMLAH]]-NOTA[[#This Row],[DISC 1-]])*NOTA[[#This Row],[DISC 2]])</f>
        <v/>
      </c>
      <c r="Z162" s="50" t="str">
        <f>IF(NOTA[[#This Row],[JUMLAH]]="","",NOTA[[#This Row],[DISC 1-]]+NOTA[[#This Row],[DISC 2-]])</f>
        <v/>
      </c>
      <c r="AA162" s="50" t="str">
        <f>IF(NOTA[[#This Row],[JUMLAH]]="","",NOTA[[#This Row],[JUMLAH]]-NOTA[[#This Row],[DISC]])</f>
        <v/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2" s="50" t="str">
        <f>IF(OR(NOTA[[#This Row],[QTY]]="",NOTA[[#This Row],[HARGA SATUAN]]="",),"",NOTA[[#This Row],[QTY]]*NOTA[[#This Row],[HARGA SATUAN]])</f>
        <v/>
      </c>
      <c r="AG162" s="39" t="str">
        <f ca="1">IF(NOTA[ID_H]="","",INDEX(NOTA[TANGGAL],MATCH(,INDIRECT(ADDRESS(ROW(NOTA[TANGGAL]),COLUMN(NOTA[TANGGAL]))&amp;":"&amp;ADDRESS(ROW(),COLUMN(NOTA[TANGGAL]))),-1)))</f>
        <v/>
      </c>
      <c r="AH162" s="41" t="str">
        <f ca="1">IF(NOTA[[#This Row],[NAMA BARANG]]="","",INDEX(NOTA[SUPPLIER],MATCH(,INDIRECT(ADDRESS(ROW(NOTA[ID]),COLUMN(NOTA[ID]))&amp;":"&amp;ADDRESS(ROW(),COLUMN(NOTA[ID]))),-1)))</f>
        <v/>
      </c>
      <c r="AI162" s="41" t="str">
        <f ca="1">IF(NOTA[[#This Row],[ID_H]]="","",IF(NOTA[[#This Row],[FAKTUR]]="",INDIRECT(ADDRESS(ROW()-1,COLUMN())),NOTA[[#This Row],[FAKTUR]]))</f>
        <v/>
      </c>
      <c r="AJ162" s="38" t="str">
        <f ca="1">IF(NOTA[[#This Row],[ID]]="","",COUNTIF(NOTA[ID_H],NOTA[[#This Row],[ID_H]]))</f>
        <v/>
      </c>
      <c r="AK162" s="38" t="str">
        <f ca="1">IF(NOTA[[#This Row],[TGL.NOTA]]="",IF(NOTA[[#This Row],[SUPPLIER_H]]="","",AK161),MONTH(NOTA[[#This Row],[TGL.NOTA]]))</f>
        <v/>
      </c>
      <c r="AL162" s="38" t="str">
        <f>LOWER(SUBSTITUTE(SUBSTITUTE(SUBSTITUTE(SUBSTITUTE(SUBSTITUTE(SUBSTITUTE(SUBSTITUTE(SUBSTITUTE(SUBSTITUTE(NOTA[NAMA BARANG]," ",),".",""),"-",""),"(",""),")",""),",",""),"/",""),"""",""),"+",""))</f>
        <v/>
      </c>
      <c r="AM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38" t="str">
        <f>IF(NOTA[[#This Row],[CONCAT4]]="","",_xlfn.IFNA(MATCH(NOTA[[#This Row],[CONCAT4]],[2]!RAW[CONCAT_H],0),FALSE))</f>
        <v/>
      </c>
      <c r="AQ162" s="38" t="str">
        <f>IF(NOTA[[#This Row],[CONCAT1]]="","",MATCH(NOTA[[#This Row],[CONCAT1]],[3]!db[NB NOTA_C],0))</f>
        <v/>
      </c>
      <c r="AR162" s="38" t="str">
        <f>IF(NOTA[[#This Row],[QTY/ CTN]]="","",TRUE)</f>
        <v/>
      </c>
      <c r="AS162" s="38" t="str">
        <f ca="1">IF(NOTA[[#This Row],[ID_H]]="","",IF(NOTA[[#This Row],[Column3]]=TRUE,NOTA[[#This Row],[QTY/ CTN]],INDEX([3]!db[QTY/ CTN],NOTA[[#This Row],[//DB]])))</f>
        <v/>
      </c>
      <c r="AT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2" s="38" t="str">
        <f ca="1">IF(NOTA[[#This Row],[ID_H]]="","",MATCH(NOTA[[#This Row],[NB NOTA_C_QTY]],[4]!db[NB NOTA_C_QTY+F],0))</f>
        <v/>
      </c>
      <c r="AV162" s="53" t="str">
        <f ca="1">IF(NOTA[[#This Row],[NB NOTA_C_QTY]]="","",ROW()-2)</f>
        <v/>
      </c>
    </row>
    <row r="163" spans="1:48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H163" s="47"/>
      <c r="N163" s="38"/>
      <c r="Q163" s="42"/>
      <c r="R163" s="48"/>
      <c r="S163" s="49"/>
      <c r="U163" s="50"/>
      <c r="V163" s="45"/>
      <c r="W163" s="50" t="str">
        <f>IF(NOTA[[#This Row],[HARGA/ CTN]]="",NOTA[[#This Row],[JUMLAH_H]],NOTA[[#This Row],[HARGA/ CTN]]*IF(NOTA[[#This Row],[C]]="",0,NOTA[[#This Row],[C]]))</f>
        <v/>
      </c>
      <c r="X163" s="50" t="str">
        <f>IF(NOTA[[#This Row],[JUMLAH]]="","",NOTA[[#This Row],[JUMLAH]]*NOTA[[#This Row],[DISC 1]])</f>
        <v/>
      </c>
      <c r="Y163" s="50" t="str">
        <f>IF(NOTA[[#This Row],[JUMLAH]]="","",(NOTA[[#This Row],[JUMLAH]]-NOTA[[#This Row],[DISC 1-]])*NOTA[[#This Row],[DISC 2]])</f>
        <v/>
      </c>
      <c r="Z163" s="50" t="str">
        <f>IF(NOTA[[#This Row],[JUMLAH]]="","",NOTA[[#This Row],[DISC 1-]]+NOTA[[#This Row],[DISC 2-]])</f>
        <v/>
      </c>
      <c r="AA163" s="50" t="str">
        <f>IF(NOTA[[#This Row],[JUMLAH]]="","",NOTA[[#This Row],[JUMLAH]]-NOTA[[#This Row],[DISC]])</f>
        <v/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3" s="50" t="str">
        <f>IF(OR(NOTA[[#This Row],[QTY]]="",NOTA[[#This Row],[HARGA SATUAN]]="",),"",NOTA[[#This Row],[QTY]]*NOTA[[#This Row],[HARGA SATUAN]])</f>
        <v/>
      </c>
      <c r="AG163" s="39" t="str">
        <f ca="1">IF(NOTA[ID_H]="","",INDEX(NOTA[TANGGAL],MATCH(,INDIRECT(ADDRESS(ROW(NOTA[TANGGAL]),COLUMN(NOTA[TANGGAL]))&amp;":"&amp;ADDRESS(ROW(),COLUMN(NOTA[TANGGAL]))),-1)))</f>
        <v/>
      </c>
      <c r="AH163" s="41" t="str">
        <f ca="1">IF(NOTA[[#This Row],[NAMA BARANG]]="","",INDEX(NOTA[SUPPLIER],MATCH(,INDIRECT(ADDRESS(ROW(NOTA[ID]),COLUMN(NOTA[ID]))&amp;":"&amp;ADDRESS(ROW(),COLUMN(NOTA[ID]))),-1)))</f>
        <v/>
      </c>
      <c r="AI163" s="41" t="str">
        <f ca="1">IF(NOTA[[#This Row],[ID_H]]="","",IF(NOTA[[#This Row],[FAKTUR]]="",INDIRECT(ADDRESS(ROW()-1,COLUMN())),NOTA[[#This Row],[FAKTUR]]))</f>
        <v/>
      </c>
      <c r="AJ163" s="38" t="str">
        <f ca="1">IF(NOTA[[#This Row],[ID]]="","",COUNTIF(NOTA[ID_H],NOTA[[#This Row],[ID_H]]))</f>
        <v/>
      </c>
      <c r="AK163" s="38" t="str">
        <f ca="1">IF(NOTA[[#This Row],[TGL.NOTA]]="",IF(NOTA[[#This Row],[SUPPLIER_H]]="","",AK162),MONTH(NOTA[[#This Row],[TGL.NOTA]]))</f>
        <v/>
      </c>
      <c r="AL163" s="38" t="str">
        <f>LOWER(SUBSTITUTE(SUBSTITUTE(SUBSTITUTE(SUBSTITUTE(SUBSTITUTE(SUBSTITUTE(SUBSTITUTE(SUBSTITUTE(SUBSTITUTE(NOTA[NAMA BARANG]," ",),".",""),"-",""),"(",""),")",""),",",""),"/",""),"""",""),"+",""))</f>
        <v/>
      </c>
      <c r="AM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8" t="str">
        <f>IF(NOTA[[#This Row],[CONCAT4]]="","",_xlfn.IFNA(MATCH(NOTA[[#This Row],[CONCAT4]],[2]!RAW[CONCAT_H],0),FALSE))</f>
        <v/>
      </c>
      <c r="AQ163" s="38" t="str">
        <f>IF(NOTA[[#This Row],[CONCAT1]]="","",MATCH(NOTA[[#This Row],[CONCAT1]],[3]!db[NB NOTA_C],0))</f>
        <v/>
      </c>
      <c r="AR163" s="38" t="str">
        <f>IF(NOTA[[#This Row],[QTY/ CTN]]="","",TRUE)</f>
        <v/>
      </c>
      <c r="AS163" s="38" t="str">
        <f ca="1">IF(NOTA[[#This Row],[ID_H]]="","",IF(NOTA[[#This Row],[Column3]]=TRUE,NOTA[[#This Row],[QTY/ CTN]],INDEX([3]!db[QTY/ CTN],NOTA[[#This Row],[//DB]])))</f>
        <v/>
      </c>
      <c r="AT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3" s="38" t="str">
        <f ca="1">IF(NOTA[[#This Row],[ID_H]]="","",MATCH(NOTA[[#This Row],[NB NOTA_C_QTY]],[4]!db[NB NOTA_C_QTY+F],0))</f>
        <v/>
      </c>
      <c r="AV163" s="53" t="str">
        <f ca="1">IF(NOTA[[#This Row],[NB NOTA_C_QTY]]="","",ROW()-2)</f>
        <v/>
      </c>
    </row>
    <row r="164" spans="1:48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 t="str">
        <f ca="1">IF(NOTA[[#This Row],[NAMA BARANG]]="","",INDEX(NOTA[ID],MATCH(,INDIRECT(ADDRESS(ROW(NOTA[ID]),COLUMN(NOTA[ID]))&amp;":"&amp;ADDRESS(ROW(),COLUMN(NOTA[ID]))),-1)))</f>
        <v/>
      </c>
      <c r="E164" s="46"/>
      <c r="H164" s="47"/>
      <c r="N164" s="38"/>
      <c r="Q164" s="42"/>
      <c r="R164" s="48"/>
      <c r="S164" s="49"/>
      <c r="U164" s="50"/>
      <c r="V164" s="45"/>
      <c r="W164" s="50" t="str">
        <f>IF(NOTA[[#This Row],[HARGA/ CTN]]="",NOTA[[#This Row],[JUMLAH_H]],NOTA[[#This Row],[HARGA/ CTN]]*IF(NOTA[[#This Row],[C]]="",0,NOTA[[#This Row],[C]]))</f>
        <v/>
      </c>
      <c r="X164" s="50" t="str">
        <f>IF(NOTA[[#This Row],[JUMLAH]]="","",NOTA[[#This Row],[JUMLAH]]*NOTA[[#This Row],[DISC 1]])</f>
        <v/>
      </c>
      <c r="Y164" s="50" t="str">
        <f>IF(NOTA[[#This Row],[JUMLAH]]="","",(NOTA[[#This Row],[JUMLAH]]-NOTA[[#This Row],[DISC 1-]])*NOTA[[#This Row],[DISC 2]])</f>
        <v/>
      </c>
      <c r="Z164" s="50" t="str">
        <f>IF(NOTA[[#This Row],[JUMLAH]]="","",NOTA[[#This Row],[DISC 1-]]+NOTA[[#This Row],[DISC 2-]])</f>
        <v/>
      </c>
      <c r="AA164" s="50" t="str">
        <f>IF(NOTA[[#This Row],[JUMLAH]]="","",NOTA[[#This Row],[JUMLAH]]-NOTA[[#This Row],[DISC]])</f>
        <v/>
      </c>
      <c r="AB164" s="50"/>
      <c r="AC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50" t="str">
        <f>IF(OR(NOTA[[#This Row],[QTY]]="",NOTA[[#This Row],[HARGA SATUAN]]="",),"",NOTA[[#This Row],[QTY]]*NOTA[[#This Row],[HARGA SATUAN]])</f>
        <v/>
      </c>
      <c r="AG164" s="39" t="str">
        <f ca="1">IF(NOTA[ID_H]="","",INDEX(NOTA[TANGGAL],MATCH(,INDIRECT(ADDRESS(ROW(NOTA[TANGGAL]),COLUMN(NOTA[TANGGAL]))&amp;":"&amp;ADDRESS(ROW(),COLUMN(NOTA[TANGGAL]))),-1)))</f>
        <v/>
      </c>
      <c r="AH164" s="41" t="str">
        <f ca="1">IF(NOTA[[#This Row],[NAMA BARANG]]="","",INDEX(NOTA[SUPPLIER],MATCH(,INDIRECT(ADDRESS(ROW(NOTA[ID]),COLUMN(NOTA[ID]))&amp;":"&amp;ADDRESS(ROW(),COLUMN(NOTA[ID]))),-1)))</f>
        <v/>
      </c>
      <c r="AI164" s="41" t="str">
        <f ca="1">IF(NOTA[[#This Row],[ID_H]]="","",IF(NOTA[[#This Row],[FAKTUR]]="",INDIRECT(ADDRESS(ROW()-1,COLUMN())),NOTA[[#This Row],[FAKTUR]]))</f>
        <v/>
      </c>
      <c r="AJ164" s="38" t="str">
        <f ca="1">IF(NOTA[[#This Row],[ID]]="","",COUNTIF(NOTA[ID_H],NOTA[[#This Row],[ID_H]]))</f>
        <v/>
      </c>
      <c r="AK164" s="38" t="str">
        <f ca="1">IF(NOTA[[#This Row],[TGL.NOTA]]="",IF(NOTA[[#This Row],[SUPPLIER_H]]="","",AK163),MONTH(NOTA[[#This Row],[TGL.NOTA]]))</f>
        <v/>
      </c>
      <c r="AL164" s="38" t="str">
        <f>LOWER(SUBSTITUTE(SUBSTITUTE(SUBSTITUTE(SUBSTITUTE(SUBSTITUTE(SUBSTITUTE(SUBSTITUTE(SUBSTITUTE(SUBSTITUTE(NOTA[NAMA BARANG]," ",),".",""),"-",""),"(",""),")",""),",",""),"/",""),"""",""),"+",""))</f>
        <v/>
      </c>
      <c r="AM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8" t="str">
        <f>IF(NOTA[[#This Row],[CONCAT4]]="","",_xlfn.IFNA(MATCH(NOTA[[#This Row],[CONCAT4]],[2]!RAW[CONCAT_H],0),FALSE))</f>
        <v/>
      </c>
      <c r="AQ164" s="38" t="str">
        <f>IF(NOTA[[#This Row],[CONCAT1]]="","",MATCH(NOTA[[#This Row],[CONCAT1]],[3]!db[NB NOTA_C],0))</f>
        <v/>
      </c>
      <c r="AR164" s="38" t="str">
        <f>IF(NOTA[[#This Row],[QTY/ CTN]]="","",TRUE)</f>
        <v/>
      </c>
      <c r="AS164" s="38" t="str">
        <f ca="1">IF(NOTA[[#This Row],[ID_H]]="","",IF(NOTA[[#This Row],[Column3]]=TRUE,NOTA[[#This Row],[QTY/ CTN]],INDEX([3]!db[QTY/ CTN],NOTA[[#This Row],[//DB]])))</f>
        <v/>
      </c>
      <c r="AT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4" s="38" t="str">
        <f ca="1">IF(NOTA[[#This Row],[ID_H]]="","",MATCH(NOTA[[#This Row],[NB NOTA_C_QTY]],[4]!db[NB NOTA_C_QTY+F],0))</f>
        <v/>
      </c>
      <c r="AV164" s="53" t="str">
        <f ca="1">IF(NOTA[[#This Row],[NB NOTA_C_QTY]]="","",ROW()-2)</f>
        <v/>
      </c>
    </row>
    <row r="165" spans="1:48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 t="str">
        <f ca="1">IF(NOTA[[#This Row],[NAMA BARANG]]="","",INDEX(NOTA[ID],MATCH(,INDIRECT(ADDRESS(ROW(NOTA[ID]),COLUMN(NOTA[ID]))&amp;":"&amp;ADDRESS(ROW(),COLUMN(NOTA[ID]))),-1)))</f>
        <v/>
      </c>
      <c r="E165" s="46"/>
      <c r="H165" s="47"/>
      <c r="N165" s="38"/>
      <c r="Q165" s="42"/>
      <c r="R165" s="48"/>
      <c r="S165" s="49"/>
      <c r="U165" s="50"/>
      <c r="V165" s="45"/>
      <c r="W165" s="50" t="str">
        <f>IF(NOTA[[#This Row],[HARGA/ CTN]]="",NOTA[[#This Row],[JUMLAH_H]],NOTA[[#This Row],[HARGA/ CTN]]*IF(NOTA[[#This Row],[C]]="",0,NOTA[[#This Row],[C]]))</f>
        <v/>
      </c>
      <c r="X165" s="50" t="str">
        <f>IF(NOTA[[#This Row],[JUMLAH]]="","",NOTA[[#This Row],[JUMLAH]]*NOTA[[#This Row],[DISC 1]])</f>
        <v/>
      </c>
      <c r="Y165" s="50" t="str">
        <f>IF(NOTA[[#This Row],[JUMLAH]]="","",(NOTA[[#This Row],[JUMLAH]]-NOTA[[#This Row],[DISC 1-]])*NOTA[[#This Row],[DISC 2]])</f>
        <v/>
      </c>
      <c r="Z165" s="50" t="str">
        <f>IF(NOTA[[#This Row],[JUMLAH]]="","",NOTA[[#This Row],[DISC 1-]]+NOTA[[#This Row],[DISC 2-]])</f>
        <v/>
      </c>
      <c r="AA165" s="50" t="str">
        <f>IF(NOTA[[#This Row],[JUMLAH]]="","",NOTA[[#This Row],[JUMLAH]]-NOTA[[#This Row],[DISC]])</f>
        <v/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50" t="str">
        <f>IF(OR(NOTA[[#This Row],[QTY]]="",NOTA[[#This Row],[HARGA SATUAN]]="",),"",NOTA[[#This Row],[QTY]]*NOTA[[#This Row],[HARGA SATUAN]])</f>
        <v/>
      </c>
      <c r="AG165" s="39" t="str">
        <f ca="1">IF(NOTA[ID_H]="","",INDEX(NOTA[TANGGAL],MATCH(,INDIRECT(ADDRESS(ROW(NOTA[TANGGAL]),COLUMN(NOTA[TANGGAL]))&amp;":"&amp;ADDRESS(ROW(),COLUMN(NOTA[TANGGAL]))),-1)))</f>
        <v/>
      </c>
      <c r="AH165" s="41" t="str">
        <f ca="1">IF(NOTA[[#This Row],[NAMA BARANG]]="","",INDEX(NOTA[SUPPLIER],MATCH(,INDIRECT(ADDRESS(ROW(NOTA[ID]),COLUMN(NOTA[ID]))&amp;":"&amp;ADDRESS(ROW(),COLUMN(NOTA[ID]))),-1)))</f>
        <v/>
      </c>
      <c r="AI165" s="41" t="str">
        <f ca="1">IF(NOTA[[#This Row],[ID_H]]="","",IF(NOTA[[#This Row],[FAKTUR]]="",INDIRECT(ADDRESS(ROW()-1,COLUMN())),NOTA[[#This Row],[FAKTUR]]))</f>
        <v/>
      </c>
      <c r="AJ165" s="38" t="str">
        <f ca="1">IF(NOTA[[#This Row],[ID]]="","",COUNTIF(NOTA[ID_H],NOTA[[#This Row],[ID_H]]))</f>
        <v/>
      </c>
      <c r="AK165" s="38" t="str">
        <f ca="1">IF(NOTA[[#This Row],[TGL.NOTA]]="",IF(NOTA[[#This Row],[SUPPLIER_H]]="","",AK164),MONTH(NOTA[[#This Row],[TGL.NOTA]]))</f>
        <v/>
      </c>
      <c r="AL165" s="38" t="str">
        <f>LOWER(SUBSTITUTE(SUBSTITUTE(SUBSTITUTE(SUBSTITUTE(SUBSTITUTE(SUBSTITUTE(SUBSTITUTE(SUBSTITUTE(SUBSTITUTE(NOTA[NAMA BARANG]," ",),".",""),"-",""),"(",""),")",""),",",""),"/",""),"""",""),"+",""))</f>
        <v/>
      </c>
      <c r="AM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8" t="str">
        <f>IF(NOTA[[#This Row],[CONCAT4]]="","",_xlfn.IFNA(MATCH(NOTA[[#This Row],[CONCAT4]],[2]!RAW[CONCAT_H],0),FALSE))</f>
        <v/>
      </c>
      <c r="AQ165" s="38" t="str">
        <f>IF(NOTA[[#This Row],[CONCAT1]]="","",MATCH(NOTA[[#This Row],[CONCAT1]],[3]!db[NB NOTA_C],0))</f>
        <v/>
      </c>
      <c r="AR165" s="38" t="str">
        <f>IF(NOTA[[#This Row],[QTY/ CTN]]="","",TRUE)</f>
        <v/>
      </c>
      <c r="AS165" s="38" t="str">
        <f ca="1">IF(NOTA[[#This Row],[ID_H]]="","",IF(NOTA[[#This Row],[Column3]]=TRUE,NOTA[[#This Row],[QTY/ CTN]],INDEX([3]!db[QTY/ CTN],NOTA[[#This Row],[//DB]])))</f>
        <v/>
      </c>
      <c r="AT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5" s="38" t="str">
        <f ca="1">IF(NOTA[[#This Row],[ID_H]]="","",MATCH(NOTA[[#This Row],[NB NOTA_C_QTY]],[4]!db[NB NOTA_C_QTY+F],0))</f>
        <v/>
      </c>
      <c r="AV165" s="53" t="str">
        <f ca="1">IF(NOTA[[#This Row],[NB NOTA_C_QTY]]="","",ROW()-2)</f>
        <v/>
      </c>
    </row>
    <row r="166" spans="1:48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H166" s="47"/>
      <c r="N166" s="38"/>
      <c r="Q166" s="42"/>
      <c r="R166" s="48"/>
      <c r="S166" s="49"/>
      <c r="U166" s="50"/>
      <c r="V166" s="45"/>
      <c r="W166" s="50" t="str">
        <f>IF(NOTA[[#This Row],[HARGA/ CTN]]="",NOTA[[#This Row],[JUMLAH_H]],NOTA[[#This Row],[HARGA/ CTN]]*IF(NOTA[[#This Row],[C]]="",0,NOTA[[#This Row],[C]]))</f>
        <v/>
      </c>
      <c r="X166" s="50" t="str">
        <f>IF(NOTA[[#This Row],[JUMLAH]]="","",NOTA[[#This Row],[JUMLAH]]*NOTA[[#This Row],[DISC 1]])</f>
        <v/>
      </c>
      <c r="Y166" s="50" t="str">
        <f>IF(NOTA[[#This Row],[JUMLAH]]="","",(NOTA[[#This Row],[JUMLAH]]-NOTA[[#This Row],[DISC 1-]])*NOTA[[#This Row],[DISC 2]])</f>
        <v/>
      </c>
      <c r="Z166" s="50" t="str">
        <f>IF(NOTA[[#This Row],[JUMLAH]]="","",NOTA[[#This Row],[DISC 1-]]+NOTA[[#This Row],[DISC 2-]])</f>
        <v/>
      </c>
      <c r="AA166" s="50" t="str">
        <f>IF(NOTA[[#This Row],[JUMLAH]]="","",NOTA[[#This Row],[JUMLAH]]-NOTA[[#This Row],[DISC]])</f>
        <v/>
      </c>
      <c r="AB166" s="50"/>
      <c r="AC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6" s="50" t="str">
        <f>IF(OR(NOTA[[#This Row],[QTY]]="",NOTA[[#This Row],[HARGA SATUAN]]="",),"",NOTA[[#This Row],[QTY]]*NOTA[[#This Row],[HARGA SATUAN]])</f>
        <v/>
      </c>
      <c r="AG166" s="39" t="str">
        <f ca="1">IF(NOTA[ID_H]="","",INDEX(NOTA[TANGGAL],MATCH(,INDIRECT(ADDRESS(ROW(NOTA[TANGGAL]),COLUMN(NOTA[TANGGAL]))&amp;":"&amp;ADDRESS(ROW(),COLUMN(NOTA[TANGGAL]))),-1)))</f>
        <v/>
      </c>
      <c r="AH166" s="41" t="str">
        <f ca="1">IF(NOTA[[#This Row],[NAMA BARANG]]="","",INDEX(NOTA[SUPPLIER],MATCH(,INDIRECT(ADDRESS(ROW(NOTA[ID]),COLUMN(NOTA[ID]))&amp;":"&amp;ADDRESS(ROW(),COLUMN(NOTA[ID]))),-1)))</f>
        <v/>
      </c>
      <c r="AI166" s="41" t="str">
        <f ca="1">IF(NOTA[[#This Row],[ID_H]]="","",IF(NOTA[[#This Row],[FAKTUR]]="",INDIRECT(ADDRESS(ROW()-1,COLUMN())),NOTA[[#This Row],[FAKTUR]]))</f>
        <v/>
      </c>
      <c r="AJ166" s="38" t="str">
        <f ca="1">IF(NOTA[[#This Row],[ID]]="","",COUNTIF(NOTA[ID_H],NOTA[[#This Row],[ID_H]]))</f>
        <v/>
      </c>
      <c r="AK166" s="38" t="str">
        <f ca="1">IF(NOTA[[#This Row],[TGL.NOTA]]="",IF(NOTA[[#This Row],[SUPPLIER_H]]="","",AK165),MONTH(NOTA[[#This Row],[TGL.NOTA]]))</f>
        <v/>
      </c>
      <c r="AL166" s="38" t="str">
        <f>LOWER(SUBSTITUTE(SUBSTITUTE(SUBSTITUTE(SUBSTITUTE(SUBSTITUTE(SUBSTITUTE(SUBSTITUTE(SUBSTITUTE(SUBSTITUTE(NOTA[NAMA BARANG]," ",),".",""),"-",""),"(",""),")",""),",",""),"/",""),"""",""),"+",""))</f>
        <v/>
      </c>
      <c r="AM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8" t="str">
        <f>IF(NOTA[[#This Row],[CONCAT4]]="","",_xlfn.IFNA(MATCH(NOTA[[#This Row],[CONCAT4]],[2]!RAW[CONCAT_H],0),FALSE))</f>
        <v/>
      </c>
      <c r="AQ166" s="38" t="str">
        <f>IF(NOTA[[#This Row],[CONCAT1]]="","",MATCH(NOTA[[#This Row],[CONCAT1]],[3]!db[NB NOTA_C],0))</f>
        <v/>
      </c>
      <c r="AR166" s="38" t="str">
        <f>IF(NOTA[[#This Row],[QTY/ CTN]]="","",TRUE)</f>
        <v/>
      </c>
      <c r="AS166" s="38" t="str">
        <f ca="1">IF(NOTA[[#This Row],[ID_H]]="","",IF(NOTA[[#This Row],[Column3]]=TRUE,NOTA[[#This Row],[QTY/ CTN]],INDEX([3]!db[QTY/ CTN],NOTA[[#This Row],[//DB]])))</f>
        <v/>
      </c>
      <c r="AT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6" s="38" t="str">
        <f ca="1">IF(NOTA[[#This Row],[ID_H]]="","",MATCH(NOTA[[#This Row],[NB NOTA_C_QTY]],[4]!db[NB NOTA_C_QTY+F],0))</f>
        <v/>
      </c>
      <c r="AV166" s="53" t="str">
        <f ca="1">IF(NOTA[[#This Row],[NB NOTA_C_QTY]]="","",ROW()-2)</f>
        <v/>
      </c>
    </row>
    <row r="167" spans="1:48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H167" s="47"/>
      <c r="N167" s="38"/>
      <c r="Q167" s="42"/>
      <c r="R167" s="48"/>
      <c r="S167" s="49"/>
      <c r="U167" s="50"/>
      <c r="V167" s="45"/>
      <c r="W167" s="50" t="str">
        <f>IF(NOTA[[#This Row],[HARGA/ CTN]]="",NOTA[[#This Row],[JUMLAH_H]],NOTA[[#This Row],[HARGA/ CTN]]*IF(NOTA[[#This Row],[C]]="",0,NOTA[[#This Row],[C]]))</f>
        <v/>
      </c>
      <c r="X167" s="50" t="str">
        <f>IF(NOTA[[#This Row],[JUMLAH]]="","",NOTA[[#This Row],[JUMLAH]]*NOTA[[#This Row],[DISC 1]])</f>
        <v/>
      </c>
      <c r="Y167" s="50" t="str">
        <f>IF(NOTA[[#This Row],[JUMLAH]]="","",(NOTA[[#This Row],[JUMLAH]]-NOTA[[#This Row],[DISC 1-]])*NOTA[[#This Row],[DISC 2]])</f>
        <v/>
      </c>
      <c r="Z167" s="50" t="str">
        <f>IF(NOTA[[#This Row],[JUMLAH]]="","",NOTA[[#This Row],[DISC 1-]]+NOTA[[#This Row],[DISC 2-]])</f>
        <v/>
      </c>
      <c r="AA167" s="50" t="str">
        <f>IF(NOTA[[#This Row],[JUMLAH]]="","",NOTA[[#This Row],[JUMLAH]]-NOTA[[#This Row],[DISC]])</f>
        <v/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7" s="50" t="str">
        <f>IF(OR(NOTA[[#This Row],[QTY]]="",NOTA[[#This Row],[HARGA SATUAN]]="",),"",NOTA[[#This Row],[QTY]]*NOTA[[#This Row],[HARGA SATUAN]])</f>
        <v/>
      </c>
      <c r="AG167" s="39" t="str">
        <f ca="1">IF(NOTA[ID_H]="","",INDEX(NOTA[TANGGAL],MATCH(,INDIRECT(ADDRESS(ROW(NOTA[TANGGAL]),COLUMN(NOTA[TANGGAL]))&amp;":"&amp;ADDRESS(ROW(),COLUMN(NOTA[TANGGAL]))),-1)))</f>
        <v/>
      </c>
      <c r="AH167" s="41" t="str">
        <f ca="1">IF(NOTA[[#This Row],[NAMA BARANG]]="","",INDEX(NOTA[SUPPLIER],MATCH(,INDIRECT(ADDRESS(ROW(NOTA[ID]),COLUMN(NOTA[ID]))&amp;":"&amp;ADDRESS(ROW(),COLUMN(NOTA[ID]))),-1)))</f>
        <v/>
      </c>
      <c r="AI167" s="41" t="str">
        <f ca="1">IF(NOTA[[#This Row],[ID_H]]="","",IF(NOTA[[#This Row],[FAKTUR]]="",INDIRECT(ADDRESS(ROW()-1,COLUMN())),NOTA[[#This Row],[FAKTUR]]))</f>
        <v/>
      </c>
      <c r="AJ167" s="38" t="str">
        <f ca="1">IF(NOTA[[#This Row],[ID]]="","",COUNTIF(NOTA[ID_H],NOTA[[#This Row],[ID_H]]))</f>
        <v/>
      </c>
      <c r="AK167" s="38" t="str">
        <f ca="1">IF(NOTA[[#This Row],[TGL.NOTA]]="",IF(NOTA[[#This Row],[SUPPLIER_H]]="","",AK166),MONTH(NOTA[[#This Row],[TGL.NOTA]]))</f>
        <v/>
      </c>
      <c r="AL167" s="38" t="str">
        <f>LOWER(SUBSTITUTE(SUBSTITUTE(SUBSTITUTE(SUBSTITUTE(SUBSTITUTE(SUBSTITUTE(SUBSTITUTE(SUBSTITUTE(SUBSTITUTE(NOTA[NAMA BARANG]," ",),".",""),"-",""),"(",""),")",""),",",""),"/",""),"""",""),"+",""))</f>
        <v/>
      </c>
      <c r="AM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8" t="str">
        <f>IF(NOTA[[#This Row],[CONCAT4]]="","",_xlfn.IFNA(MATCH(NOTA[[#This Row],[CONCAT4]],[2]!RAW[CONCAT_H],0),FALSE))</f>
        <v/>
      </c>
      <c r="AQ167" s="38" t="str">
        <f>IF(NOTA[[#This Row],[CONCAT1]]="","",MATCH(NOTA[[#This Row],[CONCAT1]],[3]!db[NB NOTA_C],0))</f>
        <v/>
      </c>
      <c r="AR167" s="38" t="str">
        <f>IF(NOTA[[#This Row],[QTY/ CTN]]="","",TRUE)</f>
        <v/>
      </c>
      <c r="AS167" s="38" t="str">
        <f ca="1">IF(NOTA[[#This Row],[ID_H]]="","",IF(NOTA[[#This Row],[Column3]]=TRUE,NOTA[[#This Row],[QTY/ CTN]],INDEX([3]!db[QTY/ CTN],NOTA[[#This Row],[//DB]])))</f>
        <v/>
      </c>
      <c r="AT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7" s="38" t="str">
        <f ca="1">IF(NOTA[[#This Row],[ID_H]]="","",MATCH(NOTA[[#This Row],[NB NOTA_C_QTY]],[4]!db[NB NOTA_C_QTY+F],0))</f>
        <v/>
      </c>
      <c r="AV167" s="53" t="str">
        <f ca="1">IF(NOTA[[#This Row],[NB NOTA_C_QTY]]="","",ROW()-2)</f>
        <v/>
      </c>
    </row>
    <row r="168" spans="1:48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H168" s="47"/>
      <c r="N168" s="38"/>
      <c r="Q168" s="42"/>
      <c r="R168" s="48"/>
      <c r="S168" s="49"/>
      <c r="U168" s="50"/>
      <c r="V168" s="45"/>
      <c r="W168" s="50" t="str">
        <f>IF(NOTA[[#This Row],[HARGA/ CTN]]="",NOTA[[#This Row],[JUMLAH_H]],NOTA[[#This Row],[HARGA/ CTN]]*IF(NOTA[[#This Row],[C]]="",0,NOTA[[#This Row],[C]]))</f>
        <v/>
      </c>
      <c r="X168" s="50" t="str">
        <f>IF(NOTA[[#This Row],[JUMLAH]]="","",NOTA[[#This Row],[JUMLAH]]*NOTA[[#This Row],[DISC 1]])</f>
        <v/>
      </c>
      <c r="Y168" s="50" t="str">
        <f>IF(NOTA[[#This Row],[JUMLAH]]="","",(NOTA[[#This Row],[JUMLAH]]-NOTA[[#This Row],[DISC 1-]])*NOTA[[#This Row],[DISC 2]])</f>
        <v/>
      </c>
      <c r="Z168" s="50" t="str">
        <f>IF(NOTA[[#This Row],[JUMLAH]]="","",NOTA[[#This Row],[DISC 1-]]+NOTA[[#This Row],[DISC 2-]])</f>
        <v/>
      </c>
      <c r="AA168" s="50" t="str">
        <f>IF(NOTA[[#This Row],[JUMLAH]]="","",NOTA[[#This Row],[JUMLAH]]-NOTA[[#This Row],[DISC]])</f>
        <v/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8" s="50" t="str">
        <f>IF(OR(NOTA[[#This Row],[QTY]]="",NOTA[[#This Row],[HARGA SATUAN]]="",),"",NOTA[[#This Row],[QTY]]*NOTA[[#This Row],[HARGA SATUAN]])</f>
        <v/>
      </c>
      <c r="AG168" s="39" t="str">
        <f ca="1">IF(NOTA[ID_H]="","",INDEX(NOTA[TANGGAL],MATCH(,INDIRECT(ADDRESS(ROW(NOTA[TANGGAL]),COLUMN(NOTA[TANGGAL]))&amp;":"&amp;ADDRESS(ROW(),COLUMN(NOTA[TANGGAL]))),-1)))</f>
        <v/>
      </c>
      <c r="AH168" s="41" t="str">
        <f ca="1">IF(NOTA[[#This Row],[NAMA BARANG]]="","",INDEX(NOTA[SUPPLIER],MATCH(,INDIRECT(ADDRESS(ROW(NOTA[ID]),COLUMN(NOTA[ID]))&amp;":"&amp;ADDRESS(ROW(),COLUMN(NOTA[ID]))),-1)))</f>
        <v/>
      </c>
      <c r="AI168" s="41" t="str">
        <f ca="1">IF(NOTA[[#This Row],[ID_H]]="","",IF(NOTA[[#This Row],[FAKTUR]]="",INDIRECT(ADDRESS(ROW()-1,COLUMN())),NOTA[[#This Row],[FAKTUR]]))</f>
        <v/>
      </c>
      <c r="AJ168" s="38" t="str">
        <f ca="1">IF(NOTA[[#This Row],[ID]]="","",COUNTIF(NOTA[ID_H],NOTA[[#This Row],[ID_H]]))</f>
        <v/>
      </c>
      <c r="AK168" s="38" t="str">
        <f ca="1">IF(NOTA[[#This Row],[TGL.NOTA]]="",IF(NOTA[[#This Row],[SUPPLIER_H]]="","",AK167),MONTH(NOTA[[#This Row],[TGL.NOTA]]))</f>
        <v/>
      </c>
      <c r="AL168" s="38" t="str">
        <f>LOWER(SUBSTITUTE(SUBSTITUTE(SUBSTITUTE(SUBSTITUTE(SUBSTITUTE(SUBSTITUTE(SUBSTITUTE(SUBSTITUTE(SUBSTITUTE(NOTA[NAMA BARANG]," ",),".",""),"-",""),"(",""),")",""),",",""),"/",""),"""",""),"+",""))</f>
        <v/>
      </c>
      <c r="AM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38" t="str">
        <f>IF(NOTA[[#This Row],[CONCAT4]]="","",_xlfn.IFNA(MATCH(NOTA[[#This Row],[CONCAT4]],[2]!RAW[CONCAT_H],0),FALSE))</f>
        <v/>
      </c>
      <c r="AQ168" s="38" t="str">
        <f>IF(NOTA[[#This Row],[CONCAT1]]="","",MATCH(NOTA[[#This Row],[CONCAT1]],[3]!db[NB NOTA_C],0))</f>
        <v/>
      </c>
      <c r="AR168" s="38" t="str">
        <f>IF(NOTA[[#This Row],[QTY/ CTN]]="","",TRUE)</f>
        <v/>
      </c>
      <c r="AS168" s="38" t="str">
        <f ca="1">IF(NOTA[[#This Row],[ID_H]]="","",IF(NOTA[[#This Row],[Column3]]=TRUE,NOTA[[#This Row],[QTY/ CTN]],INDEX([3]!db[QTY/ CTN],NOTA[[#This Row],[//DB]])))</f>
        <v/>
      </c>
      <c r="AT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8" s="38" t="str">
        <f ca="1">IF(NOTA[[#This Row],[ID_H]]="","",MATCH(NOTA[[#This Row],[NB NOTA_C_QTY]],[4]!db[NB NOTA_C_QTY+F],0))</f>
        <v/>
      </c>
      <c r="AV168" s="53" t="str">
        <f ca="1">IF(NOTA[[#This Row],[NB NOTA_C_QTY]]="","",ROW()-2)</f>
        <v/>
      </c>
    </row>
    <row r="169" spans="1:48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 t="str">
        <f ca="1">IF(NOTA[[#This Row],[NAMA BARANG]]="","",INDEX(NOTA[ID],MATCH(,INDIRECT(ADDRESS(ROW(NOTA[ID]),COLUMN(NOTA[ID]))&amp;":"&amp;ADDRESS(ROW(),COLUMN(NOTA[ID]))),-1)))</f>
        <v/>
      </c>
      <c r="E169" s="46"/>
      <c r="H169" s="47"/>
      <c r="N169" s="38"/>
      <c r="Q169" s="42"/>
      <c r="R169" s="48"/>
      <c r="S169" s="49"/>
      <c r="U169" s="50"/>
      <c r="V169" s="45"/>
      <c r="W169" s="50" t="str">
        <f>IF(NOTA[[#This Row],[HARGA/ CTN]]="",NOTA[[#This Row],[JUMLAH_H]],NOTA[[#This Row],[HARGA/ CTN]]*IF(NOTA[[#This Row],[C]]="",0,NOTA[[#This Row],[C]]))</f>
        <v/>
      </c>
      <c r="X169" s="50" t="str">
        <f>IF(NOTA[[#This Row],[JUMLAH]]="","",NOTA[[#This Row],[JUMLAH]]*NOTA[[#This Row],[DISC 1]])</f>
        <v/>
      </c>
      <c r="Y169" s="50" t="str">
        <f>IF(NOTA[[#This Row],[JUMLAH]]="","",(NOTA[[#This Row],[JUMLAH]]-NOTA[[#This Row],[DISC 1-]])*NOTA[[#This Row],[DISC 2]])</f>
        <v/>
      </c>
      <c r="Z169" s="50" t="str">
        <f>IF(NOTA[[#This Row],[JUMLAH]]="","",NOTA[[#This Row],[DISC 1-]]+NOTA[[#This Row],[DISC 2-]])</f>
        <v/>
      </c>
      <c r="AA169" s="50" t="str">
        <f>IF(NOTA[[#This Row],[JUMLAH]]="","",NOTA[[#This Row],[JUMLAH]]-NOTA[[#This Row],[DISC]])</f>
        <v/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50" t="str">
        <f>IF(OR(NOTA[[#This Row],[QTY]]="",NOTA[[#This Row],[HARGA SATUAN]]="",),"",NOTA[[#This Row],[QTY]]*NOTA[[#This Row],[HARGA SATUAN]])</f>
        <v/>
      </c>
      <c r="AG169" s="39" t="str">
        <f ca="1">IF(NOTA[ID_H]="","",INDEX(NOTA[TANGGAL],MATCH(,INDIRECT(ADDRESS(ROW(NOTA[TANGGAL]),COLUMN(NOTA[TANGGAL]))&amp;":"&amp;ADDRESS(ROW(),COLUMN(NOTA[TANGGAL]))),-1)))</f>
        <v/>
      </c>
      <c r="AH169" s="41" t="str">
        <f ca="1">IF(NOTA[[#This Row],[NAMA BARANG]]="","",INDEX(NOTA[SUPPLIER],MATCH(,INDIRECT(ADDRESS(ROW(NOTA[ID]),COLUMN(NOTA[ID]))&amp;":"&amp;ADDRESS(ROW(),COLUMN(NOTA[ID]))),-1)))</f>
        <v/>
      </c>
      <c r="AI169" s="41" t="str">
        <f ca="1">IF(NOTA[[#This Row],[ID_H]]="","",IF(NOTA[[#This Row],[FAKTUR]]="",INDIRECT(ADDRESS(ROW()-1,COLUMN())),NOTA[[#This Row],[FAKTUR]]))</f>
        <v/>
      </c>
      <c r="AJ169" s="38" t="str">
        <f ca="1">IF(NOTA[[#This Row],[ID]]="","",COUNTIF(NOTA[ID_H],NOTA[[#This Row],[ID_H]]))</f>
        <v/>
      </c>
      <c r="AK169" s="38" t="str">
        <f ca="1">IF(NOTA[[#This Row],[TGL.NOTA]]="",IF(NOTA[[#This Row],[SUPPLIER_H]]="","",AK168),MONTH(NOTA[[#This Row],[TGL.NOTA]]))</f>
        <v/>
      </c>
      <c r="AL169" s="38" t="str">
        <f>LOWER(SUBSTITUTE(SUBSTITUTE(SUBSTITUTE(SUBSTITUTE(SUBSTITUTE(SUBSTITUTE(SUBSTITUTE(SUBSTITUTE(SUBSTITUTE(NOTA[NAMA BARANG]," ",),".",""),"-",""),"(",""),")",""),",",""),"/",""),"""",""),"+",""))</f>
        <v/>
      </c>
      <c r="AM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8" t="str">
        <f>IF(NOTA[[#This Row],[CONCAT4]]="","",_xlfn.IFNA(MATCH(NOTA[[#This Row],[CONCAT4]],[2]!RAW[CONCAT_H],0),FALSE))</f>
        <v/>
      </c>
      <c r="AQ169" s="38" t="str">
        <f>IF(NOTA[[#This Row],[CONCAT1]]="","",MATCH(NOTA[[#This Row],[CONCAT1]],[3]!db[NB NOTA_C],0))</f>
        <v/>
      </c>
      <c r="AR169" s="38" t="str">
        <f>IF(NOTA[[#This Row],[QTY/ CTN]]="","",TRUE)</f>
        <v/>
      </c>
      <c r="AS169" s="38" t="str">
        <f ca="1">IF(NOTA[[#This Row],[ID_H]]="","",IF(NOTA[[#This Row],[Column3]]=TRUE,NOTA[[#This Row],[QTY/ CTN]],INDEX([3]!db[QTY/ CTN],NOTA[[#This Row],[//DB]])))</f>
        <v/>
      </c>
      <c r="AT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9" s="38" t="str">
        <f ca="1">IF(NOTA[[#This Row],[ID_H]]="","",MATCH(NOTA[[#This Row],[NB NOTA_C_QTY]],[4]!db[NB NOTA_C_QTY+F],0))</f>
        <v/>
      </c>
      <c r="AV169" s="53" t="str">
        <f ca="1">IF(NOTA[[#This Row],[NB NOTA_C_QTY]]="","",ROW()-2)</f>
        <v/>
      </c>
    </row>
    <row r="170" spans="1:48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H170" s="47"/>
      <c r="N170" s="38"/>
      <c r="Q170" s="42"/>
      <c r="R170" s="48"/>
      <c r="S170" s="49"/>
      <c r="U170" s="50"/>
      <c r="V170" s="45"/>
      <c r="W170" s="50" t="str">
        <f>IF(NOTA[[#This Row],[HARGA/ CTN]]="",NOTA[[#This Row],[JUMLAH_H]],NOTA[[#This Row],[HARGA/ CTN]]*IF(NOTA[[#This Row],[C]]="",0,NOTA[[#This Row],[C]]))</f>
        <v/>
      </c>
      <c r="X170" s="50" t="str">
        <f>IF(NOTA[[#This Row],[JUMLAH]]="","",NOTA[[#This Row],[JUMLAH]]*NOTA[[#This Row],[DISC 1]])</f>
        <v/>
      </c>
      <c r="Y170" s="50" t="str">
        <f>IF(NOTA[[#This Row],[JUMLAH]]="","",(NOTA[[#This Row],[JUMLAH]]-NOTA[[#This Row],[DISC 1-]])*NOTA[[#This Row],[DISC 2]])</f>
        <v/>
      </c>
      <c r="Z170" s="50" t="str">
        <f>IF(NOTA[[#This Row],[JUMLAH]]="","",NOTA[[#This Row],[DISC 1-]]+NOTA[[#This Row],[DISC 2-]])</f>
        <v/>
      </c>
      <c r="AA170" s="50" t="str">
        <f>IF(NOTA[[#This Row],[JUMLAH]]="","",NOTA[[#This Row],[JUMLAH]]-NOTA[[#This Row],[DISC]])</f>
        <v/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0" s="50" t="str">
        <f>IF(OR(NOTA[[#This Row],[QTY]]="",NOTA[[#This Row],[HARGA SATUAN]]="",),"",NOTA[[#This Row],[QTY]]*NOTA[[#This Row],[HARGA SATUAN]])</f>
        <v/>
      </c>
      <c r="AG170" s="39" t="str">
        <f ca="1">IF(NOTA[ID_H]="","",INDEX(NOTA[TANGGAL],MATCH(,INDIRECT(ADDRESS(ROW(NOTA[TANGGAL]),COLUMN(NOTA[TANGGAL]))&amp;":"&amp;ADDRESS(ROW(),COLUMN(NOTA[TANGGAL]))),-1)))</f>
        <v/>
      </c>
      <c r="AH170" s="41" t="str">
        <f ca="1">IF(NOTA[[#This Row],[NAMA BARANG]]="","",INDEX(NOTA[SUPPLIER],MATCH(,INDIRECT(ADDRESS(ROW(NOTA[ID]),COLUMN(NOTA[ID]))&amp;":"&amp;ADDRESS(ROW(),COLUMN(NOTA[ID]))),-1)))</f>
        <v/>
      </c>
      <c r="AI170" s="41" t="str">
        <f ca="1">IF(NOTA[[#This Row],[ID_H]]="","",IF(NOTA[[#This Row],[FAKTUR]]="",INDIRECT(ADDRESS(ROW()-1,COLUMN())),NOTA[[#This Row],[FAKTUR]]))</f>
        <v/>
      </c>
      <c r="AJ170" s="38" t="str">
        <f ca="1">IF(NOTA[[#This Row],[ID]]="","",COUNTIF(NOTA[ID_H],NOTA[[#This Row],[ID_H]]))</f>
        <v/>
      </c>
      <c r="AK170" s="38" t="str">
        <f ca="1">IF(NOTA[[#This Row],[TGL.NOTA]]="",IF(NOTA[[#This Row],[SUPPLIER_H]]="","",AK169),MONTH(NOTA[[#This Row],[TGL.NOTA]]))</f>
        <v/>
      </c>
      <c r="AL170" s="38" t="str">
        <f>LOWER(SUBSTITUTE(SUBSTITUTE(SUBSTITUTE(SUBSTITUTE(SUBSTITUTE(SUBSTITUTE(SUBSTITUTE(SUBSTITUTE(SUBSTITUTE(NOTA[NAMA BARANG]," ",),".",""),"-",""),"(",""),")",""),",",""),"/",""),"""",""),"+",""))</f>
        <v/>
      </c>
      <c r="AM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38" t="str">
        <f>IF(NOTA[[#This Row],[CONCAT4]]="","",_xlfn.IFNA(MATCH(NOTA[[#This Row],[CONCAT4]],[2]!RAW[CONCAT_H],0),FALSE))</f>
        <v/>
      </c>
      <c r="AQ170" s="38" t="str">
        <f>IF(NOTA[[#This Row],[CONCAT1]]="","",MATCH(NOTA[[#This Row],[CONCAT1]],[3]!db[NB NOTA_C],0))</f>
        <v/>
      </c>
      <c r="AR170" s="38" t="str">
        <f>IF(NOTA[[#This Row],[QTY/ CTN]]="","",TRUE)</f>
        <v/>
      </c>
      <c r="AS170" s="38" t="str">
        <f ca="1">IF(NOTA[[#This Row],[ID_H]]="","",IF(NOTA[[#This Row],[Column3]]=TRUE,NOTA[[#This Row],[QTY/ CTN]],INDEX([3]!db[QTY/ CTN],NOTA[[#This Row],[//DB]])))</f>
        <v/>
      </c>
      <c r="AT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0" s="38" t="str">
        <f ca="1">IF(NOTA[[#This Row],[ID_H]]="","",MATCH(NOTA[[#This Row],[NB NOTA_C_QTY]],[4]!db[NB NOTA_C_QTY+F],0))</f>
        <v/>
      </c>
      <c r="AV170" s="53" t="str">
        <f ca="1">IF(NOTA[[#This Row],[NB NOTA_C_QTY]]="","",ROW()-2)</f>
        <v/>
      </c>
    </row>
    <row r="171" spans="1:48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H171" s="47"/>
      <c r="N171" s="38"/>
      <c r="Q171" s="42"/>
      <c r="R171" s="48"/>
      <c r="S171" s="49"/>
      <c r="U171" s="50"/>
      <c r="V171" s="45"/>
      <c r="W171" s="50" t="str">
        <f>IF(NOTA[[#This Row],[HARGA/ CTN]]="",NOTA[[#This Row],[JUMLAH_H]],NOTA[[#This Row],[HARGA/ CTN]]*IF(NOTA[[#This Row],[C]]="",0,NOTA[[#This Row],[C]]))</f>
        <v/>
      </c>
      <c r="X171" s="50" t="str">
        <f>IF(NOTA[[#This Row],[JUMLAH]]="","",NOTA[[#This Row],[JUMLAH]]*NOTA[[#This Row],[DISC 1]])</f>
        <v/>
      </c>
      <c r="Y171" s="50" t="str">
        <f>IF(NOTA[[#This Row],[JUMLAH]]="","",(NOTA[[#This Row],[JUMLAH]]-NOTA[[#This Row],[DISC 1-]])*NOTA[[#This Row],[DISC 2]])</f>
        <v/>
      </c>
      <c r="Z171" s="50" t="str">
        <f>IF(NOTA[[#This Row],[JUMLAH]]="","",NOTA[[#This Row],[DISC 1-]]+NOTA[[#This Row],[DISC 2-]])</f>
        <v/>
      </c>
      <c r="AA171" s="50" t="str">
        <f>IF(NOTA[[#This Row],[JUMLAH]]="","",NOTA[[#This Row],[JUMLAH]]-NOTA[[#This Row],[DISC]])</f>
        <v/>
      </c>
      <c r="AB171" s="50"/>
      <c r="AC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1" s="50" t="str">
        <f>IF(OR(NOTA[[#This Row],[QTY]]="",NOTA[[#This Row],[HARGA SATUAN]]="",),"",NOTA[[#This Row],[QTY]]*NOTA[[#This Row],[HARGA SATUAN]])</f>
        <v/>
      </c>
      <c r="AG171" s="39" t="str">
        <f ca="1">IF(NOTA[ID_H]="","",INDEX(NOTA[TANGGAL],MATCH(,INDIRECT(ADDRESS(ROW(NOTA[TANGGAL]),COLUMN(NOTA[TANGGAL]))&amp;":"&amp;ADDRESS(ROW(),COLUMN(NOTA[TANGGAL]))),-1)))</f>
        <v/>
      </c>
      <c r="AH171" s="41" t="str">
        <f ca="1">IF(NOTA[[#This Row],[NAMA BARANG]]="","",INDEX(NOTA[SUPPLIER],MATCH(,INDIRECT(ADDRESS(ROW(NOTA[ID]),COLUMN(NOTA[ID]))&amp;":"&amp;ADDRESS(ROW(),COLUMN(NOTA[ID]))),-1)))</f>
        <v/>
      </c>
      <c r="AI171" s="41" t="str">
        <f ca="1">IF(NOTA[[#This Row],[ID_H]]="","",IF(NOTA[[#This Row],[FAKTUR]]="",INDIRECT(ADDRESS(ROW()-1,COLUMN())),NOTA[[#This Row],[FAKTUR]]))</f>
        <v/>
      </c>
      <c r="AJ171" s="38" t="str">
        <f ca="1">IF(NOTA[[#This Row],[ID]]="","",COUNTIF(NOTA[ID_H],NOTA[[#This Row],[ID_H]]))</f>
        <v/>
      </c>
      <c r="AK171" s="38" t="str">
        <f ca="1">IF(NOTA[[#This Row],[TGL.NOTA]]="",IF(NOTA[[#This Row],[SUPPLIER_H]]="","",AK170),MONTH(NOTA[[#This Row],[TGL.NOTA]]))</f>
        <v/>
      </c>
      <c r="AL171" s="38" t="str">
        <f>LOWER(SUBSTITUTE(SUBSTITUTE(SUBSTITUTE(SUBSTITUTE(SUBSTITUTE(SUBSTITUTE(SUBSTITUTE(SUBSTITUTE(SUBSTITUTE(NOTA[NAMA BARANG]," ",),".",""),"-",""),"(",""),")",""),",",""),"/",""),"""",""),"+",""))</f>
        <v/>
      </c>
      <c r="AM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8" t="str">
        <f>IF(NOTA[[#This Row],[CONCAT4]]="","",_xlfn.IFNA(MATCH(NOTA[[#This Row],[CONCAT4]],[2]!RAW[CONCAT_H],0),FALSE))</f>
        <v/>
      </c>
      <c r="AQ171" s="38" t="str">
        <f>IF(NOTA[[#This Row],[CONCAT1]]="","",MATCH(NOTA[[#This Row],[CONCAT1]],[3]!db[NB NOTA_C],0))</f>
        <v/>
      </c>
      <c r="AR171" s="38" t="str">
        <f>IF(NOTA[[#This Row],[QTY/ CTN]]="","",TRUE)</f>
        <v/>
      </c>
      <c r="AS171" s="38" t="str">
        <f ca="1">IF(NOTA[[#This Row],[ID_H]]="","",IF(NOTA[[#This Row],[Column3]]=TRUE,NOTA[[#This Row],[QTY/ CTN]],INDEX([3]!db[QTY/ CTN],NOTA[[#This Row],[//DB]])))</f>
        <v/>
      </c>
      <c r="AT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1" s="38" t="str">
        <f ca="1">IF(NOTA[[#This Row],[ID_H]]="","",MATCH(NOTA[[#This Row],[NB NOTA_C_QTY]],[4]!db[NB NOTA_C_QTY+F],0))</f>
        <v/>
      </c>
      <c r="AV171" s="53" t="str">
        <f ca="1">IF(NOTA[[#This Row],[NB NOTA_C_QTY]]="","",ROW()-2)</f>
        <v/>
      </c>
    </row>
    <row r="172" spans="1:48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H172" s="47"/>
      <c r="N172" s="38"/>
      <c r="Q172" s="42"/>
      <c r="R172" s="48"/>
      <c r="S172" s="49"/>
      <c r="U172" s="50"/>
      <c r="V172" s="45"/>
      <c r="W172" s="50" t="str">
        <f>IF(NOTA[[#This Row],[HARGA/ CTN]]="",NOTA[[#This Row],[JUMLAH_H]],NOTA[[#This Row],[HARGA/ CTN]]*IF(NOTA[[#This Row],[C]]="",0,NOTA[[#This Row],[C]]))</f>
        <v/>
      </c>
      <c r="X172" s="50" t="str">
        <f>IF(NOTA[[#This Row],[JUMLAH]]="","",NOTA[[#This Row],[JUMLAH]]*NOTA[[#This Row],[DISC 1]])</f>
        <v/>
      </c>
      <c r="Y172" s="50" t="str">
        <f>IF(NOTA[[#This Row],[JUMLAH]]="","",(NOTA[[#This Row],[JUMLAH]]-NOTA[[#This Row],[DISC 1-]])*NOTA[[#This Row],[DISC 2]])</f>
        <v/>
      </c>
      <c r="Z172" s="50" t="str">
        <f>IF(NOTA[[#This Row],[JUMLAH]]="","",NOTA[[#This Row],[DISC 1-]]+NOTA[[#This Row],[DISC 2-]])</f>
        <v/>
      </c>
      <c r="AA172" s="50" t="str">
        <f>IF(NOTA[[#This Row],[JUMLAH]]="","",NOTA[[#This Row],[JUMLAH]]-NOTA[[#This Row],[DISC]])</f>
        <v/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50" t="str">
        <f>IF(OR(NOTA[[#This Row],[QTY]]="",NOTA[[#This Row],[HARGA SATUAN]]="",),"",NOTA[[#This Row],[QTY]]*NOTA[[#This Row],[HARGA SATUAN]])</f>
        <v/>
      </c>
      <c r="AG172" s="39" t="str">
        <f ca="1">IF(NOTA[ID_H]="","",INDEX(NOTA[TANGGAL],MATCH(,INDIRECT(ADDRESS(ROW(NOTA[TANGGAL]),COLUMN(NOTA[TANGGAL]))&amp;":"&amp;ADDRESS(ROW(),COLUMN(NOTA[TANGGAL]))),-1)))</f>
        <v/>
      </c>
      <c r="AH172" s="41" t="str">
        <f ca="1">IF(NOTA[[#This Row],[NAMA BARANG]]="","",INDEX(NOTA[SUPPLIER],MATCH(,INDIRECT(ADDRESS(ROW(NOTA[ID]),COLUMN(NOTA[ID]))&amp;":"&amp;ADDRESS(ROW(),COLUMN(NOTA[ID]))),-1)))</f>
        <v/>
      </c>
      <c r="AI172" s="41" t="str">
        <f ca="1">IF(NOTA[[#This Row],[ID_H]]="","",IF(NOTA[[#This Row],[FAKTUR]]="",INDIRECT(ADDRESS(ROW()-1,COLUMN())),NOTA[[#This Row],[FAKTUR]]))</f>
        <v/>
      </c>
      <c r="AJ172" s="38" t="str">
        <f ca="1">IF(NOTA[[#This Row],[ID]]="","",COUNTIF(NOTA[ID_H],NOTA[[#This Row],[ID_H]]))</f>
        <v/>
      </c>
      <c r="AK172" s="38" t="str">
        <f ca="1">IF(NOTA[[#This Row],[TGL.NOTA]]="",IF(NOTA[[#This Row],[SUPPLIER_H]]="","",AK171),MONTH(NOTA[[#This Row],[TGL.NOTA]]))</f>
        <v/>
      </c>
      <c r="AL172" s="38" t="str">
        <f>LOWER(SUBSTITUTE(SUBSTITUTE(SUBSTITUTE(SUBSTITUTE(SUBSTITUTE(SUBSTITUTE(SUBSTITUTE(SUBSTITUTE(SUBSTITUTE(NOTA[NAMA BARANG]," ",),".",""),"-",""),"(",""),")",""),",",""),"/",""),"""",""),"+",""))</f>
        <v/>
      </c>
      <c r="AM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8" t="str">
        <f>IF(NOTA[[#This Row],[CONCAT4]]="","",_xlfn.IFNA(MATCH(NOTA[[#This Row],[CONCAT4]],[2]!RAW[CONCAT_H],0),FALSE))</f>
        <v/>
      </c>
      <c r="AQ172" s="38" t="str">
        <f>IF(NOTA[[#This Row],[CONCAT1]]="","",MATCH(NOTA[[#This Row],[CONCAT1]],[3]!db[NB NOTA_C],0))</f>
        <v/>
      </c>
      <c r="AR172" s="38" t="str">
        <f>IF(NOTA[[#This Row],[QTY/ CTN]]="","",TRUE)</f>
        <v/>
      </c>
      <c r="AS172" s="38" t="str">
        <f ca="1">IF(NOTA[[#This Row],[ID_H]]="","",IF(NOTA[[#This Row],[Column3]]=TRUE,NOTA[[#This Row],[QTY/ CTN]],INDEX([3]!db[QTY/ CTN],NOTA[[#This Row],[//DB]])))</f>
        <v/>
      </c>
      <c r="AT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2" s="38" t="str">
        <f ca="1">IF(NOTA[[#This Row],[ID_H]]="","",MATCH(NOTA[[#This Row],[NB NOTA_C_QTY]],[4]!db[NB NOTA_C_QTY+F],0))</f>
        <v/>
      </c>
      <c r="AV172" s="53" t="str">
        <f ca="1">IF(NOTA[[#This Row],[NB NOTA_C_QTY]]="","",ROW()-2)</f>
        <v/>
      </c>
    </row>
    <row r="173" spans="1:48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H173" s="47"/>
      <c r="N173" s="38"/>
      <c r="Q173" s="42"/>
      <c r="R173" s="48"/>
      <c r="S173" s="49"/>
      <c r="U173" s="50"/>
      <c r="V173" s="45"/>
      <c r="W173" s="50" t="str">
        <f>IF(NOTA[[#This Row],[HARGA/ CTN]]="",NOTA[[#This Row],[JUMLAH_H]],NOTA[[#This Row],[HARGA/ CTN]]*IF(NOTA[[#This Row],[C]]="",0,NOTA[[#This Row],[C]]))</f>
        <v/>
      </c>
      <c r="X173" s="50" t="str">
        <f>IF(NOTA[[#This Row],[JUMLAH]]="","",NOTA[[#This Row],[JUMLAH]]*NOTA[[#This Row],[DISC 1]])</f>
        <v/>
      </c>
      <c r="Y173" s="50" t="str">
        <f>IF(NOTA[[#This Row],[JUMLAH]]="","",(NOTA[[#This Row],[JUMLAH]]-NOTA[[#This Row],[DISC 1-]])*NOTA[[#This Row],[DISC 2]])</f>
        <v/>
      </c>
      <c r="Z173" s="50" t="str">
        <f>IF(NOTA[[#This Row],[JUMLAH]]="","",NOTA[[#This Row],[DISC 1-]]+NOTA[[#This Row],[DISC 2-]])</f>
        <v/>
      </c>
      <c r="AA173" s="50" t="str">
        <f>IF(NOTA[[#This Row],[JUMLAH]]="","",NOTA[[#This Row],[JUMLAH]]-NOTA[[#This Row],[DISC]])</f>
        <v/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3" s="50" t="str">
        <f>IF(OR(NOTA[[#This Row],[QTY]]="",NOTA[[#This Row],[HARGA SATUAN]]="",),"",NOTA[[#This Row],[QTY]]*NOTA[[#This Row],[HARGA SATUAN]])</f>
        <v/>
      </c>
      <c r="AG173" s="39" t="str">
        <f ca="1">IF(NOTA[ID_H]="","",INDEX(NOTA[TANGGAL],MATCH(,INDIRECT(ADDRESS(ROW(NOTA[TANGGAL]),COLUMN(NOTA[TANGGAL]))&amp;":"&amp;ADDRESS(ROW(),COLUMN(NOTA[TANGGAL]))),-1)))</f>
        <v/>
      </c>
      <c r="AH173" s="41" t="str">
        <f ca="1">IF(NOTA[[#This Row],[NAMA BARANG]]="","",INDEX(NOTA[SUPPLIER],MATCH(,INDIRECT(ADDRESS(ROW(NOTA[ID]),COLUMN(NOTA[ID]))&amp;":"&amp;ADDRESS(ROW(),COLUMN(NOTA[ID]))),-1)))</f>
        <v/>
      </c>
      <c r="AI173" s="41" t="str">
        <f ca="1">IF(NOTA[[#This Row],[ID_H]]="","",IF(NOTA[[#This Row],[FAKTUR]]="",INDIRECT(ADDRESS(ROW()-1,COLUMN())),NOTA[[#This Row],[FAKTUR]]))</f>
        <v/>
      </c>
      <c r="AJ173" s="38" t="str">
        <f ca="1">IF(NOTA[[#This Row],[ID]]="","",COUNTIF(NOTA[ID_H],NOTA[[#This Row],[ID_H]]))</f>
        <v/>
      </c>
      <c r="AK173" s="38" t="str">
        <f ca="1">IF(NOTA[[#This Row],[TGL.NOTA]]="",IF(NOTA[[#This Row],[SUPPLIER_H]]="","",AK172),MONTH(NOTA[[#This Row],[TGL.NOTA]]))</f>
        <v/>
      </c>
      <c r="AL173" s="38" t="str">
        <f>LOWER(SUBSTITUTE(SUBSTITUTE(SUBSTITUTE(SUBSTITUTE(SUBSTITUTE(SUBSTITUTE(SUBSTITUTE(SUBSTITUTE(SUBSTITUTE(NOTA[NAMA BARANG]," ",),".",""),"-",""),"(",""),")",""),",",""),"/",""),"""",""),"+",""))</f>
        <v/>
      </c>
      <c r="AM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8" t="str">
        <f>IF(NOTA[[#This Row],[CONCAT4]]="","",_xlfn.IFNA(MATCH(NOTA[[#This Row],[CONCAT4]],[2]!RAW[CONCAT_H],0),FALSE))</f>
        <v/>
      </c>
      <c r="AQ173" s="38" t="str">
        <f>IF(NOTA[[#This Row],[CONCAT1]]="","",MATCH(NOTA[[#This Row],[CONCAT1]],[3]!db[NB NOTA_C],0))</f>
        <v/>
      </c>
      <c r="AR173" s="38" t="str">
        <f>IF(NOTA[[#This Row],[QTY/ CTN]]="","",TRUE)</f>
        <v/>
      </c>
      <c r="AS173" s="38" t="str">
        <f ca="1">IF(NOTA[[#This Row],[ID_H]]="","",IF(NOTA[[#This Row],[Column3]]=TRUE,NOTA[[#This Row],[QTY/ CTN]],INDEX([3]!db[QTY/ CTN],NOTA[[#This Row],[//DB]])))</f>
        <v/>
      </c>
      <c r="AT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3" s="38" t="str">
        <f ca="1">IF(NOTA[[#This Row],[ID_H]]="","",MATCH(NOTA[[#This Row],[NB NOTA_C_QTY]],[4]!db[NB NOTA_C_QTY+F],0))</f>
        <v/>
      </c>
      <c r="AV173" s="53" t="str">
        <f ca="1">IF(NOTA[[#This Row],[NB NOTA_C_QTY]]="","",ROW()-2)</f>
        <v/>
      </c>
    </row>
    <row r="174" spans="1:48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H174" s="47"/>
      <c r="N174" s="38"/>
      <c r="Q174" s="42"/>
      <c r="R174" s="48"/>
      <c r="S174" s="49"/>
      <c r="U174" s="50"/>
      <c r="V174" s="45"/>
      <c r="W174" s="50" t="str">
        <f>IF(NOTA[[#This Row],[HARGA/ CTN]]="",NOTA[[#This Row],[JUMLAH_H]],NOTA[[#This Row],[HARGA/ CTN]]*IF(NOTA[[#This Row],[C]]="",0,NOTA[[#This Row],[C]]))</f>
        <v/>
      </c>
      <c r="X174" s="50" t="str">
        <f>IF(NOTA[[#This Row],[JUMLAH]]="","",NOTA[[#This Row],[JUMLAH]]*NOTA[[#This Row],[DISC 1]])</f>
        <v/>
      </c>
      <c r="Y174" s="50" t="str">
        <f>IF(NOTA[[#This Row],[JUMLAH]]="","",(NOTA[[#This Row],[JUMLAH]]-NOTA[[#This Row],[DISC 1-]])*NOTA[[#This Row],[DISC 2]])</f>
        <v/>
      </c>
      <c r="Z174" s="50" t="str">
        <f>IF(NOTA[[#This Row],[JUMLAH]]="","",NOTA[[#This Row],[DISC 1-]]+NOTA[[#This Row],[DISC 2-]])</f>
        <v/>
      </c>
      <c r="AA174" s="50" t="str">
        <f>IF(NOTA[[#This Row],[JUMLAH]]="","",NOTA[[#This Row],[JUMLAH]]-NOTA[[#This Row],[DISC]])</f>
        <v/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4" s="50" t="str">
        <f>IF(OR(NOTA[[#This Row],[QTY]]="",NOTA[[#This Row],[HARGA SATUAN]]="",),"",NOTA[[#This Row],[QTY]]*NOTA[[#This Row],[HARGA SATUAN]])</f>
        <v/>
      </c>
      <c r="AG174" s="39" t="str">
        <f ca="1">IF(NOTA[ID_H]="","",INDEX(NOTA[TANGGAL],MATCH(,INDIRECT(ADDRESS(ROW(NOTA[TANGGAL]),COLUMN(NOTA[TANGGAL]))&amp;":"&amp;ADDRESS(ROW(),COLUMN(NOTA[TANGGAL]))),-1)))</f>
        <v/>
      </c>
      <c r="AH174" s="41" t="str">
        <f ca="1">IF(NOTA[[#This Row],[NAMA BARANG]]="","",INDEX(NOTA[SUPPLIER],MATCH(,INDIRECT(ADDRESS(ROW(NOTA[ID]),COLUMN(NOTA[ID]))&amp;":"&amp;ADDRESS(ROW(),COLUMN(NOTA[ID]))),-1)))</f>
        <v/>
      </c>
      <c r="AI174" s="41" t="str">
        <f ca="1">IF(NOTA[[#This Row],[ID_H]]="","",IF(NOTA[[#This Row],[FAKTUR]]="",INDIRECT(ADDRESS(ROW()-1,COLUMN())),NOTA[[#This Row],[FAKTUR]]))</f>
        <v/>
      </c>
      <c r="AJ174" s="38" t="str">
        <f ca="1">IF(NOTA[[#This Row],[ID]]="","",COUNTIF(NOTA[ID_H],NOTA[[#This Row],[ID_H]]))</f>
        <v/>
      </c>
      <c r="AK174" s="38" t="str">
        <f ca="1">IF(NOTA[[#This Row],[TGL.NOTA]]="",IF(NOTA[[#This Row],[SUPPLIER_H]]="","",AK173),MONTH(NOTA[[#This Row],[TGL.NOTA]]))</f>
        <v/>
      </c>
      <c r="AL174" s="38" t="str">
        <f>LOWER(SUBSTITUTE(SUBSTITUTE(SUBSTITUTE(SUBSTITUTE(SUBSTITUTE(SUBSTITUTE(SUBSTITUTE(SUBSTITUTE(SUBSTITUTE(NOTA[NAMA BARANG]," ",),".",""),"-",""),"(",""),")",""),",",""),"/",""),"""",""),"+",""))</f>
        <v/>
      </c>
      <c r="AM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8" t="str">
        <f>IF(NOTA[[#This Row],[CONCAT4]]="","",_xlfn.IFNA(MATCH(NOTA[[#This Row],[CONCAT4]],[2]!RAW[CONCAT_H],0),FALSE))</f>
        <v/>
      </c>
      <c r="AQ174" s="38" t="str">
        <f>IF(NOTA[[#This Row],[CONCAT1]]="","",MATCH(NOTA[[#This Row],[CONCAT1]],[3]!db[NB NOTA_C],0))</f>
        <v/>
      </c>
      <c r="AR174" s="38" t="str">
        <f>IF(NOTA[[#This Row],[QTY/ CTN]]="","",TRUE)</f>
        <v/>
      </c>
      <c r="AS174" s="38" t="str">
        <f ca="1">IF(NOTA[[#This Row],[ID_H]]="","",IF(NOTA[[#This Row],[Column3]]=TRUE,NOTA[[#This Row],[QTY/ CTN]],INDEX([3]!db[QTY/ CTN],NOTA[[#This Row],[//DB]])))</f>
        <v/>
      </c>
      <c r="AT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4" s="38" t="str">
        <f ca="1">IF(NOTA[[#This Row],[ID_H]]="","",MATCH(NOTA[[#This Row],[NB NOTA_C_QTY]],[4]!db[NB NOTA_C_QTY+F],0))</f>
        <v/>
      </c>
      <c r="AV174" s="53" t="str">
        <f ca="1">IF(NOTA[[#This Row],[NB NOTA_C_QTY]]="","",ROW()-2)</f>
        <v/>
      </c>
    </row>
    <row r="175" spans="1:48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H175" s="47"/>
      <c r="N175" s="38"/>
      <c r="Q175" s="42"/>
      <c r="R175" s="48"/>
      <c r="S175" s="49"/>
      <c r="U175" s="50"/>
      <c r="V175" s="45"/>
      <c r="W175" s="50" t="str">
        <f>IF(NOTA[[#This Row],[HARGA/ CTN]]="",NOTA[[#This Row],[JUMLAH_H]],NOTA[[#This Row],[HARGA/ CTN]]*IF(NOTA[[#This Row],[C]]="",0,NOTA[[#This Row],[C]]))</f>
        <v/>
      </c>
      <c r="X175" s="50" t="str">
        <f>IF(NOTA[[#This Row],[JUMLAH]]="","",NOTA[[#This Row],[JUMLAH]]*NOTA[[#This Row],[DISC 1]])</f>
        <v/>
      </c>
      <c r="Y175" s="50" t="str">
        <f>IF(NOTA[[#This Row],[JUMLAH]]="","",(NOTA[[#This Row],[JUMLAH]]-NOTA[[#This Row],[DISC 1-]])*NOTA[[#This Row],[DISC 2]])</f>
        <v/>
      </c>
      <c r="Z175" s="50" t="str">
        <f>IF(NOTA[[#This Row],[JUMLAH]]="","",NOTA[[#This Row],[DISC 1-]]+NOTA[[#This Row],[DISC 2-]])</f>
        <v/>
      </c>
      <c r="AA175" s="50" t="str">
        <f>IF(NOTA[[#This Row],[JUMLAH]]="","",NOTA[[#This Row],[JUMLAH]]-NOTA[[#This Row],[DISC]])</f>
        <v/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5" s="50" t="str">
        <f>IF(OR(NOTA[[#This Row],[QTY]]="",NOTA[[#This Row],[HARGA SATUAN]]="",),"",NOTA[[#This Row],[QTY]]*NOTA[[#This Row],[HARGA SATUAN]])</f>
        <v/>
      </c>
      <c r="AG175" s="39" t="str">
        <f ca="1">IF(NOTA[ID_H]="","",INDEX(NOTA[TANGGAL],MATCH(,INDIRECT(ADDRESS(ROW(NOTA[TANGGAL]),COLUMN(NOTA[TANGGAL]))&amp;":"&amp;ADDRESS(ROW(),COLUMN(NOTA[TANGGAL]))),-1)))</f>
        <v/>
      </c>
      <c r="AH175" s="41" t="str">
        <f ca="1">IF(NOTA[[#This Row],[NAMA BARANG]]="","",INDEX(NOTA[SUPPLIER],MATCH(,INDIRECT(ADDRESS(ROW(NOTA[ID]),COLUMN(NOTA[ID]))&amp;":"&amp;ADDRESS(ROW(),COLUMN(NOTA[ID]))),-1)))</f>
        <v/>
      </c>
      <c r="AI175" s="41" t="str">
        <f ca="1">IF(NOTA[[#This Row],[ID_H]]="","",IF(NOTA[[#This Row],[FAKTUR]]="",INDIRECT(ADDRESS(ROW()-1,COLUMN())),NOTA[[#This Row],[FAKTUR]]))</f>
        <v/>
      </c>
      <c r="AJ175" s="38" t="str">
        <f ca="1">IF(NOTA[[#This Row],[ID]]="","",COUNTIF(NOTA[ID_H],NOTA[[#This Row],[ID_H]]))</f>
        <v/>
      </c>
      <c r="AK175" s="38" t="str">
        <f ca="1">IF(NOTA[[#This Row],[TGL.NOTA]]="",IF(NOTA[[#This Row],[SUPPLIER_H]]="","",AK174),MONTH(NOTA[[#This Row],[TGL.NOTA]]))</f>
        <v/>
      </c>
      <c r="AL175" s="38" t="str">
        <f>LOWER(SUBSTITUTE(SUBSTITUTE(SUBSTITUTE(SUBSTITUTE(SUBSTITUTE(SUBSTITUTE(SUBSTITUTE(SUBSTITUTE(SUBSTITUTE(NOTA[NAMA BARANG]," ",),".",""),"-",""),"(",""),")",""),",",""),"/",""),"""",""),"+",""))</f>
        <v/>
      </c>
      <c r="AM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8" t="str">
        <f>IF(NOTA[[#This Row],[CONCAT4]]="","",_xlfn.IFNA(MATCH(NOTA[[#This Row],[CONCAT4]],[2]!RAW[CONCAT_H],0),FALSE))</f>
        <v/>
      </c>
      <c r="AQ175" s="38" t="str">
        <f>IF(NOTA[[#This Row],[CONCAT1]]="","",MATCH(NOTA[[#This Row],[CONCAT1]],[3]!db[NB NOTA_C],0))</f>
        <v/>
      </c>
      <c r="AR175" s="38" t="str">
        <f>IF(NOTA[[#This Row],[QTY/ CTN]]="","",TRUE)</f>
        <v/>
      </c>
      <c r="AS175" s="38" t="str">
        <f ca="1">IF(NOTA[[#This Row],[ID_H]]="","",IF(NOTA[[#This Row],[Column3]]=TRUE,NOTA[[#This Row],[QTY/ CTN]],INDEX([3]!db[QTY/ CTN],NOTA[[#This Row],[//DB]])))</f>
        <v/>
      </c>
      <c r="AT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5" s="38" t="str">
        <f ca="1">IF(NOTA[[#This Row],[ID_H]]="","",MATCH(NOTA[[#This Row],[NB NOTA_C_QTY]],[4]!db[NB NOTA_C_QTY+F],0))</f>
        <v/>
      </c>
      <c r="AV175" s="53" t="str">
        <f ca="1">IF(NOTA[[#This Row],[NB NOTA_C_QTY]]="","",ROW()-2)</f>
        <v/>
      </c>
    </row>
    <row r="176" spans="1:48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H176" s="47"/>
      <c r="N176" s="38"/>
      <c r="Q176" s="42"/>
      <c r="R176" s="48"/>
      <c r="S176" s="49"/>
      <c r="U176" s="50"/>
      <c r="V176" s="45"/>
      <c r="W176" s="50" t="str">
        <f>IF(NOTA[[#This Row],[HARGA/ CTN]]="",NOTA[[#This Row],[JUMLAH_H]],NOTA[[#This Row],[HARGA/ CTN]]*IF(NOTA[[#This Row],[C]]="",0,NOTA[[#This Row],[C]]))</f>
        <v/>
      </c>
      <c r="X176" s="50" t="str">
        <f>IF(NOTA[[#This Row],[JUMLAH]]="","",NOTA[[#This Row],[JUMLAH]]*NOTA[[#This Row],[DISC 1]])</f>
        <v/>
      </c>
      <c r="Y176" s="50" t="str">
        <f>IF(NOTA[[#This Row],[JUMLAH]]="","",(NOTA[[#This Row],[JUMLAH]]-NOTA[[#This Row],[DISC 1-]])*NOTA[[#This Row],[DISC 2]])</f>
        <v/>
      </c>
      <c r="Z176" s="50" t="str">
        <f>IF(NOTA[[#This Row],[JUMLAH]]="","",NOTA[[#This Row],[DISC 1-]]+NOTA[[#This Row],[DISC 2-]])</f>
        <v/>
      </c>
      <c r="AA176" s="50" t="str">
        <f>IF(NOTA[[#This Row],[JUMLAH]]="","",NOTA[[#This Row],[JUMLAH]]-NOTA[[#This Row],[DISC]])</f>
        <v/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50" t="str">
        <f>IF(OR(NOTA[[#This Row],[QTY]]="",NOTA[[#This Row],[HARGA SATUAN]]="",),"",NOTA[[#This Row],[QTY]]*NOTA[[#This Row],[HARGA SATUAN]])</f>
        <v/>
      </c>
      <c r="AG176" s="39" t="str">
        <f ca="1">IF(NOTA[ID_H]="","",INDEX(NOTA[TANGGAL],MATCH(,INDIRECT(ADDRESS(ROW(NOTA[TANGGAL]),COLUMN(NOTA[TANGGAL]))&amp;":"&amp;ADDRESS(ROW(),COLUMN(NOTA[TANGGAL]))),-1)))</f>
        <v/>
      </c>
      <c r="AH176" s="41" t="str">
        <f ca="1">IF(NOTA[[#This Row],[NAMA BARANG]]="","",INDEX(NOTA[SUPPLIER],MATCH(,INDIRECT(ADDRESS(ROW(NOTA[ID]),COLUMN(NOTA[ID]))&amp;":"&amp;ADDRESS(ROW(),COLUMN(NOTA[ID]))),-1)))</f>
        <v/>
      </c>
      <c r="AI176" s="41" t="str">
        <f ca="1">IF(NOTA[[#This Row],[ID_H]]="","",IF(NOTA[[#This Row],[FAKTUR]]="",INDIRECT(ADDRESS(ROW()-1,COLUMN())),NOTA[[#This Row],[FAKTUR]]))</f>
        <v/>
      </c>
      <c r="AJ176" s="38" t="str">
        <f ca="1">IF(NOTA[[#This Row],[ID]]="","",COUNTIF(NOTA[ID_H],NOTA[[#This Row],[ID_H]]))</f>
        <v/>
      </c>
      <c r="AK176" s="38" t="str">
        <f ca="1">IF(NOTA[[#This Row],[TGL.NOTA]]="",IF(NOTA[[#This Row],[SUPPLIER_H]]="","",AK175),MONTH(NOTA[[#This Row],[TGL.NOTA]]))</f>
        <v/>
      </c>
      <c r="AL176" s="38" t="str">
        <f>LOWER(SUBSTITUTE(SUBSTITUTE(SUBSTITUTE(SUBSTITUTE(SUBSTITUTE(SUBSTITUTE(SUBSTITUTE(SUBSTITUTE(SUBSTITUTE(NOTA[NAMA BARANG]," ",),".",""),"-",""),"(",""),")",""),",",""),"/",""),"""",""),"+",""))</f>
        <v/>
      </c>
      <c r="AM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8" t="str">
        <f>IF(NOTA[[#This Row],[CONCAT4]]="","",_xlfn.IFNA(MATCH(NOTA[[#This Row],[CONCAT4]],[2]!RAW[CONCAT_H],0),FALSE))</f>
        <v/>
      </c>
      <c r="AQ176" s="38" t="str">
        <f>IF(NOTA[[#This Row],[CONCAT1]]="","",MATCH(NOTA[[#This Row],[CONCAT1]],[3]!db[NB NOTA_C],0))</f>
        <v/>
      </c>
      <c r="AR176" s="38" t="str">
        <f>IF(NOTA[[#This Row],[QTY/ CTN]]="","",TRUE)</f>
        <v/>
      </c>
      <c r="AS176" s="38" t="str">
        <f ca="1">IF(NOTA[[#This Row],[ID_H]]="","",IF(NOTA[[#This Row],[Column3]]=TRUE,NOTA[[#This Row],[QTY/ CTN]],INDEX([3]!db[QTY/ CTN],NOTA[[#This Row],[//DB]])))</f>
        <v/>
      </c>
      <c r="AT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6" s="38" t="str">
        <f ca="1">IF(NOTA[[#This Row],[ID_H]]="","",MATCH(NOTA[[#This Row],[NB NOTA_C_QTY]],[4]!db[NB NOTA_C_QTY+F],0))</f>
        <v/>
      </c>
      <c r="AV176" s="53" t="str">
        <f ca="1">IF(NOTA[[#This Row],[NB NOTA_C_QTY]]="","",ROW()-2)</f>
        <v/>
      </c>
    </row>
    <row r="177" spans="1:48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H177" s="47"/>
      <c r="N177" s="38"/>
      <c r="Q177" s="42"/>
      <c r="R177" s="48"/>
      <c r="S177" s="49"/>
      <c r="U177" s="50"/>
      <c r="V177" s="45"/>
      <c r="W177" s="50" t="str">
        <f>IF(NOTA[[#This Row],[HARGA/ CTN]]="",NOTA[[#This Row],[JUMLAH_H]],NOTA[[#This Row],[HARGA/ CTN]]*IF(NOTA[[#This Row],[C]]="",0,NOTA[[#This Row],[C]]))</f>
        <v/>
      </c>
      <c r="X177" s="50" t="str">
        <f>IF(NOTA[[#This Row],[JUMLAH]]="","",NOTA[[#This Row],[JUMLAH]]*NOTA[[#This Row],[DISC 1]])</f>
        <v/>
      </c>
      <c r="Y177" s="50" t="str">
        <f>IF(NOTA[[#This Row],[JUMLAH]]="","",(NOTA[[#This Row],[JUMLAH]]-NOTA[[#This Row],[DISC 1-]])*NOTA[[#This Row],[DISC 2]])</f>
        <v/>
      </c>
      <c r="Z177" s="50" t="str">
        <f>IF(NOTA[[#This Row],[JUMLAH]]="","",NOTA[[#This Row],[DISC 1-]]+NOTA[[#This Row],[DISC 2-]])</f>
        <v/>
      </c>
      <c r="AA177" s="50" t="str">
        <f>IF(NOTA[[#This Row],[JUMLAH]]="","",NOTA[[#This Row],[JUMLAH]]-NOTA[[#This Row],[DISC]])</f>
        <v/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7" s="50" t="str">
        <f>IF(OR(NOTA[[#This Row],[QTY]]="",NOTA[[#This Row],[HARGA SATUAN]]="",),"",NOTA[[#This Row],[QTY]]*NOTA[[#This Row],[HARGA SATUAN]])</f>
        <v/>
      </c>
      <c r="AG177" s="39" t="str">
        <f ca="1">IF(NOTA[ID_H]="","",INDEX(NOTA[TANGGAL],MATCH(,INDIRECT(ADDRESS(ROW(NOTA[TANGGAL]),COLUMN(NOTA[TANGGAL]))&amp;":"&amp;ADDRESS(ROW(),COLUMN(NOTA[TANGGAL]))),-1)))</f>
        <v/>
      </c>
      <c r="AH177" s="41" t="str">
        <f ca="1">IF(NOTA[[#This Row],[NAMA BARANG]]="","",INDEX(NOTA[SUPPLIER],MATCH(,INDIRECT(ADDRESS(ROW(NOTA[ID]),COLUMN(NOTA[ID]))&amp;":"&amp;ADDRESS(ROW(),COLUMN(NOTA[ID]))),-1)))</f>
        <v/>
      </c>
      <c r="AI177" s="41" t="str">
        <f ca="1">IF(NOTA[[#This Row],[ID_H]]="","",IF(NOTA[[#This Row],[FAKTUR]]="",INDIRECT(ADDRESS(ROW()-1,COLUMN())),NOTA[[#This Row],[FAKTUR]]))</f>
        <v/>
      </c>
      <c r="AJ177" s="38" t="str">
        <f ca="1">IF(NOTA[[#This Row],[ID]]="","",COUNTIF(NOTA[ID_H],NOTA[[#This Row],[ID_H]]))</f>
        <v/>
      </c>
      <c r="AK177" s="38" t="str">
        <f ca="1">IF(NOTA[[#This Row],[TGL.NOTA]]="",IF(NOTA[[#This Row],[SUPPLIER_H]]="","",AK176),MONTH(NOTA[[#This Row],[TGL.NOTA]]))</f>
        <v/>
      </c>
      <c r="AL177" s="38" t="str">
        <f>LOWER(SUBSTITUTE(SUBSTITUTE(SUBSTITUTE(SUBSTITUTE(SUBSTITUTE(SUBSTITUTE(SUBSTITUTE(SUBSTITUTE(SUBSTITUTE(NOTA[NAMA BARANG]," ",),".",""),"-",""),"(",""),")",""),",",""),"/",""),"""",""),"+",""))</f>
        <v/>
      </c>
      <c r="AM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8" t="str">
        <f>IF(NOTA[[#This Row],[CONCAT4]]="","",_xlfn.IFNA(MATCH(NOTA[[#This Row],[CONCAT4]],[2]!RAW[CONCAT_H],0),FALSE))</f>
        <v/>
      </c>
      <c r="AQ177" s="38" t="str">
        <f>IF(NOTA[[#This Row],[CONCAT1]]="","",MATCH(NOTA[[#This Row],[CONCAT1]],[3]!db[NB NOTA_C],0))</f>
        <v/>
      </c>
      <c r="AR177" s="38" t="str">
        <f>IF(NOTA[[#This Row],[QTY/ CTN]]="","",TRUE)</f>
        <v/>
      </c>
      <c r="AS177" s="38" t="str">
        <f ca="1">IF(NOTA[[#This Row],[ID_H]]="","",IF(NOTA[[#This Row],[Column3]]=TRUE,NOTA[[#This Row],[QTY/ CTN]],INDEX([3]!db[QTY/ CTN],NOTA[[#This Row],[//DB]])))</f>
        <v/>
      </c>
      <c r="AT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7" s="38" t="str">
        <f ca="1">IF(NOTA[[#This Row],[ID_H]]="","",MATCH(NOTA[[#This Row],[NB NOTA_C_QTY]],[4]!db[NB NOTA_C_QTY+F],0))</f>
        <v/>
      </c>
      <c r="AV177" s="53" t="str">
        <f ca="1">IF(NOTA[[#This Row],[NB NOTA_C_QTY]]="","",ROW()-2)</f>
        <v/>
      </c>
    </row>
    <row r="178" spans="1:48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H178" s="47"/>
      <c r="N178" s="38"/>
      <c r="Q178" s="42"/>
      <c r="R178" s="48"/>
      <c r="S178" s="49"/>
      <c r="U178" s="50"/>
      <c r="V178" s="45"/>
      <c r="W178" s="50" t="str">
        <f>IF(NOTA[[#This Row],[HARGA/ CTN]]="",NOTA[[#This Row],[JUMLAH_H]],NOTA[[#This Row],[HARGA/ CTN]]*IF(NOTA[[#This Row],[C]]="",0,NOTA[[#This Row],[C]]))</f>
        <v/>
      </c>
      <c r="X178" s="50" t="str">
        <f>IF(NOTA[[#This Row],[JUMLAH]]="","",NOTA[[#This Row],[JUMLAH]]*NOTA[[#This Row],[DISC 1]])</f>
        <v/>
      </c>
      <c r="Y178" s="50" t="str">
        <f>IF(NOTA[[#This Row],[JUMLAH]]="","",(NOTA[[#This Row],[JUMLAH]]-NOTA[[#This Row],[DISC 1-]])*NOTA[[#This Row],[DISC 2]])</f>
        <v/>
      </c>
      <c r="Z178" s="50" t="str">
        <f>IF(NOTA[[#This Row],[JUMLAH]]="","",NOTA[[#This Row],[DISC 1-]]+NOTA[[#This Row],[DISC 2-]])</f>
        <v/>
      </c>
      <c r="AA178" s="50" t="str">
        <f>IF(NOTA[[#This Row],[JUMLAH]]="","",NOTA[[#This Row],[JUMLAH]]-NOTA[[#This Row],[DISC]])</f>
        <v/>
      </c>
      <c r="AB178" s="50"/>
      <c r="AC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8" s="50" t="str">
        <f>IF(OR(NOTA[[#This Row],[QTY]]="",NOTA[[#This Row],[HARGA SATUAN]]="",),"",NOTA[[#This Row],[QTY]]*NOTA[[#This Row],[HARGA SATUAN]])</f>
        <v/>
      </c>
      <c r="AG178" s="39" t="str">
        <f ca="1">IF(NOTA[ID_H]="","",INDEX(NOTA[TANGGAL],MATCH(,INDIRECT(ADDRESS(ROW(NOTA[TANGGAL]),COLUMN(NOTA[TANGGAL]))&amp;":"&amp;ADDRESS(ROW(),COLUMN(NOTA[TANGGAL]))),-1)))</f>
        <v/>
      </c>
      <c r="AH178" s="41" t="str">
        <f ca="1">IF(NOTA[[#This Row],[NAMA BARANG]]="","",INDEX(NOTA[SUPPLIER],MATCH(,INDIRECT(ADDRESS(ROW(NOTA[ID]),COLUMN(NOTA[ID]))&amp;":"&amp;ADDRESS(ROW(),COLUMN(NOTA[ID]))),-1)))</f>
        <v/>
      </c>
      <c r="AI178" s="41" t="str">
        <f ca="1">IF(NOTA[[#This Row],[ID_H]]="","",IF(NOTA[[#This Row],[FAKTUR]]="",INDIRECT(ADDRESS(ROW()-1,COLUMN())),NOTA[[#This Row],[FAKTUR]]))</f>
        <v/>
      </c>
      <c r="AJ178" s="38" t="str">
        <f ca="1">IF(NOTA[[#This Row],[ID]]="","",COUNTIF(NOTA[ID_H],NOTA[[#This Row],[ID_H]]))</f>
        <v/>
      </c>
      <c r="AK178" s="38" t="str">
        <f ca="1">IF(NOTA[[#This Row],[TGL.NOTA]]="",IF(NOTA[[#This Row],[SUPPLIER_H]]="","",AK177),MONTH(NOTA[[#This Row],[TGL.NOTA]]))</f>
        <v/>
      </c>
      <c r="AL178" s="38" t="str">
        <f>LOWER(SUBSTITUTE(SUBSTITUTE(SUBSTITUTE(SUBSTITUTE(SUBSTITUTE(SUBSTITUTE(SUBSTITUTE(SUBSTITUTE(SUBSTITUTE(NOTA[NAMA BARANG]," ",),".",""),"-",""),"(",""),")",""),",",""),"/",""),"""",""),"+",""))</f>
        <v/>
      </c>
      <c r="AM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8" t="str">
        <f>IF(NOTA[[#This Row],[CONCAT4]]="","",_xlfn.IFNA(MATCH(NOTA[[#This Row],[CONCAT4]],[2]!RAW[CONCAT_H],0),FALSE))</f>
        <v/>
      </c>
      <c r="AQ178" s="38" t="str">
        <f>IF(NOTA[[#This Row],[CONCAT1]]="","",MATCH(NOTA[[#This Row],[CONCAT1]],[3]!db[NB NOTA_C],0))</f>
        <v/>
      </c>
      <c r="AR178" s="38" t="str">
        <f>IF(NOTA[[#This Row],[QTY/ CTN]]="","",TRUE)</f>
        <v/>
      </c>
      <c r="AS178" s="38" t="str">
        <f ca="1">IF(NOTA[[#This Row],[ID_H]]="","",IF(NOTA[[#This Row],[Column3]]=TRUE,NOTA[[#This Row],[QTY/ CTN]],INDEX([3]!db[QTY/ CTN],NOTA[[#This Row],[//DB]])))</f>
        <v/>
      </c>
      <c r="AT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8" s="38" t="str">
        <f ca="1">IF(NOTA[[#This Row],[ID_H]]="","",MATCH(NOTA[[#This Row],[NB NOTA_C_QTY]],[4]!db[NB NOTA_C_QTY+F],0))</f>
        <v/>
      </c>
      <c r="AV178" s="53" t="str">
        <f ca="1">IF(NOTA[[#This Row],[NB NOTA_C_QTY]]="","",ROW()-2)</f>
        <v/>
      </c>
    </row>
    <row r="179" spans="1:48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H179" s="47"/>
      <c r="N179" s="38"/>
      <c r="Q179" s="42"/>
      <c r="R179" s="48"/>
      <c r="S179" s="49"/>
      <c r="U179" s="50"/>
      <c r="V179" s="45"/>
      <c r="W179" s="50" t="str">
        <f>IF(NOTA[[#This Row],[HARGA/ CTN]]="",NOTA[[#This Row],[JUMLAH_H]],NOTA[[#This Row],[HARGA/ CTN]]*IF(NOTA[[#This Row],[C]]="",0,NOTA[[#This Row],[C]]))</f>
        <v/>
      </c>
      <c r="X179" s="50" t="str">
        <f>IF(NOTA[[#This Row],[JUMLAH]]="","",NOTA[[#This Row],[JUMLAH]]*NOTA[[#This Row],[DISC 1]])</f>
        <v/>
      </c>
      <c r="Y179" s="50" t="str">
        <f>IF(NOTA[[#This Row],[JUMLAH]]="","",(NOTA[[#This Row],[JUMLAH]]-NOTA[[#This Row],[DISC 1-]])*NOTA[[#This Row],[DISC 2]])</f>
        <v/>
      </c>
      <c r="Z179" s="50" t="str">
        <f>IF(NOTA[[#This Row],[JUMLAH]]="","",NOTA[[#This Row],[DISC 1-]]+NOTA[[#This Row],[DISC 2-]])</f>
        <v/>
      </c>
      <c r="AA179" s="50" t="str">
        <f>IF(NOTA[[#This Row],[JUMLAH]]="","",NOTA[[#This Row],[JUMLAH]]-NOTA[[#This Row],[DISC]])</f>
        <v/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0" t="str">
        <f>IF(OR(NOTA[[#This Row],[QTY]]="",NOTA[[#This Row],[HARGA SATUAN]]="",),"",NOTA[[#This Row],[QTY]]*NOTA[[#This Row],[HARGA SATUAN]])</f>
        <v/>
      </c>
      <c r="AG179" s="39" t="str">
        <f ca="1">IF(NOTA[ID_H]="","",INDEX(NOTA[TANGGAL],MATCH(,INDIRECT(ADDRESS(ROW(NOTA[TANGGAL]),COLUMN(NOTA[TANGGAL]))&amp;":"&amp;ADDRESS(ROW(),COLUMN(NOTA[TANGGAL]))),-1)))</f>
        <v/>
      </c>
      <c r="AH179" s="41" t="str">
        <f ca="1">IF(NOTA[[#This Row],[NAMA BARANG]]="","",INDEX(NOTA[SUPPLIER],MATCH(,INDIRECT(ADDRESS(ROW(NOTA[ID]),COLUMN(NOTA[ID]))&amp;":"&amp;ADDRESS(ROW(),COLUMN(NOTA[ID]))),-1)))</f>
        <v/>
      </c>
      <c r="AI179" s="41" t="str">
        <f ca="1">IF(NOTA[[#This Row],[ID_H]]="","",IF(NOTA[[#This Row],[FAKTUR]]="",INDIRECT(ADDRESS(ROW()-1,COLUMN())),NOTA[[#This Row],[FAKTUR]]))</f>
        <v/>
      </c>
      <c r="AJ179" s="38" t="str">
        <f ca="1">IF(NOTA[[#This Row],[ID]]="","",COUNTIF(NOTA[ID_H],NOTA[[#This Row],[ID_H]]))</f>
        <v/>
      </c>
      <c r="AK179" s="38" t="str">
        <f ca="1">IF(NOTA[[#This Row],[TGL.NOTA]]="",IF(NOTA[[#This Row],[SUPPLIER_H]]="","",AK178),MONTH(NOTA[[#This Row],[TGL.NOTA]]))</f>
        <v/>
      </c>
      <c r="AL179" s="38" t="str">
        <f>LOWER(SUBSTITUTE(SUBSTITUTE(SUBSTITUTE(SUBSTITUTE(SUBSTITUTE(SUBSTITUTE(SUBSTITUTE(SUBSTITUTE(SUBSTITUTE(NOTA[NAMA BARANG]," ",),".",""),"-",""),"(",""),")",""),",",""),"/",""),"""",""),"+",""))</f>
        <v/>
      </c>
      <c r="AM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8" t="str">
        <f>IF(NOTA[[#This Row],[CONCAT4]]="","",_xlfn.IFNA(MATCH(NOTA[[#This Row],[CONCAT4]],[2]!RAW[CONCAT_H],0),FALSE))</f>
        <v/>
      </c>
      <c r="AQ179" s="38" t="str">
        <f>IF(NOTA[[#This Row],[CONCAT1]]="","",MATCH(NOTA[[#This Row],[CONCAT1]],[3]!db[NB NOTA_C],0))</f>
        <v/>
      </c>
      <c r="AR179" s="38" t="str">
        <f>IF(NOTA[[#This Row],[QTY/ CTN]]="","",TRUE)</f>
        <v/>
      </c>
      <c r="AS179" s="38" t="str">
        <f ca="1">IF(NOTA[[#This Row],[ID_H]]="","",IF(NOTA[[#This Row],[Column3]]=TRUE,NOTA[[#This Row],[QTY/ CTN]],INDEX([3]!db[QTY/ CTN],NOTA[[#This Row],[//DB]])))</f>
        <v/>
      </c>
      <c r="AT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8" t="str">
        <f ca="1">IF(NOTA[[#This Row],[ID_H]]="","",MATCH(NOTA[[#This Row],[NB NOTA_C_QTY]],[4]!db[NB NOTA_C_QTY+F],0))</f>
        <v/>
      </c>
      <c r="AV179" s="53" t="str">
        <f ca="1">IF(NOTA[[#This Row],[NB NOTA_C_QTY]]="","",ROW()-2)</f>
        <v/>
      </c>
    </row>
    <row r="180" spans="1:48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 t="str">
        <f ca="1">IF(NOTA[[#This Row],[NAMA BARANG]]="","",INDEX(NOTA[ID],MATCH(,INDIRECT(ADDRESS(ROW(NOTA[ID]),COLUMN(NOTA[ID]))&amp;":"&amp;ADDRESS(ROW(),COLUMN(NOTA[ID]))),-1)))</f>
        <v/>
      </c>
      <c r="E180" s="46"/>
      <c r="H180" s="47"/>
      <c r="N180" s="38"/>
      <c r="Q180" s="42"/>
      <c r="R180" s="48"/>
      <c r="S180" s="49"/>
      <c r="U180" s="50"/>
      <c r="V180" s="45"/>
      <c r="W180" s="50" t="str">
        <f>IF(NOTA[[#This Row],[HARGA/ CTN]]="",NOTA[[#This Row],[JUMLAH_H]],NOTA[[#This Row],[HARGA/ CTN]]*IF(NOTA[[#This Row],[C]]="",0,NOTA[[#This Row],[C]]))</f>
        <v/>
      </c>
      <c r="X180" s="50" t="str">
        <f>IF(NOTA[[#This Row],[JUMLAH]]="","",NOTA[[#This Row],[JUMLAH]]*NOTA[[#This Row],[DISC 1]])</f>
        <v/>
      </c>
      <c r="Y180" s="50" t="str">
        <f>IF(NOTA[[#This Row],[JUMLAH]]="","",(NOTA[[#This Row],[JUMLAH]]-NOTA[[#This Row],[DISC 1-]])*NOTA[[#This Row],[DISC 2]])</f>
        <v/>
      </c>
      <c r="Z180" s="50" t="str">
        <f>IF(NOTA[[#This Row],[JUMLAH]]="","",NOTA[[#This Row],[DISC 1-]]+NOTA[[#This Row],[DISC 2-]])</f>
        <v/>
      </c>
      <c r="AA180" s="50" t="str">
        <f>IF(NOTA[[#This Row],[JUMLAH]]="","",NOTA[[#This Row],[JUMLAH]]-NOTA[[#This Row],[DISC]])</f>
        <v/>
      </c>
      <c r="AB180" s="50"/>
      <c r="AC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0" s="50" t="str">
        <f>IF(OR(NOTA[[#This Row],[QTY]]="",NOTA[[#This Row],[HARGA SATUAN]]="",),"",NOTA[[#This Row],[QTY]]*NOTA[[#This Row],[HARGA SATUAN]])</f>
        <v/>
      </c>
      <c r="AG180" s="39" t="str">
        <f ca="1">IF(NOTA[ID_H]="","",INDEX(NOTA[TANGGAL],MATCH(,INDIRECT(ADDRESS(ROW(NOTA[TANGGAL]),COLUMN(NOTA[TANGGAL]))&amp;":"&amp;ADDRESS(ROW(),COLUMN(NOTA[TANGGAL]))),-1)))</f>
        <v/>
      </c>
      <c r="AH180" s="41" t="str">
        <f ca="1">IF(NOTA[[#This Row],[NAMA BARANG]]="","",INDEX(NOTA[SUPPLIER],MATCH(,INDIRECT(ADDRESS(ROW(NOTA[ID]),COLUMN(NOTA[ID]))&amp;":"&amp;ADDRESS(ROW(),COLUMN(NOTA[ID]))),-1)))</f>
        <v/>
      </c>
      <c r="AI180" s="41" t="str">
        <f ca="1">IF(NOTA[[#This Row],[ID_H]]="","",IF(NOTA[[#This Row],[FAKTUR]]="",INDIRECT(ADDRESS(ROW()-1,COLUMN())),NOTA[[#This Row],[FAKTUR]]))</f>
        <v/>
      </c>
      <c r="AJ180" s="38" t="str">
        <f ca="1">IF(NOTA[[#This Row],[ID]]="","",COUNTIF(NOTA[ID_H],NOTA[[#This Row],[ID_H]]))</f>
        <v/>
      </c>
      <c r="AK180" s="38" t="str">
        <f ca="1">IF(NOTA[[#This Row],[TGL.NOTA]]="",IF(NOTA[[#This Row],[SUPPLIER_H]]="","",AK179),MONTH(NOTA[[#This Row],[TGL.NOTA]]))</f>
        <v/>
      </c>
      <c r="AL180" s="38" t="str">
        <f>LOWER(SUBSTITUTE(SUBSTITUTE(SUBSTITUTE(SUBSTITUTE(SUBSTITUTE(SUBSTITUTE(SUBSTITUTE(SUBSTITUTE(SUBSTITUTE(NOTA[NAMA BARANG]," ",),".",""),"-",""),"(",""),")",""),",",""),"/",""),"""",""),"+",""))</f>
        <v/>
      </c>
      <c r="AM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0" s="38" t="str">
        <f>IF(NOTA[[#This Row],[CONCAT4]]="","",_xlfn.IFNA(MATCH(NOTA[[#This Row],[CONCAT4]],[2]!RAW[CONCAT_H],0),FALSE))</f>
        <v/>
      </c>
      <c r="AQ180" s="38" t="str">
        <f>IF(NOTA[[#This Row],[CONCAT1]]="","",MATCH(NOTA[[#This Row],[CONCAT1]],[3]!db[NB NOTA_C],0))</f>
        <v/>
      </c>
      <c r="AR180" s="38" t="str">
        <f>IF(NOTA[[#This Row],[QTY/ CTN]]="","",TRUE)</f>
        <v/>
      </c>
      <c r="AS180" s="38" t="str">
        <f ca="1">IF(NOTA[[#This Row],[ID_H]]="","",IF(NOTA[[#This Row],[Column3]]=TRUE,NOTA[[#This Row],[QTY/ CTN]],INDEX([3]!db[QTY/ CTN],NOTA[[#This Row],[//DB]])))</f>
        <v/>
      </c>
      <c r="AT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0" s="38" t="str">
        <f ca="1">IF(NOTA[[#This Row],[ID_H]]="","",MATCH(NOTA[[#This Row],[NB NOTA_C_QTY]],[4]!db[NB NOTA_C_QTY+F],0))</f>
        <v/>
      </c>
      <c r="AV180" s="53" t="str">
        <f ca="1">IF(NOTA[[#This Row],[NB NOTA_C_QTY]]="","",ROW()-2)</f>
        <v/>
      </c>
    </row>
    <row r="181" spans="1:48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H181" s="47"/>
      <c r="N181" s="38"/>
      <c r="Q181" s="42"/>
      <c r="R181" s="48"/>
      <c r="S181" s="49"/>
      <c r="U181" s="50"/>
      <c r="V181" s="45"/>
      <c r="W181" s="50" t="str">
        <f>IF(NOTA[[#This Row],[HARGA/ CTN]]="",NOTA[[#This Row],[JUMLAH_H]],NOTA[[#This Row],[HARGA/ CTN]]*IF(NOTA[[#This Row],[C]]="",0,NOTA[[#This Row],[C]]))</f>
        <v/>
      </c>
      <c r="X181" s="50" t="str">
        <f>IF(NOTA[[#This Row],[JUMLAH]]="","",NOTA[[#This Row],[JUMLAH]]*NOTA[[#This Row],[DISC 1]])</f>
        <v/>
      </c>
      <c r="Y181" s="50" t="str">
        <f>IF(NOTA[[#This Row],[JUMLAH]]="","",(NOTA[[#This Row],[JUMLAH]]-NOTA[[#This Row],[DISC 1-]])*NOTA[[#This Row],[DISC 2]])</f>
        <v/>
      </c>
      <c r="Z181" s="50" t="str">
        <f>IF(NOTA[[#This Row],[JUMLAH]]="","",NOTA[[#This Row],[DISC 1-]]+NOTA[[#This Row],[DISC 2-]])</f>
        <v/>
      </c>
      <c r="AA181" s="50" t="str">
        <f>IF(NOTA[[#This Row],[JUMLAH]]="","",NOTA[[#This Row],[JUMLAH]]-NOTA[[#This Row],[DISC]])</f>
        <v/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50" t="str">
        <f>IF(OR(NOTA[[#This Row],[QTY]]="",NOTA[[#This Row],[HARGA SATUAN]]="",),"",NOTA[[#This Row],[QTY]]*NOTA[[#This Row],[HARGA SATUAN]])</f>
        <v/>
      </c>
      <c r="AG181" s="39" t="str">
        <f ca="1">IF(NOTA[ID_H]="","",INDEX(NOTA[TANGGAL],MATCH(,INDIRECT(ADDRESS(ROW(NOTA[TANGGAL]),COLUMN(NOTA[TANGGAL]))&amp;":"&amp;ADDRESS(ROW(),COLUMN(NOTA[TANGGAL]))),-1)))</f>
        <v/>
      </c>
      <c r="AH181" s="41" t="str">
        <f ca="1">IF(NOTA[[#This Row],[NAMA BARANG]]="","",INDEX(NOTA[SUPPLIER],MATCH(,INDIRECT(ADDRESS(ROW(NOTA[ID]),COLUMN(NOTA[ID]))&amp;":"&amp;ADDRESS(ROW(),COLUMN(NOTA[ID]))),-1)))</f>
        <v/>
      </c>
      <c r="AI181" s="41" t="str">
        <f ca="1">IF(NOTA[[#This Row],[ID_H]]="","",IF(NOTA[[#This Row],[FAKTUR]]="",INDIRECT(ADDRESS(ROW()-1,COLUMN())),NOTA[[#This Row],[FAKTUR]]))</f>
        <v/>
      </c>
      <c r="AJ181" s="38" t="str">
        <f ca="1">IF(NOTA[[#This Row],[ID]]="","",COUNTIF(NOTA[ID_H],NOTA[[#This Row],[ID_H]]))</f>
        <v/>
      </c>
      <c r="AK181" s="38" t="str">
        <f ca="1">IF(NOTA[[#This Row],[TGL.NOTA]]="",IF(NOTA[[#This Row],[SUPPLIER_H]]="","",AK180),MONTH(NOTA[[#This Row],[TGL.NOTA]]))</f>
        <v/>
      </c>
      <c r="AL181" s="38" t="str">
        <f>LOWER(SUBSTITUTE(SUBSTITUTE(SUBSTITUTE(SUBSTITUTE(SUBSTITUTE(SUBSTITUTE(SUBSTITUTE(SUBSTITUTE(SUBSTITUTE(NOTA[NAMA BARANG]," ",),".",""),"-",""),"(",""),")",""),",",""),"/",""),"""",""),"+",""))</f>
        <v/>
      </c>
      <c r="AM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8" t="str">
        <f>IF(NOTA[[#This Row],[CONCAT4]]="","",_xlfn.IFNA(MATCH(NOTA[[#This Row],[CONCAT4]],[2]!RAW[CONCAT_H],0),FALSE))</f>
        <v/>
      </c>
      <c r="AQ181" s="38" t="str">
        <f>IF(NOTA[[#This Row],[CONCAT1]]="","",MATCH(NOTA[[#This Row],[CONCAT1]],[3]!db[NB NOTA_C],0))</f>
        <v/>
      </c>
      <c r="AR181" s="38" t="str">
        <f>IF(NOTA[[#This Row],[QTY/ CTN]]="","",TRUE)</f>
        <v/>
      </c>
      <c r="AS181" s="38" t="str">
        <f ca="1">IF(NOTA[[#This Row],[ID_H]]="","",IF(NOTA[[#This Row],[Column3]]=TRUE,NOTA[[#This Row],[QTY/ CTN]],INDEX([3]!db[QTY/ CTN],NOTA[[#This Row],[//DB]])))</f>
        <v/>
      </c>
      <c r="AT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1" s="38" t="str">
        <f ca="1">IF(NOTA[[#This Row],[ID_H]]="","",MATCH(NOTA[[#This Row],[NB NOTA_C_QTY]],[4]!db[NB NOTA_C_QTY+F],0))</f>
        <v/>
      </c>
      <c r="AV181" s="53" t="str">
        <f ca="1">IF(NOTA[[#This Row],[NB NOTA_C_QTY]]="","",ROW()-2)</f>
        <v/>
      </c>
    </row>
    <row r="182" spans="1:48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H182" s="47"/>
      <c r="N182" s="38"/>
      <c r="Q182" s="42"/>
      <c r="R182" s="48"/>
      <c r="S182" s="49"/>
      <c r="U182" s="50"/>
      <c r="V182" s="45"/>
      <c r="W182" s="50" t="str">
        <f>IF(NOTA[[#This Row],[HARGA/ CTN]]="",NOTA[[#This Row],[JUMLAH_H]],NOTA[[#This Row],[HARGA/ CTN]]*IF(NOTA[[#This Row],[C]]="",0,NOTA[[#This Row],[C]]))</f>
        <v/>
      </c>
      <c r="X182" s="50" t="str">
        <f>IF(NOTA[[#This Row],[JUMLAH]]="","",NOTA[[#This Row],[JUMLAH]]*NOTA[[#This Row],[DISC 1]])</f>
        <v/>
      </c>
      <c r="Y182" s="50" t="str">
        <f>IF(NOTA[[#This Row],[JUMLAH]]="","",(NOTA[[#This Row],[JUMLAH]]-NOTA[[#This Row],[DISC 1-]])*NOTA[[#This Row],[DISC 2]])</f>
        <v/>
      </c>
      <c r="Z182" s="50" t="str">
        <f>IF(NOTA[[#This Row],[JUMLAH]]="","",NOTA[[#This Row],[DISC 1-]]+NOTA[[#This Row],[DISC 2-]])</f>
        <v/>
      </c>
      <c r="AA182" s="50" t="str">
        <f>IF(NOTA[[#This Row],[JUMLAH]]="","",NOTA[[#This Row],[JUMLAH]]-NOTA[[#This Row],[DISC]])</f>
        <v/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2" s="50" t="str">
        <f>IF(OR(NOTA[[#This Row],[QTY]]="",NOTA[[#This Row],[HARGA SATUAN]]="",),"",NOTA[[#This Row],[QTY]]*NOTA[[#This Row],[HARGA SATUAN]])</f>
        <v/>
      </c>
      <c r="AG182" s="39" t="str">
        <f ca="1">IF(NOTA[ID_H]="","",INDEX(NOTA[TANGGAL],MATCH(,INDIRECT(ADDRESS(ROW(NOTA[TANGGAL]),COLUMN(NOTA[TANGGAL]))&amp;":"&amp;ADDRESS(ROW(),COLUMN(NOTA[TANGGAL]))),-1)))</f>
        <v/>
      </c>
      <c r="AH182" s="41" t="str">
        <f ca="1">IF(NOTA[[#This Row],[NAMA BARANG]]="","",INDEX(NOTA[SUPPLIER],MATCH(,INDIRECT(ADDRESS(ROW(NOTA[ID]),COLUMN(NOTA[ID]))&amp;":"&amp;ADDRESS(ROW(),COLUMN(NOTA[ID]))),-1)))</f>
        <v/>
      </c>
      <c r="AI182" s="41" t="str">
        <f ca="1">IF(NOTA[[#This Row],[ID_H]]="","",IF(NOTA[[#This Row],[FAKTUR]]="",INDIRECT(ADDRESS(ROW()-1,COLUMN())),NOTA[[#This Row],[FAKTUR]]))</f>
        <v/>
      </c>
      <c r="AJ182" s="38" t="str">
        <f ca="1">IF(NOTA[[#This Row],[ID]]="","",COUNTIF(NOTA[ID_H],NOTA[[#This Row],[ID_H]]))</f>
        <v/>
      </c>
      <c r="AK182" s="38" t="str">
        <f ca="1">IF(NOTA[[#This Row],[TGL.NOTA]]="",IF(NOTA[[#This Row],[SUPPLIER_H]]="","",AK181),MONTH(NOTA[[#This Row],[TGL.NOTA]]))</f>
        <v/>
      </c>
      <c r="AL182" s="38" t="str">
        <f>LOWER(SUBSTITUTE(SUBSTITUTE(SUBSTITUTE(SUBSTITUTE(SUBSTITUTE(SUBSTITUTE(SUBSTITUTE(SUBSTITUTE(SUBSTITUTE(NOTA[NAMA BARANG]," ",),".",""),"-",""),"(",""),")",""),",",""),"/",""),"""",""),"+",""))</f>
        <v/>
      </c>
      <c r="AM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8" t="str">
        <f>IF(NOTA[[#This Row],[CONCAT4]]="","",_xlfn.IFNA(MATCH(NOTA[[#This Row],[CONCAT4]],[2]!RAW[CONCAT_H],0),FALSE))</f>
        <v/>
      </c>
      <c r="AQ182" s="38" t="str">
        <f>IF(NOTA[[#This Row],[CONCAT1]]="","",MATCH(NOTA[[#This Row],[CONCAT1]],[3]!db[NB NOTA_C],0))</f>
        <v/>
      </c>
      <c r="AR182" s="38" t="str">
        <f>IF(NOTA[[#This Row],[QTY/ CTN]]="","",TRUE)</f>
        <v/>
      </c>
      <c r="AS182" s="38" t="str">
        <f ca="1">IF(NOTA[[#This Row],[ID_H]]="","",IF(NOTA[[#This Row],[Column3]]=TRUE,NOTA[[#This Row],[QTY/ CTN]],INDEX([3]!db[QTY/ CTN],NOTA[[#This Row],[//DB]])))</f>
        <v/>
      </c>
      <c r="AT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2" s="38" t="str">
        <f ca="1">IF(NOTA[[#This Row],[ID_H]]="","",MATCH(NOTA[[#This Row],[NB NOTA_C_QTY]],[4]!db[NB NOTA_C_QTY+F],0))</f>
        <v/>
      </c>
      <c r="AV182" s="53" t="str">
        <f ca="1">IF(NOTA[[#This Row],[NB NOTA_C_QTY]]="","",ROW()-2)</f>
        <v/>
      </c>
    </row>
    <row r="183" spans="1:48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H183" s="47"/>
      <c r="N183" s="38"/>
      <c r="Q183" s="42"/>
      <c r="R183" s="48"/>
      <c r="S183" s="49"/>
      <c r="U183" s="50"/>
      <c r="V183" s="45"/>
      <c r="W183" s="50" t="str">
        <f>IF(NOTA[[#This Row],[HARGA/ CTN]]="",NOTA[[#This Row],[JUMLAH_H]],NOTA[[#This Row],[HARGA/ CTN]]*IF(NOTA[[#This Row],[C]]="",0,NOTA[[#This Row],[C]]))</f>
        <v/>
      </c>
      <c r="X183" s="50" t="str">
        <f>IF(NOTA[[#This Row],[JUMLAH]]="","",NOTA[[#This Row],[JUMLAH]]*NOTA[[#This Row],[DISC 1]])</f>
        <v/>
      </c>
      <c r="Y183" s="50" t="str">
        <f>IF(NOTA[[#This Row],[JUMLAH]]="","",(NOTA[[#This Row],[JUMLAH]]-NOTA[[#This Row],[DISC 1-]])*NOTA[[#This Row],[DISC 2]])</f>
        <v/>
      </c>
      <c r="Z183" s="50" t="str">
        <f>IF(NOTA[[#This Row],[JUMLAH]]="","",NOTA[[#This Row],[DISC 1-]]+NOTA[[#This Row],[DISC 2-]])</f>
        <v/>
      </c>
      <c r="AA183" s="50" t="str">
        <f>IF(NOTA[[#This Row],[JUMLAH]]="","",NOTA[[#This Row],[JUMLAH]]-NOTA[[#This Row],[DISC]])</f>
        <v/>
      </c>
      <c r="AB183" s="50"/>
      <c r="AC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3" s="50" t="str">
        <f>IF(OR(NOTA[[#This Row],[QTY]]="",NOTA[[#This Row],[HARGA SATUAN]]="",),"",NOTA[[#This Row],[QTY]]*NOTA[[#This Row],[HARGA SATUAN]])</f>
        <v/>
      </c>
      <c r="AG183" s="39" t="str">
        <f ca="1">IF(NOTA[ID_H]="","",INDEX(NOTA[TANGGAL],MATCH(,INDIRECT(ADDRESS(ROW(NOTA[TANGGAL]),COLUMN(NOTA[TANGGAL]))&amp;":"&amp;ADDRESS(ROW(),COLUMN(NOTA[TANGGAL]))),-1)))</f>
        <v/>
      </c>
      <c r="AH183" s="41" t="str">
        <f ca="1">IF(NOTA[[#This Row],[NAMA BARANG]]="","",INDEX(NOTA[SUPPLIER],MATCH(,INDIRECT(ADDRESS(ROW(NOTA[ID]),COLUMN(NOTA[ID]))&amp;":"&amp;ADDRESS(ROW(),COLUMN(NOTA[ID]))),-1)))</f>
        <v/>
      </c>
      <c r="AI183" s="41" t="str">
        <f ca="1">IF(NOTA[[#This Row],[ID_H]]="","",IF(NOTA[[#This Row],[FAKTUR]]="",INDIRECT(ADDRESS(ROW()-1,COLUMN())),NOTA[[#This Row],[FAKTUR]]))</f>
        <v/>
      </c>
      <c r="AJ183" s="38" t="str">
        <f ca="1">IF(NOTA[[#This Row],[ID]]="","",COUNTIF(NOTA[ID_H],NOTA[[#This Row],[ID_H]]))</f>
        <v/>
      </c>
      <c r="AK183" s="38" t="str">
        <f ca="1">IF(NOTA[[#This Row],[TGL.NOTA]]="",IF(NOTA[[#This Row],[SUPPLIER_H]]="","",AK182),MONTH(NOTA[[#This Row],[TGL.NOTA]]))</f>
        <v/>
      </c>
      <c r="AL183" s="38" t="str">
        <f>LOWER(SUBSTITUTE(SUBSTITUTE(SUBSTITUTE(SUBSTITUTE(SUBSTITUTE(SUBSTITUTE(SUBSTITUTE(SUBSTITUTE(SUBSTITUTE(NOTA[NAMA BARANG]," ",),".",""),"-",""),"(",""),")",""),",",""),"/",""),"""",""),"+",""))</f>
        <v/>
      </c>
      <c r="AM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8" t="str">
        <f>IF(NOTA[[#This Row],[CONCAT4]]="","",_xlfn.IFNA(MATCH(NOTA[[#This Row],[CONCAT4]],[2]!RAW[CONCAT_H],0),FALSE))</f>
        <v/>
      </c>
      <c r="AQ183" s="38" t="str">
        <f>IF(NOTA[[#This Row],[CONCAT1]]="","",MATCH(NOTA[[#This Row],[CONCAT1]],[3]!db[NB NOTA_C],0))</f>
        <v/>
      </c>
      <c r="AR183" s="38" t="str">
        <f>IF(NOTA[[#This Row],[QTY/ CTN]]="","",TRUE)</f>
        <v/>
      </c>
      <c r="AS183" s="38" t="str">
        <f ca="1">IF(NOTA[[#This Row],[ID_H]]="","",IF(NOTA[[#This Row],[Column3]]=TRUE,NOTA[[#This Row],[QTY/ CTN]],INDEX([3]!db[QTY/ CTN],NOTA[[#This Row],[//DB]])))</f>
        <v/>
      </c>
      <c r="AT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3" s="38" t="str">
        <f ca="1">IF(NOTA[[#This Row],[ID_H]]="","",MATCH(NOTA[[#This Row],[NB NOTA_C_QTY]],[4]!db[NB NOTA_C_QTY+F],0))</f>
        <v/>
      </c>
      <c r="AV183" s="53" t="str">
        <f ca="1">IF(NOTA[[#This Row],[NB NOTA_C_QTY]]="","",ROW()-2)</f>
        <v/>
      </c>
    </row>
    <row r="184" spans="1:48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H184" s="47"/>
      <c r="N184" s="38"/>
      <c r="Q184" s="42"/>
      <c r="R184" s="48"/>
      <c r="S184" s="49"/>
      <c r="U184" s="50"/>
      <c r="V184" s="45"/>
      <c r="W184" s="50" t="str">
        <f>IF(NOTA[[#This Row],[HARGA/ CTN]]="",NOTA[[#This Row],[JUMLAH_H]],NOTA[[#This Row],[HARGA/ CTN]]*IF(NOTA[[#This Row],[C]]="",0,NOTA[[#This Row],[C]]))</f>
        <v/>
      </c>
      <c r="X184" s="50" t="str">
        <f>IF(NOTA[[#This Row],[JUMLAH]]="","",NOTA[[#This Row],[JUMLAH]]*NOTA[[#This Row],[DISC 1]])</f>
        <v/>
      </c>
      <c r="Y184" s="50" t="str">
        <f>IF(NOTA[[#This Row],[JUMLAH]]="","",(NOTA[[#This Row],[JUMLAH]]-NOTA[[#This Row],[DISC 1-]])*NOTA[[#This Row],[DISC 2]])</f>
        <v/>
      </c>
      <c r="Z184" s="50" t="str">
        <f>IF(NOTA[[#This Row],[JUMLAH]]="","",NOTA[[#This Row],[DISC 1-]]+NOTA[[#This Row],[DISC 2-]])</f>
        <v/>
      </c>
      <c r="AA184" s="50" t="str">
        <f>IF(NOTA[[#This Row],[JUMLAH]]="","",NOTA[[#This Row],[JUMLAH]]-NOTA[[#This Row],[DISC]])</f>
        <v/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4" s="50" t="str">
        <f>IF(OR(NOTA[[#This Row],[QTY]]="",NOTA[[#This Row],[HARGA SATUAN]]="",),"",NOTA[[#This Row],[QTY]]*NOTA[[#This Row],[HARGA SATUAN]])</f>
        <v/>
      </c>
      <c r="AG184" s="39" t="str">
        <f ca="1">IF(NOTA[ID_H]="","",INDEX(NOTA[TANGGAL],MATCH(,INDIRECT(ADDRESS(ROW(NOTA[TANGGAL]),COLUMN(NOTA[TANGGAL]))&amp;":"&amp;ADDRESS(ROW(),COLUMN(NOTA[TANGGAL]))),-1)))</f>
        <v/>
      </c>
      <c r="AH184" s="41" t="str">
        <f ca="1">IF(NOTA[[#This Row],[NAMA BARANG]]="","",INDEX(NOTA[SUPPLIER],MATCH(,INDIRECT(ADDRESS(ROW(NOTA[ID]),COLUMN(NOTA[ID]))&amp;":"&amp;ADDRESS(ROW(),COLUMN(NOTA[ID]))),-1)))</f>
        <v/>
      </c>
      <c r="AI184" s="41" t="str">
        <f ca="1">IF(NOTA[[#This Row],[ID_H]]="","",IF(NOTA[[#This Row],[FAKTUR]]="",INDIRECT(ADDRESS(ROW()-1,COLUMN())),NOTA[[#This Row],[FAKTUR]]))</f>
        <v/>
      </c>
      <c r="AJ184" s="38" t="str">
        <f ca="1">IF(NOTA[[#This Row],[ID]]="","",COUNTIF(NOTA[ID_H],NOTA[[#This Row],[ID_H]]))</f>
        <v/>
      </c>
      <c r="AK184" s="38" t="str">
        <f ca="1">IF(NOTA[[#This Row],[TGL.NOTA]]="",IF(NOTA[[#This Row],[SUPPLIER_H]]="","",AK183),MONTH(NOTA[[#This Row],[TGL.NOTA]]))</f>
        <v/>
      </c>
      <c r="AL184" s="38" t="str">
        <f>LOWER(SUBSTITUTE(SUBSTITUTE(SUBSTITUTE(SUBSTITUTE(SUBSTITUTE(SUBSTITUTE(SUBSTITUTE(SUBSTITUTE(SUBSTITUTE(NOTA[NAMA BARANG]," ",),".",""),"-",""),"(",""),")",""),",",""),"/",""),"""",""),"+",""))</f>
        <v/>
      </c>
      <c r="AM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8" t="str">
        <f>IF(NOTA[[#This Row],[CONCAT4]]="","",_xlfn.IFNA(MATCH(NOTA[[#This Row],[CONCAT4]],[2]!RAW[CONCAT_H],0),FALSE))</f>
        <v/>
      </c>
      <c r="AQ184" s="38" t="str">
        <f>IF(NOTA[[#This Row],[CONCAT1]]="","",MATCH(NOTA[[#This Row],[CONCAT1]],[3]!db[NB NOTA_C],0))</f>
        <v/>
      </c>
      <c r="AR184" s="38" t="str">
        <f>IF(NOTA[[#This Row],[QTY/ CTN]]="","",TRUE)</f>
        <v/>
      </c>
      <c r="AS184" s="38" t="str">
        <f ca="1">IF(NOTA[[#This Row],[ID_H]]="","",IF(NOTA[[#This Row],[Column3]]=TRUE,NOTA[[#This Row],[QTY/ CTN]],INDEX([3]!db[QTY/ CTN],NOTA[[#This Row],[//DB]])))</f>
        <v/>
      </c>
      <c r="AT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4" s="38" t="str">
        <f ca="1">IF(NOTA[[#This Row],[ID_H]]="","",MATCH(NOTA[[#This Row],[NB NOTA_C_QTY]],[4]!db[NB NOTA_C_QTY+F],0))</f>
        <v/>
      </c>
      <c r="AV184" s="53" t="str">
        <f ca="1">IF(NOTA[[#This Row],[NB NOTA_C_QTY]]="","",ROW()-2)</f>
        <v/>
      </c>
    </row>
    <row r="185" spans="1:48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H185" s="47"/>
      <c r="N185" s="38"/>
      <c r="Q185" s="42"/>
      <c r="R185" s="48"/>
      <c r="S185" s="49"/>
      <c r="U185" s="50"/>
      <c r="V185" s="45"/>
      <c r="W185" s="50" t="str">
        <f>IF(NOTA[[#This Row],[HARGA/ CTN]]="",NOTA[[#This Row],[JUMLAH_H]],NOTA[[#This Row],[HARGA/ CTN]]*IF(NOTA[[#This Row],[C]]="",0,NOTA[[#This Row],[C]]))</f>
        <v/>
      </c>
      <c r="X185" s="50" t="str">
        <f>IF(NOTA[[#This Row],[JUMLAH]]="","",NOTA[[#This Row],[JUMLAH]]*NOTA[[#This Row],[DISC 1]])</f>
        <v/>
      </c>
      <c r="Y185" s="50" t="str">
        <f>IF(NOTA[[#This Row],[JUMLAH]]="","",(NOTA[[#This Row],[JUMLAH]]-NOTA[[#This Row],[DISC 1-]])*NOTA[[#This Row],[DISC 2]])</f>
        <v/>
      </c>
      <c r="Z185" s="50" t="str">
        <f>IF(NOTA[[#This Row],[JUMLAH]]="","",NOTA[[#This Row],[DISC 1-]]+NOTA[[#This Row],[DISC 2-]])</f>
        <v/>
      </c>
      <c r="AA185" s="50" t="str">
        <f>IF(NOTA[[#This Row],[JUMLAH]]="","",NOTA[[#This Row],[JUMLAH]]-NOTA[[#This Row],[DISC]])</f>
        <v/>
      </c>
      <c r="AB185" s="50"/>
      <c r="AC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5" s="50" t="str">
        <f>IF(OR(NOTA[[#This Row],[QTY]]="",NOTA[[#This Row],[HARGA SATUAN]]="",),"",NOTA[[#This Row],[QTY]]*NOTA[[#This Row],[HARGA SATUAN]])</f>
        <v/>
      </c>
      <c r="AG185" s="39" t="str">
        <f ca="1">IF(NOTA[ID_H]="","",INDEX(NOTA[TANGGAL],MATCH(,INDIRECT(ADDRESS(ROW(NOTA[TANGGAL]),COLUMN(NOTA[TANGGAL]))&amp;":"&amp;ADDRESS(ROW(),COLUMN(NOTA[TANGGAL]))),-1)))</f>
        <v/>
      </c>
      <c r="AH185" s="41" t="str">
        <f ca="1">IF(NOTA[[#This Row],[NAMA BARANG]]="","",INDEX(NOTA[SUPPLIER],MATCH(,INDIRECT(ADDRESS(ROW(NOTA[ID]),COLUMN(NOTA[ID]))&amp;":"&amp;ADDRESS(ROW(),COLUMN(NOTA[ID]))),-1)))</f>
        <v/>
      </c>
      <c r="AI185" s="41" t="str">
        <f ca="1">IF(NOTA[[#This Row],[ID_H]]="","",IF(NOTA[[#This Row],[FAKTUR]]="",INDIRECT(ADDRESS(ROW()-1,COLUMN())),NOTA[[#This Row],[FAKTUR]]))</f>
        <v/>
      </c>
      <c r="AJ185" s="38" t="str">
        <f ca="1">IF(NOTA[[#This Row],[ID]]="","",COUNTIF(NOTA[ID_H],NOTA[[#This Row],[ID_H]]))</f>
        <v/>
      </c>
      <c r="AK185" s="38" t="str">
        <f ca="1">IF(NOTA[[#This Row],[TGL.NOTA]]="",IF(NOTA[[#This Row],[SUPPLIER_H]]="","",AK184),MONTH(NOTA[[#This Row],[TGL.NOTA]]))</f>
        <v/>
      </c>
      <c r="AL185" s="38" t="str">
        <f>LOWER(SUBSTITUTE(SUBSTITUTE(SUBSTITUTE(SUBSTITUTE(SUBSTITUTE(SUBSTITUTE(SUBSTITUTE(SUBSTITUTE(SUBSTITUTE(NOTA[NAMA BARANG]," ",),".",""),"-",""),"(",""),")",""),",",""),"/",""),"""",""),"+",""))</f>
        <v/>
      </c>
      <c r="AM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8" t="str">
        <f>IF(NOTA[[#This Row],[CONCAT4]]="","",_xlfn.IFNA(MATCH(NOTA[[#This Row],[CONCAT4]],[2]!RAW[CONCAT_H],0),FALSE))</f>
        <v/>
      </c>
      <c r="AQ185" s="38" t="str">
        <f>IF(NOTA[[#This Row],[CONCAT1]]="","",MATCH(NOTA[[#This Row],[CONCAT1]],[3]!db[NB NOTA_C],0))</f>
        <v/>
      </c>
      <c r="AR185" s="38" t="str">
        <f>IF(NOTA[[#This Row],[QTY/ CTN]]="","",TRUE)</f>
        <v/>
      </c>
      <c r="AS185" s="38" t="str">
        <f ca="1">IF(NOTA[[#This Row],[ID_H]]="","",IF(NOTA[[#This Row],[Column3]]=TRUE,NOTA[[#This Row],[QTY/ CTN]],INDEX([3]!db[QTY/ CTN],NOTA[[#This Row],[//DB]])))</f>
        <v/>
      </c>
      <c r="AT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5" s="38" t="str">
        <f ca="1">IF(NOTA[[#This Row],[ID_H]]="","",MATCH(NOTA[[#This Row],[NB NOTA_C_QTY]],[4]!db[NB NOTA_C_QTY+F],0))</f>
        <v/>
      </c>
      <c r="AV185" s="53" t="str">
        <f ca="1">IF(NOTA[[#This Row],[NB NOTA_C_QTY]]="","",ROW()-2)</f>
        <v/>
      </c>
    </row>
    <row r="186" spans="1:48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H186" s="47"/>
      <c r="N186" s="38"/>
      <c r="Q186" s="42"/>
      <c r="R186" s="48"/>
      <c r="S186" s="49"/>
      <c r="U186" s="50"/>
      <c r="V186" s="45"/>
      <c r="W186" s="50" t="str">
        <f>IF(NOTA[[#This Row],[HARGA/ CTN]]="",NOTA[[#This Row],[JUMLAH_H]],NOTA[[#This Row],[HARGA/ CTN]]*IF(NOTA[[#This Row],[C]]="",0,NOTA[[#This Row],[C]]))</f>
        <v/>
      </c>
      <c r="X186" s="50" t="str">
        <f>IF(NOTA[[#This Row],[JUMLAH]]="","",NOTA[[#This Row],[JUMLAH]]*NOTA[[#This Row],[DISC 1]])</f>
        <v/>
      </c>
      <c r="Y186" s="50" t="str">
        <f>IF(NOTA[[#This Row],[JUMLAH]]="","",(NOTA[[#This Row],[JUMLAH]]-NOTA[[#This Row],[DISC 1-]])*NOTA[[#This Row],[DISC 2]])</f>
        <v/>
      </c>
      <c r="Z186" s="50" t="str">
        <f>IF(NOTA[[#This Row],[JUMLAH]]="","",NOTA[[#This Row],[DISC 1-]]+NOTA[[#This Row],[DISC 2-]])</f>
        <v/>
      </c>
      <c r="AA186" s="50" t="str">
        <f>IF(NOTA[[#This Row],[JUMLAH]]="","",NOTA[[#This Row],[JUMLAH]]-NOTA[[#This Row],[DISC]])</f>
        <v/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50" t="str">
        <f>IF(OR(NOTA[[#This Row],[QTY]]="",NOTA[[#This Row],[HARGA SATUAN]]="",),"",NOTA[[#This Row],[QTY]]*NOTA[[#This Row],[HARGA SATUAN]])</f>
        <v/>
      </c>
      <c r="AG186" s="39" t="str">
        <f ca="1">IF(NOTA[ID_H]="","",INDEX(NOTA[TANGGAL],MATCH(,INDIRECT(ADDRESS(ROW(NOTA[TANGGAL]),COLUMN(NOTA[TANGGAL]))&amp;":"&amp;ADDRESS(ROW(),COLUMN(NOTA[TANGGAL]))),-1)))</f>
        <v/>
      </c>
      <c r="AH186" s="41" t="str">
        <f ca="1">IF(NOTA[[#This Row],[NAMA BARANG]]="","",INDEX(NOTA[SUPPLIER],MATCH(,INDIRECT(ADDRESS(ROW(NOTA[ID]),COLUMN(NOTA[ID]))&amp;":"&amp;ADDRESS(ROW(),COLUMN(NOTA[ID]))),-1)))</f>
        <v/>
      </c>
      <c r="AI186" s="41" t="str">
        <f ca="1">IF(NOTA[[#This Row],[ID_H]]="","",IF(NOTA[[#This Row],[FAKTUR]]="",INDIRECT(ADDRESS(ROW()-1,COLUMN())),NOTA[[#This Row],[FAKTUR]]))</f>
        <v/>
      </c>
      <c r="AJ186" s="38" t="str">
        <f ca="1">IF(NOTA[[#This Row],[ID]]="","",COUNTIF(NOTA[ID_H],NOTA[[#This Row],[ID_H]]))</f>
        <v/>
      </c>
      <c r="AK186" s="38" t="str">
        <f ca="1">IF(NOTA[[#This Row],[TGL.NOTA]]="",IF(NOTA[[#This Row],[SUPPLIER_H]]="","",AK185),MONTH(NOTA[[#This Row],[TGL.NOTA]]))</f>
        <v/>
      </c>
      <c r="AL186" s="38" t="str">
        <f>LOWER(SUBSTITUTE(SUBSTITUTE(SUBSTITUTE(SUBSTITUTE(SUBSTITUTE(SUBSTITUTE(SUBSTITUTE(SUBSTITUTE(SUBSTITUTE(NOTA[NAMA BARANG]," ",),".",""),"-",""),"(",""),")",""),",",""),"/",""),"""",""),"+",""))</f>
        <v/>
      </c>
      <c r="AM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8" t="str">
        <f>IF(NOTA[[#This Row],[CONCAT4]]="","",_xlfn.IFNA(MATCH(NOTA[[#This Row],[CONCAT4]],[2]!RAW[CONCAT_H],0),FALSE))</f>
        <v/>
      </c>
      <c r="AQ186" s="38" t="str">
        <f>IF(NOTA[[#This Row],[CONCAT1]]="","",MATCH(NOTA[[#This Row],[CONCAT1]],[3]!db[NB NOTA_C],0))</f>
        <v/>
      </c>
      <c r="AR186" s="38" t="str">
        <f>IF(NOTA[[#This Row],[QTY/ CTN]]="","",TRUE)</f>
        <v/>
      </c>
      <c r="AS186" s="38" t="str">
        <f ca="1">IF(NOTA[[#This Row],[ID_H]]="","",IF(NOTA[[#This Row],[Column3]]=TRUE,NOTA[[#This Row],[QTY/ CTN]],INDEX([3]!db[QTY/ CTN],NOTA[[#This Row],[//DB]])))</f>
        <v/>
      </c>
      <c r="AT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6" s="38" t="str">
        <f ca="1">IF(NOTA[[#This Row],[ID_H]]="","",MATCH(NOTA[[#This Row],[NB NOTA_C_QTY]],[4]!db[NB NOTA_C_QTY+F],0))</f>
        <v/>
      </c>
      <c r="AV186" s="53" t="str">
        <f ca="1">IF(NOTA[[#This Row],[NB NOTA_C_QTY]]="","",ROW()-2)</f>
        <v/>
      </c>
    </row>
    <row r="187" spans="1:48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H187" s="47"/>
      <c r="N187" s="38"/>
      <c r="Q187" s="42"/>
      <c r="R187" s="48"/>
      <c r="S187" s="49"/>
      <c r="U187" s="50"/>
      <c r="V187" s="45"/>
      <c r="W187" s="50" t="str">
        <f>IF(NOTA[[#This Row],[HARGA/ CTN]]="",NOTA[[#This Row],[JUMLAH_H]],NOTA[[#This Row],[HARGA/ CTN]]*IF(NOTA[[#This Row],[C]]="",0,NOTA[[#This Row],[C]]))</f>
        <v/>
      </c>
      <c r="X187" s="50" t="str">
        <f>IF(NOTA[[#This Row],[JUMLAH]]="","",NOTA[[#This Row],[JUMLAH]]*NOTA[[#This Row],[DISC 1]])</f>
        <v/>
      </c>
      <c r="Y187" s="50" t="str">
        <f>IF(NOTA[[#This Row],[JUMLAH]]="","",(NOTA[[#This Row],[JUMLAH]]-NOTA[[#This Row],[DISC 1-]])*NOTA[[#This Row],[DISC 2]])</f>
        <v/>
      </c>
      <c r="Z187" s="50" t="str">
        <f>IF(NOTA[[#This Row],[JUMLAH]]="","",NOTA[[#This Row],[DISC 1-]]+NOTA[[#This Row],[DISC 2-]])</f>
        <v/>
      </c>
      <c r="AA187" s="50" t="str">
        <f>IF(NOTA[[#This Row],[JUMLAH]]="","",NOTA[[#This Row],[JUMLAH]]-NOTA[[#This Row],[DISC]])</f>
        <v/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7" s="50" t="str">
        <f>IF(OR(NOTA[[#This Row],[QTY]]="",NOTA[[#This Row],[HARGA SATUAN]]="",),"",NOTA[[#This Row],[QTY]]*NOTA[[#This Row],[HARGA SATUAN]])</f>
        <v/>
      </c>
      <c r="AG187" s="39" t="str">
        <f ca="1">IF(NOTA[ID_H]="","",INDEX(NOTA[TANGGAL],MATCH(,INDIRECT(ADDRESS(ROW(NOTA[TANGGAL]),COLUMN(NOTA[TANGGAL]))&amp;":"&amp;ADDRESS(ROW(),COLUMN(NOTA[TANGGAL]))),-1)))</f>
        <v/>
      </c>
      <c r="AH187" s="41" t="str">
        <f ca="1">IF(NOTA[[#This Row],[NAMA BARANG]]="","",INDEX(NOTA[SUPPLIER],MATCH(,INDIRECT(ADDRESS(ROW(NOTA[ID]),COLUMN(NOTA[ID]))&amp;":"&amp;ADDRESS(ROW(),COLUMN(NOTA[ID]))),-1)))</f>
        <v/>
      </c>
      <c r="AI187" s="41" t="str">
        <f ca="1">IF(NOTA[[#This Row],[ID_H]]="","",IF(NOTA[[#This Row],[FAKTUR]]="",INDIRECT(ADDRESS(ROW()-1,COLUMN())),NOTA[[#This Row],[FAKTUR]]))</f>
        <v/>
      </c>
      <c r="AJ187" s="38" t="str">
        <f ca="1">IF(NOTA[[#This Row],[ID]]="","",COUNTIF(NOTA[ID_H],NOTA[[#This Row],[ID_H]]))</f>
        <v/>
      </c>
      <c r="AK187" s="38" t="str">
        <f ca="1">IF(NOTA[[#This Row],[TGL.NOTA]]="",IF(NOTA[[#This Row],[SUPPLIER_H]]="","",AK186),MONTH(NOTA[[#This Row],[TGL.NOTA]]))</f>
        <v/>
      </c>
      <c r="AL187" s="38" t="str">
        <f>LOWER(SUBSTITUTE(SUBSTITUTE(SUBSTITUTE(SUBSTITUTE(SUBSTITUTE(SUBSTITUTE(SUBSTITUTE(SUBSTITUTE(SUBSTITUTE(NOTA[NAMA BARANG]," ",),".",""),"-",""),"(",""),")",""),",",""),"/",""),"""",""),"+",""))</f>
        <v/>
      </c>
      <c r="AM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8" t="str">
        <f>IF(NOTA[[#This Row],[CONCAT4]]="","",_xlfn.IFNA(MATCH(NOTA[[#This Row],[CONCAT4]],[2]!RAW[CONCAT_H],0),FALSE))</f>
        <v/>
      </c>
      <c r="AQ187" s="38" t="str">
        <f>IF(NOTA[[#This Row],[CONCAT1]]="","",MATCH(NOTA[[#This Row],[CONCAT1]],[3]!db[NB NOTA_C],0))</f>
        <v/>
      </c>
      <c r="AR187" s="38" t="str">
        <f>IF(NOTA[[#This Row],[QTY/ CTN]]="","",TRUE)</f>
        <v/>
      </c>
      <c r="AS187" s="38" t="str">
        <f ca="1">IF(NOTA[[#This Row],[ID_H]]="","",IF(NOTA[[#This Row],[Column3]]=TRUE,NOTA[[#This Row],[QTY/ CTN]],INDEX([3]!db[QTY/ CTN],NOTA[[#This Row],[//DB]])))</f>
        <v/>
      </c>
      <c r="AT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7" s="38" t="str">
        <f ca="1">IF(NOTA[[#This Row],[ID_H]]="","",MATCH(NOTA[[#This Row],[NB NOTA_C_QTY]],[4]!db[NB NOTA_C_QTY+F],0))</f>
        <v/>
      </c>
      <c r="AV187" s="53" t="str">
        <f ca="1">IF(NOTA[[#This Row],[NB NOTA_C_QTY]]="","",ROW()-2)</f>
        <v/>
      </c>
    </row>
    <row r="188" spans="1:48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H188" s="47"/>
      <c r="N188" s="38"/>
      <c r="Q188" s="42"/>
      <c r="R188" s="48"/>
      <c r="S188" s="49"/>
      <c r="U188" s="50"/>
      <c r="V188" s="45"/>
      <c r="W188" s="50" t="str">
        <f>IF(NOTA[[#This Row],[HARGA/ CTN]]="",NOTA[[#This Row],[JUMLAH_H]],NOTA[[#This Row],[HARGA/ CTN]]*IF(NOTA[[#This Row],[C]]="",0,NOTA[[#This Row],[C]]))</f>
        <v/>
      </c>
      <c r="X188" s="50" t="str">
        <f>IF(NOTA[[#This Row],[JUMLAH]]="","",NOTA[[#This Row],[JUMLAH]]*NOTA[[#This Row],[DISC 1]])</f>
        <v/>
      </c>
      <c r="Y188" s="50" t="str">
        <f>IF(NOTA[[#This Row],[JUMLAH]]="","",(NOTA[[#This Row],[JUMLAH]]-NOTA[[#This Row],[DISC 1-]])*NOTA[[#This Row],[DISC 2]])</f>
        <v/>
      </c>
      <c r="Z188" s="50" t="str">
        <f>IF(NOTA[[#This Row],[JUMLAH]]="","",NOTA[[#This Row],[DISC 1-]]+NOTA[[#This Row],[DISC 2-]])</f>
        <v/>
      </c>
      <c r="AA188" s="50" t="str">
        <f>IF(NOTA[[#This Row],[JUMLAH]]="","",NOTA[[#This Row],[JUMLAH]]-NOTA[[#This Row],[DISC]])</f>
        <v/>
      </c>
      <c r="AB188" s="50"/>
      <c r="AC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50" t="str">
        <f>IF(OR(NOTA[[#This Row],[QTY]]="",NOTA[[#This Row],[HARGA SATUAN]]="",),"",NOTA[[#This Row],[QTY]]*NOTA[[#This Row],[HARGA SATUAN]])</f>
        <v/>
      </c>
      <c r="AG188" s="39" t="str">
        <f ca="1">IF(NOTA[ID_H]="","",INDEX(NOTA[TANGGAL],MATCH(,INDIRECT(ADDRESS(ROW(NOTA[TANGGAL]),COLUMN(NOTA[TANGGAL]))&amp;":"&amp;ADDRESS(ROW(),COLUMN(NOTA[TANGGAL]))),-1)))</f>
        <v/>
      </c>
      <c r="AH188" s="41" t="str">
        <f ca="1">IF(NOTA[[#This Row],[NAMA BARANG]]="","",INDEX(NOTA[SUPPLIER],MATCH(,INDIRECT(ADDRESS(ROW(NOTA[ID]),COLUMN(NOTA[ID]))&amp;":"&amp;ADDRESS(ROW(),COLUMN(NOTA[ID]))),-1)))</f>
        <v/>
      </c>
      <c r="AI188" s="41" t="str">
        <f ca="1">IF(NOTA[[#This Row],[ID_H]]="","",IF(NOTA[[#This Row],[FAKTUR]]="",INDIRECT(ADDRESS(ROW()-1,COLUMN())),NOTA[[#This Row],[FAKTUR]]))</f>
        <v/>
      </c>
      <c r="AJ188" s="38" t="str">
        <f ca="1">IF(NOTA[[#This Row],[ID]]="","",COUNTIF(NOTA[ID_H],NOTA[[#This Row],[ID_H]]))</f>
        <v/>
      </c>
      <c r="AK188" s="38" t="str">
        <f ca="1">IF(NOTA[[#This Row],[TGL.NOTA]]="",IF(NOTA[[#This Row],[SUPPLIER_H]]="","",AK187),MONTH(NOTA[[#This Row],[TGL.NOTA]]))</f>
        <v/>
      </c>
      <c r="AL188" s="38" t="str">
        <f>LOWER(SUBSTITUTE(SUBSTITUTE(SUBSTITUTE(SUBSTITUTE(SUBSTITUTE(SUBSTITUTE(SUBSTITUTE(SUBSTITUTE(SUBSTITUTE(NOTA[NAMA BARANG]," ",),".",""),"-",""),"(",""),")",""),",",""),"/",""),"""",""),"+",""))</f>
        <v/>
      </c>
      <c r="AM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8" t="str">
        <f>IF(NOTA[[#This Row],[CONCAT4]]="","",_xlfn.IFNA(MATCH(NOTA[[#This Row],[CONCAT4]],[2]!RAW[CONCAT_H],0),FALSE))</f>
        <v/>
      </c>
      <c r="AQ188" s="38" t="str">
        <f>IF(NOTA[[#This Row],[CONCAT1]]="","",MATCH(NOTA[[#This Row],[CONCAT1]],[3]!db[NB NOTA_C],0))</f>
        <v/>
      </c>
      <c r="AR188" s="38" t="str">
        <f>IF(NOTA[[#This Row],[QTY/ CTN]]="","",TRUE)</f>
        <v/>
      </c>
      <c r="AS188" s="38" t="str">
        <f ca="1">IF(NOTA[[#This Row],[ID_H]]="","",IF(NOTA[[#This Row],[Column3]]=TRUE,NOTA[[#This Row],[QTY/ CTN]],INDEX([3]!db[QTY/ CTN],NOTA[[#This Row],[//DB]])))</f>
        <v/>
      </c>
      <c r="AT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8" s="38" t="str">
        <f ca="1">IF(NOTA[[#This Row],[ID_H]]="","",MATCH(NOTA[[#This Row],[NB NOTA_C_QTY]],[4]!db[NB NOTA_C_QTY+F],0))</f>
        <v/>
      </c>
      <c r="AV188" s="53" t="str">
        <f ca="1">IF(NOTA[[#This Row],[NB NOTA_C_QTY]]="","",ROW()-2)</f>
        <v/>
      </c>
    </row>
    <row r="189" spans="1:48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H189" s="47"/>
      <c r="N189" s="38"/>
      <c r="Q189" s="42"/>
      <c r="R189" s="48"/>
      <c r="S189" s="49"/>
      <c r="U189" s="50"/>
      <c r="V189" s="45"/>
      <c r="W189" s="50" t="str">
        <f>IF(NOTA[[#This Row],[HARGA/ CTN]]="",NOTA[[#This Row],[JUMLAH_H]],NOTA[[#This Row],[HARGA/ CTN]]*IF(NOTA[[#This Row],[C]]="",0,NOTA[[#This Row],[C]]))</f>
        <v/>
      </c>
      <c r="X189" s="50" t="str">
        <f>IF(NOTA[[#This Row],[JUMLAH]]="","",NOTA[[#This Row],[JUMLAH]]*NOTA[[#This Row],[DISC 1]])</f>
        <v/>
      </c>
      <c r="Y189" s="50" t="str">
        <f>IF(NOTA[[#This Row],[JUMLAH]]="","",(NOTA[[#This Row],[JUMLAH]]-NOTA[[#This Row],[DISC 1-]])*NOTA[[#This Row],[DISC 2]])</f>
        <v/>
      </c>
      <c r="Z189" s="50" t="str">
        <f>IF(NOTA[[#This Row],[JUMLAH]]="","",NOTA[[#This Row],[DISC 1-]]+NOTA[[#This Row],[DISC 2-]])</f>
        <v/>
      </c>
      <c r="AA189" s="50" t="str">
        <f>IF(NOTA[[#This Row],[JUMLAH]]="","",NOTA[[#This Row],[JUMLAH]]-NOTA[[#This Row],[DISC]])</f>
        <v/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50" t="str">
        <f>IF(OR(NOTA[[#This Row],[QTY]]="",NOTA[[#This Row],[HARGA SATUAN]]="",),"",NOTA[[#This Row],[QTY]]*NOTA[[#This Row],[HARGA SATUAN]])</f>
        <v/>
      </c>
      <c r="AG189" s="39" t="str">
        <f ca="1">IF(NOTA[ID_H]="","",INDEX(NOTA[TANGGAL],MATCH(,INDIRECT(ADDRESS(ROW(NOTA[TANGGAL]),COLUMN(NOTA[TANGGAL]))&amp;":"&amp;ADDRESS(ROW(),COLUMN(NOTA[TANGGAL]))),-1)))</f>
        <v/>
      </c>
      <c r="AH189" s="41" t="str">
        <f ca="1">IF(NOTA[[#This Row],[NAMA BARANG]]="","",INDEX(NOTA[SUPPLIER],MATCH(,INDIRECT(ADDRESS(ROW(NOTA[ID]),COLUMN(NOTA[ID]))&amp;":"&amp;ADDRESS(ROW(),COLUMN(NOTA[ID]))),-1)))</f>
        <v/>
      </c>
      <c r="AI189" s="41" t="str">
        <f ca="1">IF(NOTA[[#This Row],[ID_H]]="","",IF(NOTA[[#This Row],[FAKTUR]]="",INDIRECT(ADDRESS(ROW()-1,COLUMN())),NOTA[[#This Row],[FAKTUR]]))</f>
        <v/>
      </c>
      <c r="AJ189" s="38" t="str">
        <f ca="1">IF(NOTA[[#This Row],[ID]]="","",COUNTIF(NOTA[ID_H],NOTA[[#This Row],[ID_H]]))</f>
        <v/>
      </c>
      <c r="AK189" s="38" t="str">
        <f ca="1">IF(NOTA[[#This Row],[TGL.NOTA]]="",IF(NOTA[[#This Row],[SUPPLIER_H]]="","",AK188),MONTH(NOTA[[#This Row],[TGL.NOTA]]))</f>
        <v/>
      </c>
      <c r="AL189" s="38" t="str">
        <f>LOWER(SUBSTITUTE(SUBSTITUTE(SUBSTITUTE(SUBSTITUTE(SUBSTITUTE(SUBSTITUTE(SUBSTITUTE(SUBSTITUTE(SUBSTITUTE(NOTA[NAMA BARANG]," ",),".",""),"-",""),"(",""),")",""),",",""),"/",""),"""",""),"+",""))</f>
        <v/>
      </c>
      <c r="AM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38" t="str">
        <f>IF(NOTA[[#This Row],[CONCAT4]]="","",_xlfn.IFNA(MATCH(NOTA[[#This Row],[CONCAT4]],[2]!RAW[CONCAT_H],0),FALSE))</f>
        <v/>
      </c>
      <c r="AQ189" s="38" t="str">
        <f>IF(NOTA[[#This Row],[CONCAT1]]="","",MATCH(NOTA[[#This Row],[CONCAT1]],[3]!db[NB NOTA_C],0))</f>
        <v/>
      </c>
      <c r="AR189" s="38" t="str">
        <f>IF(NOTA[[#This Row],[QTY/ CTN]]="","",TRUE)</f>
        <v/>
      </c>
      <c r="AS189" s="38" t="str">
        <f ca="1">IF(NOTA[[#This Row],[ID_H]]="","",IF(NOTA[[#This Row],[Column3]]=TRUE,NOTA[[#This Row],[QTY/ CTN]],INDEX([3]!db[QTY/ CTN],NOTA[[#This Row],[//DB]])))</f>
        <v/>
      </c>
      <c r="AT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9" s="38" t="str">
        <f ca="1">IF(NOTA[[#This Row],[ID_H]]="","",MATCH(NOTA[[#This Row],[NB NOTA_C_QTY]],[4]!db[NB NOTA_C_QTY+F],0))</f>
        <v/>
      </c>
      <c r="AV189" s="53" t="str">
        <f ca="1">IF(NOTA[[#This Row],[NB NOTA_C_QTY]]="","",ROW()-2)</f>
        <v/>
      </c>
    </row>
    <row r="190" spans="1:48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H190" s="47"/>
      <c r="N190" s="38"/>
      <c r="Q190" s="42"/>
      <c r="R190" s="48"/>
      <c r="S190" s="49"/>
      <c r="U190" s="50"/>
      <c r="V190" s="45"/>
      <c r="W190" s="50" t="str">
        <f>IF(NOTA[[#This Row],[HARGA/ CTN]]="",NOTA[[#This Row],[JUMLAH_H]],NOTA[[#This Row],[HARGA/ CTN]]*IF(NOTA[[#This Row],[C]]="",0,NOTA[[#This Row],[C]]))</f>
        <v/>
      </c>
      <c r="X190" s="50" t="str">
        <f>IF(NOTA[[#This Row],[JUMLAH]]="","",NOTA[[#This Row],[JUMLAH]]*NOTA[[#This Row],[DISC 1]])</f>
        <v/>
      </c>
      <c r="Y190" s="50" t="str">
        <f>IF(NOTA[[#This Row],[JUMLAH]]="","",(NOTA[[#This Row],[JUMLAH]]-NOTA[[#This Row],[DISC 1-]])*NOTA[[#This Row],[DISC 2]])</f>
        <v/>
      </c>
      <c r="Z190" s="50" t="str">
        <f>IF(NOTA[[#This Row],[JUMLAH]]="","",NOTA[[#This Row],[DISC 1-]]+NOTA[[#This Row],[DISC 2-]])</f>
        <v/>
      </c>
      <c r="AA190" s="50" t="str">
        <f>IF(NOTA[[#This Row],[JUMLAH]]="","",NOTA[[#This Row],[JUMLAH]]-NOTA[[#This Row],[DISC]])</f>
        <v/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0" s="50" t="str">
        <f>IF(OR(NOTA[[#This Row],[QTY]]="",NOTA[[#This Row],[HARGA SATUAN]]="",),"",NOTA[[#This Row],[QTY]]*NOTA[[#This Row],[HARGA SATUAN]])</f>
        <v/>
      </c>
      <c r="AG190" s="39" t="str">
        <f ca="1">IF(NOTA[ID_H]="","",INDEX(NOTA[TANGGAL],MATCH(,INDIRECT(ADDRESS(ROW(NOTA[TANGGAL]),COLUMN(NOTA[TANGGAL]))&amp;":"&amp;ADDRESS(ROW(),COLUMN(NOTA[TANGGAL]))),-1)))</f>
        <v/>
      </c>
      <c r="AH190" s="41" t="str">
        <f ca="1">IF(NOTA[[#This Row],[NAMA BARANG]]="","",INDEX(NOTA[SUPPLIER],MATCH(,INDIRECT(ADDRESS(ROW(NOTA[ID]),COLUMN(NOTA[ID]))&amp;":"&amp;ADDRESS(ROW(),COLUMN(NOTA[ID]))),-1)))</f>
        <v/>
      </c>
      <c r="AI190" s="41" t="str">
        <f ca="1">IF(NOTA[[#This Row],[ID_H]]="","",IF(NOTA[[#This Row],[FAKTUR]]="",INDIRECT(ADDRESS(ROW()-1,COLUMN())),NOTA[[#This Row],[FAKTUR]]))</f>
        <v/>
      </c>
      <c r="AJ190" s="38" t="str">
        <f ca="1">IF(NOTA[[#This Row],[ID]]="","",COUNTIF(NOTA[ID_H],NOTA[[#This Row],[ID_H]]))</f>
        <v/>
      </c>
      <c r="AK190" s="38" t="str">
        <f ca="1">IF(NOTA[[#This Row],[TGL.NOTA]]="",IF(NOTA[[#This Row],[SUPPLIER_H]]="","",AK189),MONTH(NOTA[[#This Row],[TGL.NOTA]]))</f>
        <v/>
      </c>
      <c r="AL190" s="38" t="str">
        <f>LOWER(SUBSTITUTE(SUBSTITUTE(SUBSTITUTE(SUBSTITUTE(SUBSTITUTE(SUBSTITUTE(SUBSTITUTE(SUBSTITUTE(SUBSTITUTE(NOTA[NAMA BARANG]," ",),".",""),"-",""),"(",""),")",""),",",""),"/",""),"""",""),"+",""))</f>
        <v/>
      </c>
      <c r="AM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8" t="str">
        <f>IF(NOTA[[#This Row],[CONCAT4]]="","",_xlfn.IFNA(MATCH(NOTA[[#This Row],[CONCAT4]],[2]!RAW[CONCAT_H],0),FALSE))</f>
        <v/>
      </c>
      <c r="AQ190" s="38" t="str">
        <f>IF(NOTA[[#This Row],[CONCAT1]]="","",MATCH(NOTA[[#This Row],[CONCAT1]],[3]!db[NB NOTA_C],0))</f>
        <v/>
      </c>
      <c r="AR190" s="38" t="str">
        <f>IF(NOTA[[#This Row],[QTY/ CTN]]="","",TRUE)</f>
        <v/>
      </c>
      <c r="AS190" s="38" t="str">
        <f ca="1">IF(NOTA[[#This Row],[ID_H]]="","",IF(NOTA[[#This Row],[Column3]]=TRUE,NOTA[[#This Row],[QTY/ CTN]],INDEX([3]!db[QTY/ CTN],NOTA[[#This Row],[//DB]])))</f>
        <v/>
      </c>
      <c r="AT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0" s="38" t="str">
        <f ca="1">IF(NOTA[[#This Row],[ID_H]]="","",MATCH(NOTA[[#This Row],[NB NOTA_C_QTY]],[4]!db[NB NOTA_C_QTY+F],0))</f>
        <v/>
      </c>
      <c r="AV190" s="53" t="str">
        <f ca="1">IF(NOTA[[#This Row],[NB NOTA_C_QTY]]="","",ROW()-2)</f>
        <v/>
      </c>
    </row>
    <row r="191" spans="1:48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H191" s="47"/>
      <c r="N191" s="38"/>
      <c r="Q191" s="42"/>
      <c r="R191" s="48"/>
      <c r="S191" s="49"/>
      <c r="U191" s="50"/>
      <c r="V191" s="45"/>
      <c r="W191" s="50" t="str">
        <f>IF(NOTA[[#This Row],[HARGA/ CTN]]="",NOTA[[#This Row],[JUMLAH_H]],NOTA[[#This Row],[HARGA/ CTN]]*IF(NOTA[[#This Row],[C]]="",0,NOTA[[#This Row],[C]]))</f>
        <v/>
      </c>
      <c r="X191" s="50" t="str">
        <f>IF(NOTA[[#This Row],[JUMLAH]]="","",NOTA[[#This Row],[JUMLAH]]*NOTA[[#This Row],[DISC 1]])</f>
        <v/>
      </c>
      <c r="Y191" s="50" t="str">
        <f>IF(NOTA[[#This Row],[JUMLAH]]="","",(NOTA[[#This Row],[JUMLAH]]-NOTA[[#This Row],[DISC 1-]])*NOTA[[#This Row],[DISC 2]])</f>
        <v/>
      </c>
      <c r="Z191" s="50" t="str">
        <f>IF(NOTA[[#This Row],[JUMLAH]]="","",NOTA[[#This Row],[DISC 1-]]+NOTA[[#This Row],[DISC 2-]])</f>
        <v/>
      </c>
      <c r="AA191" s="50" t="str">
        <f>IF(NOTA[[#This Row],[JUMLAH]]="","",NOTA[[#This Row],[JUMLAH]]-NOTA[[#This Row],[DISC]])</f>
        <v/>
      </c>
      <c r="AB191" s="50"/>
      <c r="AC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1" s="50" t="str">
        <f>IF(OR(NOTA[[#This Row],[QTY]]="",NOTA[[#This Row],[HARGA SATUAN]]="",),"",NOTA[[#This Row],[QTY]]*NOTA[[#This Row],[HARGA SATUAN]])</f>
        <v/>
      </c>
      <c r="AG191" s="39" t="str">
        <f ca="1">IF(NOTA[ID_H]="","",INDEX(NOTA[TANGGAL],MATCH(,INDIRECT(ADDRESS(ROW(NOTA[TANGGAL]),COLUMN(NOTA[TANGGAL]))&amp;":"&amp;ADDRESS(ROW(),COLUMN(NOTA[TANGGAL]))),-1)))</f>
        <v/>
      </c>
      <c r="AH191" s="41" t="str">
        <f ca="1">IF(NOTA[[#This Row],[NAMA BARANG]]="","",INDEX(NOTA[SUPPLIER],MATCH(,INDIRECT(ADDRESS(ROW(NOTA[ID]),COLUMN(NOTA[ID]))&amp;":"&amp;ADDRESS(ROW(),COLUMN(NOTA[ID]))),-1)))</f>
        <v/>
      </c>
      <c r="AI191" s="41" t="str">
        <f ca="1">IF(NOTA[[#This Row],[ID_H]]="","",IF(NOTA[[#This Row],[FAKTUR]]="",INDIRECT(ADDRESS(ROW()-1,COLUMN())),NOTA[[#This Row],[FAKTUR]]))</f>
        <v/>
      </c>
      <c r="AJ191" s="38" t="str">
        <f ca="1">IF(NOTA[[#This Row],[ID]]="","",COUNTIF(NOTA[ID_H],NOTA[[#This Row],[ID_H]]))</f>
        <v/>
      </c>
      <c r="AK191" s="38" t="str">
        <f ca="1">IF(NOTA[[#This Row],[TGL.NOTA]]="",IF(NOTA[[#This Row],[SUPPLIER_H]]="","",AK190),MONTH(NOTA[[#This Row],[TGL.NOTA]]))</f>
        <v/>
      </c>
      <c r="AL191" s="38" t="str">
        <f>LOWER(SUBSTITUTE(SUBSTITUTE(SUBSTITUTE(SUBSTITUTE(SUBSTITUTE(SUBSTITUTE(SUBSTITUTE(SUBSTITUTE(SUBSTITUTE(NOTA[NAMA BARANG]," ",),".",""),"-",""),"(",""),")",""),",",""),"/",""),"""",""),"+",""))</f>
        <v/>
      </c>
      <c r="AM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8" t="str">
        <f>IF(NOTA[[#This Row],[CONCAT4]]="","",_xlfn.IFNA(MATCH(NOTA[[#This Row],[CONCAT4]],[2]!RAW[CONCAT_H],0),FALSE))</f>
        <v/>
      </c>
      <c r="AQ191" s="38" t="str">
        <f>IF(NOTA[[#This Row],[CONCAT1]]="","",MATCH(NOTA[[#This Row],[CONCAT1]],[3]!db[NB NOTA_C],0))</f>
        <v/>
      </c>
      <c r="AR191" s="38" t="str">
        <f>IF(NOTA[[#This Row],[QTY/ CTN]]="","",TRUE)</f>
        <v/>
      </c>
      <c r="AS191" s="38" t="str">
        <f ca="1">IF(NOTA[[#This Row],[ID_H]]="","",IF(NOTA[[#This Row],[Column3]]=TRUE,NOTA[[#This Row],[QTY/ CTN]],INDEX([3]!db[QTY/ CTN],NOTA[[#This Row],[//DB]])))</f>
        <v/>
      </c>
      <c r="AT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1" s="38" t="str">
        <f ca="1">IF(NOTA[[#This Row],[ID_H]]="","",MATCH(NOTA[[#This Row],[NB NOTA_C_QTY]],[4]!db[NB NOTA_C_QTY+F],0))</f>
        <v/>
      </c>
      <c r="AV191" s="53" t="str">
        <f ca="1">IF(NOTA[[#This Row],[NB NOTA_C_QTY]]="","",ROW()-2)</f>
        <v/>
      </c>
    </row>
    <row r="192" spans="1:48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H192" s="47"/>
      <c r="N192" s="38"/>
      <c r="Q192" s="42"/>
      <c r="R192" s="48"/>
      <c r="S192" s="49"/>
      <c r="U192" s="50"/>
      <c r="V192" s="45"/>
      <c r="W192" s="50" t="str">
        <f>IF(NOTA[[#This Row],[HARGA/ CTN]]="",NOTA[[#This Row],[JUMLAH_H]],NOTA[[#This Row],[HARGA/ CTN]]*IF(NOTA[[#This Row],[C]]="",0,NOTA[[#This Row],[C]]))</f>
        <v/>
      </c>
      <c r="X192" s="50" t="str">
        <f>IF(NOTA[[#This Row],[JUMLAH]]="","",NOTA[[#This Row],[JUMLAH]]*NOTA[[#This Row],[DISC 1]])</f>
        <v/>
      </c>
      <c r="Y192" s="50" t="str">
        <f>IF(NOTA[[#This Row],[JUMLAH]]="","",(NOTA[[#This Row],[JUMLAH]]-NOTA[[#This Row],[DISC 1-]])*NOTA[[#This Row],[DISC 2]])</f>
        <v/>
      </c>
      <c r="Z192" s="50" t="str">
        <f>IF(NOTA[[#This Row],[JUMLAH]]="","",NOTA[[#This Row],[DISC 1-]]+NOTA[[#This Row],[DISC 2-]])</f>
        <v/>
      </c>
      <c r="AA192" s="50" t="str">
        <f>IF(NOTA[[#This Row],[JUMLAH]]="","",NOTA[[#This Row],[JUMLAH]]-NOTA[[#This Row],[DISC]])</f>
        <v/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2" s="50" t="str">
        <f>IF(OR(NOTA[[#This Row],[QTY]]="",NOTA[[#This Row],[HARGA SATUAN]]="",),"",NOTA[[#This Row],[QTY]]*NOTA[[#This Row],[HARGA SATUAN]])</f>
        <v/>
      </c>
      <c r="AG192" s="39" t="str">
        <f ca="1">IF(NOTA[ID_H]="","",INDEX(NOTA[TANGGAL],MATCH(,INDIRECT(ADDRESS(ROW(NOTA[TANGGAL]),COLUMN(NOTA[TANGGAL]))&amp;":"&amp;ADDRESS(ROW(),COLUMN(NOTA[TANGGAL]))),-1)))</f>
        <v/>
      </c>
      <c r="AH192" s="41" t="str">
        <f ca="1">IF(NOTA[[#This Row],[NAMA BARANG]]="","",INDEX(NOTA[SUPPLIER],MATCH(,INDIRECT(ADDRESS(ROW(NOTA[ID]),COLUMN(NOTA[ID]))&amp;":"&amp;ADDRESS(ROW(),COLUMN(NOTA[ID]))),-1)))</f>
        <v/>
      </c>
      <c r="AI192" s="41" t="str">
        <f ca="1">IF(NOTA[[#This Row],[ID_H]]="","",IF(NOTA[[#This Row],[FAKTUR]]="",INDIRECT(ADDRESS(ROW()-1,COLUMN())),NOTA[[#This Row],[FAKTUR]]))</f>
        <v/>
      </c>
      <c r="AJ192" s="38" t="str">
        <f ca="1">IF(NOTA[[#This Row],[ID]]="","",COUNTIF(NOTA[ID_H],NOTA[[#This Row],[ID_H]]))</f>
        <v/>
      </c>
      <c r="AK192" s="38" t="str">
        <f ca="1">IF(NOTA[[#This Row],[TGL.NOTA]]="",IF(NOTA[[#This Row],[SUPPLIER_H]]="","",AK191),MONTH(NOTA[[#This Row],[TGL.NOTA]]))</f>
        <v/>
      </c>
      <c r="AL192" s="38" t="str">
        <f>LOWER(SUBSTITUTE(SUBSTITUTE(SUBSTITUTE(SUBSTITUTE(SUBSTITUTE(SUBSTITUTE(SUBSTITUTE(SUBSTITUTE(SUBSTITUTE(NOTA[NAMA BARANG]," ",),".",""),"-",""),"(",""),")",""),",",""),"/",""),"""",""),"+",""))</f>
        <v/>
      </c>
      <c r="AM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8" t="str">
        <f>IF(NOTA[[#This Row],[CONCAT4]]="","",_xlfn.IFNA(MATCH(NOTA[[#This Row],[CONCAT4]],[2]!RAW[CONCAT_H],0),FALSE))</f>
        <v/>
      </c>
      <c r="AQ192" s="38" t="str">
        <f>IF(NOTA[[#This Row],[CONCAT1]]="","",MATCH(NOTA[[#This Row],[CONCAT1]],[3]!db[NB NOTA_C],0))</f>
        <v/>
      </c>
      <c r="AR192" s="38" t="str">
        <f>IF(NOTA[[#This Row],[QTY/ CTN]]="","",TRUE)</f>
        <v/>
      </c>
      <c r="AS192" s="38" t="str">
        <f ca="1">IF(NOTA[[#This Row],[ID_H]]="","",IF(NOTA[[#This Row],[Column3]]=TRUE,NOTA[[#This Row],[QTY/ CTN]],INDEX([3]!db[QTY/ CTN],NOTA[[#This Row],[//DB]])))</f>
        <v/>
      </c>
      <c r="AT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2" s="38" t="str">
        <f ca="1">IF(NOTA[[#This Row],[ID_H]]="","",MATCH(NOTA[[#This Row],[NB NOTA_C_QTY]],[4]!db[NB NOTA_C_QTY+F],0))</f>
        <v/>
      </c>
      <c r="AV192" s="53" t="str">
        <f ca="1">IF(NOTA[[#This Row],[NB NOTA_C_QTY]]="","",ROW()-2)</f>
        <v/>
      </c>
    </row>
    <row r="193" spans="1:48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H193" s="47"/>
      <c r="N193" s="38"/>
      <c r="Q193" s="42"/>
      <c r="R193" s="48"/>
      <c r="S193" s="49"/>
      <c r="U193" s="50"/>
      <c r="V193" s="45"/>
      <c r="W193" s="50" t="str">
        <f>IF(NOTA[[#This Row],[HARGA/ CTN]]="",NOTA[[#This Row],[JUMLAH_H]],NOTA[[#This Row],[HARGA/ CTN]]*IF(NOTA[[#This Row],[C]]="",0,NOTA[[#This Row],[C]]))</f>
        <v/>
      </c>
      <c r="X193" s="50" t="str">
        <f>IF(NOTA[[#This Row],[JUMLAH]]="","",NOTA[[#This Row],[JUMLAH]]*NOTA[[#This Row],[DISC 1]])</f>
        <v/>
      </c>
      <c r="Y193" s="50" t="str">
        <f>IF(NOTA[[#This Row],[JUMLAH]]="","",(NOTA[[#This Row],[JUMLAH]]-NOTA[[#This Row],[DISC 1-]])*NOTA[[#This Row],[DISC 2]])</f>
        <v/>
      </c>
      <c r="Z193" s="50" t="str">
        <f>IF(NOTA[[#This Row],[JUMLAH]]="","",NOTA[[#This Row],[DISC 1-]]+NOTA[[#This Row],[DISC 2-]])</f>
        <v/>
      </c>
      <c r="AA193" s="50" t="str">
        <f>IF(NOTA[[#This Row],[JUMLAH]]="","",NOTA[[#This Row],[JUMLAH]]-NOTA[[#This Row],[DISC]])</f>
        <v/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3" s="50" t="str">
        <f>IF(OR(NOTA[[#This Row],[QTY]]="",NOTA[[#This Row],[HARGA SATUAN]]="",),"",NOTA[[#This Row],[QTY]]*NOTA[[#This Row],[HARGA SATUAN]])</f>
        <v/>
      </c>
      <c r="AG193" s="39" t="str">
        <f ca="1">IF(NOTA[ID_H]="","",INDEX(NOTA[TANGGAL],MATCH(,INDIRECT(ADDRESS(ROW(NOTA[TANGGAL]),COLUMN(NOTA[TANGGAL]))&amp;":"&amp;ADDRESS(ROW(),COLUMN(NOTA[TANGGAL]))),-1)))</f>
        <v/>
      </c>
      <c r="AH193" s="41" t="str">
        <f ca="1">IF(NOTA[[#This Row],[NAMA BARANG]]="","",INDEX(NOTA[SUPPLIER],MATCH(,INDIRECT(ADDRESS(ROW(NOTA[ID]),COLUMN(NOTA[ID]))&amp;":"&amp;ADDRESS(ROW(),COLUMN(NOTA[ID]))),-1)))</f>
        <v/>
      </c>
      <c r="AI193" s="41" t="str">
        <f ca="1">IF(NOTA[[#This Row],[ID_H]]="","",IF(NOTA[[#This Row],[FAKTUR]]="",INDIRECT(ADDRESS(ROW()-1,COLUMN())),NOTA[[#This Row],[FAKTUR]]))</f>
        <v/>
      </c>
      <c r="AJ193" s="38" t="str">
        <f ca="1">IF(NOTA[[#This Row],[ID]]="","",COUNTIF(NOTA[ID_H],NOTA[[#This Row],[ID_H]]))</f>
        <v/>
      </c>
      <c r="AK193" s="38" t="str">
        <f ca="1">IF(NOTA[[#This Row],[TGL.NOTA]]="",IF(NOTA[[#This Row],[SUPPLIER_H]]="","",AK192),MONTH(NOTA[[#This Row],[TGL.NOTA]]))</f>
        <v/>
      </c>
      <c r="AL193" s="38" t="str">
        <f>LOWER(SUBSTITUTE(SUBSTITUTE(SUBSTITUTE(SUBSTITUTE(SUBSTITUTE(SUBSTITUTE(SUBSTITUTE(SUBSTITUTE(SUBSTITUTE(NOTA[NAMA BARANG]," ",),".",""),"-",""),"(",""),")",""),",",""),"/",""),"""",""),"+",""))</f>
        <v/>
      </c>
      <c r="AM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38" t="str">
        <f>IF(NOTA[[#This Row],[CONCAT4]]="","",_xlfn.IFNA(MATCH(NOTA[[#This Row],[CONCAT4]],[2]!RAW[CONCAT_H],0),FALSE))</f>
        <v/>
      </c>
      <c r="AQ193" s="38" t="str">
        <f>IF(NOTA[[#This Row],[CONCAT1]]="","",MATCH(NOTA[[#This Row],[CONCAT1]],[3]!db[NB NOTA_C],0))</f>
        <v/>
      </c>
      <c r="AR193" s="38" t="str">
        <f>IF(NOTA[[#This Row],[QTY/ CTN]]="","",TRUE)</f>
        <v/>
      </c>
      <c r="AS193" s="38" t="str">
        <f ca="1">IF(NOTA[[#This Row],[ID_H]]="","",IF(NOTA[[#This Row],[Column3]]=TRUE,NOTA[[#This Row],[QTY/ CTN]],INDEX([3]!db[QTY/ CTN],NOTA[[#This Row],[//DB]])))</f>
        <v/>
      </c>
      <c r="AT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3" s="38" t="str">
        <f ca="1">IF(NOTA[[#This Row],[ID_H]]="","",MATCH(NOTA[[#This Row],[NB NOTA_C_QTY]],[4]!db[NB NOTA_C_QTY+F],0))</f>
        <v/>
      </c>
      <c r="AV193" s="53" t="str">
        <f ca="1">IF(NOTA[[#This Row],[NB NOTA_C_QTY]]="","",ROW()-2)</f>
        <v/>
      </c>
    </row>
    <row r="194" spans="1:48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H194" s="47"/>
      <c r="N194" s="38"/>
      <c r="Q194" s="42"/>
      <c r="R194" s="48"/>
      <c r="S194" s="49"/>
      <c r="U194" s="50"/>
      <c r="V194" s="45"/>
      <c r="W194" s="50" t="str">
        <f>IF(NOTA[[#This Row],[HARGA/ CTN]]="",NOTA[[#This Row],[JUMLAH_H]],NOTA[[#This Row],[HARGA/ CTN]]*IF(NOTA[[#This Row],[C]]="",0,NOTA[[#This Row],[C]]))</f>
        <v/>
      </c>
      <c r="X194" s="50" t="str">
        <f>IF(NOTA[[#This Row],[JUMLAH]]="","",NOTA[[#This Row],[JUMLAH]]*NOTA[[#This Row],[DISC 1]])</f>
        <v/>
      </c>
      <c r="Y194" s="50" t="str">
        <f>IF(NOTA[[#This Row],[JUMLAH]]="","",(NOTA[[#This Row],[JUMLAH]]-NOTA[[#This Row],[DISC 1-]])*NOTA[[#This Row],[DISC 2]])</f>
        <v/>
      </c>
      <c r="Z194" s="50" t="str">
        <f>IF(NOTA[[#This Row],[JUMLAH]]="","",NOTA[[#This Row],[DISC 1-]]+NOTA[[#This Row],[DISC 2-]])</f>
        <v/>
      </c>
      <c r="AA194" s="50" t="str">
        <f>IF(NOTA[[#This Row],[JUMLAH]]="","",NOTA[[#This Row],[JUMLAH]]-NOTA[[#This Row],[DISC]])</f>
        <v/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50" t="str">
        <f>IF(OR(NOTA[[#This Row],[QTY]]="",NOTA[[#This Row],[HARGA SATUAN]]="",),"",NOTA[[#This Row],[QTY]]*NOTA[[#This Row],[HARGA SATUAN]])</f>
        <v/>
      </c>
      <c r="AG194" s="39" t="str">
        <f ca="1">IF(NOTA[ID_H]="","",INDEX(NOTA[TANGGAL],MATCH(,INDIRECT(ADDRESS(ROW(NOTA[TANGGAL]),COLUMN(NOTA[TANGGAL]))&amp;":"&amp;ADDRESS(ROW(),COLUMN(NOTA[TANGGAL]))),-1)))</f>
        <v/>
      </c>
      <c r="AH194" s="41" t="str">
        <f ca="1">IF(NOTA[[#This Row],[NAMA BARANG]]="","",INDEX(NOTA[SUPPLIER],MATCH(,INDIRECT(ADDRESS(ROW(NOTA[ID]),COLUMN(NOTA[ID]))&amp;":"&amp;ADDRESS(ROW(),COLUMN(NOTA[ID]))),-1)))</f>
        <v/>
      </c>
      <c r="AI194" s="41" t="str">
        <f ca="1">IF(NOTA[[#This Row],[ID_H]]="","",IF(NOTA[[#This Row],[FAKTUR]]="",INDIRECT(ADDRESS(ROW()-1,COLUMN())),NOTA[[#This Row],[FAKTUR]]))</f>
        <v/>
      </c>
      <c r="AJ194" s="38" t="str">
        <f ca="1">IF(NOTA[[#This Row],[ID]]="","",COUNTIF(NOTA[ID_H],NOTA[[#This Row],[ID_H]]))</f>
        <v/>
      </c>
      <c r="AK194" s="38" t="str">
        <f ca="1">IF(NOTA[[#This Row],[TGL.NOTA]]="",IF(NOTA[[#This Row],[SUPPLIER_H]]="","",AK193),MONTH(NOTA[[#This Row],[TGL.NOTA]]))</f>
        <v/>
      </c>
      <c r="AL194" s="38" t="str">
        <f>LOWER(SUBSTITUTE(SUBSTITUTE(SUBSTITUTE(SUBSTITUTE(SUBSTITUTE(SUBSTITUTE(SUBSTITUTE(SUBSTITUTE(SUBSTITUTE(NOTA[NAMA BARANG]," ",),".",""),"-",""),"(",""),")",""),",",""),"/",""),"""",""),"+",""))</f>
        <v/>
      </c>
      <c r="AM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8" t="str">
        <f>IF(NOTA[[#This Row],[CONCAT4]]="","",_xlfn.IFNA(MATCH(NOTA[[#This Row],[CONCAT4]],[2]!RAW[CONCAT_H],0),FALSE))</f>
        <v/>
      </c>
      <c r="AQ194" s="38" t="str">
        <f>IF(NOTA[[#This Row],[CONCAT1]]="","",MATCH(NOTA[[#This Row],[CONCAT1]],[3]!db[NB NOTA_C],0))</f>
        <v/>
      </c>
      <c r="AR194" s="38" t="str">
        <f>IF(NOTA[[#This Row],[QTY/ CTN]]="","",TRUE)</f>
        <v/>
      </c>
      <c r="AS194" s="38" t="str">
        <f ca="1">IF(NOTA[[#This Row],[ID_H]]="","",IF(NOTA[[#This Row],[Column3]]=TRUE,NOTA[[#This Row],[QTY/ CTN]],INDEX([3]!db[QTY/ CTN],NOTA[[#This Row],[//DB]])))</f>
        <v/>
      </c>
      <c r="AT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4" s="38" t="str">
        <f ca="1">IF(NOTA[[#This Row],[ID_H]]="","",MATCH(NOTA[[#This Row],[NB NOTA_C_QTY]],[4]!db[NB NOTA_C_QTY+F],0))</f>
        <v/>
      </c>
      <c r="AV194" s="53" t="str">
        <f ca="1">IF(NOTA[[#This Row],[NB NOTA_C_QTY]]="","",ROW()-2)</f>
        <v/>
      </c>
    </row>
    <row r="195" spans="1:48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H195" s="47"/>
      <c r="N195" s="38"/>
      <c r="Q195" s="42"/>
      <c r="R195" s="48"/>
      <c r="S195" s="49"/>
      <c r="U195" s="50"/>
      <c r="V195" s="45"/>
      <c r="W195" s="50" t="str">
        <f>IF(NOTA[[#This Row],[HARGA/ CTN]]="",NOTA[[#This Row],[JUMLAH_H]],NOTA[[#This Row],[HARGA/ CTN]]*IF(NOTA[[#This Row],[C]]="",0,NOTA[[#This Row],[C]]))</f>
        <v/>
      </c>
      <c r="X195" s="50" t="str">
        <f>IF(NOTA[[#This Row],[JUMLAH]]="","",NOTA[[#This Row],[JUMLAH]]*NOTA[[#This Row],[DISC 1]])</f>
        <v/>
      </c>
      <c r="Y195" s="50" t="str">
        <f>IF(NOTA[[#This Row],[JUMLAH]]="","",(NOTA[[#This Row],[JUMLAH]]-NOTA[[#This Row],[DISC 1-]])*NOTA[[#This Row],[DISC 2]])</f>
        <v/>
      </c>
      <c r="Z195" s="50" t="str">
        <f>IF(NOTA[[#This Row],[JUMLAH]]="","",NOTA[[#This Row],[DISC 1-]]+NOTA[[#This Row],[DISC 2-]])</f>
        <v/>
      </c>
      <c r="AA195" s="50" t="str">
        <f>IF(NOTA[[#This Row],[JUMLAH]]="","",NOTA[[#This Row],[JUMLAH]]-NOTA[[#This Row],[DISC]])</f>
        <v/>
      </c>
      <c r="AB195" s="50"/>
      <c r="AC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5" s="50" t="str">
        <f>IF(OR(NOTA[[#This Row],[QTY]]="",NOTA[[#This Row],[HARGA SATUAN]]="",),"",NOTA[[#This Row],[QTY]]*NOTA[[#This Row],[HARGA SATUAN]])</f>
        <v/>
      </c>
      <c r="AG195" s="39" t="str">
        <f ca="1">IF(NOTA[ID_H]="","",INDEX(NOTA[TANGGAL],MATCH(,INDIRECT(ADDRESS(ROW(NOTA[TANGGAL]),COLUMN(NOTA[TANGGAL]))&amp;":"&amp;ADDRESS(ROW(),COLUMN(NOTA[TANGGAL]))),-1)))</f>
        <v/>
      </c>
      <c r="AH195" s="41" t="str">
        <f ca="1">IF(NOTA[[#This Row],[NAMA BARANG]]="","",INDEX(NOTA[SUPPLIER],MATCH(,INDIRECT(ADDRESS(ROW(NOTA[ID]),COLUMN(NOTA[ID]))&amp;":"&amp;ADDRESS(ROW(),COLUMN(NOTA[ID]))),-1)))</f>
        <v/>
      </c>
      <c r="AI195" s="41" t="str">
        <f ca="1">IF(NOTA[[#This Row],[ID_H]]="","",IF(NOTA[[#This Row],[FAKTUR]]="",INDIRECT(ADDRESS(ROW()-1,COLUMN())),NOTA[[#This Row],[FAKTUR]]))</f>
        <v/>
      </c>
      <c r="AJ195" s="38" t="str">
        <f ca="1">IF(NOTA[[#This Row],[ID]]="","",COUNTIF(NOTA[ID_H],NOTA[[#This Row],[ID_H]]))</f>
        <v/>
      </c>
      <c r="AK195" s="38" t="str">
        <f ca="1">IF(NOTA[[#This Row],[TGL.NOTA]]="",IF(NOTA[[#This Row],[SUPPLIER_H]]="","",AK194),MONTH(NOTA[[#This Row],[TGL.NOTA]]))</f>
        <v/>
      </c>
      <c r="AL195" s="38" t="str">
        <f>LOWER(SUBSTITUTE(SUBSTITUTE(SUBSTITUTE(SUBSTITUTE(SUBSTITUTE(SUBSTITUTE(SUBSTITUTE(SUBSTITUTE(SUBSTITUTE(NOTA[NAMA BARANG]," ",),".",""),"-",""),"(",""),")",""),",",""),"/",""),"""",""),"+",""))</f>
        <v/>
      </c>
      <c r="AM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38" t="str">
        <f>IF(NOTA[[#This Row],[CONCAT4]]="","",_xlfn.IFNA(MATCH(NOTA[[#This Row],[CONCAT4]],[2]!RAW[CONCAT_H],0),FALSE))</f>
        <v/>
      </c>
      <c r="AQ195" s="38" t="str">
        <f>IF(NOTA[[#This Row],[CONCAT1]]="","",MATCH(NOTA[[#This Row],[CONCAT1]],[3]!db[NB NOTA_C],0))</f>
        <v/>
      </c>
      <c r="AR195" s="38" t="str">
        <f>IF(NOTA[[#This Row],[QTY/ CTN]]="","",TRUE)</f>
        <v/>
      </c>
      <c r="AS195" s="38" t="str">
        <f ca="1">IF(NOTA[[#This Row],[ID_H]]="","",IF(NOTA[[#This Row],[Column3]]=TRUE,NOTA[[#This Row],[QTY/ CTN]],INDEX([3]!db[QTY/ CTN],NOTA[[#This Row],[//DB]])))</f>
        <v/>
      </c>
      <c r="AT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5" s="38" t="str">
        <f ca="1">IF(NOTA[[#This Row],[ID_H]]="","",MATCH(NOTA[[#This Row],[NB NOTA_C_QTY]],[4]!db[NB NOTA_C_QTY+F],0))</f>
        <v/>
      </c>
      <c r="AV195" s="53" t="str">
        <f ca="1">IF(NOTA[[#This Row],[NB NOTA_C_QTY]]="","",ROW()-2)</f>
        <v/>
      </c>
    </row>
    <row r="196" spans="1:48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H196" s="47"/>
      <c r="N196" s="38"/>
      <c r="Q196" s="42"/>
      <c r="R196" s="48"/>
      <c r="S196" s="49"/>
      <c r="U196" s="50"/>
      <c r="V196" s="45"/>
      <c r="W196" s="50" t="str">
        <f>IF(NOTA[[#This Row],[HARGA/ CTN]]="",NOTA[[#This Row],[JUMLAH_H]],NOTA[[#This Row],[HARGA/ CTN]]*IF(NOTA[[#This Row],[C]]="",0,NOTA[[#This Row],[C]]))</f>
        <v/>
      </c>
      <c r="X196" s="50" t="str">
        <f>IF(NOTA[[#This Row],[JUMLAH]]="","",NOTA[[#This Row],[JUMLAH]]*NOTA[[#This Row],[DISC 1]])</f>
        <v/>
      </c>
      <c r="Y196" s="50" t="str">
        <f>IF(NOTA[[#This Row],[JUMLAH]]="","",(NOTA[[#This Row],[JUMLAH]]-NOTA[[#This Row],[DISC 1-]])*NOTA[[#This Row],[DISC 2]])</f>
        <v/>
      </c>
      <c r="Z196" s="50" t="str">
        <f>IF(NOTA[[#This Row],[JUMLAH]]="","",NOTA[[#This Row],[DISC 1-]]+NOTA[[#This Row],[DISC 2-]])</f>
        <v/>
      </c>
      <c r="AA196" s="50" t="str">
        <f>IF(NOTA[[#This Row],[JUMLAH]]="","",NOTA[[#This Row],[JUMLAH]]-NOTA[[#This Row],[DISC]])</f>
        <v/>
      </c>
      <c r="AB196" s="50"/>
      <c r="AC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50" t="str">
        <f>IF(OR(NOTA[[#This Row],[QTY]]="",NOTA[[#This Row],[HARGA SATUAN]]="",),"",NOTA[[#This Row],[QTY]]*NOTA[[#This Row],[HARGA SATUAN]])</f>
        <v/>
      </c>
      <c r="AG196" s="39" t="str">
        <f ca="1">IF(NOTA[ID_H]="","",INDEX(NOTA[TANGGAL],MATCH(,INDIRECT(ADDRESS(ROW(NOTA[TANGGAL]),COLUMN(NOTA[TANGGAL]))&amp;":"&amp;ADDRESS(ROW(),COLUMN(NOTA[TANGGAL]))),-1)))</f>
        <v/>
      </c>
      <c r="AH196" s="41" t="str">
        <f ca="1">IF(NOTA[[#This Row],[NAMA BARANG]]="","",INDEX(NOTA[SUPPLIER],MATCH(,INDIRECT(ADDRESS(ROW(NOTA[ID]),COLUMN(NOTA[ID]))&amp;":"&amp;ADDRESS(ROW(),COLUMN(NOTA[ID]))),-1)))</f>
        <v/>
      </c>
      <c r="AI196" s="41" t="str">
        <f ca="1">IF(NOTA[[#This Row],[ID_H]]="","",IF(NOTA[[#This Row],[FAKTUR]]="",INDIRECT(ADDRESS(ROW()-1,COLUMN())),NOTA[[#This Row],[FAKTUR]]))</f>
        <v/>
      </c>
      <c r="AJ196" s="38" t="str">
        <f ca="1">IF(NOTA[[#This Row],[ID]]="","",COUNTIF(NOTA[ID_H],NOTA[[#This Row],[ID_H]]))</f>
        <v/>
      </c>
      <c r="AK196" s="38" t="str">
        <f ca="1">IF(NOTA[[#This Row],[TGL.NOTA]]="",IF(NOTA[[#This Row],[SUPPLIER_H]]="","",AK195),MONTH(NOTA[[#This Row],[TGL.NOTA]]))</f>
        <v/>
      </c>
      <c r="AL196" s="38" t="str">
        <f>LOWER(SUBSTITUTE(SUBSTITUTE(SUBSTITUTE(SUBSTITUTE(SUBSTITUTE(SUBSTITUTE(SUBSTITUTE(SUBSTITUTE(SUBSTITUTE(NOTA[NAMA BARANG]," ",),".",""),"-",""),"(",""),")",""),",",""),"/",""),"""",""),"+",""))</f>
        <v/>
      </c>
      <c r="AM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8" t="str">
        <f>IF(NOTA[[#This Row],[CONCAT4]]="","",_xlfn.IFNA(MATCH(NOTA[[#This Row],[CONCAT4]],[2]!RAW[CONCAT_H],0),FALSE))</f>
        <v/>
      </c>
      <c r="AQ196" s="38" t="str">
        <f>IF(NOTA[[#This Row],[CONCAT1]]="","",MATCH(NOTA[[#This Row],[CONCAT1]],[3]!db[NB NOTA_C],0))</f>
        <v/>
      </c>
      <c r="AR196" s="38" t="str">
        <f>IF(NOTA[[#This Row],[QTY/ CTN]]="","",TRUE)</f>
        <v/>
      </c>
      <c r="AS196" s="38" t="str">
        <f ca="1">IF(NOTA[[#This Row],[ID_H]]="","",IF(NOTA[[#This Row],[Column3]]=TRUE,NOTA[[#This Row],[QTY/ CTN]],INDEX([3]!db[QTY/ CTN],NOTA[[#This Row],[//DB]])))</f>
        <v/>
      </c>
      <c r="AT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6" s="38" t="str">
        <f ca="1">IF(NOTA[[#This Row],[ID_H]]="","",MATCH(NOTA[[#This Row],[NB NOTA_C_QTY]],[4]!db[NB NOTA_C_QTY+F],0))</f>
        <v/>
      </c>
      <c r="AV196" s="53" t="str">
        <f ca="1">IF(NOTA[[#This Row],[NB NOTA_C_QTY]]="","",ROW()-2)</f>
        <v/>
      </c>
    </row>
    <row r="197" spans="1:48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H197" s="47"/>
      <c r="N197" s="38"/>
      <c r="Q197" s="42"/>
      <c r="R197" s="48"/>
      <c r="S197" s="49"/>
      <c r="U197" s="50"/>
      <c r="V197" s="45"/>
      <c r="W197" s="50" t="str">
        <f>IF(NOTA[[#This Row],[HARGA/ CTN]]="",NOTA[[#This Row],[JUMLAH_H]],NOTA[[#This Row],[HARGA/ CTN]]*IF(NOTA[[#This Row],[C]]="",0,NOTA[[#This Row],[C]]))</f>
        <v/>
      </c>
      <c r="X197" s="50" t="str">
        <f>IF(NOTA[[#This Row],[JUMLAH]]="","",NOTA[[#This Row],[JUMLAH]]*NOTA[[#This Row],[DISC 1]])</f>
        <v/>
      </c>
      <c r="Y197" s="50" t="str">
        <f>IF(NOTA[[#This Row],[JUMLAH]]="","",(NOTA[[#This Row],[JUMLAH]]-NOTA[[#This Row],[DISC 1-]])*NOTA[[#This Row],[DISC 2]])</f>
        <v/>
      </c>
      <c r="Z197" s="50" t="str">
        <f>IF(NOTA[[#This Row],[JUMLAH]]="","",NOTA[[#This Row],[DISC 1-]]+NOTA[[#This Row],[DISC 2-]])</f>
        <v/>
      </c>
      <c r="AA197" s="50" t="str">
        <f>IF(NOTA[[#This Row],[JUMLAH]]="","",NOTA[[#This Row],[JUMLAH]]-NOTA[[#This Row],[DISC]])</f>
        <v/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7" s="50" t="str">
        <f>IF(OR(NOTA[[#This Row],[QTY]]="",NOTA[[#This Row],[HARGA SATUAN]]="",),"",NOTA[[#This Row],[QTY]]*NOTA[[#This Row],[HARGA SATUAN]])</f>
        <v/>
      </c>
      <c r="AG197" s="39" t="str">
        <f ca="1">IF(NOTA[ID_H]="","",INDEX(NOTA[TANGGAL],MATCH(,INDIRECT(ADDRESS(ROW(NOTA[TANGGAL]),COLUMN(NOTA[TANGGAL]))&amp;":"&amp;ADDRESS(ROW(),COLUMN(NOTA[TANGGAL]))),-1)))</f>
        <v/>
      </c>
      <c r="AH197" s="41" t="str">
        <f ca="1">IF(NOTA[[#This Row],[NAMA BARANG]]="","",INDEX(NOTA[SUPPLIER],MATCH(,INDIRECT(ADDRESS(ROW(NOTA[ID]),COLUMN(NOTA[ID]))&amp;":"&amp;ADDRESS(ROW(),COLUMN(NOTA[ID]))),-1)))</f>
        <v/>
      </c>
      <c r="AI197" s="41" t="str">
        <f ca="1">IF(NOTA[[#This Row],[ID_H]]="","",IF(NOTA[[#This Row],[FAKTUR]]="",INDIRECT(ADDRESS(ROW()-1,COLUMN())),NOTA[[#This Row],[FAKTUR]]))</f>
        <v/>
      </c>
      <c r="AJ197" s="38" t="str">
        <f ca="1">IF(NOTA[[#This Row],[ID]]="","",COUNTIF(NOTA[ID_H],NOTA[[#This Row],[ID_H]]))</f>
        <v/>
      </c>
      <c r="AK197" s="38" t="str">
        <f ca="1">IF(NOTA[[#This Row],[TGL.NOTA]]="",IF(NOTA[[#This Row],[SUPPLIER_H]]="","",AK196),MONTH(NOTA[[#This Row],[TGL.NOTA]]))</f>
        <v/>
      </c>
      <c r="AL197" s="38" t="str">
        <f>LOWER(SUBSTITUTE(SUBSTITUTE(SUBSTITUTE(SUBSTITUTE(SUBSTITUTE(SUBSTITUTE(SUBSTITUTE(SUBSTITUTE(SUBSTITUTE(NOTA[NAMA BARANG]," ",),".",""),"-",""),"(",""),")",""),",",""),"/",""),"""",""),"+",""))</f>
        <v/>
      </c>
      <c r="AM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38" t="str">
        <f>IF(NOTA[[#This Row],[CONCAT4]]="","",_xlfn.IFNA(MATCH(NOTA[[#This Row],[CONCAT4]],[2]!RAW[CONCAT_H],0),FALSE))</f>
        <v/>
      </c>
      <c r="AQ197" s="38" t="str">
        <f>IF(NOTA[[#This Row],[CONCAT1]]="","",MATCH(NOTA[[#This Row],[CONCAT1]],[3]!db[NB NOTA_C],0))</f>
        <v/>
      </c>
      <c r="AR197" s="38" t="str">
        <f>IF(NOTA[[#This Row],[QTY/ CTN]]="","",TRUE)</f>
        <v/>
      </c>
      <c r="AS197" s="38" t="str">
        <f ca="1">IF(NOTA[[#This Row],[ID_H]]="","",IF(NOTA[[#This Row],[Column3]]=TRUE,NOTA[[#This Row],[QTY/ CTN]],INDEX([3]!db[QTY/ CTN],NOTA[[#This Row],[//DB]])))</f>
        <v/>
      </c>
      <c r="AT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7" s="38" t="str">
        <f ca="1">IF(NOTA[[#This Row],[ID_H]]="","",MATCH(NOTA[[#This Row],[NB NOTA_C_QTY]],[4]!db[NB NOTA_C_QTY+F],0))</f>
        <v/>
      </c>
      <c r="AV197" s="53" t="str">
        <f ca="1">IF(NOTA[[#This Row],[NB NOTA_C_QTY]]="","",ROW()-2)</f>
        <v/>
      </c>
    </row>
    <row r="198" spans="1:48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 t="str">
        <f ca="1">IF(NOTA[[#This Row],[NAMA BARANG]]="","",INDEX(NOTA[ID],MATCH(,INDIRECT(ADDRESS(ROW(NOTA[ID]),COLUMN(NOTA[ID]))&amp;":"&amp;ADDRESS(ROW(),COLUMN(NOTA[ID]))),-1)))</f>
        <v/>
      </c>
      <c r="E198" s="46"/>
      <c r="H198" s="47"/>
      <c r="N198" s="38"/>
      <c r="Q198" s="42"/>
      <c r="R198" s="48"/>
      <c r="S198" s="49"/>
      <c r="U198" s="50"/>
      <c r="V198" s="45"/>
      <c r="W198" s="50" t="str">
        <f>IF(NOTA[[#This Row],[HARGA/ CTN]]="",NOTA[[#This Row],[JUMLAH_H]],NOTA[[#This Row],[HARGA/ CTN]]*IF(NOTA[[#This Row],[C]]="",0,NOTA[[#This Row],[C]]))</f>
        <v/>
      </c>
      <c r="X198" s="50" t="str">
        <f>IF(NOTA[[#This Row],[JUMLAH]]="","",NOTA[[#This Row],[JUMLAH]]*NOTA[[#This Row],[DISC 1]])</f>
        <v/>
      </c>
      <c r="Y198" s="50" t="str">
        <f>IF(NOTA[[#This Row],[JUMLAH]]="","",(NOTA[[#This Row],[JUMLAH]]-NOTA[[#This Row],[DISC 1-]])*NOTA[[#This Row],[DISC 2]])</f>
        <v/>
      </c>
      <c r="Z198" s="50" t="str">
        <f>IF(NOTA[[#This Row],[JUMLAH]]="","",NOTA[[#This Row],[DISC 1-]]+NOTA[[#This Row],[DISC 2-]])</f>
        <v/>
      </c>
      <c r="AA198" s="50" t="str">
        <f>IF(NOTA[[#This Row],[JUMLAH]]="","",NOTA[[#This Row],[JUMLAH]]-NOTA[[#This Row],[DISC]])</f>
        <v/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8" s="50" t="str">
        <f>IF(OR(NOTA[[#This Row],[QTY]]="",NOTA[[#This Row],[HARGA SATUAN]]="",),"",NOTA[[#This Row],[QTY]]*NOTA[[#This Row],[HARGA SATUAN]])</f>
        <v/>
      </c>
      <c r="AG198" s="39" t="str">
        <f ca="1">IF(NOTA[ID_H]="","",INDEX(NOTA[TANGGAL],MATCH(,INDIRECT(ADDRESS(ROW(NOTA[TANGGAL]),COLUMN(NOTA[TANGGAL]))&amp;":"&amp;ADDRESS(ROW(),COLUMN(NOTA[TANGGAL]))),-1)))</f>
        <v/>
      </c>
      <c r="AH198" s="41" t="str">
        <f ca="1">IF(NOTA[[#This Row],[NAMA BARANG]]="","",INDEX(NOTA[SUPPLIER],MATCH(,INDIRECT(ADDRESS(ROW(NOTA[ID]),COLUMN(NOTA[ID]))&amp;":"&amp;ADDRESS(ROW(),COLUMN(NOTA[ID]))),-1)))</f>
        <v/>
      </c>
      <c r="AI198" s="41" t="str">
        <f ca="1">IF(NOTA[[#This Row],[ID_H]]="","",IF(NOTA[[#This Row],[FAKTUR]]="",INDIRECT(ADDRESS(ROW()-1,COLUMN())),NOTA[[#This Row],[FAKTUR]]))</f>
        <v/>
      </c>
      <c r="AJ198" s="38" t="str">
        <f ca="1">IF(NOTA[[#This Row],[ID]]="","",COUNTIF(NOTA[ID_H],NOTA[[#This Row],[ID_H]]))</f>
        <v/>
      </c>
      <c r="AK198" s="38" t="str">
        <f ca="1">IF(NOTA[[#This Row],[TGL.NOTA]]="",IF(NOTA[[#This Row],[SUPPLIER_H]]="","",AK197),MONTH(NOTA[[#This Row],[TGL.NOTA]]))</f>
        <v/>
      </c>
      <c r="AL198" s="38" t="str">
        <f>LOWER(SUBSTITUTE(SUBSTITUTE(SUBSTITUTE(SUBSTITUTE(SUBSTITUTE(SUBSTITUTE(SUBSTITUTE(SUBSTITUTE(SUBSTITUTE(NOTA[NAMA BARANG]," ",),".",""),"-",""),"(",""),")",""),",",""),"/",""),"""",""),"+",""))</f>
        <v/>
      </c>
      <c r="AM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8" t="str">
        <f>IF(NOTA[[#This Row],[CONCAT4]]="","",_xlfn.IFNA(MATCH(NOTA[[#This Row],[CONCAT4]],[2]!RAW[CONCAT_H],0),FALSE))</f>
        <v/>
      </c>
      <c r="AQ198" s="38" t="str">
        <f>IF(NOTA[[#This Row],[CONCAT1]]="","",MATCH(NOTA[[#This Row],[CONCAT1]],[3]!db[NB NOTA_C],0))</f>
        <v/>
      </c>
      <c r="AR198" s="38" t="str">
        <f>IF(NOTA[[#This Row],[QTY/ CTN]]="","",TRUE)</f>
        <v/>
      </c>
      <c r="AS198" s="38" t="str">
        <f ca="1">IF(NOTA[[#This Row],[ID_H]]="","",IF(NOTA[[#This Row],[Column3]]=TRUE,NOTA[[#This Row],[QTY/ CTN]],INDEX([3]!db[QTY/ CTN],NOTA[[#This Row],[//DB]])))</f>
        <v/>
      </c>
      <c r="AT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8" s="38" t="str">
        <f ca="1">IF(NOTA[[#This Row],[ID_H]]="","",MATCH(NOTA[[#This Row],[NB NOTA_C_QTY]],[4]!db[NB NOTA_C_QTY+F],0))</f>
        <v/>
      </c>
      <c r="AV198" s="53" t="str">
        <f ca="1">IF(NOTA[[#This Row],[NB NOTA_C_QTY]]="","",ROW()-2)</f>
        <v/>
      </c>
    </row>
    <row r="199" spans="1:48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H199" s="47"/>
      <c r="N199" s="38"/>
      <c r="Q199" s="42"/>
      <c r="R199" s="48"/>
      <c r="S199" s="49"/>
      <c r="U199" s="50"/>
      <c r="V199" s="45"/>
      <c r="W199" s="50" t="str">
        <f>IF(NOTA[[#This Row],[HARGA/ CTN]]="",NOTA[[#This Row],[JUMLAH_H]],NOTA[[#This Row],[HARGA/ CTN]]*IF(NOTA[[#This Row],[C]]="",0,NOTA[[#This Row],[C]]))</f>
        <v/>
      </c>
      <c r="X199" s="50" t="str">
        <f>IF(NOTA[[#This Row],[JUMLAH]]="","",NOTA[[#This Row],[JUMLAH]]*NOTA[[#This Row],[DISC 1]])</f>
        <v/>
      </c>
      <c r="Y199" s="50" t="str">
        <f>IF(NOTA[[#This Row],[JUMLAH]]="","",(NOTA[[#This Row],[JUMLAH]]-NOTA[[#This Row],[DISC 1-]])*NOTA[[#This Row],[DISC 2]])</f>
        <v/>
      </c>
      <c r="Z199" s="50" t="str">
        <f>IF(NOTA[[#This Row],[JUMLAH]]="","",NOTA[[#This Row],[DISC 1-]]+NOTA[[#This Row],[DISC 2-]])</f>
        <v/>
      </c>
      <c r="AA199" s="50" t="str">
        <f>IF(NOTA[[#This Row],[JUMLAH]]="","",NOTA[[#This Row],[JUMLAH]]-NOTA[[#This Row],[DISC]])</f>
        <v/>
      </c>
      <c r="AB199" s="50"/>
      <c r="AC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50" t="str">
        <f>IF(OR(NOTA[[#This Row],[QTY]]="",NOTA[[#This Row],[HARGA SATUAN]]="",),"",NOTA[[#This Row],[QTY]]*NOTA[[#This Row],[HARGA SATUAN]])</f>
        <v/>
      </c>
      <c r="AG199" s="39" t="str">
        <f ca="1">IF(NOTA[ID_H]="","",INDEX(NOTA[TANGGAL],MATCH(,INDIRECT(ADDRESS(ROW(NOTA[TANGGAL]),COLUMN(NOTA[TANGGAL]))&amp;":"&amp;ADDRESS(ROW(),COLUMN(NOTA[TANGGAL]))),-1)))</f>
        <v/>
      </c>
      <c r="AH199" s="41" t="str">
        <f ca="1">IF(NOTA[[#This Row],[NAMA BARANG]]="","",INDEX(NOTA[SUPPLIER],MATCH(,INDIRECT(ADDRESS(ROW(NOTA[ID]),COLUMN(NOTA[ID]))&amp;":"&amp;ADDRESS(ROW(),COLUMN(NOTA[ID]))),-1)))</f>
        <v/>
      </c>
      <c r="AI199" s="41" t="str">
        <f ca="1">IF(NOTA[[#This Row],[ID_H]]="","",IF(NOTA[[#This Row],[FAKTUR]]="",INDIRECT(ADDRESS(ROW()-1,COLUMN())),NOTA[[#This Row],[FAKTUR]]))</f>
        <v/>
      </c>
      <c r="AJ199" s="38" t="str">
        <f ca="1">IF(NOTA[[#This Row],[ID]]="","",COUNTIF(NOTA[ID_H],NOTA[[#This Row],[ID_H]]))</f>
        <v/>
      </c>
      <c r="AK199" s="38" t="str">
        <f ca="1">IF(NOTA[[#This Row],[TGL.NOTA]]="",IF(NOTA[[#This Row],[SUPPLIER_H]]="","",AK198),MONTH(NOTA[[#This Row],[TGL.NOTA]]))</f>
        <v/>
      </c>
      <c r="AL199" s="38" t="str">
        <f>LOWER(SUBSTITUTE(SUBSTITUTE(SUBSTITUTE(SUBSTITUTE(SUBSTITUTE(SUBSTITUTE(SUBSTITUTE(SUBSTITUTE(SUBSTITUTE(NOTA[NAMA BARANG]," ",),".",""),"-",""),"(",""),")",""),",",""),"/",""),"""",""),"+",""))</f>
        <v/>
      </c>
      <c r="AM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8" t="str">
        <f>IF(NOTA[[#This Row],[CONCAT4]]="","",_xlfn.IFNA(MATCH(NOTA[[#This Row],[CONCAT4]],[2]!RAW[CONCAT_H],0),FALSE))</f>
        <v/>
      </c>
      <c r="AQ199" s="38" t="str">
        <f>IF(NOTA[[#This Row],[CONCAT1]]="","",MATCH(NOTA[[#This Row],[CONCAT1]],[3]!db[NB NOTA_C],0))</f>
        <v/>
      </c>
      <c r="AR199" s="38" t="str">
        <f>IF(NOTA[[#This Row],[QTY/ CTN]]="","",TRUE)</f>
        <v/>
      </c>
      <c r="AS199" s="38" t="str">
        <f ca="1">IF(NOTA[[#This Row],[ID_H]]="","",IF(NOTA[[#This Row],[Column3]]=TRUE,NOTA[[#This Row],[QTY/ CTN]],INDEX([3]!db[QTY/ CTN],NOTA[[#This Row],[//DB]])))</f>
        <v/>
      </c>
      <c r="AT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9" s="38" t="str">
        <f ca="1">IF(NOTA[[#This Row],[ID_H]]="","",MATCH(NOTA[[#This Row],[NB NOTA_C_QTY]],[4]!db[NB NOTA_C_QTY+F],0))</f>
        <v/>
      </c>
      <c r="AV199" s="53" t="str">
        <f ca="1">IF(NOTA[[#This Row],[NB NOTA_C_QTY]]="","",ROW()-2)</f>
        <v/>
      </c>
    </row>
    <row r="200" spans="1:48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H200" s="47"/>
      <c r="N200" s="38"/>
      <c r="Q200" s="42"/>
      <c r="R200" s="48"/>
      <c r="S200" s="49"/>
      <c r="U200" s="50"/>
      <c r="V200" s="45"/>
      <c r="W200" s="50" t="str">
        <f>IF(NOTA[[#This Row],[HARGA/ CTN]]="",NOTA[[#This Row],[JUMLAH_H]],NOTA[[#This Row],[HARGA/ CTN]]*IF(NOTA[[#This Row],[C]]="",0,NOTA[[#This Row],[C]]))</f>
        <v/>
      </c>
      <c r="X200" s="50" t="str">
        <f>IF(NOTA[[#This Row],[JUMLAH]]="","",NOTA[[#This Row],[JUMLAH]]*NOTA[[#This Row],[DISC 1]])</f>
        <v/>
      </c>
      <c r="Y200" s="50" t="str">
        <f>IF(NOTA[[#This Row],[JUMLAH]]="","",(NOTA[[#This Row],[JUMLAH]]-NOTA[[#This Row],[DISC 1-]])*NOTA[[#This Row],[DISC 2]])</f>
        <v/>
      </c>
      <c r="Z200" s="50" t="str">
        <f>IF(NOTA[[#This Row],[JUMLAH]]="","",NOTA[[#This Row],[DISC 1-]]+NOTA[[#This Row],[DISC 2-]])</f>
        <v/>
      </c>
      <c r="AA200" s="50" t="str">
        <f>IF(NOTA[[#This Row],[JUMLAH]]="","",NOTA[[#This Row],[JUMLAH]]-NOTA[[#This Row],[DISC]])</f>
        <v/>
      </c>
      <c r="AB200" s="50"/>
      <c r="AC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50" t="str">
        <f>IF(OR(NOTA[[#This Row],[QTY]]="",NOTA[[#This Row],[HARGA SATUAN]]="",),"",NOTA[[#This Row],[QTY]]*NOTA[[#This Row],[HARGA SATUAN]])</f>
        <v/>
      </c>
      <c r="AG200" s="39" t="str">
        <f ca="1">IF(NOTA[ID_H]="","",INDEX(NOTA[TANGGAL],MATCH(,INDIRECT(ADDRESS(ROW(NOTA[TANGGAL]),COLUMN(NOTA[TANGGAL]))&amp;":"&amp;ADDRESS(ROW(),COLUMN(NOTA[TANGGAL]))),-1)))</f>
        <v/>
      </c>
      <c r="AH200" s="41" t="str">
        <f ca="1">IF(NOTA[[#This Row],[NAMA BARANG]]="","",INDEX(NOTA[SUPPLIER],MATCH(,INDIRECT(ADDRESS(ROW(NOTA[ID]),COLUMN(NOTA[ID]))&amp;":"&amp;ADDRESS(ROW(),COLUMN(NOTA[ID]))),-1)))</f>
        <v/>
      </c>
      <c r="AI200" s="41" t="str">
        <f ca="1">IF(NOTA[[#This Row],[ID_H]]="","",IF(NOTA[[#This Row],[FAKTUR]]="",INDIRECT(ADDRESS(ROW()-1,COLUMN())),NOTA[[#This Row],[FAKTUR]]))</f>
        <v/>
      </c>
      <c r="AJ200" s="38" t="str">
        <f ca="1">IF(NOTA[[#This Row],[ID]]="","",COUNTIF(NOTA[ID_H],NOTA[[#This Row],[ID_H]]))</f>
        <v/>
      </c>
      <c r="AK200" s="38" t="str">
        <f ca="1">IF(NOTA[[#This Row],[TGL.NOTA]]="",IF(NOTA[[#This Row],[SUPPLIER_H]]="","",AK199),MONTH(NOTA[[#This Row],[TGL.NOTA]]))</f>
        <v/>
      </c>
      <c r="AL200" s="38" t="str">
        <f>LOWER(SUBSTITUTE(SUBSTITUTE(SUBSTITUTE(SUBSTITUTE(SUBSTITUTE(SUBSTITUTE(SUBSTITUTE(SUBSTITUTE(SUBSTITUTE(NOTA[NAMA BARANG]," ",),".",""),"-",""),"(",""),")",""),",",""),"/",""),"""",""),"+",""))</f>
        <v/>
      </c>
      <c r="AM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8" t="str">
        <f>IF(NOTA[[#This Row],[CONCAT4]]="","",_xlfn.IFNA(MATCH(NOTA[[#This Row],[CONCAT4]],[2]!RAW[CONCAT_H],0),FALSE))</f>
        <v/>
      </c>
      <c r="AQ200" s="38" t="str">
        <f>IF(NOTA[[#This Row],[CONCAT1]]="","",MATCH(NOTA[[#This Row],[CONCAT1]],[3]!db[NB NOTA_C],0))</f>
        <v/>
      </c>
      <c r="AR200" s="38" t="str">
        <f>IF(NOTA[[#This Row],[QTY/ CTN]]="","",TRUE)</f>
        <v/>
      </c>
      <c r="AS200" s="38" t="str">
        <f ca="1">IF(NOTA[[#This Row],[ID_H]]="","",IF(NOTA[[#This Row],[Column3]]=TRUE,NOTA[[#This Row],[QTY/ CTN]],INDEX([3]!db[QTY/ CTN],NOTA[[#This Row],[//DB]])))</f>
        <v/>
      </c>
      <c r="AT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0" s="38" t="str">
        <f ca="1">IF(NOTA[[#This Row],[ID_H]]="","",MATCH(NOTA[[#This Row],[NB NOTA_C_QTY]],[4]!db[NB NOTA_C_QTY+F],0))</f>
        <v/>
      </c>
      <c r="AV200" s="53" t="str">
        <f ca="1">IF(NOTA[[#This Row],[NB NOTA_C_QTY]]="","",ROW()-2)</f>
        <v/>
      </c>
    </row>
    <row r="201" spans="1:48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H201" s="47"/>
      <c r="N201" s="38"/>
      <c r="Q201" s="42"/>
      <c r="R201" s="48"/>
      <c r="S201" s="49"/>
      <c r="U201" s="50"/>
      <c r="V201" s="45"/>
      <c r="W201" s="50" t="str">
        <f>IF(NOTA[[#This Row],[HARGA/ CTN]]="",NOTA[[#This Row],[JUMLAH_H]],NOTA[[#This Row],[HARGA/ CTN]]*IF(NOTA[[#This Row],[C]]="",0,NOTA[[#This Row],[C]]))</f>
        <v/>
      </c>
      <c r="X201" s="50" t="str">
        <f>IF(NOTA[[#This Row],[JUMLAH]]="","",NOTA[[#This Row],[JUMLAH]]*NOTA[[#This Row],[DISC 1]])</f>
        <v/>
      </c>
      <c r="Y201" s="50" t="str">
        <f>IF(NOTA[[#This Row],[JUMLAH]]="","",(NOTA[[#This Row],[JUMLAH]]-NOTA[[#This Row],[DISC 1-]])*NOTA[[#This Row],[DISC 2]])</f>
        <v/>
      </c>
      <c r="Z201" s="50" t="str">
        <f>IF(NOTA[[#This Row],[JUMLAH]]="","",NOTA[[#This Row],[DISC 1-]]+NOTA[[#This Row],[DISC 2-]])</f>
        <v/>
      </c>
      <c r="AA201" s="50" t="str">
        <f>IF(NOTA[[#This Row],[JUMLAH]]="","",NOTA[[#This Row],[JUMLAH]]-NOTA[[#This Row],[DISC]])</f>
        <v/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50" t="str">
        <f>IF(OR(NOTA[[#This Row],[QTY]]="",NOTA[[#This Row],[HARGA SATUAN]]="",),"",NOTA[[#This Row],[QTY]]*NOTA[[#This Row],[HARGA SATUAN]])</f>
        <v/>
      </c>
      <c r="AG201" s="39" t="str">
        <f ca="1">IF(NOTA[ID_H]="","",INDEX(NOTA[TANGGAL],MATCH(,INDIRECT(ADDRESS(ROW(NOTA[TANGGAL]),COLUMN(NOTA[TANGGAL]))&amp;":"&amp;ADDRESS(ROW(),COLUMN(NOTA[TANGGAL]))),-1)))</f>
        <v/>
      </c>
      <c r="AH201" s="41" t="str">
        <f ca="1">IF(NOTA[[#This Row],[NAMA BARANG]]="","",INDEX(NOTA[SUPPLIER],MATCH(,INDIRECT(ADDRESS(ROW(NOTA[ID]),COLUMN(NOTA[ID]))&amp;":"&amp;ADDRESS(ROW(),COLUMN(NOTA[ID]))),-1)))</f>
        <v/>
      </c>
      <c r="AI201" s="41" t="str">
        <f ca="1">IF(NOTA[[#This Row],[ID_H]]="","",IF(NOTA[[#This Row],[FAKTUR]]="",INDIRECT(ADDRESS(ROW()-1,COLUMN())),NOTA[[#This Row],[FAKTUR]]))</f>
        <v/>
      </c>
      <c r="AJ201" s="38" t="str">
        <f ca="1">IF(NOTA[[#This Row],[ID]]="","",COUNTIF(NOTA[ID_H],NOTA[[#This Row],[ID_H]]))</f>
        <v/>
      </c>
      <c r="AK201" s="38" t="str">
        <f ca="1">IF(NOTA[[#This Row],[TGL.NOTA]]="",IF(NOTA[[#This Row],[SUPPLIER_H]]="","",AK200),MONTH(NOTA[[#This Row],[TGL.NOTA]]))</f>
        <v/>
      </c>
      <c r="AL201" s="38" t="str">
        <f>LOWER(SUBSTITUTE(SUBSTITUTE(SUBSTITUTE(SUBSTITUTE(SUBSTITUTE(SUBSTITUTE(SUBSTITUTE(SUBSTITUTE(SUBSTITUTE(NOTA[NAMA BARANG]," ",),".",""),"-",""),"(",""),")",""),",",""),"/",""),"""",""),"+",""))</f>
        <v/>
      </c>
      <c r="AM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38" t="str">
        <f>IF(NOTA[[#This Row],[CONCAT4]]="","",_xlfn.IFNA(MATCH(NOTA[[#This Row],[CONCAT4]],[2]!RAW[CONCAT_H],0),FALSE))</f>
        <v/>
      </c>
      <c r="AQ201" s="38" t="str">
        <f>IF(NOTA[[#This Row],[CONCAT1]]="","",MATCH(NOTA[[#This Row],[CONCAT1]],[3]!db[NB NOTA_C],0))</f>
        <v/>
      </c>
      <c r="AR201" s="38" t="str">
        <f>IF(NOTA[[#This Row],[QTY/ CTN]]="","",TRUE)</f>
        <v/>
      </c>
      <c r="AS201" s="38" t="str">
        <f ca="1">IF(NOTA[[#This Row],[ID_H]]="","",IF(NOTA[[#This Row],[Column3]]=TRUE,NOTA[[#This Row],[QTY/ CTN]],INDEX([3]!db[QTY/ CTN],NOTA[[#This Row],[//DB]])))</f>
        <v/>
      </c>
      <c r="AT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1" s="38" t="str">
        <f ca="1">IF(NOTA[[#This Row],[ID_H]]="","",MATCH(NOTA[[#This Row],[NB NOTA_C_QTY]],[4]!db[NB NOTA_C_QTY+F],0))</f>
        <v/>
      </c>
      <c r="AV201" s="53" t="str">
        <f ca="1">IF(NOTA[[#This Row],[NB NOTA_C_QTY]]="","",ROW()-2)</f>
        <v/>
      </c>
    </row>
    <row r="202" spans="1:48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H202" s="47"/>
      <c r="N202" s="38"/>
      <c r="Q202" s="42"/>
      <c r="R202" s="48"/>
      <c r="S202" s="49"/>
      <c r="U202" s="50"/>
      <c r="V202" s="45"/>
      <c r="W202" s="50" t="str">
        <f>IF(NOTA[[#This Row],[HARGA/ CTN]]="",NOTA[[#This Row],[JUMLAH_H]],NOTA[[#This Row],[HARGA/ CTN]]*IF(NOTA[[#This Row],[C]]="",0,NOTA[[#This Row],[C]]))</f>
        <v/>
      </c>
      <c r="X202" s="50" t="str">
        <f>IF(NOTA[[#This Row],[JUMLAH]]="","",NOTA[[#This Row],[JUMLAH]]*NOTA[[#This Row],[DISC 1]])</f>
        <v/>
      </c>
      <c r="Y202" s="50" t="str">
        <f>IF(NOTA[[#This Row],[JUMLAH]]="","",(NOTA[[#This Row],[JUMLAH]]-NOTA[[#This Row],[DISC 1-]])*NOTA[[#This Row],[DISC 2]])</f>
        <v/>
      </c>
      <c r="Z202" s="50" t="str">
        <f>IF(NOTA[[#This Row],[JUMLAH]]="","",NOTA[[#This Row],[DISC 1-]]+NOTA[[#This Row],[DISC 2-]])</f>
        <v/>
      </c>
      <c r="AA202" s="50" t="str">
        <f>IF(NOTA[[#This Row],[JUMLAH]]="","",NOTA[[#This Row],[JUMLAH]]-NOTA[[#This Row],[DISC]])</f>
        <v/>
      </c>
      <c r="AB202" s="50"/>
      <c r="AC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2" s="50" t="str">
        <f>IF(OR(NOTA[[#This Row],[QTY]]="",NOTA[[#This Row],[HARGA SATUAN]]="",),"",NOTA[[#This Row],[QTY]]*NOTA[[#This Row],[HARGA SATUAN]])</f>
        <v/>
      </c>
      <c r="AG202" s="39" t="str">
        <f ca="1">IF(NOTA[ID_H]="","",INDEX(NOTA[TANGGAL],MATCH(,INDIRECT(ADDRESS(ROW(NOTA[TANGGAL]),COLUMN(NOTA[TANGGAL]))&amp;":"&amp;ADDRESS(ROW(),COLUMN(NOTA[TANGGAL]))),-1)))</f>
        <v/>
      </c>
      <c r="AH202" s="41" t="str">
        <f ca="1">IF(NOTA[[#This Row],[NAMA BARANG]]="","",INDEX(NOTA[SUPPLIER],MATCH(,INDIRECT(ADDRESS(ROW(NOTA[ID]),COLUMN(NOTA[ID]))&amp;":"&amp;ADDRESS(ROW(),COLUMN(NOTA[ID]))),-1)))</f>
        <v/>
      </c>
      <c r="AI202" s="41" t="str">
        <f ca="1">IF(NOTA[[#This Row],[ID_H]]="","",IF(NOTA[[#This Row],[FAKTUR]]="",INDIRECT(ADDRESS(ROW()-1,COLUMN())),NOTA[[#This Row],[FAKTUR]]))</f>
        <v/>
      </c>
      <c r="AJ202" s="38" t="str">
        <f ca="1">IF(NOTA[[#This Row],[ID]]="","",COUNTIF(NOTA[ID_H],NOTA[[#This Row],[ID_H]]))</f>
        <v/>
      </c>
      <c r="AK202" s="38" t="str">
        <f ca="1">IF(NOTA[[#This Row],[TGL.NOTA]]="",IF(NOTA[[#This Row],[SUPPLIER_H]]="","",AK201),MONTH(NOTA[[#This Row],[TGL.NOTA]]))</f>
        <v/>
      </c>
      <c r="AL202" s="38" t="str">
        <f>LOWER(SUBSTITUTE(SUBSTITUTE(SUBSTITUTE(SUBSTITUTE(SUBSTITUTE(SUBSTITUTE(SUBSTITUTE(SUBSTITUTE(SUBSTITUTE(NOTA[NAMA BARANG]," ",),".",""),"-",""),"(",""),")",""),",",""),"/",""),"""",""),"+",""))</f>
        <v/>
      </c>
      <c r="AM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8" t="str">
        <f>IF(NOTA[[#This Row],[CONCAT4]]="","",_xlfn.IFNA(MATCH(NOTA[[#This Row],[CONCAT4]],[2]!RAW[CONCAT_H],0),FALSE))</f>
        <v/>
      </c>
      <c r="AQ202" s="38" t="str">
        <f>IF(NOTA[[#This Row],[CONCAT1]]="","",MATCH(NOTA[[#This Row],[CONCAT1]],[3]!db[NB NOTA_C],0))</f>
        <v/>
      </c>
      <c r="AR202" s="38" t="str">
        <f>IF(NOTA[[#This Row],[QTY/ CTN]]="","",TRUE)</f>
        <v/>
      </c>
      <c r="AS202" s="38" t="str">
        <f ca="1">IF(NOTA[[#This Row],[ID_H]]="","",IF(NOTA[[#This Row],[Column3]]=TRUE,NOTA[[#This Row],[QTY/ CTN]],INDEX([3]!db[QTY/ CTN],NOTA[[#This Row],[//DB]])))</f>
        <v/>
      </c>
      <c r="AT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2" s="38" t="str">
        <f ca="1">IF(NOTA[[#This Row],[ID_H]]="","",MATCH(NOTA[[#This Row],[NB NOTA_C_QTY]],[4]!db[NB NOTA_C_QTY+F],0))</f>
        <v/>
      </c>
      <c r="AV202" s="53" t="str">
        <f ca="1">IF(NOTA[[#This Row],[NB NOTA_C_QTY]]="","",ROW()-2)</f>
        <v/>
      </c>
    </row>
    <row r="203" spans="1:48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H203" s="47"/>
      <c r="N203" s="38"/>
      <c r="Q203" s="42"/>
      <c r="R203" s="48"/>
      <c r="S203" s="49"/>
      <c r="U203" s="50"/>
      <c r="V203" s="45"/>
      <c r="W203" s="50" t="str">
        <f>IF(NOTA[[#This Row],[HARGA/ CTN]]="",NOTA[[#This Row],[JUMLAH_H]],NOTA[[#This Row],[HARGA/ CTN]]*IF(NOTA[[#This Row],[C]]="",0,NOTA[[#This Row],[C]]))</f>
        <v/>
      </c>
      <c r="X203" s="50" t="str">
        <f>IF(NOTA[[#This Row],[JUMLAH]]="","",NOTA[[#This Row],[JUMLAH]]*NOTA[[#This Row],[DISC 1]])</f>
        <v/>
      </c>
      <c r="Y203" s="50" t="str">
        <f>IF(NOTA[[#This Row],[JUMLAH]]="","",(NOTA[[#This Row],[JUMLAH]]-NOTA[[#This Row],[DISC 1-]])*NOTA[[#This Row],[DISC 2]])</f>
        <v/>
      </c>
      <c r="Z203" s="50" t="str">
        <f>IF(NOTA[[#This Row],[JUMLAH]]="","",NOTA[[#This Row],[DISC 1-]]+NOTA[[#This Row],[DISC 2-]])</f>
        <v/>
      </c>
      <c r="AA203" s="50" t="str">
        <f>IF(NOTA[[#This Row],[JUMLAH]]="","",NOTA[[#This Row],[JUMLAH]]-NOTA[[#This Row],[DISC]])</f>
        <v/>
      </c>
      <c r="AB203" s="50"/>
      <c r="AC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50" t="str">
        <f>IF(OR(NOTA[[#This Row],[QTY]]="",NOTA[[#This Row],[HARGA SATUAN]]="",),"",NOTA[[#This Row],[QTY]]*NOTA[[#This Row],[HARGA SATUAN]])</f>
        <v/>
      </c>
      <c r="AG203" s="39" t="str">
        <f ca="1">IF(NOTA[ID_H]="","",INDEX(NOTA[TANGGAL],MATCH(,INDIRECT(ADDRESS(ROW(NOTA[TANGGAL]),COLUMN(NOTA[TANGGAL]))&amp;":"&amp;ADDRESS(ROW(),COLUMN(NOTA[TANGGAL]))),-1)))</f>
        <v/>
      </c>
      <c r="AH203" s="41" t="str">
        <f ca="1">IF(NOTA[[#This Row],[NAMA BARANG]]="","",INDEX(NOTA[SUPPLIER],MATCH(,INDIRECT(ADDRESS(ROW(NOTA[ID]),COLUMN(NOTA[ID]))&amp;":"&amp;ADDRESS(ROW(),COLUMN(NOTA[ID]))),-1)))</f>
        <v/>
      </c>
      <c r="AI203" s="41" t="str">
        <f ca="1">IF(NOTA[[#This Row],[ID_H]]="","",IF(NOTA[[#This Row],[FAKTUR]]="",INDIRECT(ADDRESS(ROW()-1,COLUMN())),NOTA[[#This Row],[FAKTUR]]))</f>
        <v/>
      </c>
      <c r="AJ203" s="38" t="str">
        <f ca="1">IF(NOTA[[#This Row],[ID]]="","",COUNTIF(NOTA[ID_H],NOTA[[#This Row],[ID_H]]))</f>
        <v/>
      </c>
      <c r="AK203" s="38" t="str">
        <f ca="1">IF(NOTA[[#This Row],[TGL.NOTA]]="",IF(NOTA[[#This Row],[SUPPLIER_H]]="","",AK202),MONTH(NOTA[[#This Row],[TGL.NOTA]]))</f>
        <v/>
      </c>
      <c r="AL203" s="38" t="str">
        <f>LOWER(SUBSTITUTE(SUBSTITUTE(SUBSTITUTE(SUBSTITUTE(SUBSTITUTE(SUBSTITUTE(SUBSTITUTE(SUBSTITUTE(SUBSTITUTE(NOTA[NAMA BARANG]," ",),".",""),"-",""),"(",""),")",""),",",""),"/",""),"""",""),"+",""))</f>
        <v/>
      </c>
      <c r="AM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8" t="str">
        <f>IF(NOTA[[#This Row],[CONCAT4]]="","",_xlfn.IFNA(MATCH(NOTA[[#This Row],[CONCAT4]],[2]!RAW[CONCAT_H],0),FALSE))</f>
        <v/>
      </c>
      <c r="AQ203" s="38" t="str">
        <f>IF(NOTA[[#This Row],[CONCAT1]]="","",MATCH(NOTA[[#This Row],[CONCAT1]],[3]!db[NB NOTA_C],0))</f>
        <v/>
      </c>
      <c r="AR203" s="38" t="str">
        <f>IF(NOTA[[#This Row],[QTY/ CTN]]="","",TRUE)</f>
        <v/>
      </c>
      <c r="AS203" s="38" t="str">
        <f ca="1">IF(NOTA[[#This Row],[ID_H]]="","",IF(NOTA[[#This Row],[Column3]]=TRUE,NOTA[[#This Row],[QTY/ CTN]],INDEX([3]!db[QTY/ CTN],NOTA[[#This Row],[//DB]])))</f>
        <v/>
      </c>
      <c r="AT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3" s="38" t="str">
        <f ca="1">IF(NOTA[[#This Row],[ID_H]]="","",MATCH(NOTA[[#This Row],[NB NOTA_C_QTY]],[4]!db[NB NOTA_C_QTY+F],0))</f>
        <v/>
      </c>
      <c r="AV203" s="53" t="str">
        <f ca="1">IF(NOTA[[#This Row],[NB NOTA_C_QTY]]="","",ROW()-2)</f>
        <v/>
      </c>
    </row>
    <row r="204" spans="1:48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H204" s="47"/>
      <c r="N204" s="38"/>
      <c r="Q204" s="42"/>
      <c r="R204" s="48"/>
      <c r="S204" s="49"/>
      <c r="U204" s="50"/>
      <c r="V204" s="45"/>
      <c r="W204" s="50" t="str">
        <f>IF(NOTA[[#This Row],[HARGA/ CTN]]="",NOTA[[#This Row],[JUMLAH_H]],NOTA[[#This Row],[HARGA/ CTN]]*IF(NOTA[[#This Row],[C]]="",0,NOTA[[#This Row],[C]]))</f>
        <v/>
      </c>
      <c r="X204" s="50" t="str">
        <f>IF(NOTA[[#This Row],[JUMLAH]]="","",NOTA[[#This Row],[JUMLAH]]*NOTA[[#This Row],[DISC 1]])</f>
        <v/>
      </c>
      <c r="Y204" s="50" t="str">
        <f>IF(NOTA[[#This Row],[JUMLAH]]="","",(NOTA[[#This Row],[JUMLAH]]-NOTA[[#This Row],[DISC 1-]])*NOTA[[#This Row],[DISC 2]])</f>
        <v/>
      </c>
      <c r="Z204" s="50" t="str">
        <f>IF(NOTA[[#This Row],[JUMLAH]]="","",NOTA[[#This Row],[DISC 1-]]+NOTA[[#This Row],[DISC 2-]])</f>
        <v/>
      </c>
      <c r="AA204" s="50" t="str">
        <f>IF(NOTA[[#This Row],[JUMLAH]]="","",NOTA[[#This Row],[JUMLAH]]-NOTA[[#This Row],[DISC]])</f>
        <v/>
      </c>
      <c r="AB204" s="50"/>
      <c r="AC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4" s="50" t="str">
        <f>IF(OR(NOTA[[#This Row],[QTY]]="",NOTA[[#This Row],[HARGA SATUAN]]="",),"",NOTA[[#This Row],[QTY]]*NOTA[[#This Row],[HARGA SATUAN]])</f>
        <v/>
      </c>
      <c r="AG204" s="39" t="str">
        <f ca="1">IF(NOTA[ID_H]="","",INDEX(NOTA[TANGGAL],MATCH(,INDIRECT(ADDRESS(ROW(NOTA[TANGGAL]),COLUMN(NOTA[TANGGAL]))&amp;":"&amp;ADDRESS(ROW(),COLUMN(NOTA[TANGGAL]))),-1)))</f>
        <v/>
      </c>
      <c r="AH204" s="41" t="str">
        <f ca="1">IF(NOTA[[#This Row],[NAMA BARANG]]="","",INDEX(NOTA[SUPPLIER],MATCH(,INDIRECT(ADDRESS(ROW(NOTA[ID]),COLUMN(NOTA[ID]))&amp;":"&amp;ADDRESS(ROW(),COLUMN(NOTA[ID]))),-1)))</f>
        <v/>
      </c>
      <c r="AI204" s="41" t="str">
        <f ca="1">IF(NOTA[[#This Row],[ID_H]]="","",IF(NOTA[[#This Row],[FAKTUR]]="",INDIRECT(ADDRESS(ROW()-1,COLUMN())),NOTA[[#This Row],[FAKTUR]]))</f>
        <v/>
      </c>
      <c r="AJ204" s="38" t="str">
        <f ca="1">IF(NOTA[[#This Row],[ID]]="","",COUNTIF(NOTA[ID_H],NOTA[[#This Row],[ID_H]]))</f>
        <v/>
      </c>
      <c r="AK204" s="38" t="str">
        <f ca="1">IF(NOTA[[#This Row],[TGL.NOTA]]="",IF(NOTA[[#This Row],[SUPPLIER_H]]="","",AK203),MONTH(NOTA[[#This Row],[TGL.NOTA]]))</f>
        <v/>
      </c>
      <c r="AL204" s="38" t="str">
        <f>LOWER(SUBSTITUTE(SUBSTITUTE(SUBSTITUTE(SUBSTITUTE(SUBSTITUTE(SUBSTITUTE(SUBSTITUTE(SUBSTITUTE(SUBSTITUTE(NOTA[NAMA BARANG]," ",),".",""),"-",""),"(",""),")",""),",",""),"/",""),"""",""),"+",""))</f>
        <v/>
      </c>
      <c r="AM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38" t="str">
        <f>IF(NOTA[[#This Row],[CONCAT4]]="","",_xlfn.IFNA(MATCH(NOTA[[#This Row],[CONCAT4]],[2]!RAW[CONCAT_H],0),FALSE))</f>
        <v/>
      </c>
      <c r="AQ204" s="38" t="str">
        <f>IF(NOTA[[#This Row],[CONCAT1]]="","",MATCH(NOTA[[#This Row],[CONCAT1]],[3]!db[NB NOTA_C],0))</f>
        <v/>
      </c>
      <c r="AR204" s="38" t="str">
        <f>IF(NOTA[[#This Row],[QTY/ CTN]]="","",TRUE)</f>
        <v/>
      </c>
      <c r="AS204" s="38" t="str">
        <f ca="1">IF(NOTA[[#This Row],[ID_H]]="","",IF(NOTA[[#This Row],[Column3]]=TRUE,NOTA[[#This Row],[QTY/ CTN]],INDEX([3]!db[QTY/ CTN],NOTA[[#This Row],[//DB]])))</f>
        <v/>
      </c>
      <c r="AT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4" s="38" t="str">
        <f ca="1">IF(NOTA[[#This Row],[ID_H]]="","",MATCH(NOTA[[#This Row],[NB NOTA_C_QTY]],[4]!db[NB NOTA_C_QTY+F],0))</f>
        <v/>
      </c>
      <c r="AV204" s="53" t="str">
        <f ca="1">IF(NOTA[[#This Row],[NB NOTA_C_QTY]]="","",ROW()-2)</f>
        <v/>
      </c>
    </row>
    <row r="205" spans="1:48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H205" s="47"/>
      <c r="N205" s="38"/>
      <c r="Q205" s="42"/>
      <c r="R205" s="48"/>
      <c r="S205" s="49"/>
      <c r="U205" s="50"/>
      <c r="V205" s="45"/>
      <c r="W205" s="50" t="str">
        <f>IF(NOTA[[#This Row],[HARGA/ CTN]]="",NOTA[[#This Row],[JUMLAH_H]],NOTA[[#This Row],[HARGA/ CTN]]*IF(NOTA[[#This Row],[C]]="",0,NOTA[[#This Row],[C]]))</f>
        <v/>
      </c>
      <c r="X205" s="50" t="str">
        <f>IF(NOTA[[#This Row],[JUMLAH]]="","",NOTA[[#This Row],[JUMLAH]]*NOTA[[#This Row],[DISC 1]])</f>
        <v/>
      </c>
      <c r="Y205" s="50" t="str">
        <f>IF(NOTA[[#This Row],[JUMLAH]]="","",(NOTA[[#This Row],[JUMLAH]]-NOTA[[#This Row],[DISC 1-]])*NOTA[[#This Row],[DISC 2]])</f>
        <v/>
      </c>
      <c r="Z205" s="50" t="str">
        <f>IF(NOTA[[#This Row],[JUMLAH]]="","",NOTA[[#This Row],[DISC 1-]]+NOTA[[#This Row],[DISC 2-]])</f>
        <v/>
      </c>
      <c r="AA205" s="50" t="str">
        <f>IF(NOTA[[#This Row],[JUMLAH]]="","",NOTA[[#This Row],[JUMLAH]]-NOTA[[#This Row],[DISC]])</f>
        <v/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50" t="str">
        <f>IF(OR(NOTA[[#This Row],[QTY]]="",NOTA[[#This Row],[HARGA SATUAN]]="",),"",NOTA[[#This Row],[QTY]]*NOTA[[#This Row],[HARGA SATUAN]])</f>
        <v/>
      </c>
      <c r="AG205" s="39" t="str">
        <f ca="1">IF(NOTA[ID_H]="","",INDEX(NOTA[TANGGAL],MATCH(,INDIRECT(ADDRESS(ROW(NOTA[TANGGAL]),COLUMN(NOTA[TANGGAL]))&amp;":"&amp;ADDRESS(ROW(),COLUMN(NOTA[TANGGAL]))),-1)))</f>
        <v/>
      </c>
      <c r="AH205" s="41" t="str">
        <f ca="1">IF(NOTA[[#This Row],[NAMA BARANG]]="","",INDEX(NOTA[SUPPLIER],MATCH(,INDIRECT(ADDRESS(ROW(NOTA[ID]),COLUMN(NOTA[ID]))&amp;":"&amp;ADDRESS(ROW(),COLUMN(NOTA[ID]))),-1)))</f>
        <v/>
      </c>
      <c r="AI205" s="41" t="str">
        <f ca="1">IF(NOTA[[#This Row],[ID_H]]="","",IF(NOTA[[#This Row],[FAKTUR]]="",INDIRECT(ADDRESS(ROW()-1,COLUMN())),NOTA[[#This Row],[FAKTUR]]))</f>
        <v/>
      </c>
      <c r="AJ205" s="38" t="str">
        <f ca="1">IF(NOTA[[#This Row],[ID]]="","",COUNTIF(NOTA[ID_H],NOTA[[#This Row],[ID_H]]))</f>
        <v/>
      </c>
      <c r="AK205" s="38" t="str">
        <f ca="1">IF(NOTA[[#This Row],[TGL.NOTA]]="",IF(NOTA[[#This Row],[SUPPLIER_H]]="","",AK204),MONTH(NOTA[[#This Row],[TGL.NOTA]]))</f>
        <v/>
      </c>
      <c r="AL205" s="38" t="str">
        <f>LOWER(SUBSTITUTE(SUBSTITUTE(SUBSTITUTE(SUBSTITUTE(SUBSTITUTE(SUBSTITUTE(SUBSTITUTE(SUBSTITUTE(SUBSTITUTE(NOTA[NAMA BARANG]," ",),".",""),"-",""),"(",""),")",""),",",""),"/",""),"""",""),"+",""))</f>
        <v/>
      </c>
      <c r="AM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38" t="str">
        <f>IF(NOTA[[#This Row],[CONCAT4]]="","",_xlfn.IFNA(MATCH(NOTA[[#This Row],[CONCAT4]],[2]!RAW[CONCAT_H],0),FALSE))</f>
        <v/>
      </c>
      <c r="AQ205" s="38" t="str">
        <f>IF(NOTA[[#This Row],[CONCAT1]]="","",MATCH(NOTA[[#This Row],[CONCAT1]],[3]!db[NB NOTA_C],0))</f>
        <v/>
      </c>
      <c r="AR205" s="38" t="str">
        <f>IF(NOTA[[#This Row],[QTY/ CTN]]="","",TRUE)</f>
        <v/>
      </c>
      <c r="AS205" s="38" t="str">
        <f ca="1">IF(NOTA[[#This Row],[ID_H]]="","",IF(NOTA[[#This Row],[Column3]]=TRUE,NOTA[[#This Row],[QTY/ CTN]],INDEX([3]!db[QTY/ CTN],NOTA[[#This Row],[//DB]])))</f>
        <v/>
      </c>
      <c r="AT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5" s="38" t="str">
        <f ca="1">IF(NOTA[[#This Row],[ID_H]]="","",MATCH(NOTA[[#This Row],[NB NOTA_C_QTY]],[4]!db[NB NOTA_C_QTY+F],0))</f>
        <v/>
      </c>
      <c r="AV205" s="53" t="str">
        <f ca="1">IF(NOTA[[#This Row],[NB NOTA_C_QTY]]="","",ROW()-2)</f>
        <v/>
      </c>
    </row>
    <row r="206" spans="1:48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H206" s="47"/>
      <c r="N206" s="38"/>
      <c r="Q206" s="42"/>
      <c r="R206" s="48"/>
      <c r="S206" s="49"/>
      <c r="U206" s="50"/>
      <c r="V206" s="45"/>
      <c r="W206" s="50" t="str">
        <f>IF(NOTA[[#This Row],[HARGA/ CTN]]="",NOTA[[#This Row],[JUMLAH_H]],NOTA[[#This Row],[HARGA/ CTN]]*IF(NOTA[[#This Row],[C]]="",0,NOTA[[#This Row],[C]]))</f>
        <v/>
      </c>
      <c r="X206" s="50" t="str">
        <f>IF(NOTA[[#This Row],[JUMLAH]]="","",NOTA[[#This Row],[JUMLAH]]*NOTA[[#This Row],[DISC 1]])</f>
        <v/>
      </c>
      <c r="Y206" s="50" t="str">
        <f>IF(NOTA[[#This Row],[JUMLAH]]="","",(NOTA[[#This Row],[JUMLAH]]-NOTA[[#This Row],[DISC 1-]])*NOTA[[#This Row],[DISC 2]])</f>
        <v/>
      </c>
      <c r="Z206" s="50" t="str">
        <f>IF(NOTA[[#This Row],[JUMLAH]]="","",NOTA[[#This Row],[DISC 1-]]+NOTA[[#This Row],[DISC 2-]])</f>
        <v/>
      </c>
      <c r="AA206" s="50" t="str">
        <f>IF(NOTA[[#This Row],[JUMLAH]]="","",NOTA[[#This Row],[JUMLAH]]-NOTA[[#This Row],[DISC]])</f>
        <v/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6" s="50" t="str">
        <f>IF(OR(NOTA[[#This Row],[QTY]]="",NOTA[[#This Row],[HARGA SATUAN]]="",),"",NOTA[[#This Row],[QTY]]*NOTA[[#This Row],[HARGA SATUAN]])</f>
        <v/>
      </c>
      <c r="AG206" s="39" t="str">
        <f ca="1">IF(NOTA[ID_H]="","",INDEX(NOTA[TANGGAL],MATCH(,INDIRECT(ADDRESS(ROW(NOTA[TANGGAL]),COLUMN(NOTA[TANGGAL]))&amp;":"&amp;ADDRESS(ROW(),COLUMN(NOTA[TANGGAL]))),-1)))</f>
        <v/>
      </c>
      <c r="AH206" s="41" t="str">
        <f ca="1">IF(NOTA[[#This Row],[NAMA BARANG]]="","",INDEX(NOTA[SUPPLIER],MATCH(,INDIRECT(ADDRESS(ROW(NOTA[ID]),COLUMN(NOTA[ID]))&amp;":"&amp;ADDRESS(ROW(),COLUMN(NOTA[ID]))),-1)))</f>
        <v/>
      </c>
      <c r="AI206" s="41" t="str">
        <f ca="1">IF(NOTA[[#This Row],[ID_H]]="","",IF(NOTA[[#This Row],[FAKTUR]]="",INDIRECT(ADDRESS(ROW()-1,COLUMN())),NOTA[[#This Row],[FAKTUR]]))</f>
        <v/>
      </c>
      <c r="AJ206" s="38" t="str">
        <f ca="1">IF(NOTA[[#This Row],[ID]]="","",COUNTIF(NOTA[ID_H],NOTA[[#This Row],[ID_H]]))</f>
        <v/>
      </c>
      <c r="AK206" s="38" t="str">
        <f ca="1">IF(NOTA[[#This Row],[TGL.NOTA]]="",IF(NOTA[[#This Row],[SUPPLIER_H]]="","",AK205),MONTH(NOTA[[#This Row],[TGL.NOTA]]))</f>
        <v/>
      </c>
      <c r="AL206" s="38" t="str">
        <f>LOWER(SUBSTITUTE(SUBSTITUTE(SUBSTITUTE(SUBSTITUTE(SUBSTITUTE(SUBSTITUTE(SUBSTITUTE(SUBSTITUTE(SUBSTITUTE(NOTA[NAMA BARANG]," ",),".",""),"-",""),"(",""),")",""),",",""),"/",""),"""",""),"+",""))</f>
        <v/>
      </c>
      <c r="AM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8" t="str">
        <f>IF(NOTA[[#This Row],[CONCAT4]]="","",_xlfn.IFNA(MATCH(NOTA[[#This Row],[CONCAT4]],[2]!RAW[CONCAT_H],0),FALSE))</f>
        <v/>
      </c>
      <c r="AQ206" s="38" t="str">
        <f>IF(NOTA[[#This Row],[CONCAT1]]="","",MATCH(NOTA[[#This Row],[CONCAT1]],[3]!db[NB NOTA_C],0))</f>
        <v/>
      </c>
      <c r="AR206" s="38" t="str">
        <f>IF(NOTA[[#This Row],[QTY/ CTN]]="","",TRUE)</f>
        <v/>
      </c>
      <c r="AS206" s="38" t="str">
        <f ca="1">IF(NOTA[[#This Row],[ID_H]]="","",IF(NOTA[[#This Row],[Column3]]=TRUE,NOTA[[#This Row],[QTY/ CTN]],INDEX([3]!db[QTY/ CTN],NOTA[[#This Row],[//DB]])))</f>
        <v/>
      </c>
      <c r="AT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6" s="38" t="str">
        <f ca="1">IF(NOTA[[#This Row],[ID_H]]="","",MATCH(NOTA[[#This Row],[NB NOTA_C_QTY]],[4]!db[NB NOTA_C_QTY+F],0))</f>
        <v/>
      </c>
      <c r="AV206" s="53" t="str">
        <f ca="1">IF(NOTA[[#This Row],[NB NOTA_C_QTY]]="","",ROW()-2)</f>
        <v/>
      </c>
    </row>
    <row r="207" spans="1:48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H207" s="47"/>
      <c r="N207" s="38"/>
      <c r="Q207" s="42"/>
      <c r="R207" s="48"/>
      <c r="S207" s="49"/>
      <c r="U207" s="50"/>
      <c r="V207" s="45"/>
      <c r="W207" s="50" t="str">
        <f>IF(NOTA[[#This Row],[HARGA/ CTN]]="",NOTA[[#This Row],[JUMLAH_H]],NOTA[[#This Row],[HARGA/ CTN]]*IF(NOTA[[#This Row],[C]]="",0,NOTA[[#This Row],[C]]))</f>
        <v/>
      </c>
      <c r="X207" s="50" t="str">
        <f>IF(NOTA[[#This Row],[JUMLAH]]="","",NOTA[[#This Row],[JUMLAH]]*NOTA[[#This Row],[DISC 1]])</f>
        <v/>
      </c>
      <c r="Y207" s="50" t="str">
        <f>IF(NOTA[[#This Row],[JUMLAH]]="","",(NOTA[[#This Row],[JUMLAH]]-NOTA[[#This Row],[DISC 1-]])*NOTA[[#This Row],[DISC 2]])</f>
        <v/>
      </c>
      <c r="Z207" s="50" t="str">
        <f>IF(NOTA[[#This Row],[JUMLAH]]="","",NOTA[[#This Row],[DISC 1-]]+NOTA[[#This Row],[DISC 2-]])</f>
        <v/>
      </c>
      <c r="AA207" s="50" t="str">
        <f>IF(NOTA[[#This Row],[JUMLAH]]="","",NOTA[[#This Row],[JUMLAH]]-NOTA[[#This Row],[DISC]])</f>
        <v/>
      </c>
      <c r="AB207" s="50"/>
      <c r="AC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50" t="str">
        <f>IF(OR(NOTA[[#This Row],[QTY]]="",NOTA[[#This Row],[HARGA SATUAN]]="",),"",NOTA[[#This Row],[QTY]]*NOTA[[#This Row],[HARGA SATUAN]])</f>
        <v/>
      </c>
      <c r="AG207" s="39" t="str">
        <f ca="1">IF(NOTA[ID_H]="","",INDEX(NOTA[TANGGAL],MATCH(,INDIRECT(ADDRESS(ROW(NOTA[TANGGAL]),COLUMN(NOTA[TANGGAL]))&amp;":"&amp;ADDRESS(ROW(),COLUMN(NOTA[TANGGAL]))),-1)))</f>
        <v/>
      </c>
      <c r="AH207" s="41" t="str">
        <f ca="1">IF(NOTA[[#This Row],[NAMA BARANG]]="","",INDEX(NOTA[SUPPLIER],MATCH(,INDIRECT(ADDRESS(ROW(NOTA[ID]),COLUMN(NOTA[ID]))&amp;":"&amp;ADDRESS(ROW(),COLUMN(NOTA[ID]))),-1)))</f>
        <v/>
      </c>
      <c r="AI207" s="41" t="str">
        <f ca="1">IF(NOTA[[#This Row],[ID_H]]="","",IF(NOTA[[#This Row],[FAKTUR]]="",INDIRECT(ADDRESS(ROW()-1,COLUMN())),NOTA[[#This Row],[FAKTUR]]))</f>
        <v/>
      </c>
      <c r="AJ207" s="38" t="str">
        <f ca="1">IF(NOTA[[#This Row],[ID]]="","",COUNTIF(NOTA[ID_H],NOTA[[#This Row],[ID_H]]))</f>
        <v/>
      </c>
      <c r="AK207" s="38" t="str">
        <f ca="1">IF(NOTA[[#This Row],[TGL.NOTA]]="",IF(NOTA[[#This Row],[SUPPLIER_H]]="","",AK206),MONTH(NOTA[[#This Row],[TGL.NOTA]]))</f>
        <v/>
      </c>
      <c r="AL207" s="38" t="str">
        <f>LOWER(SUBSTITUTE(SUBSTITUTE(SUBSTITUTE(SUBSTITUTE(SUBSTITUTE(SUBSTITUTE(SUBSTITUTE(SUBSTITUTE(SUBSTITUTE(NOTA[NAMA BARANG]," ",),".",""),"-",""),"(",""),")",""),",",""),"/",""),"""",""),"+",""))</f>
        <v/>
      </c>
      <c r="AM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8" t="str">
        <f>IF(NOTA[[#This Row],[CONCAT4]]="","",_xlfn.IFNA(MATCH(NOTA[[#This Row],[CONCAT4]],[2]!RAW[CONCAT_H],0),FALSE))</f>
        <v/>
      </c>
      <c r="AQ207" s="38" t="str">
        <f>IF(NOTA[[#This Row],[CONCAT1]]="","",MATCH(NOTA[[#This Row],[CONCAT1]],[3]!db[NB NOTA_C],0))</f>
        <v/>
      </c>
      <c r="AR207" s="38" t="str">
        <f>IF(NOTA[[#This Row],[QTY/ CTN]]="","",TRUE)</f>
        <v/>
      </c>
      <c r="AS207" s="38" t="str">
        <f ca="1">IF(NOTA[[#This Row],[ID_H]]="","",IF(NOTA[[#This Row],[Column3]]=TRUE,NOTA[[#This Row],[QTY/ CTN]],INDEX([3]!db[QTY/ CTN],NOTA[[#This Row],[//DB]])))</f>
        <v/>
      </c>
      <c r="AT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7" s="38" t="str">
        <f ca="1">IF(NOTA[[#This Row],[ID_H]]="","",MATCH(NOTA[[#This Row],[NB NOTA_C_QTY]],[4]!db[NB NOTA_C_QTY+F],0))</f>
        <v/>
      </c>
      <c r="AV207" s="53" t="str">
        <f ca="1">IF(NOTA[[#This Row],[NB NOTA_C_QTY]]="","",ROW()-2)</f>
        <v/>
      </c>
    </row>
    <row r="208" spans="1:48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H208" s="47"/>
      <c r="N208" s="38"/>
      <c r="Q208" s="42"/>
      <c r="R208" s="48"/>
      <c r="S208" s="49"/>
      <c r="U208" s="50"/>
      <c r="V208" s="45"/>
      <c r="W208" s="50" t="str">
        <f>IF(NOTA[[#This Row],[HARGA/ CTN]]="",NOTA[[#This Row],[JUMLAH_H]],NOTA[[#This Row],[HARGA/ CTN]]*IF(NOTA[[#This Row],[C]]="",0,NOTA[[#This Row],[C]]))</f>
        <v/>
      </c>
      <c r="X208" s="50" t="str">
        <f>IF(NOTA[[#This Row],[JUMLAH]]="","",NOTA[[#This Row],[JUMLAH]]*NOTA[[#This Row],[DISC 1]])</f>
        <v/>
      </c>
      <c r="Y208" s="50" t="str">
        <f>IF(NOTA[[#This Row],[JUMLAH]]="","",(NOTA[[#This Row],[JUMLAH]]-NOTA[[#This Row],[DISC 1-]])*NOTA[[#This Row],[DISC 2]])</f>
        <v/>
      </c>
      <c r="Z208" s="50" t="str">
        <f>IF(NOTA[[#This Row],[JUMLAH]]="","",NOTA[[#This Row],[DISC 1-]]+NOTA[[#This Row],[DISC 2-]])</f>
        <v/>
      </c>
      <c r="AA208" s="50" t="str">
        <f>IF(NOTA[[#This Row],[JUMLAH]]="","",NOTA[[#This Row],[JUMLAH]]-NOTA[[#This Row],[DISC]])</f>
        <v/>
      </c>
      <c r="AB208" s="50"/>
      <c r="AC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50" t="str">
        <f>IF(OR(NOTA[[#This Row],[QTY]]="",NOTA[[#This Row],[HARGA SATUAN]]="",),"",NOTA[[#This Row],[QTY]]*NOTA[[#This Row],[HARGA SATUAN]])</f>
        <v/>
      </c>
      <c r="AG208" s="39" t="str">
        <f ca="1">IF(NOTA[ID_H]="","",INDEX(NOTA[TANGGAL],MATCH(,INDIRECT(ADDRESS(ROW(NOTA[TANGGAL]),COLUMN(NOTA[TANGGAL]))&amp;":"&amp;ADDRESS(ROW(),COLUMN(NOTA[TANGGAL]))),-1)))</f>
        <v/>
      </c>
      <c r="AH208" s="41" t="str">
        <f ca="1">IF(NOTA[[#This Row],[NAMA BARANG]]="","",INDEX(NOTA[SUPPLIER],MATCH(,INDIRECT(ADDRESS(ROW(NOTA[ID]),COLUMN(NOTA[ID]))&amp;":"&amp;ADDRESS(ROW(),COLUMN(NOTA[ID]))),-1)))</f>
        <v/>
      </c>
      <c r="AI208" s="41" t="str">
        <f ca="1">IF(NOTA[[#This Row],[ID_H]]="","",IF(NOTA[[#This Row],[FAKTUR]]="",INDIRECT(ADDRESS(ROW()-1,COLUMN())),NOTA[[#This Row],[FAKTUR]]))</f>
        <v/>
      </c>
      <c r="AJ208" s="38" t="str">
        <f ca="1">IF(NOTA[[#This Row],[ID]]="","",COUNTIF(NOTA[ID_H],NOTA[[#This Row],[ID_H]]))</f>
        <v/>
      </c>
      <c r="AK208" s="38" t="str">
        <f ca="1">IF(NOTA[[#This Row],[TGL.NOTA]]="",IF(NOTA[[#This Row],[SUPPLIER_H]]="","",AK207),MONTH(NOTA[[#This Row],[TGL.NOTA]]))</f>
        <v/>
      </c>
      <c r="AL208" s="38" t="str">
        <f>LOWER(SUBSTITUTE(SUBSTITUTE(SUBSTITUTE(SUBSTITUTE(SUBSTITUTE(SUBSTITUTE(SUBSTITUTE(SUBSTITUTE(SUBSTITUTE(NOTA[NAMA BARANG]," ",),".",""),"-",""),"(",""),")",""),",",""),"/",""),"""",""),"+",""))</f>
        <v/>
      </c>
      <c r="AM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8" t="str">
        <f>IF(NOTA[[#This Row],[CONCAT4]]="","",_xlfn.IFNA(MATCH(NOTA[[#This Row],[CONCAT4]],[2]!RAW[CONCAT_H],0),FALSE))</f>
        <v/>
      </c>
      <c r="AQ208" s="38" t="str">
        <f>IF(NOTA[[#This Row],[CONCAT1]]="","",MATCH(NOTA[[#This Row],[CONCAT1]],[3]!db[NB NOTA_C],0))</f>
        <v/>
      </c>
      <c r="AR208" s="38" t="str">
        <f>IF(NOTA[[#This Row],[QTY/ CTN]]="","",TRUE)</f>
        <v/>
      </c>
      <c r="AS208" s="38" t="str">
        <f ca="1">IF(NOTA[[#This Row],[ID_H]]="","",IF(NOTA[[#This Row],[Column3]]=TRUE,NOTA[[#This Row],[QTY/ CTN]],INDEX([3]!db[QTY/ CTN],NOTA[[#This Row],[//DB]])))</f>
        <v/>
      </c>
      <c r="AT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8" s="38" t="str">
        <f ca="1">IF(NOTA[[#This Row],[ID_H]]="","",MATCH(NOTA[[#This Row],[NB NOTA_C_QTY]],[4]!db[NB NOTA_C_QTY+F],0))</f>
        <v/>
      </c>
      <c r="AV208" s="53" t="str">
        <f ca="1">IF(NOTA[[#This Row],[NB NOTA_C_QTY]]="","",ROW()-2)</f>
        <v/>
      </c>
    </row>
    <row r="209" spans="1:48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H209" s="47"/>
      <c r="N209" s="38"/>
      <c r="Q209" s="42"/>
      <c r="R209" s="48"/>
      <c r="S209" s="49"/>
      <c r="U209" s="50"/>
      <c r="V209" s="45"/>
      <c r="W209" s="50" t="str">
        <f>IF(NOTA[[#This Row],[HARGA/ CTN]]="",NOTA[[#This Row],[JUMLAH_H]],NOTA[[#This Row],[HARGA/ CTN]]*IF(NOTA[[#This Row],[C]]="",0,NOTA[[#This Row],[C]]))</f>
        <v/>
      </c>
      <c r="X209" s="50" t="str">
        <f>IF(NOTA[[#This Row],[JUMLAH]]="","",NOTA[[#This Row],[JUMLAH]]*NOTA[[#This Row],[DISC 1]])</f>
        <v/>
      </c>
      <c r="Y209" s="50" t="str">
        <f>IF(NOTA[[#This Row],[JUMLAH]]="","",(NOTA[[#This Row],[JUMLAH]]-NOTA[[#This Row],[DISC 1-]])*NOTA[[#This Row],[DISC 2]])</f>
        <v/>
      </c>
      <c r="Z209" s="50" t="str">
        <f>IF(NOTA[[#This Row],[JUMLAH]]="","",NOTA[[#This Row],[DISC 1-]]+NOTA[[#This Row],[DISC 2-]])</f>
        <v/>
      </c>
      <c r="AA209" s="50" t="str">
        <f>IF(NOTA[[#This Row],[JUMLAH]]="","",NOTA[[#This Row],[JUMLAH]]-NOTA[[#This Row],[DISC]])</f>
        <v/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9" s="50" t="str">
        <f>IF(OR(NOTA[[#This Row],[QTY]]="",NOTA[[#This Row],[HARGA SATUAN]]="",),"",NOTA[[#This Row],[QTY]]*NOTA[[#This Row],[HARGA SATUAN]])</f>
        <v/>
      </c>
      <c r="AG209" s="39" t="str">
        <f ca="1">IF(NOTA[ID_H]="","",INDEX(NOTA[TANGGAL],MATCH(,INDIRECT(ADDRESS(ROW(NOTA[TANGGAL]),COLUMN(NOTA[TANGGAL]))&amp;":"&amp;ADDRESS(ROW(),COLUMN(NOTA[TANGGAL]))),-1)))</f>
        <v/>
      </c>
      <c r="AH209" s="41" t="str">
        <f ca="1">IF(NOTA[[#This Row],[NAMA BARANG]]="","",INDEX(NOTA[SUPPLIER],MATCH(,INDIRECT(ADDRESS(ROW(NOTA[ID]),COLUMN(NOTA[ID]))&amp;":"&amp;ADDRESS(ROW(),COLUMN(NOTA[ID]))),-1)))</f>
        <v/>
      </c>
      <c r="AI209" s="41" t="str">
        <f ca="1">IF(NOTA[[#This Row],[ID_H]]="","",IF(NOTA[[#This Row],[FAKTUR]]="",INDIRECT(ADDRESS(ROW()-1,COLUMN())),NOTA[[#This Row],[FAKTUR]]))</f>
        <v/>
      </c>
      <c r="AJ209" s="38" t="str">
        <f ca="1">IF(NOTA[[#This Row],[ID]]="","",COUNTIF(NOTA[ID_H],NOTA[[#This Row],[ID_H]]))</f>
        <v/>
      </c>
      <c r="AK209" s="38" t="str">
        <f ca="1">IF(NOTA[[#This Row],[TGL.NOTA]]="",IF(NOTA[[#This Row],[SUPPLIER_H]]="","",AK208),MONTH(NOTA[[#This Row],[TGL.NOTA]]))</f>
        <v/>
      </c>
      <c r="AL209" s="38" t="str">
        <f>LOWER(SUBSTITUTE(SUBSTITUTE(SUBSTITUTE(SUBSTITUTE(SUBSTITUTE(SUBSTITUTE(SUBSTITUTE(SUBSTITUTE(SUBSTITUTE(NOTA[NAMA BARANG]," ",),".",""),"-",""),"(",""),")",""),",",""),"/",""),"""",""),"+",""))</f>
        <v/>
      </c>
      <c r="AM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38" t="str">
        <f>IF(NOTA[[#This Row],[CONCAT4]]="","",_xlfn.IFNA(MATCH(NOTA[[#This Row],[CONCAT4]],[2]!RAW[CONCAT_H],0),FALSE))</f>
        <v/>
      </c>
      <c r="AQ209" s="38" t="str">
        <f>IF(NOTA[[#This Row],[CONCAT1]]="","",MATCH(NOTA[[#This Row],[CONCAT1]],[3]!db[NB NOTA_C],0))</f>
        <v/>
      </c>
      <c r="AR209" s="38" t="str">
        <f>IF(NOTA[[#This Row],[QTY/ CTN]]="","",TRUE)</f>
        <v/>
      </c>
      <c r="AS209" s="38" t="str">
        <f ca="1">IF(NOTA[[#This Row],[ID_H]]="","",IF(NOTA[[#This Row],[Column3]]=TRUE,NOTA[[#This Row],[QTY/ CTN]],INDEX([3]!db[QTY/ CTN],NOTA[[#This Row],[//DB]])))</f>
        <v/>
      </c>
      <c r="AT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9" s="38" t="str">
        <f ca="1">IF(NOTA[[#This Row],[ID_H]]="","",MATCH(NOTA[[#This Row],[NB NOTA_C_QTY]],[4]!db[NB NOTA_C_QTY+F],0))</f>
        <v/>
      </c>
      <c r="AV209" s="53" t="str">
        <f ca="1">IF(NOTA[[#This Row],[NB NOTA_C_QTY]]="","",ROW()-2)</f>
        <v/>
      </c>
    </row>
    <row r="210" spans="1:48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H210" s="47"/>
      <c r="N210" s="38"/>
      <c r="Q210" s="42"/>
      <c r="R210" s="48"/>
      <c r="S210" s="49"/>
      <c r="U210" s="50"/>
      <c r="V210" s="45"/>
      <c r="W210" s="50" t="str">
        <f>IF(NOTA[[#This Row],[HARGA/ CTN]]="",NOTA[[#This Row],[JUMLAH_H]],NOTA[[#This Row],[HARGA/ CTN]]*IF(NOTA[[#This Row],[C]]="",0,NOTA[[#This Row],[C]]))</f>
        <v/>
      </c>
      <c r="X210" s="50" t="str">
        <f>IF(NOTA[[#This Row],[JUMLAH]]="","",NOTA[[#This Row],[JUMLAH]]*NOTA[[#This Row],[DISC 1]])</f>
        <v/>
      </c>
      <c r="Y210" s="50" t="str">
        <f>IF(NOTA[[#This Row],[JUMLAH]]="","",(NOTA[[#This Row],[JUMLAH]]-NOTA[[#This Row],[DISC 1-]])*NOTA[[#This Row],[DISC 2]])</f>
        <v/>
      </c>
      <c r="Z210" s="50" t="str">
        <f>IF(NOTA[[#This Row],[JUMLAH]]="","",NOTA[[#This Row],[DISC 1-]]+NOTA[[#This Row],[DISC 2-]])</f>
        <v/>
      </c>
      <c r="AA210" s="50" t="str">
        <f>IF(NOTA[[#This Row],[JUMLAH]]="","",NOTA[[#This Row],[JUMLAH]]-NOTA[[#This Row],[DISC]])</f>
        <v/>
      </c>
      <c r="AB210" s="50"/>
      <c r="AC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0" s="50" t="str">
        <f>IF(OR(NOTA[[#This Row],[QTY]]="",NOTA[[#This Row],[HARGA SATUAN]]="",),"",NOTA[[#This Row],[QTY]]*NOTA[[#This Row],[HARGA SATUAN]])</f>
        <v/>
      </c>
      <c r="AG210" s="39" t="str">
        <f ca="1">IF(NOTA[ID_H]="","",INDEX(NOTA[TANGGAL],MATCH(,INDIRECT(ADDRESS(ROW(NOTA[TANGGAL]),COLUMN(NOTA[TANGGAL]))&amp;":"&amp;ADDRESS(ROW(),COLUMN(NOTA[TANGGAL]))),-1)))</f>
        <v/>
      </c>
      <c r="AH210" s="41" t="str">
        <f ca="1">IF(NOTA[[#This Row],[NAMA BARANG]]="","",INDEX(NOTA[SUPPLIER],MATCH(,INDIRECT(ADDRESS(ROW(NOTA[ID]),COLUMN(NOTA[ID]))&amp;":"&amp;ADDRESS(ROW(),COLUMN(NOTA[ID]))),-1)))</f>
        <v/>
      </c>
      <c r="AI210" s="41" t="str">
        <f ca="1">IF(NOTA[[#This Row],[ID_H]]="","",IF(NOTA[[#This Row],[FAKTUR]]="",INDIRECT(ADDRESS(ROW()-1,COLUMN())),NOTA[[#This Row],[FAKTUR]]))</f>
        <v/>
      </c>
      <c r="AJ210" s="38" t="str">
        <f ca="1">IF(NOTA[[#This Row],[ID]]="","",COUNTIF(NOTA[ID_H],NOTA[[#This Row],[ID_H]]))</f>
        <v/>
      </c>
      <c r="AK210" s="38" t="str">
        <f ca="1">IF(NOTA[[#This Row],[TGL.NOTA]]="",IF(NOTA[[#This Row],[SUPPLIER_H]]="","",AK209),MONTH(NOTA[[#This Row],[TGL.NOTA]]))</f>
        <v/>
      </c>
      <c r="AL210" s="38" t="str">
        <f>LOWER(SUBSTITUTE(SUBSTITUTE(SUBSTITUTE(SUBSTITUTE(SUBSTITUTE(SUBSTITUTE(SUBSTITUTE(SUBSTITUTE(SUBSTITUTE(NOTA[NAMA BARANG]," ",),".",""),"-",""),"(",""),")",""),",",""),"/",""),"""",""),"+",""))</f>
        <v/>
      </c>
      <c r="AM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8" t="str">
        <f>IF(NOTA[[#This Row],[CONCAT4]]="","",_xlfn.IFNA(MATCH(NOTA[[#This Row],[CONCAT4]],[2]!RAW[CONCAT_H],0),FALSE))</f>
        <v/>
      </c>
      <c r="AQ210" s="38" t="str">
        <f>IF(NOTA[[#This Row],[CONCAT1]]="","",MATCH(NOTA[[#This Row],[CONCAT1]],[3]!db[NB NOTA_C],0))</f>
        <v/>
      </c>
      <c r="AR210" s="38" t="str">
        <f>IF(NOTA[[#This Row],[QTY/ CTN]]="","",TRUE)</f>
        <v/>
      </c>
      <c r="AS210" s="38" t="str">
        <f ca="1">IF(NOTA[[#This Row],[ID_H]]="","",IF(NOTA[[#This Row],[Column3]]=TRUE,NOTA[[#This Row],[QTY/ CTN]],INDEX([3]!db[QTY/ CTN],NOTA[[#This Row],[//DB]])))</f>
        <v/>
      </c>
      <c r="AT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0" s="38" t="str">
        <f ca="1">IF(NOTA[[#This Row],[ID_H]]="","",MATCH(NOTA[[#This Row],[NB NOTA_C_QTY]],[4]!db[NB NOTA_C_QTY+F],0))</f>
        <v/>
      </c>
      <c r="AV210" s="53" t="str">
        <f ca="1">IF(NOTA[[#This Row],[NB NOTA_C_QTY]]="","",ROW()-2)</f>
        <v/>
      </c>
    </row>
    <row r="211" spans="1:48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H211" s="47"/>
      <c r="N211" s="38"/>
      <c r="Q211" s="42"/>
      <c r="R211" s="48"/>
      <c r="S211" s="49"/>
      <c r="U211" s="50"/>
      <c r="V211" s="45"/>
      <c r="W211" s="50" t="str">
        <f>IF(NOTA[[#This Row],[HARGA/ CTN]]="",NOTA[[#This Row],[JUMLAH_H]],NOTA[[#This Row],[HARGA/ CTN]]*IF(NOTA[[#This Row],[C]]="",0,NOTA[[#This Row],[C]]))</f>
        <v/>
      </c>
      <c r="X211" s="50" t="str">
        <f>IF(NOTA[[#This Row],[JUMLAH]]="","",NOTA[[#This Row],[JUMLAH]]*NOTA[[#This Row],[DISC 1]])</f>
        <v/>
      </c>
      <c r="Y211" s="50" t="str">
        <f>IF(NOTA[[#This Row],[JUMLAH]]="","",(NOTA[[#This Row],[JUMLAH]]-NOTA[[#This Row],[DISC 1-]])*NOTA[[#This Row],[DISC 2]])</f>
        <v/>
      </c>
      <c r="Z211" s="50" t="str">
        <f>IF(NOTA[[#This Row],[JUMLAH]]="","",NOTA[[#This Row],[DISC 1-]]+NOTA[[#This Row],[DISC 2-]])</f>
        <v/>
      </c>
      <c r="AA211" s="50" t="str">
        <f>IF(NOTA[[#This Row],[JUMLAH]]="","",NOTA[[#This Row],[JUMLAH]]-NOTA[[#This Row],[DISC]])</f>
        <v/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50" t="str">
        <f>IF(OR(NOTA[[#This Row],[QTY]]="",NOTA[[#This Row],[HARGA SATUAN]]="",),"",NOTA[[#This Row],[QTY]]*NOTA[[#This Row],[HARGA SATUAN]])</f>
        <v/>
      </c>
      <c r="AG211" s="39" t="str">
        <f ca="1">IF(NOTA[ID_H]="","",INDEX(NOTA[TANGGAL],MATCH(,INDIRECT(ADDRESS(ROW(NOTA[TANGGAL]),COLUMN(NOTA[TANGGAL]))&amp;":"&amp;ADDRESS(ROW(),COLUMN(NOTA[TANGGAL]))),-1)))</f>
        <v/>
      </c>
      <c r="AH211" s="41" t="str">
        <f ca="1">IF(NOTA[[#This Row],[NAMA BARANG]]="","",INDEX(NOTA[SUPPLIER],MATCH(,INDIRECT(ADDRESS(ROW(NOTA[ID]),COLUMN(NOTA[ID]))&amp;":"&amp;ADDRESS(ROW(),COLUMN(NOTA[ID]))),-1)))</f>
        <v/>
      </c>
      <c r="AI211" s="41" t="str">
        <f ca="1">IF(NOTA[[#This Row],[ID_H]]="","",IF(NOTA[[#This Row],[FAKTUR]]="",INDIRECT(ADDRESS(ROW()-1,COLUMN())),NOTA[[#This Row],[FAKTUR]]))</f>
        <v/>
      </c>
      <c r="AJ211" s="38" t="str">
        <f ca="1">IF(NOTA[[#This Row],[ID]]="","",COUNTIF(NOTA[ID_H],NOTA[[#This Row],[ID_H]]))</f>
        <v/>
      </c>
      <c r="AK211" s="38" t="str">
        <f ca="1">IF(NOTA[[#This Row],[TGL.NOTA]]="",IF(NOTA[[#This Row],[SUPPLIER_H]]="","",AK210),MONTH(NOTA[[#This Row],[TGL.NOTA]]))</f>
        <v/>
      </c>
      <c r="AL211" s="38" t="str">
        <f>LOWER(SUBSTITUTE(SUBSTITUTE(SUBSTITUTE(SUBSTITUTE(SUBSTITUTE(SUBSTITUTE(SUBSTITUTE(SUBSTITUTE(SUBSTITUTE(NOTA[NAMA BARANG]," ",),".",""),"-",""),"(",""),")",""),",",""),"/",""),"""",""),"+",""))</f>
        <v/>
      </c>
      <c r="AM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8" t="str">
        <f>IF(NOTA[[#This Row],[CONCAT4]]="","",_xlfn.IFNA(MATCH(NOTA[[#This Row],[CONCAT4]],[2]!RAW[CONCAT_H],0),FALSE))</f>
        <v/>
      </c>
      <c r="AQ211" s="38" t="str">
        <f>IF(NOTA[[#This Row],[CONCAT1]]="","",MATCH(NOTA[[#This Row],[CONCAT1]],[3]!db[NB NOTA_C],0))</f>
        <v/>
      </c>
      <c r="AR211" s="38" t="str">
        <f>IF(NOTA[[#This Row],[QTY/ CTN]]="","",TRUE)</f>
        <v/>
      </c>
      <c r="AS211" s="38" t="str">
        <f ca="1">IF(NOTA[[#This Row],[ID_H]]="","",IF(NOTA[[#This Row],[Column3]]=TRUE,NOTA[[#This Row],[QTY/ CTN]],INDEX([3]!db[QTY/ CTN],NOTA[[#This Row],[//DB]])))</f>
        <v/>
      </c>
      <c r="AT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1" s="38" t="str">
        <f ca="1">IF(NOTA[[#This Row],[ID_H]]="","",MATCH(NOTA[[#This Row],[NB NOTA_C_QTY]],[4]!db[NB NOTA_C_QTY+F],0))</f>
        <v/>
      </c>
      <c r="AV211" s="53" t="str">
        <f ca="1">IF(NOTA[[#This Row],[NB NOTA_C_QTY]]="","",ROW()-2)</f>
        <v/>
      </c>
    </row>
    <row r="212" spans="1:48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H212" s="47"/>
      <c r="N212" s="38"/>
      <c r="Q212" s="42"/>
      <c r="R212" s="48"/>
      <c r="S212" s="49"/>
      <c r="U212" s="50"/>
      <c r="V212" s="45"/>
      <c r="W212" s="50" t="str">
        <f>IF(NOTA[[#This Row],[HARGA/ CTN]]="",NOTA[[#This Row],[JUMLAH_H]],NOTA[[#This Row],[HARGA/ CTN]]*IF(NOTA[[#This Row],[C]]="",0,NOTA[[#This Row],[C]]))</f>
        <v/>
      </c>
      <c r="X212" s="50" t="str">
        <f>IF(NOTA[[#This Row],[JUMLAH]]="","",NOTA[[#This Row],[JUMLAH]]*NOTA[[#This Row],[DISC 1]])</f>
        <v/>
      </c>
      <c r="Y212" s="50" t="str">
        <f>IF(NOTA[[#This Row],[JUMLAH]]="","",(NOTA[[#This Row],[JUMLAH]]-NOTA[[#This Row],[DISC 1-]])*NOTA[[#This Row],[DISC 2]])</f>
        <v/>
      </c>
      <c r="Z212" s="50" t="str">
        <f>IF(NOTA[[#This Row],[JUMLAH]]="","",NOTA[[#This Row],[DISC 1-]]+NOTA[[#This Row],[DISC 2-]])</f>
        <v/>
      </c>
      <c r="AA212" s="50" t="str">
        <f>IF(NOTA[[#This Row],[JUMLAH]]="","",NOTA[[#This Row],[JUMLAH]]-NOTA[[#This Row],[DISC]])</f>
        <v/>
      </c>
      <c r="AB212" s="50"/>
      <c r="AC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2" s="50" t="str">
        <f>IF(OR(NOTA[[#This Row],[QTY]]="",NOTA[[#This Row],[HARGA SATUAN]]="",),"",NOTA[[#This Row],[QTY]]*NOTA[[#This Row],[HARGA SATUAN]])</f>
        <v/>
      </c>
      <c r="AG212" s="39" t="str">
        <f ca="1">IF(NOTA[ID_H]="","",INDEX(NOTA[TANGGAL],MATCH(,INDIRECT(ADDRESS(ROW(NOTA[TANGGAL]),COLUMN(NOTA[TANGGAL]))&amp;":"&amp;ADDRESS(ROW(),COLUMN(NOTA[TANGGAL]))),-1)))</f>
        <v/>
      </c>
      <c r="AH212" s="41" t="str">
        <f ca="1">IF(NOTA[[#This Row],[NAMA BARANG]]="","",INDEX(NOTA[SUPPLIER],MATCH(,INDIRECT(ADDRESS(ROW(NOTA[ID]),COLUMN(NOTA[ID]))&amp;":"&amp;ADDRESS(ROW(),COLUMN(NOTA[ID]))),-1)))</f>
        <v/>
      </c>
      <c r="AI212" s="41" t="str">
        <f ca="1">IF(NOTA[[#This Row],[ID_H]]="","",IF(NOTA[[#This Row],[FAKTUR]]="",INDIRECT(ADDRESS(ROW()-1,COLUMN())),NOTA[[#This Row],[FAKTUR]]))</f>
        <v/>
      </c>
      <c r="AJ212" s="38" t="str">
        <f ca="1">IF(NOTA[[#This Row],[ID]]="","",COUNTIF(NOTA[ID_H],NOTA[[#This Row],[ID_H]]))</f>
        <v/>
      </c>
      <c r="AK212" s="38" t="str">
        <f ca="1">IF(NOTA[[#This Row],[TGL.NOTA]]="",IF(NOTA[[#This Row],[SUPPLIER_H]]="","",AK211),MONTH(NOTA[[#This Row],[TGL.NOTA]]))</f>
        <v/>
      </c>
      <c r="AL212" s="38" t="str">
        <f>LOWER(SUBSTITUTE(SUBSTITUTE(SUBSTITUTE(SUBSTITUTE(SUBSTITUTE(SUBSTITUTE(SUBSTITUTE(SUBSTITUTE(SUBSTITUTE(NOTA[NAMA BARANG]," ",),".",""),"-",""),"(",""),")",""),",",""),"/",""),"""",""),"+",""))</f>
        <v/>
      </c>
      <c r="AM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38" t="str">
        <f>IF(NOTA[[#This Row],[CONCAT4]]="","",_xlfn.IFNA(MATCH(NOTA[[#This Row],[CONCAT4]],[2]!RAW[CONCAT_H],0),FALSE))</f>
        <v/>
      </c>
      <c r="AQ212" s="38" t="str">
        <f>IF(NOTA[[#This Row],[CONCAT1]]="","",MATCH(NOTA[[#This Row],[CONCAT1]],[3]!db[NB NOTA_C],0))</f>
        <v/>
      </c>
      <c r="AR212" s="38" t="str">
        <f>IF(NOTA[[#This Row],[QTY/ CTN]]="","",TRUE)</f>
        <v/>
      </c>
      <c r="AS212" s="38" t="str">
        <f ca="1">IF(NOTA[[#This Row],[ID_H]]="","",IF(NOTA[[#This Row],[Column3]]=TRUE,NOTA[[#This Row],[QTY/ CTN]],INDEX([3]!db[QTY/ CTN],NOTA[[#This Row],[//DB]])))</f>
        <v/>
      </c>
      <c r="AT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2" s="38" t="str">
        <f ca="1">IF(NOTA[[#This Row],[ID_H]]="","",MATCH(NOTA[[#This Row],[NB NOTA_C_QTY]],[4]!db[NB NOTA_C_QTY+F],0))</f>
        <v/>
      </c>
      <c r="AV212" s="53" t="str">
        <f ca="1">IF(NOTA[[#This Row],[NB NOTA_C_QTY]]="","",ROW()-2)</f>
        <v/>
      </c>
    </row>
    <row r="213" spans="1:48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H213" s="47"/>
      <c r="N213" s="38"/>
      <c r="Q213" s="42"/>
      <c r="R213" s="48"/>
      <c r="S213" s="49"/>
      <c r="U213" s="50"/>
      <c r="V213" s="45"/>
      <c r="W213" s="50" t="str">
        <f>IF(NOTA[[#This Row],[HARGA/ CTN]]="",NOTA[[#This Row],[JUMLAH_H]],NOTA[[#This Row],[HARGA/ CTN]]*IF(NOTA[[#This Row],[C]]="",0,NOTA[[#This Row],[C]]))</f>
        <v/>
      </c>
      <c r="X213" s="50" t="str">
        <f>IF(NOTA[[#This Row],[JUMLAH]]="","",NOTA[[#This Row],[JUMLAH]]*NOTA[[#This Row],[DISC 1]])</f>
        <v/>
      </c>
      <c r="Y213" s="50" t="str">
        <f>IF(NOTA[[#This Row],[JUMLAH]]="","",(NOTA[[#This Row],[JUMLAH]]-NOTA[[#This Row],[DISC 1-]])*NOTA[[#This Row],[DISC 2]])</f>
        <v/>
      </c>
      <c r="Z213" s="50" t="str">
        <f>IF(NOTA[[#This Row],[JUMLAH]]="","",NOTA[[#This Row],[DISC 1-]]+NOTA[[#This Row],[DISC 2-]])</f>
        <v/>
      </c>
      <c r="AA213" s="50" t="str">
        <f>IF(NOTA[[#This Row],[JUMLAH]]="","",NOTA[[#This Row],[JUMLAH]]-NOTA[[#This Row],[DISC]])</f>
        <v/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0" t="str">
        <f>IF(OR(NOTA[[#This Row],[QTY]]="",NOTA[[#This Row],[HARGA SATUAN]]="",),"",NOTA[[#This Row],[QTY]]*NOTA[[#This Row],[HARGA SATUAN]])</f>
        <v/>
      </c>
      <c r="AG213" s="39" t="str">
        <f ca="1">IF(NOTA[ID_H]="","",INDEX(NOTA[TANGGAL],MATCH(,INDIRECT(ADDRESS(ROW(NOTA[TANGGAL]),COLUMN(NOTA[TANGGAL]))&amp;":"&amp;ADDRESS(ROW(),COLUMN(NOTA[TANGGAL]))),-1)))</f>
        <v/>
      </c>
      <c r="AH213" s="41" t="str">
        <f ca="1">IF(NOTA[[#This Row],[NAMA BARANG]]="","",INDEX(NOTA[SUPPLIER],MATCH(,INDIRECT(ADDRESS(ROW(NOTA[ID]),COLUMN(NOTA[ID]))&amp;":"&amp;ADDRESS(ROW(),COLUMN(NOTA[ID]))),-1)))</f>
        <v/>
      </c>
      <c r="AI213" s="41" t="str">
        <f ca="1">IF(NOTA[[#This Row],[ID_H]]="","",IF(NOTA[[#This Row],[FAKTUR]]="",INDIRECT(ADDRESS(ROW()-1,COLUMN())),NOTA[[#This Row],[FAKTUR]]))</f>
        <v/>
      </c>
      <c r="AJ213" s="38" t="str">
        <f ca="1">IF(NOTA[[#This Row],[ID]]="","",COUNTIF(NOTA[ID_H],NOTA[[#This Row],[ID_H]]))</f>
        <v/>
      </c>
      <c r="AK213" s="38" t="str">
        <f ca="1">IF(NOTA[[#This Row],[TGL.NOTA]]="",IF(NOTA[[#This Row],[SUPPLIER_H]]="","",AK212),MONTH(NOTA[[#This Row],[TGL.NOTA]]))</f>
        <v/>
      </c>
      <c r="AL213" s="38" t="str">
        <f>LOWER(SUBSTITUTE(SUBSTITUTE(SUBSTITUTE(SUBSTITUTE(SUBSTITUTE(SUBSTITUTE(SUBSTITUTE(SUBSTITUTE(SUBSTITUTE(NOTA[NAMA BARANG]," ",),".",""),"-",""),"(",""),")",""),",",""),"/",""),"""",""),"+",""))</f>
        <v/>
      </c>
      <c r="AM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8" t="str">
        <f>IF(NOTA[[#This Row],[CONCAT4]]="","",_xlfn.IFNA(MATCH(NOTA[[#This Row],[CONCAT4]],[2]!RAW[CONCAT_H],0),FALSE))</f>
        <v/>
      </c>
      <c r="AQ213" s="38" t="str">
        <f>IF(NOTA[[#This Row],[CONCAT1]]="","",MATCH(NOTA[[#This Row],[CONCAT1]],[3]!db[NB NOTA_C],0))</f>
        <v/>
      </c>
      <c r="AR213" s="38" t="str">
        <f>IF(NOTA[[#This Row],[QTY/ CTN]]="","",TRUE)</f>
        <v/>
      </c>
      <c r="AS213" s="38" t="str">
        <f ca="1">IF(NOTA[[#This Row],[ID_H]]="","",IF(NOTA[[#This Row],[Column3]]=TRUE,NOTA[[#This Row],[QTY/ CTN]],INDEX([3]!db[QTY/ CTN],NOTA[[#This Row],[//DB]])))</f>
        <v/>
      </c>
      <c r="AT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3" s="38" t="str">
        <f ca="1">IF(NOTA[[#This Row],[ID_H]]="","",MATCH(NOTA[[#This Row],[NB NOTA_C_QTY]],[4]!db[NB NOTA_C_QTY+F],0))</f>
        <v/>
      </c>
      <c r="AV213" s="53" t="str">
        <f ca="1">IF(NOTA[[#This Row],[NB NOTA_C_QTY]]="","",ROW()-2)</f>
        <v/>
      </c>
    </row>
    <row r="214" spans="1:48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H214" s="47"/>
      <c r="N214" s="38"/>
      <c r="Q214" s="42"/>
      <c r="R214" s="48"/>
      <c r="S214" s="49"/>
      <c r="U214" s="50"/>
      <c r="V214" s="45"/>
      <c r="W214" s="50" t="str">
        <f>IF(NOTA[[#This Row],[HARGA/ CTN]]="",NOTA[[#This Row],[JUMLAH_H]],NOTA[[#This Row],[HARGA/ CTN]]*IF(NOTA[[#This Row],[C]]="",0,NOTA[[#This Row],[C]]))</f>
        <v/>
      </c>
      <c r="X214" s="50" t="str">
        <f>IF(NOTA[[#This Row],[JUMLAH]]="","",NOTA[[#This Row],[JUMLAH]]*NOTA[[#This Row],[DISC 1]])</f>
        <v/>
      </c>
      <c r="Y214" s="50" t="str">
        <f>IF(NOTA[[#This Row],[JUMLAH]]="","",(NOTA[[#This Row],[JUMLAH]]-NOTA[[#This Row],[DISC 1-]])*NOTA[[#This Row],[DISC 2]])</f>
        <v/>
      </c>
      <c r="Z214" s="50" t="str">
        <f>IF(NOTA[[#This Row],[JUMLAH]]="","",NOTA[[#This Row],[DISC 1-]]+NOTA[[#This Row],[DISC 2-]])</f>
        <v/>
      </c>
      <c r="AA214" s="50" t="str">
        <f>IF(NOTA[[#This Row],[JUMLAH]]="","",NOTA[[#This Row],[JUMLAH]]-NOTA[[#This Row],[DISC]])</f>
        <v/>
      </c>
      <c r="AB214" s="50"/>
      <c r="AC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4" s="50" t="str">
        <f>IF(OR(NOTA[[#This Row],[QTY]]="",NOTA[[#This Row],[HARGA SATUAN]]="",),"",NOTA[[#This Row],[QTY]]*NOTA[[#This Row],[HARGA SATUAN]])</f>
        <v/>
      </c>
      <c r="AG214" s="39" t="str">
        <f ca="1">IF(NOTA[ID_H]="","",INDEX(NOTA[TANGGAL],MATCH(,INDIRECT(ADDRESS(ROW(NOTA[TANGGAL]),COLUMN(NOTA[TANGGAL]))&amp;":"&amp;ADDRESS(ROW(),COLUMN(NOTA[TANGGAL]))),-1)))</f>
        <v/>
      </c>
      <c r="AH214" s="41" t="str">
        <f ca="1">IF(NOTA[[#This Row],[NAMA BARANG]]="","",INDEX(NOTA[SUPPLIER],MATCH(,INDIRECT(ADDRESS(ROW(NOTA[ID]),COLUMN(NOTA[ID]))&amp;":"&amp;ADDRESS(ROW(),COLUMN(NOTA[ID]))),-1)))</f>
        <v/>
      </c>
      <c r="AI214" s="41" t="str">
        <f ca="1">IF(NOTA[[#This Row],[ID_H]]="","",IF(NOTA[[#This Row],[FAKTUR]]="",INDIRECT(ADDRESS(ROW()-1,COLUMN())),NOTA[[#This Row],[FAKTUR]]))</f>
        <v/>
      </c>
      <c r="AJ214" s="38" t="str">
        <f ca="1">IF(NOTA[[#This Row],[ID]]="","",COUNTIF(NOTA[ID_H],NOTA[[#This Row],[ID_H]]))</f>
        <v/>
      </c>
      <c r="AK214" s="38" t="str">
        <f ca="1">IF(NOTA[[#This Row],[TGL.NOTA]]="",IF(NOTA[[#This Row],[SUPPLIER_H]]="","",AK213),MONTH(NOTA[[#This Row],[TGL.NOTA]]))</f>
        <v/>
      </c>
      <c r="AL214" s="38" t="str">
        <f>LOWER(SUBSTITUTE(SUBSTITUTE(SUBSTITUTE(SUBSTITUTE(SUBSTITUTE(SUBSTITUTE(SUBSTITUTE(SUBSTITUTE(SUBSTITUTE(NOTA[NAMA BARANG]," ",),".",""),"-",""),"(",""),")",""),",",""),"/",""),"""",""),"+",""))</f>
        <v/>
      </c>
      <c r="AM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38" t="str">
        <f>IF(NOTA[[#This Row],[CONCAT4]]="","",_xlfn.IFNA(MATCH(NOTA[[#This Row],[CONCAT4]],[2]!RAW[CONCAT_H],0),FALSE))</f>
        <v/>
      </c>
      <c r="AQ214" s="38" t="str">
        <f>IF(NOTA[[#This Row],[CONCAT1]]="","",MATCH(NOTA[[#This Row],[CONCAT1]],[3]!db[NB NOTA_C],0))</f>
        <v/>
      </c>
      <c r="AR214" s="38" t="str">
        <f>IF(NOTA[[#This Row],[QTY/ CTN]]="","",TRUE)</f>
        <v/>
      </c>
      <c r="AS214" s="38" t="str">
        <f ca="1">IF(NOTA[[#This Row],[ID_H]]="","",IF(NOTA[[#This Row],[Column3]]=TRUE,NOTA[[#This Row],[QTY/ CTN]],INDEX([3]!db[QTY/ CTN],NOTA[[#This Row],[//DB]])))</f>
        <v/>
      </c>
      <c r="AT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4" s="38" t="str">
        <f ca="1">IF(NOTA[[#This Row],[ID_H]]="","",MATCH(NOTA[[#This Row],[NB NOTA_C_QTY]],[4]!db[NB NOTA_C_QTY+F],0))</f>
        <v/>
      </c>
      <c r="AV214" s="53" t="str">
        <f ca="1">IF(NOTA[[#This Row],[NB NOTA_C_QTY]]="","",ROW()-2)</f>
        <v/>
      </c>
    </row>
    <row r="215" spans="1:48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H215" s="47"/>
      <c r="N215" s="38"/>
      <c r="Q215" s="42"/>
      <c r="R215" s="48"/>
      <c r="S215" s="49"/>
      <c r="U215" s="50"/>
      <c r="V215" s="45"/>
      <c r="W215" s="50" t="str">
        <f>IF(NOTA[[#This Row],[HARGA/ CTN]]="",NOTA[[#This Row],[JUMLAH_H]],NOTA[[#This Row],[HARGA/ CTN]]*IF(NOTA[[#This Row],[C]]="",0,NOTA[[#This Row],[C]]))</f>
        <v/>
      </c>
      <c r="X215" s="50" t="str">
        <f>IF(NOTA[[#This Row],[JUMLAH]]="","",NOTA[[#This Row],[JUMLAH]]*NOTA[[#This Row],[DISC 1]])</f>
        <v/>
      </c>
      <c r="Y215" s="50" t="str">
        <f>IF(NOTA[[#This Row],[JUMLAH]]="","",(NOTA[[#This Row],[JUMLAH]]-NOTA[[#This Row],[DISC 1-]])*NOTA[[#This Row],[DISC 2]])</f>
        <v/>
      </c>
      <c r="Z215" s="50" t="str">
        <f>IF(NOTA[[#This Row],[JUMLAH]]="","",NOTA[[#This Row],[DISC 1-]]+NOTA[[#This Row],[DISC 2-]])</f>
        <v/>
      </c>
      <c r="AA215" s="50" t="str">
        <f>IF(NOTA[[#This Row],[JUMLAH]]="","",NOTA[[#This Row],[JUMLAH]]-NOTA[[#This Row],[DISC]])</f>
        <v/>
      </c>
      <c r="AB215" s="50"/>
      <c r="AC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0" t="str">
        <f>IF(OR(NOTA[[#This Row],[QTY]]="",NOTA[[#This Row],[HARGA SATUAN]]="",),"",NOTA[[#This Row],[QTY]]*NOTA[[#This Row],[HARGA SATUAN]])</f>
        <v/>
      </c>
      <c r="AG215" s="39" t="str">
        <f ca="1">IF(NOTA[ID_H]="","",INDEX(NOTA[TANGGAL],MATCH(,INDIRECT(ADDRESS(ROW(NOTA[TANGGAL]),COLUMN(NOTA[TANGGAL]))&amp;":"&amp;ADDRESS(ROW(),COLUMN(NOTA[TANGGAL]))),-1)))</f>
        <v/>
      </c>
      <c r="AH215" s="41" t="str">
        <f ca="1">IF(NOTA[[#This Row],[NAMA BARANG]]="","",INDEX(NOTA[SUPPLIER],MATCH(,INDIRECT(ADDRESS(ROW(NOTA[ID]),COLUMN(NOTA[ID]))&amp;":"&amp;ADDRESS(ROW(),COLUMN(NOTA[ID]))),-1)))</f>
        <v/>
      </c>
      <c r="AI215" s="41" t="str">
        <f ca="1">IF(NOTA[[#This Row],[ID_H]]="","",IF(NOTA[[#This Row],[FAKTUR]]="",INDIRECT(ADDRESS(ROW()-1,COLUMN())),NOTA[[#This Row],[FAKTUR]]))</f>
        <v/>
      </c>
      <c r="AJ215" s="38" t="str">
        <f ca="1">IF(NOTA[[#This Row],[ID]]="","",COUNTIF(NOTA[ID_H],NOTA[[#This Row],[ID_H]]))</f>
        <v/>
      </c>
      <c r="AK215" s="38" t="str">
        <f ca="1">IF(NOTA[[#This Row],[TGL.NOTA]]="",IF(NOTA[[#This Row],[SUPPLIER_H]]="","",AK214),MONTH(NOTA[[#This Row],[TGL.NOTA]]))</f>
        <v/>
      </c>
      <c r="AL215" s="38" t="str">
        <f>LOWER(SUBSTITUTE(SUBSTITUTE(SUBSTITUTE(SUBSTITUTE(SUBSTITUTE(SUBSTITUTE(SUBSTITUTE(SUBSTITUTE(SUBSTITUTE(NOTA[NAMA BARANG]," ",),".",""),"-",""),"(",""),")",""),",",""),"/",""),"""",""),"+",""))</f>
        <v/>
      </c>
      <c r="AM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8" t="str">
        <f>IF(NOTA[[#This Row],[CONCAT4]]="","",_xlfn.IFNA(MATCH(NOTA[[#This Row],[CONCAT4]],[2]!RAW[CONCAT_H],0),FALSE))</f>
        <v/>
      </c>
      <c r="AQ215" s="38" t="str">
        <f>IF(NOTA[[#This Row],[CONCAT1]]="","",MATCH(NOTA[[#This Row],[CONCAT1]],[3]!db[NB NOTA_C],0))</f>
        <v/>
      </c>
      <c r="AR215" s="38" t="str">
        <f>IF(NOTA[[#This Row],[QTY/ CTN]]="","",TRUE)</f>
        <v/>
      </c>
      <c r="AS215" s="38" t="str">
        <f ca="1">IF(NOTA[[#This Row],[ID_H]]="","",IF(NOTA[[#This Row],[Column3]]=TRUE,NOTA[[#This Row],[QTY/ CTN]],INDEX([3]!db[QTY/ CTN],NOTA[[#This Row],[//DB]])))</f>
        <v/>
      </c>
      <c r="AT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5" s="38" t="str">
        <f ca="1">IF(NOTA[[#This Row],[ID_H]]="","",MATCH(NOTA[[#This Row],[NB NOTA_C_QTY]],[4]!db[NB NOTA_C_QTY+F],0))</f>
        <v/>
      </c>
      <c r="AV215" s="53" t="str">
        <f ca="1">IF(NOTA[[#This Row],[NB NOTA_C_QTY]]="","",ROW()-2)</f>
        <v/>
      </c>
    </row>
    <row r="216" spans="1:48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H216" s="47"/>
      <c r="N216" s="38"/>
      <c r="Q216" s="42"/>
      <c r="R216" s="48"/>
      <c r="S216" s="49"/>
      <c r="U216" s="50"/>
      <c r="V216" s="45"/>
      <c r="W216" s="50" t="str">
        <f>IF(NOTA[[#This Row],[HARGA/ CTN]]="",NOTA[[#This Row],[JUMLAH_H]],NOTA[[#This Row],[HARGA/ CTN]]*IF(NOTA[[#This Row],[C]]="",0,NOTA[[#This Row],[C]]))</f>
        <v/>
      </c>
      <c r="X216" s="50" t="str">
        <f>IF(NOTA[[#This Row],[JUMLAH]]="","",NOTA[[#This Row],[JUMLAH]]*NOTA[[#This Row],[DISC 1]])</f>
        <v/>
      </c>
      <c r="Y216" s="50" t="str">
        <f>IF(NOTA[[#This Row],[JUMLAH]]="","",(NOTA[[#This Row],[JUMLAH]]-NOTA[[#This Row],[DISC 1-]])*NOTA[[#This Row],[DISC 2]])</f>
        <v/>
      </c>
      <c r="Z216" s="50" t="str">
        <f>IF(NOTA[[#This Row],[JUMLAH]]="","",NOTA[[#This Row],[DISC 1-]]+NOTA[[#This Row],[DISC 2-]])</f>
        <v/>
      </c>
      <c r="AA216" s="50" t="str">
        <f>IF(NOTA[[#This Row],[JUMLAH]]="","",NOTA[[#This Row],[JUMLAH]]-NOTA[[#This Row],[DISC]])</f>
        <v/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6" s="50" t="str">
        <f>IF(OR(NOTA[[#This Row],[QTY]]="",NOTA[[#This Row],[HARGA SATUAN]]="",),"",NOTA[[#This Row],[QTY]]*NOTA[[#This Row],[HARGA SATUAN]])</f>
        <v/>
      </c>
      <c r="AG216" s="39" t="str">
        <f ca="1">IF(NOTA[ID_H]="","",INDEX(NOTA[TANGGAL],MATCH(,INDIRECT(ADDRESS(ROW(NOTA[TANGGAL]),COLUMN(NOTA[TANGGAL]))&amp;":"&amp;ADDRESS(ROW(),COLUMN(NOTA[TANGGAL]))),-1)))</f>
        <v/>
      </c>
      <c r="AH216" s="41" t="str">
        <f ca="1">IF(NOTA[[#This Row],[NAMA BARANG]]="","",INDEX(NOTA[SUPPLIER],MATCH(,INDIRECT(ADDRESS(ROW(NOTA[ID]),COLUMN(NOTA[ID]))&amp;":"&amp;ADDRESS(ROW(),COLUMN(NOTA[ID]))),-1)))</f>
        <v/>
      </c>
      <c r="AI216" s="41" t="str">
        <f ca="1">IF(NOTA[[#This Row],[ID_H]]="","",IF(NOTA[[#This Row],[FAKTUR]]="",INDIRECT(ADDRESS(ROW()-1,COLUMN())),NOTA[[#This Row],[FAKTUR]]))</f>
        <v/>
      </c>
      <c r="AJ216" s="38" t="str">
        <f ca="1">IF(NOTA[[#This Row],[ID]]="","",COUNTIF(NOTA[ID_H],NOTA[[#This Row],[ID_H]]))</f>
        <v/>
      </c>
      <c r="AK216" s="38" t="str">
        <f ca="1">IF(NOTA[[#This Row],[TGL.NOTA]]="",IF(NOTA[[#This Row],[SUPPLIER_H]]="","",AK215),MONTH(NOTA[[#This Row],[TGL.NOTA]]))</f>
        <v/>
      </c>
      <c r="AL216" s="38" t="str">
        <f>LOWER(SUBSTITUTE(SUBSTITUTE(SUBSTITUTE(SUBSTITUTE(SUBSTITUTE(SUBSTITUTE(SUBSTITUTE(SUBSTITUTE(SUBSTITUTE(NOTA[NAMA BARANG]," ",),".",""),"-",""),"(",""),")",""),",",""),"/",""),"""",""),"+",""))</f>
        <v/>
      </c>
      <c r="AM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38" t="str">
        <f>IF(NOTA[[#This Row],[CONCAT4]]="","",_xlfn.IFNA(MATCH(NOTA[[#This Row],[CONCAT4]],[2]!RAW[CONCAT_H],0),FALSE))</f>
        <v/>
      </c>
      <c r="AQ216" s="38" t="str">
        <f>IF(NOTA[[#This Row],[CONCAT1]]="","",MATCH(NOTA[[#This Row],[CONCAT1]],[3]!db[NB NOTA_C],0))</f>
        <v/>
      </c>
      <c r="AR216" s="38" t="str">
        <f>IF(NOTA[[#This Row],[QTY/ CTN]]="","",TRUE)</f>
        <v/>
      </c>
      <c r="AS216" s="38" t="str">
        <f ca="1">IF(NOTA[[#This Row],[ID_H]]="","",IF(NOTA[[#This Row],[Column3]]=TRUE,NOTA[[#This Row],[QTY/ CTN]],INDEX([3]!db[QTY/ CTN],NOTA[[#This Row],[//DB]])))</f>
        <v/>
      </c>
      <c r="AT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6" s="38" t="str">
        <f ca="1">IF(NOTA[[#This Row],[ID_H]]="","",MATCH(NOTA[[#This Row],[NB NOTA_C_QTY]],[4]!db[NB NOTA_C_QTY+F],0))</f>
        <v/>
      </c>
      <c r="AV216" s="53" t="str">
        <f ca="1">IF(NOTA[[#This Row],[NB NOTA_C_QTY]]="","",ROW()-2)</f>
        <v/>
      </c>
    </row>
    <row r="217" spans="1:48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H217" s="47"/>
      <c r="N217" s="38"/>
      <c r="Q217" s="42"/>
      <c r="R217" s="48"/>
      <c r="S217" s="49"/>
      <c r="U217" s="50"/>
      <c r="V217" s="45"/>
      <c r="W217" s="50" t="str">
        <f>IF(NOTA[[#This Row],[HARGA/ CTN]]="",NOTA[[#This Row],[JUMLAH_H]],NOTA[[#This Row],[HARGA/ CTN]]*IF(NOTA[[#This Row],[C]]="",0,NOTA[[#This Row],[C]]))</f>
        <v/>
      </c>
      <c r="X217" s="50" t="str">
        <f>IF(NOTA[[#This Row],[JUMLAH]]="","",NOTA[[#This Row],[JUMLAH]]*NOTA[[#This Row],[DISC 1]])</f>
        <v/>
      </c>
      <c r="Y217" s="50" t="str">
        <f>IF(NOTA[[#This Row],[JUMLAH]]="","",(NOTA[[#This Row],[JUMLAH]]-NOTA[[#This Row],[DISC 1-]])*NOTA[[#This Row],[DISC 2]])</f>
        <v/>
      </c>
      <c r="Z217" s="50" t="str">
        <f>IF(NOTA[[#This Row],[JUMLAH]]="","",NOTA[[#This Row],[DISC 1-]]+NOTA[[#This Row],[DISC 2-]])</f>
        <v/>
      </c>
      <c r="AA217" s="50" t="str">
        <f>IF(NOTA[[#This Row],[JUMLAH]]="","",NOTA[[#This Row],[JUMLAH]]-NOTA[[#This Row],[DISC]])</f>
        <v/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50" t="str">
        <f>IF(OR(NOTA[[#This Row],[QTY]]="",NOTA[[#This Row],[HARGA SATUAN]]="",),"",NOTA[[#This Row],[QTY]]*NOTA[[#This Row],[HARGA SATUAN]])</f>
        <v/>
      </c>
      <c r="AG217" s="39" t="str">
        <f ca="1">IF(NOTA[ID_H]="","",INDEX(NOTA[TANGGAL],MATCH(,INDIRECT(ADDRESS(ROW(NOTA[TANGGAL]),COLUMN(NOTA[TANGGAL]))&amp;":"&amp;ADDRESS(ROW(),COLUMN(NOTA[TANGGAL]))),-1)))</f>
        <v/>
      </c>
      <c r="AH217" s="41" t="str">
        <f ca="1">IF(NOTA[[#This Row],[NAMA BARANG]]="","",INDEX(NOTA[SUPPLIER],MATCH(,INDIRECT(ADDRESS(ROW(NOTA[ID]),COLUMN(NOTA[ID]))&amp;":"&amp;ADDRESS(ROW(),COLUMN(NOTA[ID]))),-1)))</f>
        <v/>
      </c>
      <c r="AI217" s="41" t="str">
        <f ca="1">IF(NOTA[[#This Row],[ID_H]]="","",IF(NOTA[[#This Row],[FAKTUR]]="",INDIRECT(ADDRESS(ROW()-1,COLUMN())),NOTA[[#This Row],[FAKTUR]]))</f>
        <v/>
      </c>
      <c r="AJ217" s="38" t="str">
        <f ca="1">IF(NOTA[[#This Row],[ID]]="","",COUNTIF(NOTA[ID_H],NOTA[[#This Row],[ID_H]]))</f>
        <v/>
      </c>
      <c r="AK217" s="38" t="str">
        <f ca="1">IF(NOTA[[#This Row],[TGL.NOTA]]="",IF(NOTA[[#This Row],[SUPPLIER_H]]="","",AK216),MONTH(NOTA[[#This Row],[TGL.NOTA]]))</f>
        <v/>
      </c>
      <c r="AL217" s="38" t="str">
        <f>LOWER(SUBSTITUTE(SUBSTITUTE(SUBSTITUTE(SUBSTITUTE(SUBSTITUTE(SUBSTITUTE(SUBSTITUTE(SUBSTITUTE(SUBSTITUTE(NOTA[NAMA BARANG]," ",),".",""),"-",""),"(",""),")",""),",",""),"/",""),"""",""),"+",""))</f>
        <v/>
      </c>
      <c r="AM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38" t="str">
        <f>IF(NOTA[[#This Row],[CONCAT4]]="","",_xlfn.IFNA(MATCH(NOTA[[#This Row],[CONCAT4]],[2]!RAW[CONCAT_H],0),FALSE))</f>
        <v/>
      </c>
      <c r="AQ217" s="38" t="str">
        <f>IF(NOTA[[#This Row],[CONCAT1]]="","",MATCH(NOTA[[#This Row],[CONCAT1]],[3]!db[NB NOTA_C],0))</f>
        <v/>
      </c>
      <c r="AR217" s="38" t="str">
        <f>IF(NOTA[[#This Row],[QTY/ CTN]]="","",TRUE)</f>
        <v/>
      </c>
      <c r="AS217" s="38" t="str">
        <f ca="1">IF(NOTA[[#This Row],[ID_H]]="","",IF(NOTA[[#This Row],[Column3]]=TRUE,NOTA[[#This Row],[QTY/ CTN]],INDEX([3]!db[QTY/ CTN],NOTA[[#This Row],[//DB]])))</f>
        <v/>
      </c>
      <c r="AT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7" s="38" t="str">
        <f ca="1">IF(NOTA[[#This Row],[ID_H]]="","",MATCH(NOTA[[#This Row],[NB NOTA_C_QTY]],[4]!db[NB NOTA_C_QTY+F],0))</f>
        <v/>
      </c>
      <c r="AV217" s="53" t="str">
        <f ca="1">IF(NOTA[[#This Row],[NB NOTA_C_QTY]]="","",ROW()-2)</f>
        <v/>
      </c>
    </row>
    <row r="218" spans="1:48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H218" s="47"/>
      <c r="N218" s="38"/>
      <c r="Q218" s="42"/>
      <c r="R218" s="48"/>
      <c r="S218" s="49"/>
      <c r="U218" s="50"/>
      <c r="V218" s="45"/>
      <c r="W218" s="50" t="str">
        <f>IF(NOTA[[#This Row],[HARGA/ CTN]]="",NOTA[[#This Row],[JUMLAH_H]],NOTA[[#This Row],[HARGA/ CTN]]*IF(NOTA[[#This Row],[C]]="",0,NOTA[[#This Row],[C]]))</f>
        <v/>
      </c>
      <c r="X218" s="50" t="str">
        <f>IF(NOTA[[#This Row],[JUMLAH]]="","",NOTA[[#This Row],[JUMLAH]]*NOTA[[#This Row],[DISC 1]])</f>
        <v/>
      </c>
      <c r="Y218" s="50" t="str">
        <f>IF(NOTA[[#This Row],[JUMLAH]]="","",(NOTA[[#This Row],[JUMLAH]]-NOTA[[#This Row],[DISC 1-]])*NOTA[[#This Row],[DISC 2]])</f>
        <v/>
      </c>
      <c r="Z218" s="50" t="str">
        <f>IF(NOTA[[#This Row],[JUMLAH]]="","",NOTA[[#This Row],[DISC 1-]]+NOTA[[#This Row],[DISC 2-]])</f>
        <v/>
      </c>
      <c r="AA218" s="50" t="str">
        <f>IF(NOTA[[#This Row],[JUMLAH]]="","",NOTA[[#This Row],[JUMLAH]]-NOTA[[#This Row],[DISC]])</f>
        <v/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50" t="str">
        <f>IF(OR(NOTA[[#This Row],[QTY]]="",NOTA[[#This Row],[HARGA SATUAN]]="",),"",NOTA[[#This Row],[QTY]]*NOTA[[#This Row],[HARGA SATUAN]])</f>
        <v/>
      </c>
      <c r="AG218" s="39" t="str">
        <f ca="1">IF(NOTA[ID_H]="","",INDEX(NOTA[TANGGAL],MATCH(,INDIRECT(ADDRESS(ROW(NOTA[TANGGAL]),COLUMN(NOTA[TANGGAL]))&amp;":"&amp;ADDRESS(ROW(),COLUMN(NOTA[TANGGAL]))),-1)))</f>
        <v/>
      </c>
      <c r="AH218" s="41" t="str">
        <f ca="1">IF(NOTA[[#This Row],[NAMA BARANG]]="","",INDEX(NOTA[SUPPLIER],MATCH(,INDIRECT(ADDRESS(ROW(NOTA[ID]),COLUMN(NOTA[ID]))&amp;":"&amp;ADDRESS(ROW(),COLUMN(NOTA[ID]))),-1)))</f>
        <v/>
      </c>
      <c r="AI218" s="41" t="str">
        <f ca="1">IF(NOTA[[#This Row],[ID_H]]="","",IF(NOTA[[#This Row],[FAKTUR]]="",INDIRECT(ADDRESS(ROW()-1,COLUMN())),NOTA[[#This Row],[FAKTUR]]))</f>
        <v/>
      </c>
      <c r="AJ218" s="38" t="str">
        <f ca="1">IF(NOTA[[#This Row],[ID]]="","",COUNTIF(NOTA[ID_H],NOTA[[#This Row],[ID_H]]))</f>
        <v/>
      </c>
      <c r="AK218" s="38" t="str">
        <f ca="1">IF(NOTA[[#This Row],[TGL.NOTA]]="",IF(NOTA[[#This Row],[SUPPLIER_H]]="","",AK217),MONTH(NOTA[[#This Row],[TGL.NOTA]]))</f>
        <v/>
      </c>
      <c r="AL218" s="38" t="str">
        <f>LOWER(SUBSTITUTE(SUBSTITUTE(SUBSTITUTE(SUBSTITUTE(SUBSTITUTE(SUBSTITUTE(SUBSTITUTE(SUBSTITUTE(SUBSTITUTE(NOTA[NAMA BARANG]," ",),".",""),"-",""),"(",""),")",""),",",""),"/",""),"""",""),"+",""))</f>
        <v/>
      </c>
      <c r="AM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8" t="str">
        <f>IF(NOTA[[#This Row],[CONCAT4]]="","",_xlfn.IFNA(MATCH(NOTA[[#This Row],[CONCAT4]],[2]!RAW[CONCAT_H],0),FALSE))</f>
        <v/>
      </c>
      <c r="AQ218" s="38" t="str">
        <f>IF(NOTA[[#This Row],[CONCAT1]]="","",MATCH(NOTA[[#This Row],[CONCAT1]],[3]!db[NB NOTA_C],0))</f>
        <v/>
      </c>
      <c r="AR218" s="38" t="str">
        <f>IF(NOTA[[#This Row],[QTY/ CTN]]="","",TRUE)</f>
        <v/>
      </c>
      <c r="AS218" s="38" t="str">
        <f ca="1">IF(NOTA[[#This Row],[ID_H]]="","",IF(NOTA[[#This Row],[Column3]]=TRUE,NOTA[[#This Row],[QTY/ CTN]],INDEX([3]!db[QTY/ CTN],NOTA[[#This Row],[//DB]])))</f>
        <v/>
      </c>
      <c r="AT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8" s="38" t="str">
        <f ca="1">IF(NOTA[[#This Row],[ID_H]]="","",MATCH(NOTA[[#This Row],[NB NOTA_C_QTY]],[4]!db[NB NOTA_C_QTY+F],0))</f>
        <v/>
      </c>
      <c r="AV218" s="53" t="str">
        <f ca="1">IF(NOTA[[#This Row],[NB NOTA_C_QTY]]="","",ROW()-2)</f>
        <v/>
      </c>
    </row>
    <row r="219" spans="1:48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H219" s="47"/>
      <c r="N219" s="38"/>
      <c r="Q219" s="42"/>
      <c r="R219" s="48"/>
      <c r="S219" s="49"/>
      <c r="U219" s="50"/>
      <c r="V219" s="45"/>
      <c r="W219" s="50" t="str">
        <f>IF(NOTA[[#This Row],[HARGA/ CTN]]="",NOTA[[#This Row],[JUMLAH_H]],NOTA[[#This Row],[HARGA/ CTN]]*IF(NOTA[[#This Row],[C]]="",0,NOTA[[#This Row],[C]]))</f>
        <v/>
      </c>
      <c r="X219" s="50" t="str">
        <f>IF(NOTA[[#This Row],[JUMLAH]]="","",NOTA[[#This Row],[JUMLAH]]*NOTA[[#This Row],[DISC 1]])</f>
        <v/>
      </c>
      <c r="Y219" s="50" t="str">
        <f>IF(NOTA[[#This Row],[JUMLAH]]="","",(NOTA[[#This Row],[JUMLAH]]-NOTA[[#This Row],[DISC 1-]])*NOTA[[#This Row],[DISC 2]])</f>
        <v/>
      </c>
      <c r="Z219" s="50" t="str">
        <f>IF(NOTA[[#This Row],[JUMLAH]]="","",NOTA[[#This Row],[DISC 1-]]+NOTA[[#This Row],[DISC 2-]])</f>
        <v/>
      </c>
      <c r="AA219" s="50" t="str">
        <f>IF(NOTA[[#This Row],[JUMLAH]]="","",NOTA[[#This Row],[JUMLAH]]-NOTA[[#This Row],[DISC]])</f>
        <v/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50" t="str">
        <f>IF(OR(NOTA[[#This Row],[QTY]]="",NOTA[[#This Row],[HARGA SATUAN]]="",),"",NOTA[[#This Row],[QTY]]*NOTA[[#This Row],[HARGA SATUAN]])</f>
        <v/>
      </c>
      <c r="AG219" s="39" t="str">
        <f ca="1">IF(NOTA[ID_H]="","",INDEX(NOTA[TANGGAL],MATCH(,INDIRECT(ADDRESS(ROW(NOTA[TANGGAL]),COLUMN(NOTA[TANGGAL]))&amp;":"&amp;ADDRESS(ROW(),COLUMN(NOTA[TANGGAL]))),-1)))</f>
        <v/>
      </c>
      <c r="AH219" s="41" t="str">
        <f ca="1">IF(NOTA[[#This Row],[NAMA BARANG]]="","",INDEX(NOTA[SUPPLIER],MATCH(,INDIRECT(ADDRESS(ROW(NOTA[ID]),COLUMN(NOTA[ID]))&amp;":"&amp;ADDRESS(ROW(),COLUMN(NOTA[ID]))),-1)))</f>
        <v/>
      </c>
      <c r="AI219" s="41" t="str">
        <f ca="1">IF(NOTA[[#This Row],[ID_H]]="","",IF(NOTA[[#This Row],[FAKTUR]]="",INDIRECT(ADDRESS(ROW()-1,COLUMN())),NOTA[[#This Row],[FAKTUR]]))</f>
        <v/>
      </c>
      <c r="AJ219" s="38" t="str">
        <f ca="1">IF(NOTA[[#This Row],[ID]]="","",COUNTIF(NOTA[ID_H],NOTA[[#This Row],[ID_H]]))</f>
        <v/>
      </c>
      <c r="AK219" s="38" t="str">
        <f ca="1">IF(NOTA[[#This Row],[TGL.NOTA]]="",IF(NOTA[[#This Row],[SUPPLIER_H]]="","",AK218),MONTH(NOTA[[#This Row],[TGL.NOTA]]))</f>
        <v/>
      </c>
      <c r="AL219" s="38" t="str">
        <f>LOWER(SUBSTITUTE(SUBSTITUTE(SUBSTITUTE(SUBSTITUTE(SUBSTITUTE(SUBSTITUTE(SUBSTITUTE(SUBSTITUTE(SUBSTITUTE(NOTA[NAMA BARANG]," ",),".",""),"-",""),"(",""),")",""),",",""),"/",""),"""",""),"+",""))</f>
        <v/>
      </c>
      <c r="AM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38" t="str">
        <f>IF(NOTA[[#This Row],[CONCAT4]]="","",_xlfn.IFNA(MATCH(NOTA[[#This Row],[CONCAT4]],[2]!RAW[CONCAT_H],0),FALSE))</f>
        <v/>
      </c>
      <c r="AQ219" s="38" t="str">
        <f>IF(NOTA[[#This Row],[CONCAT1]]="","",MATCH(NOTA[[#This Row],[CONCAT1]],[3]!db[NB NOTA_C],0))</f>
        <v/>
      </c>
      <c r="AR219" s="38" t="str">
        <f>IF(NOTA[[#This Row],[QTY/ CTN]]="","",TRUE)</f>
        <v/>
      </c>
      <c r="AS219" s="38" t="str">
        <f ca="1">IF(NOTA[[#This Row],[ID_H]]="","",IF(NOTA[[#This Row],[Column3]]=TRUE,NOTA[[#This Row],[QTY/ CTN]],INDEX([3]!db[QTY/ CTN],NOTA[[#This Row],[//DB]])))</f>
        <v/>
      </c>
      <c r="AT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9" s="38" t="str">
        <f ca="1">IF(NOTA[[#This Row],[ID_H]]="","",MATCH(NOTA[[#This Row],[NB NOTA_C_QTY]],[4]!db[NB NOTA_C_QTY+F],0))</f>
        <v/>
      </c>
      <c r="AV219" s="53" t="str">
        <f ca="1">IF(NOTA[[#This Row],[NB NOTA_C_QTY]]="","",ROW()-2)</f>
        <v/>
      </c>
    </row>
    <row r="220" spans="1:48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H220" s="47"/>
      <c r="N220" s="38"/>
      <c r="Q220" s="42"/>
      <c r="R220" s="48"/>
      <c r="S220" s="49"/>
      <c r="U220" s="50"/>
      <c r="V220" s="45"/>
      <c r="W220" s="50" t="str">
        <f>IF(NOTA[[#This Row],[HARGA/ CTN]]="",NOTA[[#This Row],[JUMLAH_H]],NOTA[[#This Row],[HARGA/ CTN]]*IF(NOTA[[#This Row],[C]]="",0,NOTA[[#This Row],[C]]))</f>
        <v/>
      </c>
      <c r="X220" s="50" t="str">
        <f>IF(NOTA[[#This Row],[JUMLAH]]="","",NOTA[[#This Row],[JUMLAH]]*NOTA[[#This Row],[DISC 1]])</f>
        <v/>
      </c>
      <c r="Y220" s="50" t="str">
        <f>IF(NOTA[[#This Row],[JUMLAH]]="","",(NOTA[[#This Row],[JUMLAH]]-NOTA[[#This Row],[DISC 1-]])*NOTA[[#This Row],[DISC 2]])</f>
        <v/>
      </c>
      <c r="Z220" s="50" t="str">
        <f>IF(NOTA[[#This Row],[JUMLAH]]="","",NOTA[[#This Row],[DISC 1-]]+NOTA[[#This Row],[DISC 2-]])</f>
        <v/>
      </c>
      <c r="AA220" s="50" t="str">
        <f>IF(NOTA[[#This Row],[JUMLAH]]="","",NOTA[[#This Row],[JUMLAH]]-NOTA[[#This Row],[DISC]])</f>
        <v/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0" t="str">
        <f>IF(OR(NOTA[[#This Row],[QTY]]="",NOTA[[#This Row],[HARGA SATUAN]]="",),"",NOTA[[#This Row],[QTY]]*NOTA[[#This Row],[HARGA SATUAN]])</f>
        <v/>
      </c>
      <c r="AG220" s="39" t="str">
        <f ca="1">IF(NOTA[ID_H]="","",INDEX(NOTA[TANGGAL],MATCH(,INDIRECT(ADDRESS(ROW(NOTA[TANGGAL]),COLUMN(NOTA[TANGGAL]))&amp;":"&amp;ADDRESS(ROW(),COLUMN(NOTA[TANGGAL]))),-1)))</f>
        <v/>
      </c>
      <c r="AH220" s="41" t="str">
        <f ca="1">IF(NOTA[[#This Row],[NAMA BARANG]]="","",INDEX(NOTA[SUPPLIER],MATCH(,INDIRECT(ADDRESS(ROW(NOTA[ID]),COLUMN(NOTA[ID]))&amp;":"&amp;ADDRESS(ROW(),COLUMN(NOTA[ID]))),-1)))</f>
        <v/>
      </c>
      <c r="AI220" s="41" t="str">
        <f ca="1">IF(NOTA[[#This Row],[ID_H]]="","",IF(NOTA[[#This Row],[FAKTUR]]="",INDIRECT(ADDRESS(ROW()-1,COLUMN())),NOTA[[#This Row],[FAKTUR]]))</f>
        <v/>
      </c>
      <c r="AJ220" s="38" t="str">
        <f ca="1">IF(NOTA[[#This Row],[ID]]="","",COUNTIF(NOTA[ID_H],NOTA[[#This Row],[ID_H]]))</f>
        <v/>
      </c>
      <c r="AK220" s="38" t="str">
        <f ca="1">IF(NOTA[[#This Row],[TGL.NOTA]]="",IF(NOTA[[#This Row],[SUPPLIER_H]]="","",AK219),MONTH(NOTA[[#This Row],[TGL.NOTA]]))</f>
        <v/>
      </c>
      <c r="AL220" s="38" t="str">
        <f>LOWER(SUBSTITUTE(SUBSTITUTE(SUBSTITUTE(SUBSTITUTE(SUBSTITUTE(SUBSTITUTE(SUBSTITUTE(SUBSTITUTE(SUBSTITUTE(NOTA[NAMA BARANG]," ",),".",""),"-",""),"(",""),")",""),",",""),"/",""),"""",""),"+",""))</f>
        <v/>
      </c>
      <c r="AM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8" t="str">
        <f>IF(NOTA[[#This Row],[CONCAT4]]="","",_xlfn.IFNA(MATCH(NOTA[[#This Row],[CONCAT4]],[2]!RAW[CONCAT_H],0),FALSE))</f>
        <v/>
      </c>
      <c r="AQ220" s="38" t="str">
        <f>IF(NOTA[[#This Row],[CONCAT1]]="","",MATCH(NOTA[[#This Row],[CONCAT1]],[3]!db[NB NOTA_C],0))</f>
        <v/>
      </c>
      <c r="AR220" s="38" t="str">
        <f>IF(NOTA[[#This Row],[QTY/ CTN]]="","",TRUE)</f>
        <v/>
      </c>
      <c r="AS220" s="38" t="str">
        <f ca="1">IF(NOTA[[#This Row],[ID_H]]="","",IF(NOTA[[#This Row],[Column3]]=TRUE,NOTA[[#This Row],[QTY/ CTN]],INDEX([3]!db[QTY/ CTN],NOTA[[#This Row],[//DB]])))</f>
        <v/>
      </c>
      <c r="AT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0" s="38" t="str">
        <f ca="1">IF(NOTA[[#This Row],[ID_H]]="","",MATCH(NOTA[[#This Row],[NB NOTA_C_QTY]],[4]!db[NB NOTA_C_QTY+F],0))</f>
        <v/>
      </c>
      <c r="AV220" s="53" t="str">
        <f ca="1">IF(NOTA[[#This Row],[NB NOTA_C_QTY]]="","",ROW()-2)</f>
        <v/>
      </c>
    </row>
    <row r="221" spans="1:48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H221" s="47"/>
      <c r="N221" s="38"/>
      <c r="Q221" s="42"/>
      <c r="R221" s="48"/>
      <c r="S221" s="49"/>
      <c r="U221" s="50"/>
      <c r="V221" s="45"/>
      <c r="W221" s="50" t="str">
        <f>IF(NOTA[[#This Row],[HARGA/ CTN]]="",NOTA[[#This Row],[JUMLAH_H]],NOTA[[#This Row],[HARGA/ CTN]]*IF(NOTA[[#This Row],[C]]="",0,NOTA[[#This Row],[C]]))</f>
        <v/>
      </c>
      <c r="X221" s="50" t="str">
        <f>IF(NOTA[[#This Row],[JUMLAH]]="","",NOTA[[#This Row],[JUMLAH]]*NOTA[[#This Row],[DISC 1]])</f>
        <v/>
      </c>
      <c r="Y221" s="50" t="str">
        <f>IF(NOTA[[#This Row],[JUMLAH]]="","",(NOTA[[#This Row],[JUMLAH]]-NOTA[[#This Row],[DISC 1-]])*NOTA[[#This Row],[DISC 2]])</f>
        <v/>
      </c>
      <c r="Z221" s="50" t="str">
        <f>IF(NOTA[[#This Row],[JUMLAH]]="","",NOTA[[#This Row],[DISC 1-]]+NOTA[[#This Row],[DISC 2-]])</f>
        <v/>
      </c>
      <c r="AA221" s="50" t="str">
        <f>IF(NOTA[[#This Row],[JUMLAH]]="","",NOTA[[#This Row],[JUMLAH]]-NOTA[[#This Row],[DISC]])</f>
        <v/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1" s="50" t="str">
        <f>IF(OR(NOTA[[#This Row],[QTY]]="",NOTA[[#This Row],[HARGA SATUAN]]="",),"",NOTA[[#This Row],[QTY]]*NOTA[[#This Row],[HARGA SATUAN]])</f>
        <v/>
      </c>
      <c r="AG221" s="39" t="str">
        <f ca="1">IF(NOTA[ID_H]="","",INDEX(NOTA[TANGGAL],MATCH(,INDIRECT(ADDRESS(ROW(NOTA[TANGGAL]),COLUMN(NOTA[TANGGAL]))&amp;":"&amp;ADDRESS(ROW(),COLUMN(NOTA[TANGGAL]))),-1)))</f>
        <v/>
      </c>
      <c r="AH221" s="41" t="str">
        <f ca="1">IF(NOTA[[#This Row],[NAMA BARANG]]="","",INDEX(NOTA[SUPPLIER],MATCH(,INDIRECT(ADDRESS(ROW(NOTA[ID]),COLUMN(NOTA[ID]))&amp;":"&amp;ADDRESS(ROW(),COLUMN(NOTA[ID]))),-1)))</f>
        <v/>
      </c>
      <c r="AI221" s="41" t="str">
        <f ca="1">IF(NOTA[[#This Row],[ID_H]]="","",IF(NOTA[[#This Row],[FAKTUR]]="",INDIRECT(ADDRESS(ROW()-1,COLUMN())),NOTA[[#This Row],[FAKTUR]]))</f>
        <v/>
      </c>
      <c r="AJ221" s="38" t="str">
        <f ca="1">IF(NOTA[[#This Row],[ID]]="","",COUNTIF(NOTA[ID_H],NOTA[[#This Row],[ID_H]]))</f>
        <v/>
      </c>
      <c r="AK221" s="38" t="str">
        <f ca="1">IF(NOTA[[#This Row],[TGL.NOTA]]="",IF(NOTA[[#This Row],[SUPPLIER_H]]="","",AK220),MONTH(NOTA[[#This Row],[TGL.NOTA]]))</f>
        <v/>
      </c>
      <c r="AL221" s="38" t="str">
        <f>LOWER(SUBSTITUTE(SUBSTITUTE(SUBSTITUTE(SUBSTITUTE(SUBSTITUTE(SUBSTITUTE(SUBSTITUTE(SUBSTITUTE(SUBSTITUTE(NOTA[NAMA BARANG]," ",),".",""),"-",""),"(",""),")",""),",",""),"/",""),"""",""),"+",""))</f>
        <v/>
      </c>
      <c r="AM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38" t="str">
        <f>IF(NOTA[[#This Row],[CONCAT4]]="","",_xlfn.IFNA(MATCH(NOTA[[#This Row],[CONCAT4]],[2]!RAW[CONCAT_H],0),FALSE))</f>
        <v/>
      </c>
      <c r="AQ221" s="38" t="str">
        <f>IF(NOTA[[#This Row],[CONCAT1]]="","",MATCH(NOTA[[#This Row],[CONCAT1]],[3]!db[NB NOTA_C],0))</f>
        <v/>
      </c>
      <c r="AR221" s="38" t="str">
        <f>IF(NOTA[[#This Row],[QTY/ CTN]]="","",TRUE)</f>
        <v/>
      </c>
      <c r="AS221" s="38" t="str">
        <f ca="1">IF(NOTA[[#This Row],[ID_H]]="","",IF(NOTA[[#This Row],[Column3]]=TRUE,NOTA[[#This Row],[QTY/ CTN]],INDEX([3]!db[QTY/ CTN],NOTA[[#This Row],[//DB]])))</f>
        <v/>
      </c>
      <c r="AT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1" s="38" t="str">
        <f ca="1">IF(NOTA[[#This Row],[ID_H]]="","",MATCH(NOTA[[#This Row],[NB NOTA_C_QTY]],[4]!db[NB NOTA_C_QTY+F],0))</f>
        <v/>
      </c>
      <c r="AV221" s="53" t="str">
        <f ca="1">IF(NOTA[[#This Row],[NB NOTA_C_QTY]]="","",ROW()-2)</f>
        <v/>
      </c>
    </row>
    <row r="222" spans="1:48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H222" s="47"/>
      <c r="N222" s="38"/>
      <c r="Q222" s="42"/>
      <c r="R222" s="48"/>
      <c r="S222" s="49"/>
      <c r="U222" s="50"/>
      <c r="V222" s="45"/>
      <c r="W222" s="50" t="str">
        <f>IF(NOTA[[#This Row],[HARGA/ CTN]]="",NOTA[[#This Row],[JUMLAH_H]],NOTA[[#This Row],[HARGA/ CTN]]*IF(NOTA[[#This Row],[C]]="",0,NOTA[[#This Row],[C]]))</f>
        <v/>
      </c>
      <c r="X222" s="50" t="str">
        <f>IF(NOTA[[#This Row],[JUMLAH]]="","",NOTA[[#This Row],[JUMLAH]]*NOTA[[#This Row],[DISC 1]])</f>
        <v/>
      </c>
      <c r="Y222" s="50" t="str">
        <f>IF(NOTA[[#This Row],[JUMLAH]]="","",(NOTA[[#This Row],[JUMLAH]]-NOTA[[#This Row],[DISC 1-]])*NOTA[[#This Row],[DISC 2]])</f>
        <v/>
      </c>
      <c r="Z222" s="50" t="str">
        <f>IF(NOTA[[#This Row],[JUMLAH]]="","",NOTA[[#This Row],[DISC 1-]]+NOTA[[#This Row],[DISC 2-]])</f>
        <v/>
      </c>
      <c r="AA222" s="50" t="str">
        <f>IF(NOTA[[#This Row],[JUMLAH]]="","",NOTA[[#This Row],[JUMLAH]]-NOTA[[#This Row],[DISC]])</f>
        <v/>
      </c>
      <c r="AB222" s="50"/>
      <c r="AC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50" t="str">
        <f>IF(OR(NOTA[[#This Row],[QTY]]="",NOTA[[#This Row],[HARGA SATUAN]]="",),"",NOTA[[#This Row],[QTY]]*NOTA[[#This Row],[HARGA SATUAN]])</f>
        <v/>
      </c>
      <c r="AG222" s="39" t="str">
        <f ca="1">IF(NOTA[ID_H]="","",INDEX(NOTA[TANGGAL],MATCH(,INDIRECT(ADDRESS(ROW(NOTA[TANGGAL]),COLUMN(NOTA[TANGGAL]))&amp;":"&amp;ADDRESS(ROW(),COLUMN(NOTA[TANGGAL]))),-1)))</f>
        <v/>
      </c>
      <c r="AH222" s="41" t="str">
        <f ca="1">IF(NOTA[[#This Row],[NAMA BARANG]]="","",INDEX(NOTA[SUPPLIER],MATCH(,INDIRECT(ADDRESS(ROW(NOTA[ID]),COLUMN(NOTA[ID]))&amp;":"&amp;ADDRESS(ROW(),COLUMN(NOTA[ID]))),-1)))</f>
        <v/>
      </c>
      <c r="AI222" s="41" t="str">
        <f ca="1">IF(NOTA[[#This Row],[ID_H]]="","",IF(NOTA[[#This Row],[FAKTUR]]="",INDIRECT(ADDRESS(ROW()-1,COLUMN())),NOTA[[#This Row],[FAKTUR]]))</f>
        <v/>
      </c>
      <c r="AJ222" s="38" t="str">
        <f ca="1">IF(NOTA[[#This Row],[ID]]="","",COUNTIF(NOTA[ID_H],NOTA[[#This Row],[ID_H]]))</f>
        <v/>
      </c>
      <c r="AK222" s="38" t="str">
        <f ca="1">IF(NOTA[[#This Row],[TGL.NOTA]]="",IF(NOTA[[#This Row],[SUPPLIER_H]]="","",AK221),MONTH(NOTA[[#This Row],[TGL.NOTA]]))</f>
        <v/>
      </c>
      <c r="AL222" s="38" t="str">
        <f>LOWER(SUBSTITUTE(SUBSTITUTE(SUBSTITUTE(SUBSTITUTE(SUBSTITUTE(SUBSTITUTE(SUBSTITUTE(SUBSTITUTE(SUBSTITUTE(NOTA[NAMA BARANG]," ",),".",""),"-",""),"(",""),")",""),",",""),"/",""),"""",""),"+",""))</f>
        <v/>
      </c>
      <c r="AM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8" t="str">
        <f>IF(NOTA[[#This Row],[CONCAT4]]="","",_xlfn.IFNA(MATCH(NOTA[[#This Row],[CONCAT4]],[2]!RAW[CONCAT_H],0),FALSE))</f>
        <v/>
      </c>
      <c r="AQ222" s="38" t="str">
        <f>IF(NOTA[[#This Row],[CONCAT1]]="","",MATCH(NOTA[[#This Row],[CONCAT1]],[3]!db[NB NOTA_C],0))</f>
        <v/>
      </c>
      <c r="AR222" s="38" t="str">
        <f>IF(NOTA[[#This Row],[QTY/ CTN]]="","",TRUE)</f>
        <v/>
      </c>
      <c r="AS222" s="38" t="str">
        <f ca="1">IF(NOTA[[#This Row],[ID_H]]="","",IF(NOTA[[#This Row],[Column3]]=TRUE,NOTA[[#This Row],[QTY/ CTN]],INDEX([3]!db[QTY/ CTN],NOTA[[#This Row],[//DB]])))</f>
        <v/>
      </c>
      <c r="AT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2" s="38" t="str">
        <f ca="1">IF(NOTA[[#This Row],[ID_H]]="","",MATCH(NOTA[[#This Row],[NB NOTA_C_QTY]],[4]!db[NB NOTA_C_QTY+F],0))</f>
        <v/>
      </c>
      <c r="AV222" s="53" t="str">
        <f ca="1">IF(NOTA[[#This Row],[NB NOTA_C_QTY]]="","",ROW()-2)</f>
        <v/>
      </c>
    </row>
    <row r="223" spans="1:48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H223" s="47"/>
      <c r="N223" s="38"/>
      <c r="Q223" s="42"/>
      <c r="R223" s="48"/>
      <c r="S223" s="49"/>
      <c r="U223" s="50"/>
      <c r="V223" s="45"/>
      <c r="W223" s="50" t="str">
        <f>IF(NOTA[[#This Row],[HARGA/ CTN]]="",NOTA[[#This Row],[JUMLAH_H]],NOTA[[#This Row],[HARGA/ CTN]]*IF(NOTA[[#This Row],[C]]="",0,NOTA[[#This Row],[C]]))</f>
        <v/>
      </c>
      <c r="X223" s="50" t="str">
        <f>IF(NOTA[[#This Row],[JUMLAH]]="","",NOTA[[#This Row],[JUMLAH]]*NOTA[[#This Row],[DISC 1]])</f>
        <v/>
      </c>
      <c r="Y223" s="50" t="str">
        <f>IF(NOTA[[#This Row],[JUMLAH]]="","",(NOTA[[#This Row],[JUMLAH]]-NOTA[[#This Row],[DISC 1-]])*NOTA[[#This Row],[DISC 2]])</f>
        <v/>
      </c>
      <c r="Z223" s="50" t="str">
        <f>IF(NOTA[[#This Row],[JUMLAH]]="","",NOTA[[#This Row],[DISC 1-]]+NOTA[[#This Row],[DISC 2-]])</f>
        <v/>
      </c>
      <c r="AA223" s="50" t="str">
        <f>IF(NOTA[[#This Row],[JUMLAH]]="","",NOTA[[#This Row],[JUMLAH]]-NOTA[[#This Row],[DISC]])</f>
        <v/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50" t="str">
        <f>IF(OR(NOTA[[#This Row],[QTY]]="",NOTA[[#This Row],[HARGA SATUAN]]="",),"",NOTA[[#This Row],[QTY]]*NOTA[[#This Row],[HARGA SATUAN]])</f>
        <v/>
      </c>
      <c r="AG223" s="39" t="str">
        <f ca="1">IF(NOTA[ID_H]="","",INDEX(NOTA[TANGGAL],MATCH(,INDIRECT(ADDRESS(ROW(NOTA[TANGGAL]),COLUMN(NOTA[TANGGAL]))&amp;":"&amp;ADDRESS(ROW(),COLUMN(NOTA[TANGGAL]))),-1)))</f>
        <v/>
      </c>
      <c r="AH223" s="41" t="str">
        <f ca="1">IF(NOTA[[#This Row],[NAMA BARANG]]="","",INDEX(NOTA[SUPPLIER],MATCH(,INDIRECT(ADDRESS(ROW(NOTA[ID]),COLUMN(NOTA[ID]))&amp;":"&amp;ADDRESS(ROW(),COLUMN(NOTA[ID]))),-1)))</f>
        <v/>
      </c>
      <c r="AI223" s="41" t="str">
        <f ca="1">IF(NOTA[[#This Row],[ID_H]]="","",IF(NOTA[[#This Row],[FAKTUR]]="",INDIRECT(ADDRESS(ROW()-1,COLUMN())),NOTA[[#This Row],[FAKTUR]]))</f>
        <v/>
      </c>
      <c r="AJ223" s="38" t="str">
        <f ca="1">IF(NOTA[[#This Row],[ID]]="","",COUNTIF(NOTA[ID_H],NOTA[[#This Row],[ID_H]]))</f>
        <v/>
      </c>
      <c r="AK223" s="38" t="str">
        <f ca="1">IF(NOTA[[#This Row],[TGL.NOTA]]="",IF(NOTA[[#This Row],[SUPPLIER_H]]="","",AK222),MONTH(NOTA[[#This Row],[TGL.NOTA]]))</f>
        <v/>
      </c>
      <c r="AL223" s="38" t="str">
        <f>LOWER(SUBSTITUTE(SUBSTITUTE(SUBSTITUTE(SUBSTITUTE(SUBSTITUTE(SUBSTITUTE(SUBSTITUTE(SUBSTITUTE(SUBSTITUTE(NOTA[NAMA BARANG]," ",),".",""),"-",""),"(",""),")",""),",",""),"/",""),"""",""),"+",""))</f>
        <v/>
      </c>
      <c r="AM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38" t="str">
        <f>IF(NOTA[[#This Row],[CONCAT4]]="","",_xlfn.IFNA(MATCH(NOTA[[#This Row],[CONCAT4]],[2]!RAW[CONCAT_H],0),FALSE))</f>
        <v/>
      </c>
      <c r="AQ223" s="38" t="str">
        <f>IF(NOTA[[#This Row],[CONCAT1]]="","",MATCH(NOTA[[#This Row],[CONCAT1]],[3]!db[NB NOTA_C],0))</f>
        <v/>
      </c>
      <c r="AR223" s="38" t="str">
        <f>IF(NOTA[[#This Row],[QTY/ CTN]]="","",TRUE)</f>
        <v/>
      </c>
      <c r="AS223" s="38" t="str">
        <f ca="1">IF(NOTA[[#This Row],[ID_H]]="","",IF(NOTA[[#This Row],[Column3]]=TRUE,NOTA[[#This Row],[QTY/ CTN]],INDEX([3]!db[QTY/ CTN],NOTA[[#This Row],[//DB]])))</f>
        <v/>
      </c>
      <c r="AT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3" s="38" t="str">
        <f ca="1">IF(NOTA[[#This Row],[ID_H]]="","",MATCH(NOTA[[#This Row],[NB NOTA_C_QTY]],[4]!db[NB NOTA_C_QTY+F],0))</f>
        <v/>
      </c>
      <c r="AV223" s="53" t="str">
        <f ca="1">IF(NOTA[[#This Row],[NB NOTA_C_QTY]]="","",ROW()-2)</f>
        <v/>
      </c>
    </row>
    <row r="224" spans="1:48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H224" s="47"/>
      <c r="N224" s="38"/>
      <c r="Q224" s="42"/>
      <c r="R224" s="48"/>
      <c r="S224" s="49"/>
      <c r="U224" s="50"/>
      <c r="V224" s="45"/>
      <c r="W224" s="50" t="str">
        <f>IF(NOTA[[#This Row],[HARGA/ CTN]]="",NOTA[[#This Row],[JUMLAH_H]],NOTA[[#This Row],[HARGA/ CTN]]*IF(NOTA[[#This Row],[C]]="",0,NOTA[[#This Row],[C]]))</f>
        <v/>
      </c>
      <c r="X224" s="50" t="str">
        <f>IF(NOTA[[#This Row],[JUMLAH]]="","",NOTA[[#This Row],[JUMLAH]]*NOTA[[#This Row],[DISC 1]])</f>
        <v/>
      </c>
      <c r="Y224" s="50" t="str">
        <f>IF(NOTA[[#This Row],[JUMLAH]]="","",(NOTA[[#This Row],[JUMLAH]]-NOTA[[#This Row],[DISC 1-]])*NOTA[[#This Row],[DISC 2]])</f>
        <v/>
      </c>
      <c r="Z224" s="50" t="str">
        <f>IF(NOTA[[#This Row],[JUMLAH]]="","",NOTA[[#This Row],[DISC 1-]]+NOTA[[#This Row],[DISC 2-]])</f>
        <v/>
      </c>
      <c r="AA224" s="50" t="str">
        <f>IF(NOTA[[#This Row],[JUMLAH]]="","",NOTA[[#This Row],[JUMLAH]]-NOTA[[#This Row],[DISC]])</f>
        <v/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50" t="str">
        <f>IF(OR(NOTA[[#This Row],[QTY]]="",NOTA[[#This Row],[HARGA SATUAN]]="",),"",NOTA[[#This Row],[QTY]]*NOTA[[#This Row],[HARGA SATUAN]])</f>
        <v/>
      </c>
      <c r="AG224" s="39" t="str">
        <f ca="1">IF(NOTA[ID_H]="","",INDEX(NOTA[TANGGAL],MATCH(,INDIRECT(ADDRESS(ROW(NOTA[TANGGAL]),COLUMN(NOTA[TANGGAL]))&amp;":"&amp;ADDRESS(ROW(),COLUMN(NOTA[TANGGAL]))),-1)))</f>
        <v/>
      </c>
      <c r="AH224" s="41" t="str">
        <f ca="1">IF(NOTA[[#This Row],[NAMA BARANG]]="","",INDEX(NOTA[SUPPLIER],MATCH(,INDIRECT(ADDRESS(ROW(NOTA[ID]),COLUMN(NOTA[ID]))&amp;":"&amp;ADDRESS(ROW(),COLUMN(NOTA[ID]))),-1)))</f>
        <v/>
      </c>
      <c r="AI224" s="41" t="str">
        <f ca="1">IF(NOTA[[#This Row],[ID_H]]="","",IF(NOTA[[#This Row],[FAKTUR]]="",INDIRECT(ADDRESS(ROW()-1,COLUMN())),NOTA[[#This Row],[FAKTUR]]))</f>
        <v/>
      </c>
      <c r="AJ224" s="38" t="str">
        <f ca="1">IF(NOTA[[#This Row],[ID]]="","",COUNTIF(NOTA[ID_H],NOTA[[#This Row],[ID_H]]))</f>
        <v/>
      </c>
      <c r="AK224" s="38" t="str">
        <f ca="1">IF(NOTA[[#This Row],[TGL.NOTA]]="",IF(NOTA[[#This Row],[SUPPLIER_H]]="","",AK223),MONTH(NOTA[[#This Row],[TGL.NOTA]]))</f>
        <v/>
      </c>
      <c r="AL224" s="38" t="str">
        <f>LOWER(SUBSTITUTE(SUBSTITUTE(SUBSTITUTE(SUBSTITUTE(SUBSTITUTE(SUBSTITUTE(SUBSTITUTE(SUBSTITUTE(SUBSTITUTE(NOTA[NAMA BARANG]," ",),".",""),"-",""),"(",""),")",""),",",""),"/",""),"""",""),"+",""))</f>
        <v/>
      </c>
      <c r="AM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8" t="str">
        <f>IF(NOTA[[#This Row],[CONCAT4]]="","",_xlfn.IFNA(MATCH(NOTA[[#This Row],[CONCAT4]],[2]!RAW[CONCAT_H],0),FALSE))</f>
        <v/>
      </c>
      <c r="AQ224" s="38" t="str">
        <f>IF(NOTA[[#This Row],[CONCAT1]]="","",MATCH(NOTA[[#This Row],[CONCAT1]],[3]!db[NB NOTA_C],0))</f>
        <v/>
      </c>
      <c r="AR224" s="38" t="str">
        <f>IF(NOTA[[#This Row],[QTY/ CTN]]="","",TRUE)</f>
        <v/>
      </c>
      <c r="AS224" s="38" t="str">
        <f ca="1">IF(NOTA[[#This Row],[ID_H]]="","",IF(NOTA[[#This Row],[Column3]]=TRUE,NOTA[[#This Row],[QTY/ CTN]],INDEX([3]!db[QTY/ CTN],NOTA[[#This Row],[//DB]])))</f>
        <v/>
      </c>
      <c r="AT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4" s="38" t="str">
        <f ca="1">IF(NOTA[[#This Row],[ID_H]]="","",MATCH(NOTA[[#This Row],[NB NOTA_C_QTY]],[4]!db[NB NOTA_C_QTY+F],0))</f>
        <v/>
      </c>
      <c r="AV224" s="53" t="str">
        <f ca="1">IF(NOTA[[#This Row],[NB NOTA_C_QTY]]="","",ROW()-2)</f>
        <v/>
      </c>
    </row>
    <row r="225" spans="1:48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H225" s="47"/>
      <c r="N225" s="38"/>
      <c r="Q225" s="42"/>
      <c r="R225" s="48"/>
      <c r="S225" s="49"/>
      <c r="U225" s="50"/>
      <c r="V225" s="45"/>
      <c r="W225" s="50" t="str">
        <f>IF(NOTA[[#This Row],[HARGA/ CTN]]="",NOTA[[#This Row],[JUMLAH_H]],NOTA[[#This Row],[HARGA/ CTN]]*IF(NOTA[[#This Row],[C]]="",0,NOTA[[#This Row],[C]]))</f>
        <v/>
      </c>
      <c r="X225" s="50" t="str">
        <f>IF(NOTA[[#This Row],[JUMLAH]]="","",NOTA[[#This Row],[JUMLAH]]*NOTA[[#This Row],[DISC 1]])</f>
        <v/>
      </c>
      <c r="Y225" s="50" t="str">
        <f>IF(NOTA[[#This Row],[JUMLAH]]="","",(NOTA[[#This Row],[JUMLAH]]-NOTA[[#This Row],[DISC 1-]])*NOTA[[#This Row],[DISC 2]])</f>
        <v/>
      </c>
      <c r="Z225" s="50" t="str">
        <f>IF(NOTA[[#This Row],[JUMLAH]]="","",NOTA[[#This Row],[DISC 1-]]+NOTA[[#This Row],[DISC 2-]])</f>
        <v/>
      </c>
      <c r="AA225" s="50" t="str">
        <f>IF(NOTA[[#This Row],[JUMLAH]]="","",NOTA[[#This Row],[JUMLAH]]-NOTA[[#This Row],[DISC]])</f>
        <v/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5" s="50" t="str">
        <f>IF(OR(NOTA[[#This Row],[QTY]]="",NOTA[[#This Row],[HARGA SATUAN]]="",),"",NOTA[[#This Row],[QTY]]*NOTA[[#This Row],[HARGA SATUAN]])</f>
        <v/>
      </c>
      <c r="AG225" s="39" t="str">
        <f ca="1">IF(NOTA[ID_H]="","",INDEX(NOTA[TANGGAL],MATCH(,INDIRECT(ADDRESS(ROW(NOTA[TANGGAL]),COLUMN(NOTA[TANGGAL]))&amp;":"&amp;ADDRESS(ROW(),COLUMN(NOTA[TANGGAL]))),-1)))</f>
        <v/>
      </c>
      <c r="AH225" s="41" t="str">
        <f ca="1">IF(NOTA[[#This Row],[NAMA BARANG]]="","",INDEX(NOTA[SUPPLIER],MATCH(,INDIRECT(ADDRESS(ROW(NOTA[ID]),COLUMN(NOTA[ID]))&amp;":"&amp;ADDRESS(ROW(),COLUMN(NOTA[ID]))),-1)))</f>
        <v/>
      </c>
      <c r="AI225" s="41" t="str">
        <f ca="1">IF(NOTA[[#This Row],[ID_H]]="","",IF(NOTA[[#This Row],[FAKTUR]]="",INDIRECT(ADDRESS(ROW()-1,COLUMN())),NOTA[[#This Row],[FAKTUR]]))</f>
        <v/>
      </c>
      <c r="AJ225" s="38" t="str">
        <f ca="1">IF(NOTA[[#This Row],[ID]]="","",COUNTIF(NOTA[ID_H],NOTA[[#This Row],[ID_H]]))</f>
        <v/>
      </c>
      <c r="AK225" s="38" t="str">
        <f ca="1">IF(NOTA[[#This Row],[TGL.NOTA]]="",IF(NOTA[[#This Row],[SUPPLIER_H]]="","",AK224),MONTH(NOTA[[#This Row],[TGL.NOTA]]))</f>
        <v/>
      </c>
      <c r="AL225" s="38" t="str">
        <f>LOWER(SUBSTITUTE(SUBSTITUTE(SUBSTITUTE(SUBSTITUTE(SUBSTITUTE(SUBSTITUTE(SUBSTITUTE(SUBSTITUTE(SUBSTITUTE(NOTA[NAMA BARANG]," ",),".",""),"-",""),"(",""),")",""),",",""),"/",""),"""",""),"+",""))</f>
        <v/>
      </c>
      <c r="AM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38" t="str">
        <f>IF(NOTA[[#This Row],[CONCAT4]]="","",_xlfn.IFNA(MATCH(NOTA[[#This Row],[CONCAT4]],[2]!RAW[CONCAT_H],0),FALSE))</f>
        <v/>
      </c>
      <c r="AQ225" s="38" t="str">
        <f>IF(NOTA[[#This Row],[CONCAT1]]="","",MATCH(NOTA[[#This Row],[CONCAT1]],[3]!db[NB NOTA_C],0))</f>
        <v/>
      </c>
      <c r="AR225" s="38" t="str">
        <f>IF(NOTA[[#This Row],[QTY/ CTN]]="","",TRUE)</f>
        <v/>
      </c>
      <c r="AS225" s="38" t="str">
        <f ca="1">IF(NOTA[[#This Row],[ID_H]]="","",IF(NOTA[[#This Row],[Column3]]=TRUE,NOTA[[#This Row],[QTY/ CTN]],INDEX([3]!db[QTY/ CTN],NOTA[[#This Row],[//DB]])))</f>
        <v/>
      </c>
      <c r="AT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5" s="38" t="str">
        <f ca="1">IF(NOTA[[#This Row],[ID_H]]="","",MATCH(NOTA[[#This Row],[NB NOTA_C_QTY]],[4]!db[NB NOTA_C_QTY+F],0))</f>
        <v/>
      </c>
      <c r="AV225" s="53" t="str">
        <f ca="1">IF(NOTA[[#This Row],[NB NOTA_C_QTY]]="","",ROW()-2)</f>
        <v/>
      </c>
    </row>
    <row r="226" spans="1:48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H226" s="47"/>
      <c r="N226" s="38"/>
      <c r="Q226" s="42"/>
      <c r="R226" s="48"/>
      <c r="S226" s="49"/>
      <c r="U226" s="50"/>
      <c r="V226" s="45"/>
      <c r="W226" s="50" t="str">
        <f>IF(NOTA[[#This Row],[HARGA/ CTN]]="",NOTA[[#This Row],[JUMLAH_H]],NOTA[[#This Row],[HARGA/ CTN]]*IF(NOTA[[#This Row],[C]]="",0,NOTA[[#This Row],[C]]))</f>
        <v/>
      </c>
      <c r="X226" s="50" t="str">
        <f>IF(NOTA[[#This Row],[JUMLAH]]="","",NOTA[[#This Row],[JUMLAH]]*NOTA[[#This Row],[DISC 1]])</f>
        <v/>
      </c>
      <c r="Y226" s="50" t="str">
        <f>IF(NOTA[[#This Row],[JUMLAH]]="","",(NOTA[[#This Row],[JUMLAH]]-NOTA[[#This Row],[DISC 1-]])*NOTA[[#This Row],[DISC 2]])</f>
        <v/>
      </c>
      <c r="Z226" s="50" t="str">
        <f>IF(NOTA[[#This Row],[JUMLAH]]="","",NOTA[[#This Row],[DISC 1-]]+NOTA[[#This Row],[DISC 2-]])</f>
        <v/>
      </c>
      <c r="AA226" s="50" t="str">
        <f>IF(NOTA[[#This Row],[JUMLAH]]="","",NOTA[[#This Row],[JUMLAH]]-NOTA[[#This Row],[DISC]])</f>
        <v/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6" s="50" t="str">
        <f>IF(OR(NOTA[[#This Row],[QTY]]="",NOTA[[#This Row],[HARGA SATUAN]]="",),"",NOTA[[#This Row],[QTY]]*NOTA[[#This Row],[HARGA SATUAN]])</f>
        <v/>
      </c>
      <c r="AG226" s="39" t="str">
        <f ca="1">IF(NOTA[ID_H]="","",INDEX(NOTA[TANGGAL],MATCH(,INDIRECT(ADDRESS(ROW(NOTA[TANGGAL]),COLUMN(NOTA[TANGGAL]))&amp;":"&amp;ADDRESS(ROW(),COLUMN(NOTA[TANGGAL]))),-1)))</f>
        <v/>
      </c>
      <c r="AH226" s="41" t="str">
        <f ca="1">IF(NOTA[[#This Row],[NAMA BARANG]]="","",INDEX(NOTA[SUPPLIER],MATCH(,INDIRECT(ADDRESS(ROW(NOTA[ID]),COLUMN(NOTA[ID]))&amp;":"&amp;ADDRESS(ROW(),COLUMN(NOTA[ID]))),-1)))</f>
        <v/>
      </c>
      <c r="AI226" s="41" t="str">
        <f ca="1">IF(NOTA[[#This Row],[ID_H]]="","",IF(NOTA[[#This Row],[FAKTUR]]="",INDIRECT(ADDRESS(ROW()-1,COLUMN())),NOTA[[#This Row],[FAKTUR]]))</f>
        <v/>
      </c>
      <c r="AJ226" s="38" t="str">
        <f ca="1">IF(NOTA[[#This Row],[ID]]="","",COUNTIF(NOTA[ID_H],NOTA[[#This Row],[ID_H]]))</f>
        <v/>
      </c>
      <c r="AK226" s="38" t="str">
        <f ca="1">IF(NOTA[[#This Row],[TGL.NOTA]]="",IF(NOTA[[#This Row],[SUPPLIER_H]]="","",AK225),MONTH(NOTA[[#This Row],[TGL.NOTA]]))</f>
        <v/>
      </c>
      <c r="AL226" s="38" t="str">
        <f>LOWER(SUBSTITUTE(SUBSTITUTE(SUBSTITUTE(SUBSTITUTE(SUBSTITUTE(SUBSTITUTE(SUBSTITUTE(SUBSTITUTE(SUBSTITUTE(NOTA[NAMA BARANG]," ",),".",""),"-",""),"(",""),")",""),",",""),"/",""),"""",""),"+",""))</f>
        <v/>
      </c>
      <c r="AM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8" t="str">
        <f>IF(NOTA[[#This Row],[CONCAT4]]="","",_xlfn.IFNA(MATCH(NOTA[[#This Row],[CONCAT4]],[2]!RAW[CONCAT_H],0),FALSE))</f>
        <v/>
      </c>
      <c r="AQ226" s="38" t="str">
        <f>IF(NOTA[[#This Row],[CONCAT1]]="","",MATCH(NOTA[[#This Row],[CONCAT1]],[3]!db[NB NOTA_C],0))</f>
        <v/>
      </c>
      <c r="AR226" s="38" t="str">
        <f>IF(NOTA[[#This Row],[QTY/ CTN]]="","",TRUE)</f>
        <v/>
      </c>
      <c r="AS226" s="38" t="str">
        <f ca="1">IF(NOTA[[#This Row],[ID_H]]="","",IF(NOTA[[#This Row],[Column3]]=TRUE,NOTA[[#This Row],[QTY/ CTN]],INDEX([3]!db[QTY/ CTN],NOTA[[#This Row],[//DB]])))</f>
        <v/>
      </c>
      <c r="AT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6" s="38" t="str">
        <f ca="1">IF(NOTA[[#This Row],[ID_H]]="","",MATCH(NOTA[[#This Row],[NB NOTA_C_QTY]],[4]!db[NB NOTA_C_QTY+F],0))</f>
        <v/>
      </c>
      <c r="AV226" s="53" t="str">
        <f ca="1">IF(NOTA[[#This Row],[NB NOTA_C_QTY]]="","",ROW()-2)</f>
        <v/>
      </c>
    </row>
    <row r="227" spans="1:48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H227" s="47"/>
      <c r="N227" s="38"/>
      <c r="Q227" s="42"/>
      <c r="R227" s="48"/>
      <c r="S227" s="49"/>
      <c r="U227" s="50"/>
      <c r="V227" s="45"/>
      <c r="W227" s="50" t="str">
        <f>IF(NOTA[[#This Row],[HARGA/ CTN]]="",NOTA[[#This Row],[JUMLAH_H]],NOTA[[#This Row],[HARGA/ CTN]]*IF(NOTA[[#This Row],[C]]="",0,NOTA[[#This Row],[C]]))</f>
        <v/>
      </c>
      <c r="X227" s="50" t="str">
        <f>IF(NOTA[[#This Row],[JUMLAH]]="","",NOTA[[#This Row],[JUMLAH]]*NOTA[[#This Row],[DISC 1]])</f>
        <v/>
      </c>
      <c r="Y227" s="50" t="str">
        <f>IF(NOTA[[#This Row],[JUMLAH]]="","",(NOTA[[#This Row],[JUMLAH]]-NOTA[[#This Row],[DISC 1-]])*NOTA[[#This Row],[DISC 2]])</f>
        <v/>
      </c>
      <c r="Z227" s="50" t="str">
        <f>IF(NOTA[[#This Row],[JUMLAH]]="","",NOTA[[#This Row],[DISC 1-]]+NOTA[[#This Row],[DISC 2-]])</f>
        <v/>
      </c>
      <c r="AA227" s="50" t="str">
        <f>IF(NOTA[[#This Row],[JUMLAH]]="","",NOTA[[#This Row],[JUMLAH]]-NOTA[[#This Row],[DISC]])</f>
        <v/>
      </c>
      <c r="AB227" s="50"/>
      <c r="AC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7" s="50" t="str">
        <f>IF(OR(NOTA[[#This Row],[QTY]]="",NOTA[[#This Row],[HARGA SATUAN]]="",),"",NOTA[[#This Row],[QTY]]*NOTA[[#This Row],[HARGA SATUAN]])</f>
        <v/>
      </c>
      <c r="AG227" s="39" t="str">
        <f ca="1">IF(NOTA[ID_H]="","",INDEX(NOTA[TANGGAL],MATCH(,INDIRECT(ADDRESS(ROW(NOTA[TANGGAL]),COLUMN(NOTA[TANGGAL]))&amp;":"&amp;ADDRESS(ROW(),COLUMN(NOTA[TANGGAL]))),-1)))</f>
        <v/>
      </c>
      <c r="AH227" s="41" t="str">
        <f ca="1">IF(NOTA[[#This Row],[NAMA BARANG]]="","",INDEX(NOTA[SUPPLIER],MATCH(,INDIRECT(ADDRESS(ROW(NOTA[ID]),COLUMN(NOTA[ID]))&amp;":"&amp;ADDRESS(ROW(),COLUMN(NOTA[ID]))),-1)))</f>
        <v/>
      </c>
      <c r="AI227" s="41" t="str">
        <f ca="1">IF(NOTA[[#This Row],[ID_H]]="","",IF(NOTA[[#This Row],[FAKTUR]]="",INDIRECT(ADDRESS(ROW()-1,COLUMN())),NOTA[[#This Row],[FAKTUR]]))</f>
        <v/>
      </c>
      <c r="AJ227" s="38" t="str">
        <f ca="1">IF(NOTA[[#This Row],[ID]]="","",COUNTIF(NOTA[ID_H],NOTA[[#This Row],[ID_H]]))</f>
        <v/>
      </c>
      <c r="AK227" s="38" t="str">
        <f ca="1">IF(NOTA[[#This Row],[TGL.NOTA]]="",IF(NOTA[[#This Row],[SUPPLIER_H]]="","",AK226),MONTH(NOTA[[#This Row],[TGL.NOTA]]))</f>
        <v/>
      </c>
      <c r="AL227" s="38" t="str">
        <f>LOWER(SUBSTITUTE(SUBSTITUTE(SUBSTITUTE(SUBSTITUTE(SUBSTITUTE(SUBSTITUTE(SUBSTITUTE(SUBSTITUTE(SUBSTITUTE(NOTA[NAMA BARANG]," ",),".",""),"-",""),"(",""),")",""),",",""),"/",""),"""",""),"+",""))</f>
        <v/>
      </c>
      <c r="AM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8" t="str">
        <f>IF(NOTA[[#This Row],[CONCAT4]]="","",_xlfn.IFNA(MATCH(NOTA[[#This Row],[CONCAT4]],[2]!RAW[CONCAT_H],0),FALSE))</f>
        <v/>
      </c>
      <c r="AQ227" s="38" t="str">
        <f>IF(NOTA[[#This Row],[CONCAT1]]="","",MATCH(NOTA[[#This Row],[CONCAT1]],[3]!db[NB NOTA_C],0))</f>
        <v/>
      </c>
      <c r="AR227" s="38" t="str">
        <f>IF(NOTA[[#This Row],[QTY/ CTN]]="","",TRUE)</f>
        <v/>
      </c>
      <c r="AS227" s="38" t="str">
        <f ca="1">IF(NOTA[[#This Row],[ID_H]]="","",IF(NOTA[[#This Row],[Column3]]=TRUE,NOTA[[#This Row],[QTY/ CTN]],INDEX([3]!db[QTY/ CTN],NOTA[[#This Row],[//DB]])))</f>
        <v/>
      </c>
      <c r="AT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7" s="38" t="str">
        <f ca="1">IF(NOTA[[#This Row],[ID_H]]="","",MATCH(NOTA[[#This Row],[NB NOTA_C_QTY]],[4]!db[NB NOTA_C_QTY+F],0))</f>
        <v/>
      </c>
      <c r="AV227" s="53" t="str">
        <f ca="1">IF(NOTA[[#This Row],[NB NOTA_C_QTY]]="","",ROW()-2)</f>
        <v/>
      </c>
    </row>
    <row r="228" spans="1:48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H228" s="47"/>
      <c r="N228" s="38"/>
      <c r="Q228" s="42"/>
      <c r="R228" s="48"/>
      <c r="S228" s="49"/>
      <c r="U228" s="50"/>
      <c r="V228" s="45"/>
      <c r="W228" s="50" t="str">
        <f>IF(NOTA[[#This Row],[HARGA/ CTN]]="",NOTA[[#This Row],[JUMLAH_H]],NOTA[[#This Row],[HARGA/ CTN]]*IF(NOTA[[#This Row],[C]]="",0,NOTA[[#This Row],[C]]))</f>
        <v/>
      </c>
      <c r="X228" s="50" t="str">
        <f>IF(NOTA[[#This Row],[JUMLAH]]="","",NOTA[[#This Row],[JUMLAH]]*NOTA[[#This Row],[DISC 1]])</f>
        <v/>
      </c>
      <c r="Y228" s="50" t="str">
        <f>IF(NOTA[[#This Row],[JUMLAH]]="","",(NOTA[[#This Row],[JUMLAH]]-NOTA[[#This Row],[DISC 1-]])*NOTA[[#This Row],[DISC 2]])</f>
        <v/>
      </c>
      <c r="Z228" s="50" t="str">
        <f>IF(NOTA[[#This Row],[JUMLAH]]="","",NOTA[[#This Row],[DISC 1-]]+NOTA[[#This Row],[DISC 2-]])</f>
        <v/>
      </c>
      <c r="AA228" s="50" t="str">
        <f>IF(NOTA[[#This Row],[JUMLAH]]="","",NOTA[[#This Row],[JUMLAH]]-NOTA[[#This Row],[DISC]])</f>
        <v/>
      </c>
      <c r="AB228" s="50"/>
      <c r="AC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0" t="str">
        <f>IF(OR(NOTA[[#This Row],[QTY]]="",NOTA[[#This Row],[HARGA SATUAN]]="",),"",NOTA[[#This Row],[QTY]]*NOTA[[#This Row],[HARGA SATUAN]])</f>
        <v/>
      </c>
      <c r="AG228" s="39" t="str">
        <f ca="1">IF(NOTA[ID_H]="","",INDEX(NOTA[TANGGAL],MATCH(,INDIRECT(ADDRESS(ROW(NOTA[TANGGAL]),COLUMN(NOTA[TANGGAL]))&amp;":"&amp;ADDRESS(ROW(),COLUMN(NOTA[TANGGAL]))),-1)))</f>
        <v/>
      </c>
      <c r="AH228" s="41" t="str">
        <f ca="1">IF(NOTA[[#This Row],[NAMA BARANG]]="","",INDEX(NOTA[SUPPLIER],MATCH(,INDIRECT(ADDRESS(ROW(NOTA[ID]),COLUMN(NOTA[ID]))&amp;":"&amp;ADDRESS(ROW(),COLUMN(NOTA[ID]))),-1)))</f>
        <v/>
      </c>
      <c r="AI228" s="41" t="str">
        <f ca="1">IF(NOTA[[#This Row],[ID_H]]="","",IF(NOTA[[#This Row],[FAKTUR]]="",INDIRECT(ADDRESS(ROW()-1,COLUMN())),NOTA[[#This Row],[FAKTUR]]))</f>
        <v/>
      </c>
      <c r="AJ228" s="38" t="str">
        <f ca="1">IF(NOTA[[#This Row],[ID]]="","",COUNTIF(NOTA[ID_H],NOTA[[#This Row],[ID_H]]))</f>
        <v/>
      </c>
      <c r="AK228" s="38" t="str">
        <f ca="1">IF(NOTA[[#This Row],[TGL.NOTA]]="",IF(NOTA[[#This Row],[SUPPLIER_H]]="","",AK227),MONTH(NOTA[[#This Row],[TGL.NOTA]]))</f>
        <v/>
      </c>
      <c r="AL228" s="38" t="str">
        <f>LOWER(SUBSTITUTE(SUBSTITUTE(SUBSTITUTE(SUBSTITUTE(SUBSTITUTE(SUBSTITUTE(SUBSTITUTE(SUBSTITUTE(SUBSTITUTE(NOTA[NAMA BARANG]," ",),".",""),"-",""),"(",""),")",""),",",""),"/",""),"""",""),"+",""))</f>
        <v/>
      </c>
      <c r="AM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8" t="str">
        <f>IF(NOTA[[#This Row],[CONCAT4]]="","",_xlfn.IFNA(MATCH(NOTA[[#This Row],[CONCAT4]],[2]!RAW[CONCAT_H],0),FALSE))</f>
        <v/>
      </c>
      <c r="AQ228" s="38" t="str">
        <f>IF(NOTA[[#This Row],[CONCAT1]]="","",MATCH(NOTA[[#This Row],[CONCAT1]],[3]!db[NB NOTA_C],0))</f>
        <v/>
      </c>
      <c r="AR228" s="38" t="str">
        <f>IF(NOTA[[#This Row],[QTY/ CTN]]="","",TRUE)</f>
        <v/>
      </c>
      <c r="AS228" s="38" t="str">
        <f ca="1">IF(NOTA[[#This Row],[ID_H]]="","",IF(NOTA[[#This Row],[Column3]]=TRUE,NOTA[[#This Row],[QTY/ CTN]],INDEX([3]!db[QTY/ CTN],NOTA[[#This Row],[//DB]])))</f>
        <v/>
      </c>
      <c r="AT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8" t="str">
        <f ca="1">IF(NOTA[[#This Row],[ID_H]]="","",MATCH(NOTA[[#This Row],[NB NOTA_C_QTY]],[4]!db[NB NOTA_C_QTY+F],0))</f>
        <v/>
      </c>
      <c r="AV228" s="53" t="str">
        <f ca="1">IF(NOTA[[#This Row],[NB NOTA_C_QTY]]="","",ROW()-2)</f>
        <v/>
      </c>
    </row>
    <row r="229" spans="1:48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H229" s="47"/>
      <c r="N229" s="38"/>
      <c r="Q229" s="42"/>
      <c r="R229" s="48"/>
      <c r="S229" s="49"/>
      <c r="U229" s="50"/>
      <c r="V229" s="45"/>
      <c r="W229" s="50" t="str">
        <f>IF(NOTA[[#This Row],[HARGA/ CTN]]="",NOTA[[#This Row],[JUMLAH_H]],NOTA[[#This Row],[HARGA/ CTN]]*IF(NOTA[[#This Row],[C]]="",0,NOTA[[#This Row],[C]]))</f>
        <v/>
      </c>
      <c r="X229" s="50" t="str">
        <f>IF(NOTA[[#This Row],[JUMLAH]]="","",NOTA[[#This Row],[JUMLAH]]*NOTA[[#This Row],[DISC 1]])</f>
        <v/>
      </c>
      <c r="Y229" s="50" t="str">
        <f>IF(NOTA[[#This Row],[JUMLAH]]="","",(NOTA[[#This Row],[JUMLAH]]-NOTA[[#This Row],[DISC 1-]])*NOTA[[#This Row],[DISC 2]])</f>
        <v/>
      </c>
      <c r="Z229" s="50" t="str">
        <f>IF(NOTA[[#This Row],[JUMLAH]]="","",NOTA[[#This Row],[DISC 1-]]+NOTA[[#This Row],[DISC 2-]])</f>
        <v/>
      </c>
      <c r="AA229" s="50" t="str">
        <f>IF(NOTA[[#This Row],[JUMLAH]]="","",NOTA[[#This Row],[JUMLAH]]-NOTA[[#This Row],[DISC]])</f>
        <v/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9" s="50" t="str">
        <f>IF(OR(NOTA[[#This Row],[QTY]]="",NOTA[[#This Row],[HARGA SATUAN]]="",),"",NOTA[[#This Row],[QTY]]*NOTA[[#This Row],[HARGA SATUAN]])</f>
        <v/>
      </c>
      <c r="AG229" s="39" t="str">
        <f ca="1">IF(NOTA[ID_H]="","",INDEX(NOTA[TANGGAL],MATCH(,INDIRECT(ADDRESS(ROW(NOTA[TANGGAL]),COLUMN(NOTA[TANGGAL]))&amp;":"&amp;ADDRESS(ROW(),COLUMN(NOTA[TANGGAL]))),-1)))</f>
        <v/>
      </c>
      <c r="AH229" s="41" t="str">
        <f ca="1">IF(NOTA[[#This Row],[NAMA BARANG]]="","",INDEX(NOTA[SUPPLIER],MATCH(,INDIRECT(ADDRESS(ROW(NOTA[ID]),COLUMN(NOTA[ID]))&amp;":"&amp;ADDRESS(ROW(),COLUMN(NOTA[ID]))),-1)))</f>
        <v/>
      </c>
      <c r="AI229" s="41" t="str">
        <f ca="1">IF(NOTA[[#This Row],[ID_H]]="","",IF(NOTA[[#This Row],[FAKTUR]]="",INDIRECT(ADDRESS(ROW()-1,COLUMN())),NOTA[[#This Row],[FAKTUR]]))</f>
        <v/>
      </c>
      <c r="AJ229" s="38" t="str">
        <f ca="1">IF(NOTA[[#This Row],[ID]]="","",COUNTIF(NOTA[ID_H],NOTA[[#This Row],[ID_H]]))</f>
        <v/>
      </c>
      <c r="AK229" s="38" t="str">
        <f ca="1">IF(NOTA[[#This Row],[TGL.NOTA]]="",IF(NOTA[[#This Row],[SUPPLIER_H]]="","",AK228),MONTH(NOTA[[#This Row],[TGL.NOTA]]))</f>
        <v/>
      </c>
      <c r="AL229" s="38" t="str">
        <f>LOWER(SUBSTITUTE(SUBSTITUTE(SUBSTITUTE(SUBSTITUTE(SUBSTITUTE(SUBSTITUTE(SUBSTITUTE(SUBSTITUTE(SUBSTITUTE(NOTA[NAMA BARANG]," ",),".",""),"-",""),"(",""),")",""),",",""),"/",""),"""",""),"+",""))</f>
        <v/>
      </c>
      <c r="AM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38" t="str">
        <f>IF(NOTA[[#This Row],[CONCAT4]]="","",_xlfn.IFNA(MATCH(NOTA[[#This Row],[CONCAT4]],[2]!RAW[CONCAT_H],0),FALSE))</f>
        <v/>
      </c>
      <c r="AQ229" s="38" t="str">
        <f>IF(NOTA[[#This Row],[CONCAT1]]="","",MATCH(NOTA[[#This Row],[CONCAT1]],[3]!db[NB NOTA_C],0))</f>
        <v/>
      </c>
      <c r="AR229" s="38" t="str">
        <f>IF(NOTA[[#This Row],[QTY/ CTN]]="","",TRUE)</f>
        <v/>
      </c>
      <c r="AS229" s="38" t="str">
        <f ca="1">IF(NOTA[[#This Row],[ID_H]]="","",IF(NOTA[[#This Row],[Column3]]=TRUE,NOTA[[#This Row],[QTY/ CTN]],INDEX([3]!db[QTY/ CTN],NOTA[[#This Row],[//DB]])))</f>
        <v/>
      </c>
      <c r="AT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9" s="38" t="str">
        <f ca="1">IF(NOTA[[#This Row],[ID_H]]="","",MATCH(NOTA[[#This Row],[NB NOTA_C_QTY]],[4]!db[NB NOTA_C_QTY+F],0))</f>
        <v/>
      </c>
      <c r="AV229" s="53" t="str">
        <f ca="1">IF(NOTA[[#This Row],[NB NOTA_C_QTY]]="","",ROW()-2)</f>
        <v/>
      </c>
    </row>
    <row r="230" spans="1:48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H230" s="47"/>
      <c r="N230" s="38"/>
      <c r="Q230" s="42"/>
      <c r="R230" s="48"/>
      <c r="S230" s="49"/>
      <c r="U230" s="50"/>
      <c r="V230" s="45"/>
      <c r="W230" s="50" t="str">
        <f>IF(NOTA[[#This Row],[HARGA/ CTN]]="",NOTA[[#This Row],[JUMLAH_H]],NOTA[[#This Row],[HARGA/ CTN]]*IF(NOTA[[#This Row],[C]]="",0,NOTA[[#This Row],[C]]))</f>
        <v/>
      </c>
      <c r="X230" s="50" t="str">
        <f>IF(NOTA[[#This Row],[JUMLAH]]="","",NOTA[[#This Row],[JUMLAH]]*NOTA[[#This Row],[DISC 1]])</f>
        <v/>
      </c>
      <c r="Y230" s="50" t="str">
        <f>IF(NOTA[[#This Row],[JUMLAH]]="","",(NOTA[[#This Row],[JUMLAH]]-NOTA[[#This Row],[DISC 1-]])*NOTA[[#This Row],[DISC 2]])</f>
        <v/>
      </c>
      <c r="Z230" s="50" t="str">
        <f>IF(NOTA[[#This Row],[JUMLAH]]="","",NOTA[[#This Row],[DISC 1-]]+NOTA[[#This Row],[DISC 2-]])</f>
        <v/>
      </c>
      <c r="AA230" s="50" t="str">
        <f>IF(NOTA[[#This Row],[JUMLAH]]="","",NOTA[[#This Row],[JUMLAH]]-NOTA[[#This Row],[DISC]])</f>
        <v/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0" s="50" t="str">
        <f>IF(OR(NOTA[[#This Row],[QTY]]="",NOTA[[#This Row],[HARGA SATUAN]]="",),"",NOTA[[#This Row],[QTY]]*NOTA[[#This Row],[HARGA SATUAN]])</f>
        <v/>
      </c>
      <c r="AG230" s="39" t="str">
        <f ca="1">IF(NOTA[ID_H]="","",INDEX(NOTA[TANGGAL],MATCH(,INDIRECT(ADDRESS(ROW(NOTA[TANGGAL]),COLUMN(NOTA[TANGGAL]))&amp;":"&amp;ADDRESS(ROW(),COLUMN(NOTA[TANGGAL]))),-1)))</f>
        <v/>
      </c>
      <c r="AH230" s="41" t="str">
        <f ca="1">IF(NOTA[[#This Row],[NAMA BARANG]]="","",INDEX(NOTA[SUPPLIER],MATCH(,INDIRECT(ADDRESS(ROW(NOTA[ID]),COLUMN(NOTA[ID]))&amp;":"&amp;ADDRESS(ROW(),COLUMN(NOTA[ID]))),-1)))</f>
        <v/>
      </c>
      <c r="AI230" s="41" t="str">
        <f ca="1">IF(NOTA[[#This Row],[ID_H]]="","",IF(NOTA[[#This Row],[FAKTUR]]="",INDIRECT(ADDRESS(ROW()-1,COLUMN())),NOTA[[#This Row],[FAKTUR]]))</f>
        <v/>
      </c>
      <c r="AJ230" s="38" t="str">
        <f ca="1">IF(NOTA[[#This Row],[ID]]="","",COUNTIF(NOTA[ID_H],NOTA[[#This Row],[ID_H]]))</f>
        <v/>
      </c>
      <c r="AK230" s="38" t="str">
        <f ca="1">IF(NOTA[[#This Row],[TGL.NOTA]]="",IF(NOTA[[#This Row],[SUPPLIER_H]]="","",AK229),MONTH(NOTA[[#This Row],[TGL.NOTA]]))</f>
        <v/>
      </c>
      <c r="AL230" s="38" t="str">
        <f>LOWER(SUBSTITUTE(SUBSTITUTE(SUBSTITUTE(SUBSTITUTE(SUBSTITUTE(SUBSTITUTE(SUBSTITUTE(SUBSTITUTE(SUBSTITUTE(NOTA[NAMA BARANG]," ",),".",""),"-",""),"(",""),")",""),",",""),"/",""),"""",""),"+",""))</f>
        <v/>
      </c>
      <c r="AM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8" t="str">
        <f>IF(NOTA[[#This Row],[CONCAT4]]="","",_xlfn.IFNA(MATCH(NOTA[[#This Row],[CONCAT4]],[2]!RAW[CONCAT_H],0),FALSE))</f>
        <v/>
      </c>
      <c r="AQ230" s="38" t="str">
        <f>IF(NOTA[[#This Row],[CONCAT1]]="","",MATCH(NOTA[[#This Row],[CONCAT1]],[3]!db[NB NOTA_C],0))</f>
        <v/>
      </c>
      <c r="AR230" s="38" t="str">
        <f>IF(NOTA[[#This Row],[QTY/ CTN]]="","",TRUE)</f>
        <v/>
      </c>
      <c r="AS230" s="38" t="str">
        <f ca="1">IF(NOTA[[#This Row],[ID_H]]="","",IF(NOTA[[#This Row],[Column3]]=TRUE,NOTA[[#This Row],[QTY/ CTN]],INDEX([3]!db[QTY/ CTN],NOTA[[#This Row],[//DB]])))</f>
        <v/>
      </c>
      <c r="AT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0" s="38" t="str">
        <f ca="1">IF(NOTA[[#This Row],[ID_H]]="","",MATCH(NOTA[[#This Row],[NB NOTA_C_QTY]],[4]!db[NB NOTA_C_QTY+F],0))</f>
        <v/>
      </c>
      <c r="AV230" s="53" t="str">
        <f ca="1">IF(NOTA[[#This Row],[NB NOTA_C_QTY]]="","",ROW()-2)</f>
        <v/>
      </c>
    </row>
    <row r="231" spans="1:48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H231" s="47"/>
      <c r="N231" s="38"/>
      <c r="Q231" s="42"/>
      <c r="R231" s="48"/>
      <c r="S231" s="49"/>
      <c r="U231" s="50"/>
      <c r="V231" s="45"/>
      <c r="W231" s="50" t="str">
        <f>IF(NOTA[[#This Row],[HARGA/ CTN]]="",NOTA[[#This Row],[JUMLAH_H]],NOTA[[#This Row],[HARGA/ CTN]]*IF(NOTA[[#This Row],[C]]="",0,NOTA[[#This Row],[C]]))</f>
        <v/>
      </c>
      <c r="X231" s="50" t="str">
        <f>IF(NOTA[[#This Row],[JUMLAH]]="","",NOTA[[#This Row],[JUMLAH]]*NOTA[[#This Row],[DISC 1]])</f>
        <v/>
      </c>
      <c r="Y231" s="50" t="str">
        <f>IF(NOTA[[#This Row],[JUMLAH]]="","",(NOTA[[#This Row],[JUMLAH]]-NOTA[[#This Row],[DISC 1-]])*NOTA[[#This Row],[DISC 2]])</f>
        <v/>
      </c>
      <c r="Z231" s="50" t="str">
        <f>IF(NOTA[[#This Row],[JUMLAH]]="","",NOTA[[#This Row],[DISC 1-]]+NOTA[[#This Row],[DISC 2-]])</f>
        <v/>
      </c>
      <c r="AA231" s="50" t="str">
        <f>IF(NOTA[[#This Row],[JUMLAH]]="","",NOTA[[#This Row],[JUMLAH]]-NOTA[[#This Row],[DISC]])</f>
        <v/>
      </c>
      <c r="AB231" s="50"/>
      <c r="AC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1" s="50" t="str">
        <f>IF(OR(NOTA[[#This Row],[QTY]]="",NOTA[[#This Row],[HARGA SATUAN]]="",),"",NOTA[[#This Row],[QTY]]*NOTA[[#This Row],[HARGA SATUAN]])</f>
        <v/>
      </c>
      <c r="AG231" s="39" t="str">
        <f ca="1">IF(NOTA[ID_H]="","",INDEX(NOTA[TANGGAL],MATCH(,INDIRECT(ADDRESS(ROW(NOTA[TANGGAL]),COLUMN(NOTA[TANGGAL]))&amp;":"&amp;ADDRESS(ROW(),COLUMN(NOTA[TANGGAL]))),-1)))</f>
        <v/>
      </c>
      <c r="AH231" s="41" t="str">
        <f ca="1">IF(NOTA[[#This Row],[NAMA BARANG]]="","",INDEX(NOTA[SUPPLIER],MATCH(,INDIRECT(ADDRESS(ROW(NOTA[ID]),COLUMN(NOTA[ID]))&amp;":"&amp;ADDRESS(ROW(),COLUMN(NOTA[ID]))),-1)))</f>
        <v/>
      </c>
      <c r="AI231" s="41" t="str">
        <f ca="1">IF(NOTA[[#This Row],[ID_H]]="","",IF(NOTA[[#This Row],[FAKTUR]]="",INDIRECT(ADDRESS(ROW()-1,COLUMN())),NOTA[[#This Row],[FAKTUR]]))</f>
        <v/>
      </c>
      <c r="AJ231" s="38" t="str">
        <f ca="1">IF(NOTA[[#This Row],[ID]]="","",COUNTIF(NOTA[ID_H],NOTA[[#This Row],[ID_H]]))</f>
        <v/>
      </c>
      <c r="AK231" s="38" t="str">
        <f ca="1">IF(NOTA[[#This Row],[TGL.NOTA]]="",IF(NOTA[[#This Row],[SUPPLIER_H]]="","",AK230),MONTH(NOTA[[#This Row],[TGL.NOTA]]))</f>
        <v/>
      </c>
      <c r="AL231" s="38" t="str">
        <f>LOWER(SUBSTITUTE(SUBSTITUTE(SUBSTITUTE(SUBSTITUTE(SUBSTITUTE(SUBSTITUTE(SUBSTITUTE(SUBSTITUTE(SUBSTITUTE(NOTA[NAMA BARANG]," ",),".",""),"-",""),"(",""),")",""),",",""),"/",""),"""",""),"+",""))</f>
        <v/>
      </c>
      <c r="AM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8" t="str">
        <f>IF(NOTA[[#This Row],[CONCAT4]]="","",_xlfn.IFNA(MATCH(NOTA[[#This Row],[CONCAT4]],[2]!RAW[CONCAT_H],0),FALSE))</f>
        <v/>
      </c>
      <c r="AQ231" s="38" t="str">
        <f>IF(NOTA[[#This Row],[CONCAT1]]="","",MATCH(NOTA[[#This Row],[CONCAT1]],[3]!db[NB NOTA_C],0))</f>
        <v/>
      </c>
      <c r="AR231" s="38" t="str">
        <f>IF(NOTA[[#This Row],[QTY/ CTN]]="","",TRUE)</f>
        <v/>
      </c>
      <c r="AS231" s="38" t="str">
        <f ca="1">IF(NOTA[[#This Row],[ID_H]]="","",IF(NOTA[[#This Row],[Column3]]=TRUE,NOTA[[#This Row],[QTY/ CTN]],INDEX([3]!db[QTY/ CTN],NOTA[[#This Row],[//DB]])))</f>
        <v/>
      </c>
      <c r="AT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1" s="38" t="str">
        <f ca="1">IF(NOTA[[#This Row],[ID_H]]="","",MATCH(NOTA[[#This Row],[NB NOTA_C_QTY]],[4]!db[NB NOTA_C_QTY+F],0))</f>
        <v/>
      </c>
      <c r="AV231" s="53" t="str">
        <f ca="1">IF(NOTA[[#This Row],[NB NOTA_C_QTY]]="","",ROW()-2)</f>
        <v/>
      </c>
    </row>
    <row r="232" spans="1:48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H232" s="47"/>
      <c r="N232" s="38"/>
      <c r="Q232" s="42"/>
      <c r="R232" s="48"/>
      <c r="S232" s="49"/>
      <c r="U232" s="50"/>
      <c r="V232" s="45"/>
      <c r="W232" s="50" t="str">
        <f>IF(NOTA[[#This Row],[HARGA/ CTN]]="",NOTA[[#This Row],[JUMLAH_H]],NOTA[[#This Row],[HARGA/ CTN]]*IF(NOTA[[#This Row],[C]]="",0,NOTA[[#This Row],[C]]))</f>
        <v/>
      </c>
      <c r="X232" s="50" t="str">
        <f>IF(NOTA[[#This Row],[JUMLAH]]="","",NOTA[[#This Row],[JUMLAH]]*NOTA[[#This Row],[DISC 1]])</f>
        <v/>
      </c>
      <c r="Y232" s="50" t="str">
        <f>IF(NOTA[[#This Row],[JUMLAH]]="","",(NOTA[[#This Row],[JUMLAH]]-NOTA[[#This Row],[DISC 1-]])*NOTA[[#This Row],[DISC 2]])</f>
        <v/>
      </c>
      <c r="Z232" s="50" t="str">
        <f>IF(NOTA[[#This Row],[JUMLAH]]="","",NOTA[[#This Row],[DISC 1-]]+NOTA[[#This Row],[DISC 2-]])</f>
        <v/>
      </c>
      <c r="AA232" s="50" t="str">
        <f>IF(NOTA[[#This Row],[JUMLAH]]="","",NOTA[[#This Row],[JUMLAH]]-NOTA[[#This Row],[DISC]])</f>
        <v/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50" t="str">
        <f>IF(OR(NOTA[[#This Row],[QTY]]="",NOTA[[#This Row],[HARGA SATUAN]]="",),"",NOTA[[#This Row],[QTY]]*NOTA[[#This Row],[HARGA SATUAN]])</f>
        <v/>
      </c>
      <c r="AG232" s="39" t="str">
        <f ca="1">IF(NOTA[ID_H]="","",INDEX(NOTA[TANGGAL],MATCH(,INDIRECT(ADDRESS(ROW(NOTA[TANGGAL]),COLUMN(NOTA[TANGGAL]))&amp;":"&amp;ADDRESS(ROW(),COLUMN(NOTA[TANGGAL]))),-1)))</f>
        <v/>
      </c>
      <c r="AH232" s="41" t="str">
        <f ca="1">IF(NOTA[[#This Row],[NAMA BARANG]]="","",INDEX(NOTA[SUPPLIER],MATCH(,INDIRECT(ADDRESS(ROW(NOTA[ID]),COLUMN(NOTA[ID]))&amp;":"&amp;ADDRESS(ROW(),COLUMN(NOTA[ID]))),-1)))</f>
        <v/>
      </c>
      <c r="AI232" s="41" t="str">
        <f ca="1">IF(NOTA[[#This Row],[ID_H]]="","",IF(NOTA[[#This Row],[FAKTUR]]="",INDIRECT(ADDRESS(ROW()-1,COLUMN())),NOTA[[#This Row],[FAKTUR]]))</f>
        <v/>
      </c>
      <c r="AJ232" s="38" t="str">
        <f ca="1">IF(NOTA[[#This Row],[ID]]="","",COUNTIF(NOTA[ID_H],NOTA[[#This Row],[ID_H]]))</f>
        <v/>
      </c>
      <c r="AK232" s="38" t="str">
        <f ca="1">IF(NOTA[[#This Row],[TGL.NOTA]]="",IF(NOTA[[#This Row],[SUPPLIER_H]]="","",AK231),MONTH(NOTA[[#This Row],[TGL.NOTA]]))</f>
        <v/>
      </c>
      <c r="AL232" s="38" t="str">
        <f>LOWER(SUBSTITUTE(SUBSTITUTE(SUBSTITUTE(SUBSTITUTE(SUBSTITUTE(SUBSTITUTE(SUBSTITUTE(SUBSTITUTE(SUBSTITUTE(NOTA[NAMA BARANG]," ",),".",""),"-",""),"(",""),")",""),",",""),"/",""),"""",""),"+",""))</f>
        <v/>
      </c>
      <c r="AM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8" t="str">
        <f>IF(NOTA[[#This Row],[CONCAT4]]="","",_xlfn.IFNA(MATCH(NOTA[[#This Row],[CONCAT4]],[2]!RAW[CONCAT_H],0),FALSE))</f>
        <v/>
      </c>
      <c r="AQ232" s="38" t="str">
        <f>IF(NOTA[[#This Row],[CONCAT1]]="","",MATCH(NOTA[[#This Row],[CONCAT1]],[3]!db[NB NOTA_C],0))</f>
        <v/>
      </c>
      <c r="AR232" s="38" t="str">
        <f>IF(NOTA[[#This Row],[QTY/ CTN]]="","",TRUE)</f>
        <v/>
      </c>
      <c r="AS232" s="38" t="str">
        <f ca="1">IF(NOTA[[#This Row],[ID_H]]="","",IF(NOTA[[#This Row],[Column3]]=TRUE,NOTA[[#This Row],[QTY/ CTN]],INDEX([3]!db[QTY/ CTN],NOTA[[#This Row],[//DB]])))</f>
        <v/>
      </c>
      <c r="AT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2" s="38" t="str">
        <f ca="1">IF(NOTA[[#This Row],[ID_H]]="","",MATCH(NOTA[[#This Row],[NB NOTA_C_QTY]],[4]!db[NB NOTA_C_QTY+F],0))</f>
        <v/>
      </c>
      <c r="AV232" s="53" t="str">
        <f ca="1">IF(NOTA[[#This Row],[NB NOTA_C_QTY]]="","",ROW()-2)</f>
        <v/>
      </c>
    </row>
    <row r="233" spans="1:48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H233" s="47"/>
      <c r="N233" s="38"/>
      <c r="Q233" s="42"/>
      <c r="R233" s="48"/>
      <c r="S233" s="49"/>
      <c r="U233" s="50"/>
      <c r="V233" s="45"/>
      <c r="W233" s="50" t="str">
        <f>IF(NOTA[[#This Row],[HARGA/ CTN]]="",NOTA[[#This Row],[JUMLAH_H]],NOTA[[#This Row],[HARGA/ CTN]]*IF(NOTA[[#This Row],[C]]="",0,NOTA[[#This Row],[C]]))</f>
        <v/>
      </c>
      <c r="X233" s="50" t="str">
        <f>IF(NOTA[[#This Row],[JUMLAH]]="","",NOTA[[#This Row],[JUMLAH]]*NOTA[[#This Row],[DISC 1]])</f>
        <v/>
      </c>
      <c r="Y233" s="50" t="str">
        <f>IF(NOTA[[#This Row],[JUMLAH]]="","",(NOTA[[#This Row],[JUMLAH]]-NOTA[[#This Row],[DISC 1-]])*NOTA[[#This Row],[DISC 2]])</f>
        <v/>
      </c>
      <c r="Z233" s="50" t="str">
        <f>IF(NOTA[[#This Row],[JUMLAH]]="","",NOTA[[#This Row],[DISC 1-]]+NOTA[[#This Row],[DISC 2-]])</f>
        <v/>
      </c>
      <c r="AA233" s="50" t="str">
        <f>IF(NOTA[[#This Row],[JUMLAH]]="","",NOTA[[#This Row],[JUMLAH]]-NOTA[[#This Row],[DISC]])</f>
        <v/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3" s="50" t="str">
        <f>IF(OR(NOTA[[#This Row],[QTY]]="",NOTA[[#This Row],[HARGA SATUAN]]="",),"",NOTA[[#This Row],[QTY]]*NOTA[[#This Row],[HARGA SATUAN]])</f>
        <v/>
      </c>
      <c r="AG233" s="39" t="str">
        <f ca="1">IF(NOTA[ID_H]="","",INDEX(NOTA[TANGGAL],MATCH(,INDIRECT(ADDRESS(ROW(NOTA[TANGGAL]),COLUMN(NOTA[TANGGAL]))&amp;":"&amp;ADDRESS(ROW(),COLUMN(NOTA[TANGGAL]))),-1)))</f>
        <v/>
      </c>
      <c r="AH233" s="41" t="str">
        <f ca="1">IF(NOTA[[#This Row],[NAMA BARANG]]="","",INDEX(NOTA[SUPPLIER],MATCH(,INDIRECT(ADDRESS(ROW(NOTA[ID]),COLUMN(NOTA[ID]))&amp;":"&amp;ADDRESS(ROW(),COLUMN(NOTA[ID]))),-1)))</f>
        <v/>
      </c>
      <c r="AI233" s="41" t="str">
        <f ca="1">IF(NOTA[[#This Row],[ID_H]]="","",IF(NOTA[[#This Row],[FAKTUR]]="",INDIRECT(ADDRESS(ROW()-1,COLUMN())),NOTA[[#This Row],[FAKTUR]]))</f>
        <v/>
      </c>
      <c r="AJ233" s="38" t="str">
        <f ca="1">IF(NOTA[[#This Row],[ID]]="","",COUNTIF(NOTA[ID_H],NOTA[[#This Row],[ID_H]]))</f>
        <v/>
      </c>
      <c r="AK233" s="38" t="str">
        <f ca="1">IF(NOTA[[#This Row],[TGL.NOTA]]="",IF(NOTA[[#This Row],[SUPPLIER_H]]="","",AK232),MONTH(NOTA[[#This Row],[TGL.NOTA]]))</f>
        <v/>
      </c>
      <c r="AL233" s="38" t="str">
        <f>LOWER(SUBSTITUTE(SUBSTITUTE(SUBSTITUTE(SUBSTITUTE(SUBSTITUTE(SUBSTITUTE(SUBSTITUTE(SUBSTITUTE(SUBSTITUTE(NOTA[NAMA BARANG]," ",),".",""),"-",""),"(",""),")",""),",",""),"/",""),"""",""),"+",""))</f>
        <v/>
      </c>
      <c r="AM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38" t="str">
        <f>IF(NOTA[[#This Row],[CONCAT4]]="","",_xlfn.IFNA(MATCH(NOTA[[#This Row],[CONCAT4]],[2]!RAW[CONCAT_H],0),FALSE))</f>
        <v/>
      </c>
      <c r="AQ233" s="38" t="str">
        <f>IF(NOTA[[#This Row],[CONCAT1]]="","",MATCH(NOTA[[#This Row],[CONCAT1]],[3]!db[NB NOTA_C],0))</f>
        <v/>
      </c>
      <c r="AR233" s="38" t="str">
        <f>IF(NOTA[[#This Row],[QTY/ CTN]]="","",TRUE)</f>
        <v/>
      </c>
      <c r="AS233" s="38" t="str">
        <f ca="1">IF(NOTA[[#This Row],[ID_H]]="","",IF(NOTA[[#This Row],[Column3]]=TRUE,NOTA[[#This Row],[QTY/ CTN]],INDEX([3]!db[QTY/ CTN],NOTA[[#This Row],[//DB]])))</f>
        <v/>
      </c>
      <c r="AT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3" s="38" t="str">
        <f ca="1">IF(NOTA[[#This Row],[ID_H]]="","",MATCH(NOTA[[#This Row],[NB NOTA_C_QTY]],[4]!db[NB NOTA_C_QTY+F],0))</f>
        <v/>
      </c>
      <c r="AV233" s="53" t="str">
        <f ca="1">IF(NOTA[[#This Row],[NB NOTA_C_QTY]]="","",ROW()-2)</f>
        <v/>
      </c>
    </row>
    <row r="234" spans="1:48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H234" s="47"/>
      <c r="N234" s="38"/>
      <c r="Q234" s="42"/>
      <c r="R234" s="48"/>
      <c r="S234" s="49"/>
      <c r="U234" s="50"/>
      <c r="V234" s="45"/>
      <c r="W234" s="50" t="str">
        <f>IF(NOTA[[#This Row],[HARGA/ CTN]]="",NOTA[[#This Row],[JUMLAH_H]],NOTA[[#This Row],[HARGA/ CTN]]*IF(NOTA[[#This Row],[C]]="",0,NOTA[[#This Row],[C]]))</f>
        <v/>
      </c>
      <c r="X234" s="50" t="str">
        <f>IF(NOTA[[#This Row],[JUMLAH]]="","",NOTA[[#This Row],[JUMLAH]]*NOTA[[#This Row],[DISC 1]])</f>
        <v/>
      </c>
      <c r="Y234" s="50" t="str">
        <f>IF(NOTA[[#This Row],[JUMLAH]]="","",(NOTA[[#This Row],[JUMLAH]]-NOTA[[#This Row],[DISC 1-]])*NOTA[[#This Row],[DISC 2]])</f>
        <v/>
      </c>
      <c r="Z234" s="50" t="str">
        <f>IF(NOTA[[#This Row],[JUMLAH]]="","",NOTA[[#This Row],[DISC 1-]]+NOTA[[#This Row],[DISC 2-]])</f>
        <v/>
      </c>
      <c r="AA234" s="50" t="str">
        <f>IF(NOTA[[#This Row],[JUMLAH]]="","",NOTA[[#This Row],[JUMLAH]]-NOTA[[#This Row],[DISC]])</f>
        <v/>
      </c>
      <c r="AB234" s="50"/>
      <c r="AC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4" s="50" t="str">
        <f>IF(OR(NOTA[[#This Row],[QTY]]="",NOTA[[#This Row],[HARGA SATUAN]]="",),"",NOTA[[#This Row],[QTY]]*NOTA[[#This Row],[HARGA SATUAN]])</f>
        <v/>
      </c>
      <c r="AG234" s="39" t="str">
        <f ca="1">IF(NOTA[ID_H]="","",INDEX(NOTA[TANGGAL],MATCH(,INDIRECT(ADDRESS(ROW(NOTA[TANGGAL]),COLUMN(NOTA[TANGGAL]))&amp;":"&amp;ADDRESS(ROW(),COLUMN(NOTA[TANGGAL]))),-1)))</f>
        <v/>
      </c>
      <c r="AH234" s="41" t="str">
        <f ca="1">IF(NOTA[[#This Row],[NAMA BARANG]]="","",INDEX(NOTA[SUPPLIER],MATCH(,INDIRECT(ADDRESS(ROW(NOTA[ID]),COLUMN(NOTA[ID]))&amp;":"&amp;ADDRESS(ROW(),COLUMN(NOTA[ID]))),-1)))</f>
        <v/>
      </c>
      <c r="AI234" s="41" t="str">
        <f ca="1">IF(NOTA[[#This Row],[ID_H]]="","",IF(NOTA[[#This Row],[FAKTUR]]="",INDIRECT(ADDRESS(ROW()-1,COLUMN())),NOTA[[#This Row],[FAKTUR]]))</f>
        <v/>
      </c>
      <c r="AJ234" s="38" t="str">
        <f ca="1">IF(NOTA[[#This Row],[ID]]="","",COUNTIF(NOTA[ID_H],NOTA[[#This Row],[ID_H]]))</f>
        <v/>
      </c>
      <c r="AK234" s="38" t="str">
        <f ca="1">IF(NOTA[[#This Row],[TGL.NOTA]]="",IF(NOTA[[#This Row],[SUPPLIER_H]]="","",AK233),MONTH(NOTA[[#This Row],[TGL.NOTA]]))</f>
        <v/>
      </c>
      <c r="AL234" s="38" t="str">
        <f>LOWER(SUBSTITUTE(SUBSTITUTE(SUBSTITUTE(SUBSTITUTE(SUBSTITUTE(SUBSTITUTE(SUBSTITUTE(SUBSTITUTE(SUBSTITUTE(NOTA[NAMA BARANG]," ",),".",""),"-",""),"(",""),")",""),",",""),"/",""),"""",""),"+",""))</f>
        <v/>
      </c>
      <c r="AM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8" t="str">
        <f>IF(NOTA[[#This Row],[CONCAT4]]="","",_xlfn.IFNA(MATCH(NOTA[[#This Row],[CONCAT4]],[2]!RAW[CONCAT_H],0),FALSE))</f>
        <v/>
      </c>
      <c r="AQ234" s="38" t="str">
        <f>IF(NOTA[[#This Row],[CONCAT1]]="","",MATCH(NOTA[[#This Row],[CONCAT1]],[3]!db[NB NOTA_C],0))</f>
        <v/>
      </c>
      <c r="AR234" s="38" t="str">
        <f>IF(NOTA[[#This Row],[QTY/ CTN]]="","",TRUE)</f>
        <v/>
      </c>
      <c r="AS234" s="38" t="str">
        <f ca="1">IF(NOTA[[#This Row],[ID_H]]="","",IF(NOTA[[#This Row],[Column3]]=TRUE,NOTA[[#This Row],[QTY/ CTN]],INDEX([3]!db[QTY/ CTN],NOTA[[#This Row],[//DB]])))</f>
        <v/>
      </c>
      <c r="AT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4" s="38" t="str">
        <f ca="1">IF(NOTA[[#This Row],[ID_H]]="","",MATCH(NOTA[[#This Row],[NB NOTA_C_QTY]],[4]!db[NB NOTA_C_QTY+F],0))</f>
        <v/>
      </c>
      <c r="AV234" s="53" t="str">
        <f ca="1">IF(NOTA[[#This Row],[NB NOTA_C_QTY]]="","",ROW()-2)</f>
        <v/>
      </c>
    </row>
    <row r="235" spans="1:48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H235" s="47"/>
      <c r="N235" s="38"/>
      <c r="Q235" s="42"/>
      <c r="R235" s="48"/>
      <c r="S235" s="49"/>
      <c r="U235" s="50"/>
      <c r="V235" s="45"/>
      <c r="W235" s="50" t="str">
        <f>IF(NOTA[[#This Row],[HARGA/ CTN]]="",NOTA[[#This Row],[JUMLAH_H]],NOTA[[#This Row],[HARGA/ CTN]]*IF(NOTA[[#This Row],[C]]="",0,NOTA[[#This Row],[C]]))</f>
        <v/>
      </c>
      <c r="X235" s="50" t="str">
        <f>IF(NOTA[[#This Row],[JUMLAH]]="","",NOTA[[#This Row],[JUMLAH]]*NOTA[[#This Row],[DISC 1]])</f>
        <v/>
      </c>
      <c r="Y235" s="50" t="str">
        <f>IF(NOTA[[#This Row],[JUMLAH]]="","",(NOTA[[#This Row],[JUMLAH]]-NOTA[[#This Row],[DISC 1-]])*NOTA[[#This Row],[DISC 2]])</f>
        <v/>
      </c>
      <c r="Z235" s="50" t="str">
        <f>IF(NOTA[[#This Row],[JUMLAH]]="","",NOTA[[#This Row],[DISC 1-]]+NOTA[[#This Row],[DISC 2-]])</f>
        <v/>
      </c>
      <c r="AA235" s="50" t="str">
        <f>IF(NOTA[[#This Row],[JUMLAH]]="","",NOTA[[#This Row],[JUMLAH]]-NOTA[[#This Row],[DISC]])</f>
        <v/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0" t="str">
        <f>IF(OR(NOTA[[#This Row],[QTY]]="",NOTA[[#This Row],[HARGA SATUAN]]="",),"",NOTA[[#This Row],[QTY]]*NOTA[[#This Row],[HARGA SATUAN]])</f>
        <v/>
      </c>
      <c r="AG235" s="39" t="str">
        <f ca="1">IF(NOTA[ID_H]="","",INDEX(NOTA[TANGGAL],MATCH(,INDIRECT(ADDRESS(ROW(NOTA[TANGGAL]),COLUMN(NOTA[TANGGAL]))&amp;":"&amp;ADDRESS(ROW(),COLUMN(NOTA[TANGGAL]))),-1)))</f>
        <v/>
      </c>
      <c r="AH235" s="41" t="str">
        <f ca="1">IF(NOTA[[#This Row],[NAMA BARANG]]="","",INDEX(NOTA[SUPPLIER],MATCH(,INDIRECT(ADDRESS(ROW(NOTA[ID]),COLUMN(NOTA[ID]))&amp;":"&amp;ADDRESS(ROW(),COLUMN(NOTA[ID]))),-1)))</f>
        <v/>
      </c>
      <c r="AI235" s="41" t="str">
        <f ca="1">IF(NOTA[[#This Row],[ID_H]]="","",IF(NOTA[[#This Row],[FAKTUR]]="",INDIRECT(ADDRESS(ROW()-1,COLUMN())),NOTA[[#This Row],[FAKTUR]]))</f>
        <v/>
      </c>
      <c r="AJ235" s="38" t="str">
        <f ca="1">IF(NOTA[[#This Row],[ID]]="","",COUNTIF(NOTA[ID_H],NOTA[[#This Row],[ID_H]]))</f>
        <v/>
      </c>
      <c r="AK235" s="38" t="str">
        <f ca="1">IF(NOTA[[#This Row],[TGL.NOTA]]="",IF(NOTA[[#This Row],[SUPPLIER_H]]="","",AK234),MONTH(NOTA[[#This Row],[TGL.NOTA]]))</f>
        <v/>
      </c>
      <c r="AL235" s="38" t="str">
        <f>LOWER(SUBSTITUTE(SUBSTITUTE(SUBSTITUTE(SUBSTITUTE(SUBSTITUTE(SUBSTITUTE(SUBSTITUTE(SUBSTITUTE(SUBSTITUTE(NOTA[NAMA BARANG]," ",),".",""),"-",""),"(",""),")",""),",",""),"/",""),"""",""),"+",""))</f>
        <v/>
      </c>
      <c r="AM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8" t="str">
        <f>IF(NOTA[[#This Row],[CONCAT4]]="","",_xlfn.IFNA(MATCH(NOTA[[#This Row],[CONCAT4]],[2]!RAW[CONCAT_H],0),FALSE))</f>
        <v/>
      </c>
      <c r="AQ235" s="38" t="str">
        <f>IF(NOTA[[#This Row],[CONCAT1]]="","",MATCH(NOTA[[#This Row],[CONCAT1]],[3]!db[NB NOTA_C],0))</f>
        <v/>
      </c>
      <c r="AR235" s="38" t="str">
        <f>IF(NOTA[[#This Row],[QTY/ CTN]]="","",TRUE)</f>
        <v/>
      </c>
      <c r="AS235" s="38" t="str">
        <f ca="1">IF(NOTA[[#This Row],[ID_H]]="","",IF(NOTA[[#This Row],[Column3]]=TRUE,NOTA[[#This Row],[QTY/ CTN]],INDEX([3]!db[QTY/ CTN],NOTA[[#This Row],[//DB]])))</f>
        <v/>
      </c>
      <c r="AT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5" s="38" t="str">
        <f ca="1">IF(NOTA[[#This Row],[ID_H]]="","",MATCH(NOTA[[#This Row],[NB NOTA_C_QTY]],[4]!db[NB NOTA_C_QTY+F],0))</f>
        <v/>
      </c>
      <c r="AV235" s="53" t="str">
        <f ca="1">IF(NOTA[[#This Row],[NB NOTA_C_QTY]]="","",ROW()-2)</f>
        <v/>
      </c>
    </row>
    <row r="236" spans="1:48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H236" s="47"/>
      <c r="N236" s="38"/>
      <c r="Q236" s="42"/>
      <c r="R236" s="48"/>
      <c r="S236" s="49"/>
      <c r="U236" s="50"/>
      <c r="V236" s="45"/>
      <c r="W236" s="50" t="str">
        <f>IF(NOTA[[#This Row],[HARGA/ CTN]]="",NOTA[[#This Row],[JUMLAH_H]],NOTA[[#This Row],[HARGA/ CTN]]*IF(NOTA[[#This Row],[C]]="",0,NOTA[[#This Row],[C]]))</f>
        <v/>
      </c>
      <c r="X236" s="50" t="str">
        <f>IF(NOTA[[#This Row],[JUMLAH]]="","",NOTA[[#This Row],[JUMLAH]]*NOTA[[#This Row],[DISC 1]])</f>
        <v/>
      </c>
      <c r="Y236" s="50" t="str">
        <f>IF(NOTA[[#This Row],[JUMLAH]]="","",(NOTA[[#This Row],[JUMLAH]]-NOTA[[#This Row],[DISC 1-]])*NOTA[[#This Row],[DISC 2]])</f>
        <v/>
      </c>
      <c r="Z236" s="50" t="str">
        <f>IF(NOTA[[#This Row],[JUMLAH]]="","",NOTA[[#This Row],[DISC 1-]]+NOTA[[#This Row],[DISC 2-]])</f>
        <v/>
      </c>
      <c r="AA236" s="50" t="str">
        <f>IF(NOTA[[#This Row],[JUMLAH]]="","",NOTA[[#This Row],[JUMLAH]]-NOTA[[#This Row],[DISC]])</f>
        <v/>
      </c>
      <c r="AB236" s="50"/>
      <c r="AC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6" s="50" t="str">
        <f>IF(OR(NOTA[[#This Row],[QTY]]="",NOTA[[#This Row],[HARGA SATUAN]]="",),"",NOTA[[#This Row],[QTY]]*NOTA[[#This Row],[HARGA SATUAN]])</f>
        <v/>
      </c>
      <c r="AG236" s="39" t="str">
        <f ca="1">IF(NOTA[ID_H]="","",INDEX(NOTA[TANGGAL],MATCH(,INDIRECT(ADDRESS(ROW(NOTA[TANGGAL]),COLUMN(NOTA[TANGGAL]))&amp;":"&amp;ADDRESS(ROW(),COLUMN(NOTA[TANGGAL]))),-1)))</f>
        <v/>
      </c>
      <c r="AH236" s="41" t="str">
        <f ca="1">IF(NOTA[[#This Row],[NAMA BARANG]]="","",INDEX(NOTA[SUPPLIER],MATCH(,INDIRECT(ADDRESS(ROW(NOTA[ID]),COLUMN(NOTA[ID]))&amp;":"&amp;ADDRESS(ROW(),COLUMN(NOTA[ID]))),-1)))</f>
        <v/>
      </c>
      <c r="AI236" s="41" t="str">
        <f ca="1">IF(NOTA[[#This Row],[ID_H]]="","",IF(NOTA[[#This Row],[FAKTUR]]="",INDIRECT(ADDRESS(ROW()-1,COLUMN())),NOTA[[#This Row],[FAKTUR]]))</f>
        <v/>
      </c>
      <c r="AJ236" s="38" t="str">
        <f ca="1">IF(NOTA[[#This Row],[ID]]="","",COUNTIF(NOTA[ID_H],NOTA[[#This Row],[ID_H]]))</f>
        <v/>
      </c>
      <c r="AK236" s="38" t="str">
        <f ca="1">IF(NOTA[[#This Row],[TGL.NOTA]]="",IF(NOTA[[#This Row],[SUPPLIER_H]]="","",AK235),MONTH(NOTA[[#This Row],[TGL.NOTA]]))</f>
        <v/>
      </c>
      <c r="AL236" s="38" t="str">
        <f>LOWER(SUBSTITUTE(SUBSTITUTE(SUBSTITUTE(SUBSTITUTE(SUBSTITUTE(SUBSTITUTE(SUBSTITUTE(SUBSTITUTE(SUBSTITUTE(NOTA[NAMA BARANG]," ",),".",""),"-",""),"(",""),")",""),",",""),"/",""),"""",""),"+",""))</f>
        <v/>
      </c>
      <c r="AM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38" t="str">
        <f>IF(NOTA[[#This Row],[CONCAT4]]="","",_xlfn.IFNA(MATCH(NOTA[[#This Row],[CONCAT4]],[2]!RAW[CONCAT_H],0),FALSE))</f>
        <v/>
      </c>
      <c r="AQ236" s="38" t="str">
        <f>IF(NOTA[[#This Row],[CONCAT1]]="","",MATCH(NOTA[[#This Row],[CONCAT1]],[3]!db[NB NOTA_C],0))</f>
        <v/>
      </c>
      <c r="AR236" s="38" t="str">
        <f>IF(NOTA[[#This Row],[QTY/ CTN]]="","",TRUE)</f>
        <v/>
      </c>
      <c r="AS236" s="38" t="str">
        <f ca="1">IF(NOTA[[#This Row],[ID_H]]="","",IF(NOTA[[#This Row],[Column3]]=TRUE,NOTA[[#This Row],[QTY/ CTN]],INDEX([3]!db[QTY/ CTN],NOTA[[#This Row],[//DB]])))</f>
        <v/>
      </c>
      <c r="AT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6" s="38" t="str">
        <f ca="1">IF(NOTA[[#This Row],[ID_H]]="","",MATCH(NOTA[[#This Row],[NB NOTA_C_QTY]],[4]!db[NB NOTA_C_QTY+F],0))</f>
        <v/>
      </c>
      <c r="AV236" s="53" t="str">
        <f ca="1">IF(NOTA[[#This Row],[NB NOTA_C_QTY]]="","",ROW()-2)</f>
        <v/>
      </c>
    </row>
    <row r="237" spans="1:48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H237" s="47"/>
      <c r="N237" s="38"/>
      <c r="Q237" s="42"/>
      <c r="R237" s="48"/>
      <c r="S237" s="49"/>
      <c r="U237" s="50"/>
      <c r="V237" s="45"/>
      <c r="W237" s="50" t="str">
        <f>IF(NOTA[[#This Row],[HARGA/ CTN]]="",NOTA[[#This Row],[JUMLAH_H]],NOTA[[#This Row],[HARGA/ CTN]]*IF(NOTA[[#This Row],[C]]="",0,NOTA[[#This Row],[C]]))</f>
        <v/>
      </c>
      <c r="X237" s="50" t="str">
        <f>IF(NOTA[[#This Row],[JUMLAH]]="","",NOTA[[#This Row],[JUMLAH]]*NOTA[[#This Row],[DISC 1]])</f>
        <v/>
      </c>
      <c r="Y237" s="50" t="str">
        <f>IF(NOTA[[#This Row],[JUMLAH]]="","",(NOTA[[#This Row],[JUMLAH]]-NOTA[[#This Row],[DISC 1-]])*NOTA[[#This Row],[DISC 2]])</f>
        <v/>
      </c>
      <c r="Z237" s="50" t="str">
        <f>IF(NOTA[[#This Row],[JUMLAH]]="","",NOTA[[#This Row],[DISC 1-]]+NOTA[[#This Row],[DISC 2-]])</f>
        <v/>
      </c>
      <c r="AA237" s="50" t="str">
        <f>IF(NOTA[[#This Row],[JUMLAH]]="","",NOTA[[#This Row],[JUMLAH]]-NOTA[[#This Row],[DISC]])</f>
        <v/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50" t="str">
        <f>IF(OR(NOTA[[#This Row],[QTY]]="",NOTA[[#This Row],[HARGA SATUAN]]="",),"",NOTA[[#This Row],[QTY]]*NOTA[[#This Row],[HARGA SATUAN]])</f>
        <v/>
      </c>
      <c r="AG237" s="39" t="str">
        <f ca="1">IF(NOTA[ID_H]="","",INDEX(NOTA[TANGGAL],MATCH(,INDIRECT(ADDRESS(ROW(NOTA[TANGGAL]),COLUMN(NOTA[TANGGAL]))&amp;":"&amp;ADDRESS(ROW(),COLUMN(NOTA[TANGGAL]))),-1)))</f>
        <v/>
      </c>
      <c r="AH237" s="41" t="str">
        <f ca="1">IF(NOTA[[#This Row],[NAMA BARANG]]="","",INDEX(NOTA[SUPPLIER],MATCH(,INDIRECT(ADDRESS(ROW(NOTA[ID]),COLUMN(NOTA[ID]))&amp;":"&amp;ADDRESS(ROW(),COLUMN(NOTA[ID]))),-1)))</f>
        <v/>
      </c>
      <c r="AI237" s="41" t="str">
        <f ca="1">IF(NOTA[[#This Row],[ID_H]]="","",IF(NOTA[[#This Row],[FAKTUR]]="",INDIRECT(ADDRESS(ROW()-1,COLUMN())),NOTA[[#This Row],[FAKTUR]]))</f>
        <v/>
      </c>
      <c r="AJ237" s="38" t="str">
        <f ca="1">IF(NOTA[[#This Row],[ID]]="","",COUNTIF(NOTA[ID_H],NOTA[[#This Row],[ID_H]]))</f>
        <v/>
      </c>
      <c r="AK237" s="38" t="str">
        <f ca="1">IF(NOTA[[#This Row],[TGL.NOTA]]="",IF(NOTA[[#This Row],[SUPPLIER_H]]="","",AK236),MONTH(NOTA[[#This Row],[TGL.NOTA]]))</f>
        <v/>
      </c>
      <c r="AL237" s="38" t="str">
        <f>LOWER(SUBSTITUTE(SUBSTITUTE(SUBSTITUTE(SUBSTITUTE(SUBSTITUTE(SUBSTITUTE(SUBSTITUTE(SUBSTITUTE(SUBSTITUTE(NOTA[NAMA BARANG]," ",),".",""),"-",""),"(",""),")",""),",",""),"/",""),"""",""),"+",""))</f>
        <v/>
      </c>
      <c r="AM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8" t="str">
        <f>IF(NOTA[[#This Row],[CONCAT4]]="","",_xlfn.IFNA(MATCH(NOTA[[#This Row],[CONCAT4]],[2]!RAW[CONCAT_H],0),FALSE))</f>
        <v/>
      </c>
      <c r="AQ237" s="38" t="str">
        <f>IF(NOTA[[#This Row],[CONCAT1]]="","",MATCH(NOTA[[#This Row],[CONCAT1]],[3]!db[NB NOTA_C],0))</f>
        <v/>
      </c>
      <c r="AR237" s="38" t="str">
        <f>IF(NOTA[[#This Row],[QTY/ CTN]]="","",TRUE)</f>
        <v/>
      </c>
      <c r="AS237" s="38" t="str">
        <f ca="1">IF(NOTA[[#This Row],[ID_H]]="","",IF(NOTA[[#This Row],[Column3]]=TRUE,NOTA[[#This Row],[QTY/ CTN]],INDEX([3]!db[QTY/ CTN],NOTA[[#This Row],[//DB]])))</f>
        <v/>
      </c>
      <c r="AT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7" s="38" t="str">
        <f ca="1">IF(NOTA[[#This Row],[ID_H]]="","",MATCH(NOTA[[#This Row],[NB NOTA_C_QTY]],[4]!db[NB NOTA_C_QTY+F],0))</f>
        <v/>
      </c>
      <c r="AV237" s="53" t="str">
        <f ca="1">IF(NOTA[[#This Row],[NB NOTA_C_QTY]]="","",ROW()-2)</f>
        <v/>
      </c>
    </row>
    <row r="238" spans="1:48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H238" s="47"/>
      <c r="N238" s="38"/>
      <c r="Q238" s="42"/>
      <c r="R238" s="48"/>
      <c r="S238" s="49"/>
      <c r="U238" s="50"/>
      <c r="V238" s="45"/>
      <c r="W238" s="50" t="str">
        <f>IF(NOTA[[#This Row],[HARGA/ CTN]]="",NOTA[[#This Row],[JUMLAH_H]],NOTA[[#This Row],[HARGA/ CTN]]*IF(NOTA[[#This Row],[C]]="",0,NOTA[[#This Row],[C]]))</f>
        <v/>
      </c>
      <c r="X238" s="50" t="str">
        <f>IF(NOTA[[#This Row],[JUMLAH]]="","",NOTA[[#This Row],[JUMLAH]]*NOTA[[#This Row],[DISC 1]])</f>
        <v/>
      </c>
      <c r="Y238" s="50" t="str">
        <f>IF(NOTA[[#This Row],[JUMLAH]]="","",(NOTA[[#This Row],[JUMLAH]]-NOTA[[#This Row],[DISC 1-]])*NOTA[[#This Row],[DISC 2]])</f>
        <v/>
      </c>
      <c r="Z238" s="50" t="str">
        <f>IF(NOTA[[#This Row],[JUMLAH]]="","",NOTA[[#This Row],[DISC 1-]]+NOTA[[#This Row],[DISC 2-]])</f>
        <v/>
      </c>
      <c r="AA238" s="50" t="str">
        <f>IF(NOTA[[#This Row],[JUMLAH]]="","",NOTA[[#This Row],[JUMLAH]]-NOTA[[#This Row],[DISC]])</f>
        <v/>
      </c>
      <c r="AB238" s="50"/>
      <c r="AC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8" s="50" t="str">
        <f>IF(OR(NOTA[[#This Row],[QTY]]="",NOTA[[#This Row],[HARGA SATUAN]]="",),"",NOTA[[#This Row],[QTY]]*NOTA[[#This Row],[HARGA SATUAN]])</f>
        <v/>
      </c>
      <c r="AG238" s="39" t="str">
        <f ca="1">IF(NOTA[ID_H]="","",INDEX(NOTA[TANGGAL],MATCH(,INDIRECT(ADDRESS(ROW(NOTA[TANGGAL]),COLUMN(NOTA[TANGGAL]))&amp;":"&amp;ADDRESS(ROW(),COLUMN(NOTA[TANGGAL]))),-1)))</f>
        <v/>
      </c>
      <c r="AH238" s="41" t="str">
        <f ca="1">IF(NOTA[[#This Row],[NAMA BARANG]]="","",INDEX(NOTA[SUPPLIER],MATCH(,INDIRECT(ADDRESS(ROW(NOTA[ID]),COLUMN(NOTA[ID]))&amp;":"&amp;ADDRESS(ROW(),COLUMN(NOTA[ID]))),-1)))</f>
        <v/>
      </c>
      <c r="AI238" s="41" t="str">
        <f ca="1">IF(NOTA[[#This Row],[ID_H]]="","",IF(NOTA[[#This Row],[FAKTUR]]="",INDIRECT(ADDRESS(ROW()-1,COLUMN())),NOTA[[#This Row],[FAKTUR]]))</f>
        <v/>
      </c>
      <c r="AJ238" s="38" t="str">
        <f ca="1">IF(NOTA[[#This Row],[ID]]="","",COUNTIF(NOTA[ID_H],NOTA[[#This Row],[ID_H]]))</f>
        <v/>
      </c>
      <c r="AK238" s="38" t="str">
        <f ca="1">IF(NOTA[[#This Row],[TGL.NOTA]]="",IF(NOTA[[#This Row],[SUPPLIER_H]]="","",AK237),MONTH(NOTA[[#This Row],[TGL.NOTA]]))</f>
        <v/>
      </c>
      <c r="AL238" s="38" t="str">
        <f>LOWER(SUBSTITUTE(SUBSTITUTE(SUBSTITUTE(SUBSTITUTE(SUBSTITUTE(SUBSTITUTE(SUBSTITUTE(SUBSTITUTE(SUBSTITUTE(NOTA[NAMA BARANG]," ",),".",""),"-",""),"(",""),")",""),",",""),"/",""),"""",""),"+",""))</f>
        <v/>
      </c>
      <c r="AM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8" t="str">
        <f>IF(NOTA[[#This Row],[CONCAT4]]="","",_xlfn.IFNA(MATCH(NOTA[[#This Row],[CONCAT4]],[2]!RAW[CONCAT_H],0),FALSE))</f>
        <v/>
      </c>
      <c r="AQ238" s="38" t="str">
        <f>IF(NOTA[[#This Row],[CONCAT1]]="","",MATCH(NOTA[[#This Row],[CONCAT1]],[3]!db[NB NOTA_C],0))</f>
        <v/>
      </c>
      <c r="AR238" s="38" t="str">
        <f>IF(NOTA[[#This Row],[QTY/ CTN]]="","",TRUE)</f>
        <v/>
      </c>
      <c r="AS238" s="38" t="str">
        <f ca="1">IF(NOTA[[#This Row],[ID_H]]="","",IF(NOTA[[#This Row],[Column3]]=TRUE,NOTA[[#This Row],[QTY/ CTN]],INDEX([3]!db[QTY/ CTN],NOTA[[#This Row],[//DB]])))</f>
        <v/>
      </c>
      <c r="AT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8" s="38" t="str">
        <f ca="1">IF(NOTA[[#This Row],[ID_H]]="","",MATCH(NOTA[[#This Row],[NB NOTA_C_QTY]],[4]!db[NB NOTA_C_QTY+F],0))</f>
        <v/>
      </c>
      <c r="AV238" s="53" t="str">
        <f ca="1">IF(NOTA[[#This Row],[NB NOTA_C_QTY]]="","",ROW()-2)</f>
        <v/>
      </c>
    </row>
    <row r="239" spans="1:48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H239" s="47"/>
      <c r="N239" s="38"/>
      <c r="Q239" s="42"/>
      <c r="R239" s="48"/>
      <c r="S239" s="49"/>
      <c r="U239" s="50"/>
      <c r="V239" s="45"/>
      <c r="W239" s="50" t="str">
        <f>IF(NOTA[[#This Row],[HARGA/ CTN]]="",NOTA[[#This Row],[JUMLAH_H]],NOTA[[#This Row],[HARGA/ CTN]]*IF(NOTA[[#This Row],[C]]="",0,NOTA[[#This Row],[C]]))</f>
        <v/>
      </c>
      <c r="X239" s="50" t="str">
        <f>IF(NOTA[[#This Row],[JUMLAH]]="","",NOTA[[#This Row],[JUMLAH]]*NOTA[[#This Row],[DISC 1]])</f>
        <v/>
      </c>
      <c r="Y239" s="50" t="str">
        <f>IF(NOTA[[#This Row],[JUMLAH]]="","",(NOTA[[#This Row],[JUMLAH]]-NOTA[[#This Row],[DISC 1-]])*NOTA[[#This Row],[DISC 2]])</f>
        <v/>
      </c>
      <c r="Z239" s="50" t="str">
        <f>IF(NOTA[[#This Row],[JUMLAH]]="","",NOTA[[#This Row],[DISC 1-]]+NOTA[[#This Row],[DISC 2-]])</f>
        <v/>
      </c>
      <c r="AA239" s="50" t="str">
        <f>IF(NOTA[[#This Row],[JUMLAH]]="","",NOTA[[#This Row],[JUMLAH]]-NOTA[[#This Row],[DISC]])</f>
        <v/>
      </c>
      <c r="AB239" s="50"/>
      <c r="AC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50" t="str">
        <f>IF(OR(NOTA[[#This Row],[QTY]]="",NOTA[[#This Row],[HARGA SATUAN]]="",),"",NOTA[[#This Row],[QTY]]*NOTA[[#This Row],[HARGA SATUAN]])</f>
        <v/>
      </c>
      <c r="AG239" s="39" t="str">
        <f ca="1">IF(NOTA[ID_H]="","",INDEX(NOTA[TANGGAL],MATCH(,INDIRECT(ADDRESS(ROW(NOTA[TANGGAL]),COLUMN(NOTA[TANGGAL]))&amp;":"&amp;ADDRESS(ROW(),COLUMN(NOTA[TANGGAL]))),-1)))</f>
        <v/>
      </c>
      <c r="AH239" s="41" t="str">
        <f ca="1">IF(NOTA[[#This Row],[NAMA BARANG]]="","",INDEX(NOTA[SUPPLIER],MATCH(,INDIRECT(ADDRESS(ROW(NOTA[ID]),COLUMN(NOTA[ID]))&amp;":"&amp;ADDRESS(ROW(),COLUMN(NOTA[ID]))),-1)))</f>
        <v/>
      </c>
      <c r="AI239" s="41" t="str">
        <f ca="1">IF(NOTA[[#This Row],[ID_H]]="","",IF(NOTA[[#This Row],[FAKTUR]]="",INDIRECT(ADDRESS(ROW()-1,COLUMN())),NOTA[[#This Row],[FAKTUR]]))</f>
        <v/>
      </c>
      <c r="AJ239" s="38" t="str">
        <f ca="1">IF(NOTA[[#This Row],[ID]]="","",COUNTIF(NOTA[ID_H],NOTA[[#This Row],[ID_H]]))</f>
        <v/>
      </c>
      <c r="AK239" s="38" t="str">
        <f ca="1">IF(NOTA[[#This Row],[TGL.NOTA]]="",IF(NOTA[[#This Row],[SUPPLIER_H]]="","",AK238),MONTH(NOTA[[#This Row],[TGL.NOTA]]))</f>
        <v/>
      </c>
      <c r="AL239" s="38" t="str">
        <f>LOWER(SUBSTITUTE(SUBSTITUTE(SUBSTITUTE(SUBSTITUTE(SUBSTITUTE(SUBSTITUTE(SUBSTITUTE(SUBSTITUTE(SUBSTITUTE(NOTA[NAMA BARANG]," ",),".",""),"-",""),"(",""),")",""),",",""),"/",""),"""",""),"+",""))</f>
        <v/>
      </c>
      <c r="AM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8" t="str">
        <f>IF(NOTA[[#This Row],[CONCAT4]]="","",_xlfn.IFNA(MATCH(NOTA[[#This Row],[CONCAT4]],[2]!RAW[CONCAT_H],0),FALSE))</f>
        <v/>
      </c>
      <c r="AQ239" s="38" t="str">
        <f>IF(NOTA[[#This Row],[CONCAT1]]="","",MATCH(NOTA[[#This Row],[CONCAT1]],[3]!db[NB NOTA_C],0))</f>
        <v/>
      </c>
      <c r="AR239" s="38" t="str">
        <f>IF(NOTA[[#This Row],[QTY/ CTN]]="","",TRUE)</f>
        <v/>
      </c>
      <c r="AS239" s="38" t="str">
        <f ca="1">IF(NOTA[[#This Row],[ID_H]]="","",IF(NOTA[[#This Row],[Column3]]=TRUE,NOTA[[#This Row],[QTY/ CTN]],INDEX([3]!db[QTY/ CTN],NOTA[[#This Row],[//DB]])))</f>
        <v/>
      </c>
      <c r="AT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9" s="38" t="str">
        <f ca="1">IF(NOTA[[#This Row],[ID_H]]="","",MATCH(NOTA[[#This Row],[NB NOTA_C_QTY]],[4]!db[NB NOTA_C_QTY+F],0))</f>
        <v/>
      </c>
      <c r="AV239" s="53" t="str">
        <f ca="1">IF(NOTA[[#This Row],[NB NOTA_C_QTY]]="","",ROW()-2)</f>
        <v/>
      </c>
    </row>
    <row r="240" spans="1:48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H240" s="47"/>
      <c r="N240" s="38"/>
      <c r="Q240" s="42"/>
      <c r="R240" s="48"/>
      <c r="S240" s="49"/>
      <c r="U240" s="50"/>
      <c r="V240" s="45"/>
      <c r="W240" s="50" t="str">
        <f>IF(NOTA[[#This Row],[HARGA/ CTN]]="",NOTA[[#This Row],[JUMLAH_H]],NOTA[[#This Row],[HARGA/ CTN]]*IF(NOTA[[#This Row],[C]]="",0,NOTA[[#This Row],[C]]))</f>
        <v/>
      </c>
      <c r="X240" s="50" t="str">
        <f>IF(NOTA[[#This Row],[JUMLAH]]="","",NOTA[[#This Row],[JUMLAH]]*NOTA[[#This Row],[DISC 1]])</f>
        <v/>
      </c>
      <c r="Y240" s="50" t="str">
        <f>IF(NOTA[[#This Row],[JUMLAH]]="","",(NOTA[[#This Row],[JUMLAH]]-NOTA[[#This Row],[DISC 1-]])*NOTA[[#This Row],[DISC 2]])</f>
        <v/>
      </c>
      <c r="Z240" s="50" t="str">
        <f>IF(NOTA[[#This Row],[JUMLAH]]="","",NOTA[[#This Row],[DISC 1-]]+NOTA[[#This Row],[DISC 2-]])</f>
        <v/>
      </c>
      <c r="AA240" s="50" t="str">
        <f>IF(NOTA[[#This Row],[JUMLAH]]="","",NOTA[[#This Row],[JUMLAH]]-NOTA[[#This Row],[DISC]])</f>
        <v/>
      </c>
      <c r="AB240" s="50"/>
      <c r="AC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0" s="50" t="str">
        <f>IF(OR(NOTA[[#This Row],[QTY]]="",NOTA[[#This Row],[HARGA SATUAN]]="",),"",NOTA[[#This Row],[QTY]]*NOTA[[#This Row],[HARGA SATUAN]])</f>
        <v/>
      </c>
      <c r="AG240" s="39" t="str">
        <f ca="1">IF(NOTA[ID_H]="","",INDEX(NOTA[TANGGAL],MATCH(,INDIRECT(ADDRESS(ROW(NOTA[TANGGAL]),COLUMN(NOTA[TANGGAL]))&amp;":"&amp;ADDRESS(ROW(),COLUMN(NOTA[TANGGAL]))),-1)))</f>
        <v/>
      </c>
      <c r="AH240" s="41" t="str">
        <f ca="1">IF(NOTA[[#This Row],[NAMA BARANG]]="","",INDEX(NOTA[SUPPLIER],MATCH(,INDIRECT(ADDRESS(ROW(NOTA[ID]),COLUMN(NOTA[ID]))&amp;":"&amp;ADDRESS(ROW(),COLUMN(NOTA[ID]))),-1)))</f>
        <v/>
      </c>
      <c r="AI240" s="41" t="str">
        <f ca="1">IF(NOTA[[#This Row],[ID_H]]="","",IF(NOTA[[#This Row],[FAKTUR]]="",INDIRECT(ADDRESS(ROW()-1,COLUMN())),NOTA[[#This Row],[FAKTUR]]))</f>
        <v/>
      </c>
      <c r="AJ240" s="38" t="str">
        <f ca="1">IF(NOTA[[#This Row],[ID]]="","",COUNTIF(NOTA[ID_H],NOTA[[#This Row],[ID_H]]))</f>
        <v/>
      </c>
      <c r="AK240" s="38" t="str">
        <f ca="1">IF(NOTA[[#This Row],[TGL.NOTA]]="",IF(NOTA[[#This Row],[SUPPLIER_H]]="","",AK239),MONTH(NOTA[[#This Row],[TGL.NOTA]]))</f>
        <v/>
      </c>
      <c r="AL240" s="38" t="str">
        <f>LOWER(SUBSTITUTE(SUBSTITUTE(SUBSTITUTE(SUBSTITUTE(SUBSTITUTE(SUBSTITUTE(SUBSTITUTE(SUBSTITUTE(SUBSTITUTE(NOTA[NAMA BARANG]," ",),".",""),"-",""),"(",""),")",""),",",""),"/",""),"""",""),"+",""))</f>
        <v/>
      </c>
      <c r="AM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8" t="str">
        <f>IF(NOTA[[#This Row],[CONCAT4]]="","",_xlfn.IFNA(MATCH(NOTA[[#This Row],[CONCAT4]],[2]!RAW[CONCAT_H],0),FALSE))</f>
        <v/>
      </c>
      <c r="AQ240" s="38" t="str">
        <f>IF(NOTA[[#This Row],[CONCAT1]]="","",MATCH(NOTA[[#This Row],[CONCAT1]],[3]!db[NB NOTA_C],0))</f>
        <v/>
      </c>
      <c r="AR240" s="38" t="str">
        <f>IF(NOTA[[#This Row],[QTY/ CTN]]="","",TRUE)</f>
        <v/>
      </c>
      <c r="AS240" s="38" t="str">
        <f ca="1">IF(NOTA[[#This Row],[ID_H]]="","",IF(NOTA[[#This Row],[Column3]]=TRUE,NOTA[[#This Row],[QTY/ CTN]],INDEX([3]!db[QTY/ CTN],NOTA[[#This Row],[//DB]])))</f>
        <v/>
      </c>
      <c r="AT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0" s="38" t="str">
        <f ca="1">IF(NOTA[[#This Row],[ID_H]]="","",MATCH(NOTA[[#This Row],[NB NOTA_C_QTY]],[4]!db[NB NOTA_C_QTY+F],0))</f>
        <v/>
      </c>
      <c r="AV240" s="53" t="str">
        <f ca="1">IF(NOTA[[#This Row],[NB NOTA_C_QTY]]="","",ROW()-2)</f>
        <v/>
      </c>
    </row>
    <row r="241" spans="1:48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H241" s="47"/>
      <c r="N241" s="38"/>
      <c r="Q241" s="42"/>
      <c r="R241" s="48"/>
      <c r="S241" s="49"/>
      <c r="U241" s="50"/>
      <c r="V241" s="45"/>
      <c r="W241" s="50" t="str">
        <f>IF(NOTA[[#This Row],[HARGA/ CTN]]="",NOTA[[#This Row],[JUMLAH_H]],NOTA[[#This Row],[HARGA/ CTN]]*IF(NOTA[[#This Row],[C]]="",0,NOTA[[#This Row],[C]]))</f>
        <v/>
      </c>
      <c r="X241" s="50" t="str">
        <f>IF(NOTA[[#This Row],[JUMLAH]]="","",NOTA[[#This Row],[JUMLAH]]*NOTA[[#This Row],[DISC 1]])</f>
        <v/>
      </c>
      <c r="Y241" s="50" t="str">
        <f>IF(NOTA[[#This Row],[JUMLAH]]="","",(NOTA[[#This Row],[JUMLAH]]-NOTA[[#This Row],[DISC 1-]])*NOTA[[#This Row],[DISC 2]])</f>
        <v/>
      </c>
      <c r="Z241" s="50" t="str">
        <f>IF(NOTA[[#This Row],[JUMLAH]]="","",NOTA[[#This Row],[DISC 1-]]+NOTA[[#This Row],[DISC 2-]])</f>
        <v/>
      </c>
      <c r="AA241" s="50" t="str">
        <f>IF(NOTA[[#This Row],[JUMLAH]]="","",NOTA[[#This Row],[JUMLAH]]-NOTA[[#This Row],[DISC]])</f>
        <v/>
      </c>
      <c r="AB241" s="50"/>
      <c r="AC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50" t="str">
        <f>IF(OR(NOTA[[#This Row],[QTY]]="",NOTA[[#This Row],[HARGA SATUAN]]="",),"",NOTA[[#This Row],[QTY]]*NOTA[[#This Row],[HARGA SATUAN]])</f>
        <v/>
      </c>
      <c r="AG241" s="39" t="str">
        <f ca="1">IF(NOTA[ID_H]="","",INDEX(NOTA[TANGGAL],MATCH(,INDIRECT(ADDRESS(ROW(NOTA[TANGGAL]),COLUMN(NOTA[TANGGAL]))&amp;":"&amp;ADDRESS(ROW(),COLUMN(NOTA[TANGGAL]))),-1)))</f>
        <v/>
      </c>
      <c r="AH241" s="41" t="str">
        <f ca="1">IF(NOTA[[#This Row],[NAMA BARANG]]="","",INDEX(NOTA[SUPPLIER],MATCH(,INDIRECT(ADDRESS(ROW(NOTA[ID]),COLUMN(NOTA[ID]))&amp;":"&amp;ADDRESS(ROW(),COLUMN(NOTA[ID]))),-1)))</f>
        <v/>
      </c>
      <c r="AI241" s="41" t="str">
        <f ca="1">IF(NOTA[[#This Row],[ID_H]]="","",IF(NOTA[[#This Row],[FAKTUR]]="",INDIRECT(ADDRESS(ROW()-1,COLUMN())),NOTA[[#This Row],[FAKTUR]]))</f>
        <v/>
      </c>
      <c r="AJ241" s="38" t="str">
        <f ca="1">IF(NOTA[[#This Row],[ID]]="","",COUNTIF(NOTA[ID_H],NOTA[[#This Row],[ID_H]]))</f>
        <v/>
      </c>
      <c r="AK241" s="38" t="str">
        <f ca="1">IF(NOTA[[#This Row],[TGL.NOTA]]="",IF(NOTA[[#This Row],[SUPPLIER_H]]="","",AK240),MONTH(NOTA[[#This Row],[TGL.NOTA]]))</f>
        <v/>
      </c>
      <c r="AL241" s="38" t="str">
        <f>LOWER(SUBSTITUTE(SUBSTITUTE(SUBSTITUTE(SUBSTITUTE(SUBSTITUTE(SUBSTITUTE(SUBSTITUTE(SUBSTITUTE(SUBSTITUTE(NOTA[NAMA BARANG]," ",),".",""),"-",""),"(",""),")",""),",",""),"/",""),"""",""),"+",""))</f>
        <v/>
      </c>
      <c r="AM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8" t="str">
        <f>IF(NOTA[[#This Row],[CONCAT4]]="","",_xlfn.IFNA(MATCH(NOTA[[#This Row],[CONCAT4]],[2]!RAW[CONCAT_H],0),FALSE))</f>
        <v/>
      </c>
      <c r="AQ241" s="38" t="str">
        <f>IF(NOTA[[#This Row],[CONCAT1]]="","",MATCH(NOTA[[#This Row],[CONCAT1]],[3]!db[NB NOTA_C],0))</f>
        <v/>
      </c>
      <c r="AR241" s="38" t="str">
        <f>IF(NOTA[[#This Row],[QTY/ CTN]]="","",TRUE)</f>
        <v/>
      </c>
      <c r="AS241" s="38" t="str">
        <f ca="1">IF(NOTA[[#This Row],[ID_H]]="","",IF(NOTA[[#This Row],[Column3]]=TRUE,NOTA[[#This Row],[QTY/ CTN]],INDEX([3]!db[QTY/ CTN],NOTA[[#This Row],[//DB]])))</f>
        <v/>
      </c>
      <c r="AT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1" s="38" t="str">
        <f ca="1">IF(NOTA[[#This Row],[ID_H]]="","",MATCH(NOTA[[#This Row],[NB NOTA_C_QTY]],[4]!db[NB NOTA_C_QTY+F],0))</f>
        <v/>
      </c>
      <c r="AV241" s="53" t="str">
        <f ca="1">IF(NOTA[[#This Row],[NB NOTA_C_QTY]]="","",ROW()-2)</f>
        <v/>
      </c>
    </row>
    <row r="242" spans="1:48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H242" s="47"/>
      <c r="N242" s="38"/>
      <c r="Q242" s="42"/>
      <c r="R242" s="48"/>
      <c r="S242" s="49"/>
      <c r="U242" s="50"/>
      <c r="V242" s="45"/>
      <c r="W242" s="50" t="str">
        <f>IF(NOTA[[#This Row],[HARGA/ CTN]]="",NOTA[[#This Row],[JUMLAH_H]],NOTA[[#This Row],[HARGA/ CTN]]*IF(NOTA[[#This Row],[C]]="",0,NOTA[[#This Row],[C]]))</f>
        <v/>
      </c>
      <c r="X242" s="50" t="str">
        <f>IF(NOTA[[#This Row],[JUMLAH]]="","",NOTA[[#This Row],[JUMLAH]]*NOTA[[#This Row],[DISC 1]])</f>
        <v/>
      </c>
      <c r="Y242" s="50" t="str">
        <f>IF(NOTA[[#This Row],[JUMLAH]]="","",(NOTA[[#This Row],[JUMLAH]]-NOTA[[#This Row],[DISC 1-]])*NOTA[[#This Row],[DISC 2]])</f>
        <v/>
      </c>
      <c r="Z242" s="50" t="str">
        <f>IF(NOTA[[#This Row],[JUMLAH]]="","",NOTA[[#This Row],[DISC 1-]]+NOTA[[#This Row],[DISC 2-]])</f>
        <v/>
      </c>
      <c r="AA242" s="50" t="str">
        <f>IF(NOTA[[#This Row],[JUMLAH]]="","",NOTA[[#This Row],[JUMLAH]]-NOTA[[#This Row],[DISC]])</f>
        <v/>
      </c>
      <c r="AB242" s="50"/>
      <c r="AC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50" t="str">
        <f>IF(OR(NOTA[[#This Row],[QTY]]="",NOTA[[#This Row],[HARGA SATUAN]]="",),"",NOTA[[#This Row],[QTY]]*NOTA[[#This Row],[HARGA SATUAN]])</f>
        <v/>
      </c>
      <c r="AG242" s="39" t="str">
        <f ca="1">IF(NOTA[ID_H]="","",INDEX(NOTA[TANGGAL],MATCH(,INDIRECT(ADDRESS(ROW(NOTA[TANGGAL]),COLUMN(NOTA[TANGGAL]))&amp;":"&amp;ADDRESS(ROW(),COLUMN(NOTA[TANGGAL]))),-1)))</f>
        <v/>
      </c>
      <c r="AH242" s="41" t="str">
        <f ca="1">IF(NOTA[[#This Row],[NAMA BARANG]]="","",INDEX(NOTA[SUPPLIER],MATCH(,INDIRECT(ADDRESS(ROW(NOTA[ID]),COLUMN(NOTA[ID]))&amp;":"&amp;ADDRESS(ROW(),COLUMN(NOTA[ID]))),-1)))</f>
        <v/>
      </c>
      <c r="AI242" s="41" t="str">
        <f ca="1">IF(NOTA[[#This Row],[ID_H]]="","",IF(NOTA[[#This Row],[FAKTUR]]="",INDIRECT(ADDRESS(ROW()-1,COLUMN())),NOTA[[#This Row],[FAKTUR]]))</f>
        <v/>
      </c>
      <c r="AJ242" s="38" t="str">
        <f ca="1">IF(NOTA[[#This Row],[ID]]="","",COUNTIF(NOTA[ID_H],NOTA[[#This Row],[ID_H]]))</f>
        <v/>
      </c>
      <c r="AK242" s="38" t="str">
        <f ca="1">IF(NOTA[[#This Row],[TGL.NOTA]]="",IF(NOTA[[#This Row],[SUPPLIER_H]]="","",AK241),MONTH(NOTA[[#This Row],[TGL.NOTA]]))</f>
        <v/>
      </c>
      <c r="AL242" s="38" t="str">
        <f>LOWER(SUBSTITUTE(SUBSTITUTE(SUBSTITUTE(SUBSTITUTE(SUBSTITUTE(SUBSTITUTE(SUBSTITUTE(SUBSTITUTE(SUBSTITUTE(NOTA[NAMA BARANG]," ",),".",""),"-",""),"(",""),")",""),",",""),"/",""),"""",""),"+",""))</f>
        <v/>
      </c>
      <c r="AM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8" t="str">
        <f>IF(NOTA[[#This Row],[CONCAT4]]="","",_xlfn.IFNA(MATCH(NOTA[[#This Row],[CONCAT4]],[2]!RAW[CONCAT_H],0),FALSE))</f>
        <v/>
      </c>
      <c r="AQ242" s="38" t="str">
        <f>IF(NOTA[[#This Row],[CONCAT1]]="","",MATCH(NOTA[[#This Row],[CONCAT1]],[3]!db[NB NOTA_C],0))</f>
        <v/>
      </c>
      <c r="AR242" s="38" t="str">
        <f>IF(NOTA[[#This Row],[QTY/ CTN]]="","",TRUE)</f>
        <v/>
      </c>
      <c r="AS242" s="38" t="str">
        <f ca="1">IF(NOTA[[#This Row],[ID_H]]="","",IF(NOTA[[#This Row],[Column3]]=TRUE,NOTA[[#This Row],[QTY/ CTN]],INDEX([3]!db[QTY/ CTN],NOTA[[#This Row],[//DB]])))</f>
        <v/>
      </c>
      <c r="AT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2" s="38" t="str">
        <f ca="1">IF(NOTA[[#This Row],[ID_H]]="","",MATCH(NOTA[[#This Row],[NB NOTA_C_QTY]],[4]!db[NB NOTA_C_QTY+F],0))</f>
        <v/>
      </c>
      <c r="AV242" s="53" t="str">
        <f ca="1">IF(NOTA[[#This Row],[NB NOTA_C_QTY]]="","",ROW()-2)</f>
        <v/>
      </c>
    </row>
    <row r="243" spans="1:48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H243" s="47"/>
      <c r="N243" s="38"/>
      <c r="Q243" s="42"/>
      <c r="R243" s="48"/>
      <c r="S243" s="49"/>
      <c r="U243" s="50"/>
      <c r="V243" s="45"/>
      <c r="W243" s="50" t="str">
        <f>IF(NOTA[[#This Row],[HARGA/ CTN]]="",NOTA[[#This Row],[JUMLAH_H]],NOTA[[#This Row],[HARGA/ CTN]]*IF(NOTA[[#This Row],[C]]="",0,NOTA[[#This Row],[C]]))</f>
        <v/>
      </c>
      <c r="X243" s="50" t="str">
        <f>IF(NOTA[[#This Row],[JUMLAH]]="","",NOTA[[#This Row],[JUMLAH]]*NOTA[[#This Row],[DISC 1]])</f>
        <v/>
      </c>
      <c r="Y243" s="50" t="str">
        <f>IF(NOTA[[#This Row],[JUMLAH]]="","",(NOTA[[#This Row],[JUMLAH]]-NOTA[[#This Row],[DISC 1-]])*NOTA[[#This Row],[DISC 2]])</f>
        <v/>
      </c>
      <c r="Z243" s="50" t="str">
        <f>IF(NOTA[[#This Row],[JUMLAH]]="","",NOTA[[#This Row],[DISC 1-]]+NOTA[[#This Row],[DISC 2-]])</f>
        <v/>
      </c>
      <c r="AA243" s="50" t="str">
        <f>IF(NOTA[[#This Row],[JUMLAH]]="","",NOTA[[#This Row],[JUMLAH]]-NOTA[[#This Row],[DISC]])</f>
        <v/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0" t="str">
        <f>IF(OR(NOTA[[#This Row],[QTY]]="",NOTA[[#This Row],[HARGA SATUAN]]="",),"",NOTA[[#This Row],[QTY]]*NOTA[[#This Row],[HARGA SATUAN]])</f>
        <v/>
      </c>
      <c r="AG243" s="39" t="str">
        <f ca="1">IF(NOTA[ID_H]="","",INDEX(NOTA[TANGGAL],MATCH(,INDIRECT(ADDRESS(ROW(NOTA[TANGGAL]),COLUMN(NOTA[TANGGAL]))&amp;":"&amp;ADDRESS(ROW(),COLUMN(NOTA[TANGGAL]))),-1)))</f>
        <v/>
      </c>
      <c r="AH243" s="41" t="str">
        <f ca="1">IF(NOTA[[#This Row],[NAMA BARANG]]="","",INDEX(NOTA[SUPPLIER],MATCH(,INDIRECT(ADDRESS(ROW(NOTA[ID]),COLUMN(NOTA[ID]))&amp;":"&amp;ADDRESS(ROW(),COLUMN(NOTA[ID]))),-1)))</f>
        <v/>
      </c>
      <c r="AI243" s="41" t="str">
        <f ca="1">IF(NOTA[[#This Row],[ID_H]]="","",IF(NOTA[[#This Row],[FAKTUR]]="",INDIRECT(ADDRESS(ROW()-1,COLUMN())),NOTA[[#This Row],[FAKTUR]]))</f>
        <v/>
      </c>
      <c r="AJ243" s="38" t="str">
        <f ca="1">IF(NOTA[[#This Row],[ID]]="","",COUNTIF(NOTA[ID_H],NOTA[[#This Row],[ID_H]]))</f>
        <v/>
      </c>
      <c r="AK243" s="38" t="str">
        <f ca="1">IF(NOTA[[#This Row],[TGL.NOTA]]="",IF(NOTA[[#This Row],[SUPPLIER_H]]="","",AK242),MONTH(NOTA[[#This Row],[TGL.NOTA]]))</f>
        <v/>
      </c>
      <c r="AL243" s="38" t="str">
        <f>LOWER(SUBSTITUTE(SUBSTITUTE(SUBSTITUTE(SUBSTITUTE(SUBSTITUTE(SUBSTITUTE(SUBSTITUTE(SUBSTITUTE(SUBSTITUTE(NOTA[NAMA BARANG]," ",),".",""),"-",""),"(",""),")",""),",",""),"/",""),"""",""),"+",""))</f>
        <v/>
      </c>
      <c r="AM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38" t="str">
        <f>IF(NOTA[[#This Row],[CONCAT4]]="","",_xlfn.IFNA(MATCH(NOTA[[#This Row],[CONCAT4]],[2]!RAW[CONCAT_H],0),FALSE))</f>
        <v/>
      </c>
      <c r="AQ243" s="38" t="str">
        <f>IF(NOTA[[#This Row],[CONCAT1]]="","",MATCH(NOTA[[#This Row],[CONCAT1]],[3]!db[NB NOTA_C],0))</f>
        <v/>
      </c>
      <c r="AR243" s="38" t="str">
        <f>IF(NOTA[[#This Row],[QTY/ CTN]]="","",TRUE)</f>
        <v/>
      </c>
      <c r="AS243" s="38" t="str">
        <f ca="1">IF(NOTA[[#This Row],[ID_H]]="","",IF(NOTA[[#This Row],[Column3]]=TRUE,NOTA[[#This Row],[QTY/ CTN]],INDEX([3]!db[QTY/ CTN],NOTA[[#This Row],[//DB]])))</f>
        <v/>
      </c>
      <c r="AT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3" s="38" t="str">
        <f ca="1">IF(NOTA[[#This Row],[ID_H]]="","",MATCH(NOTA[[#This Row],[NB NOTA_C_QTY]],[4]!db[NB NOTA_C_QTY+F],0))</f>
        <v/>
      </c>
      <c r="AV243" s="53" t="str">
        <f ca="1">IF(NOTA[[#This Row],[NB NOTA_C_QTY]]="","",ROW()-2)</f>
        <v/>
      </c>
    </row>
    <row r="244" spans="1:48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H244" s="47"/>
      <c r="N244" s="38"/>
      <c r="Q244" s="42"/>
      <c r="R244" s="48"/>
      <c r="S244" s="49"/>
      <c r="U244" s="50"/>
      <c r="V244" s="45"/>
      <c r="W244" s="50" t="str">
        <f>IF(NOTA[[#This Row],[HARGA/ CTN]]="",NOTA[[#This Row],[JUMLAH_H]],NOTA[[#This Row],[HARGA/ CTN]]*IF(NOTA[[#This Row],[C]]="",0,NOTA[[#This Row],[C]]))</f>
        <v/>
      </c>
      <c r="X244" s="50" t="str">
        <f>IF(NOTA[[#This Row],[JUMLAH]]="","",NOTA[[#This Row],[JUMLAH]]*NOTA[[#This Row],[DISC 1]])</f>
        <v/>
      </c>
      <c r="Y244" s="50" t="str">
        <f>IF(NOTA[[#This Row],[JUMLAH]]="","",(NOTA[[#This Row],[JUMLAH]]-NOTA[[#This Row],[DISC 1-]])*NOTA[[#This Row],[DISC 2]])</f>
        <v/>
      </c>
      <c r="Z244" s="50" t="str">
        <f>IF(NOTA[[#This Row],[JUMLAH]]="","",NOTA[[#This Row],[DISC 1-]]+NOTA[[#This Row],[DISC 2-]])</f>
        <v/>
      </c>
      <c r="AA244" s="50" t="str">
        <f>IF(NOTA[[#This Row],[JUMLAH]]="","",NOTA[[#This Row],[JUMLAH]]-NOTA[[#This Row],[DISC]])</f>
        <v/>
      </c>
      <c r="AB244" s="50"/>
      <c r="AC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4" s="50" t="str">
        <f>IF(OR(NOTA[[#This Row],[QTY]]="",NOTA[[#This Row],[HARGA SATUAN]]="",),"",NOTA[[#This Row],[QTY]]*NOTA[[#This Row],[HARGA SATUAN]])</f>
        <v/>
      </c>
      <c r="AG244" s="39" t="str">
        <f ca="1">IF(NOTA[ID_H]="","",INDEX(NOTA[TANGGAL],MATCH(,INDIRECT(ADDRESS(ROW(NOTA[TANGGAL]),COLUMN(NOTA[TANGGAL]))&amp;":"&amp;ADDRESS(ROW(),COLUMN(NOTA[TANGGAL]))),-1)))</f>
        <v/>
      </c>
      <c r="AH244" s="41" t="str">
        <f ca="1">IF(NOTA[[#This Row],[NAMA BARANG]]="","",INDEX(NOTA[SUPPLIER],MATCH(,INDIRECT(ADDRESS(ROW(NOTA[ID]),COLUMN(NOTA[ID]))&amp;":"&amp;ADDRESS(ROW(),COLUMN(NOTA[ID]))),-1)))</f>
        <v/>
      </c>
      <c r="AI244" s="41" t="str">
        <f ca="1">IF(NOTA[[#This Row],[ID_H]]="","",IF(NOTA[[#This Row],[FAKTUR]]="",INDIRECT(ADDRESS(ROW()-1,COLUMN())),NOTA[[#This Row],[FAKTUR]]))</f>
        <v/>
      </c>
      <c r="AJ244" s="38" t="str">
        <f ca="1">IF(NOTA[[#This Row],[ID]]="","",COUNTIF(NOTA[ID_H],NOTA[[#This Row],[ID_H]]))</f>
        <v/>
      </c>
      <c r="AK244" s="38" t="str">
        <f ca="1">IF(NOTA[[#This Row],[TGL.NOTA]]="",IF(NOTA[[#This Row],[SUPPLIER_H]]="","",AK243),MONTH(NOTA[[#This Row],[TGL.NOTA]]))</f>
        <v/>
      </c>
      <c r="AL244" s="38" t="str">
        <f>LOWER(SUBSTITUTE(SUBSTITUTE(SUBSTITUTE(SUBSTITUTE(SUBSTITUTE(SUBSTITUTE(SUBSTITUTE(SUBSTITUTE(SUBSTITUTE(NOTA[NAMA BARANG]," ",),".",""),"-",""),"(",""),")",""),",",""),"/",""),"""",""),"+",""))</f>
        <v/>
      </c>
      <c r="AM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38" t="str">
        <f>IF(NOTA[[#This Row],[CONCAT4]]="","",_xlfn.IFNA(MATCH(NOTA[[#This Row],[CONCAT4]],[2]!RAW[CONCAT_H],0),FALSE))</f>
        <v/>
      </c>
      <c r="AQ244" s="38" t="str">
        <f>IF(NOTA[[#This Row],[CONCAT1]]="","",MATCH(NOTA[[#This Row],[CONCAT1]],[3]!db[NB NOTA_C],0))</f>
        <v/>
      </c>
      <c r="AR244" s="38" t="str">
        <f>IF(NOTA[[#This Row],[QTY/ CTN]]="","",TRUE)</f>
        <v/>
      </c>
      <c r="AS244" s="38" t="str">
        <f ca="1">IF(NOTA[[#This Row],[ID_H]]="","",IF(NOTA[[#This Row],[Column3]]=TRUE,NOTA[[#This Row],[QTY/ CTN]],INDEX([3]!db[QTY/ CTN],NOTA[[#This Row],[//DB]])))</f>
        <v/>
      </c>
      <c r="AT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4" s="38" t="str">
        <f ca="1">IF(NOTA[[#This Row],[ID_H]]="","",MATCH(NOTA[[#This Row],[NB NOTA_C_QTY]],[4]!db[NB NOTA_C_QTY+F],0))</f>
        <v/>
      </c>
      <c r="AV244" s="53" t="str">
        <f ca="1">IF(NOTA[[#This Row],[NB NOTA_C_QTY]]="","",ROW()-2)</f>
        <v/>
      </c>
    </row>
    <row r="245" spans="1:48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H245" s="47"/>
      <c r="N245" s="38"/>
      <c r="Q245" s="42"/>
      <c r="R245" s="48"/>
      <c r="S245" s="49"/>
      <c r="U245" s="50"/>
      <c r="V245" s="45"/>
      <c r="W245" s="50" t="str">
        <f>IF(NOTA[[#This Row],[HARGA/ CTN]]="",NOTA[[#This Row],[JUMLAH_H]],NOTA[[#This Row],[HARGA/ CTN]]*IF(NOTA[[#This Row],[C]]="",0,NOTA[[#This Row],[C]]))</f>
        <v/>
      </c>
      <c r="X245" s="50" t="str">
        <f>IF(NOTA[[#This Row],[JUMLAH]]="","",NOTA[[#This Row],[JUMLAH]]*NOTA[[#This Row],[DISC 1]])</f>
        <v/>
      </c>
      <c r="Y245" s="50" t="str">
        <f>IF(NOTA[[#This Row],[JUMLAH]]="","",(NOTA[[#This Row],[JUMLAH]]-NOTA[[#This Row],[DISC 1-]])*NOTA[[#This Row],[DISC 2]])</f>
        <v/>
      </c>
      <c r="Z245" s="50" t="str">
        <f>IF(NOTA[[#This Row],[JUMLAH]]="","",NOTA[[#This Row],[DISC 1-]]+NOTA[[#This Row],[DISC 2-]])</f>
        <v/>
      </c>
      <c r="AA245" s="50" t="str">
        <f>IF(NOTA[[#This Row],[JUMLAH]]="","",NOTA[[#This Row],[JUMLAH]]-NOTA[[#This Row],[DISC]])</f>
        <v/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50" t="str">
        <f>IF(OR(NOTA[[#This Row],[QTY]]="",NOTA[[#This Row],[HARGA SATUAN]]="",),"",NOTA[[#This Row],[QTY]]*NOTA[[#This Row],[HARGA SATUAN]])</f>
        <v/>
      </c>
      <c r="AG245" s="39" t="str">
        <f ca="1">IF(NOTA[ID_H]="","",INDEX(NOTA[TANGGAL],MATCH(,INDIRECT(ADDRESS(ROW(NOTA[TANGGAL]),COLUMN(NOTA[TANGGAL]))&amp;":"&amp;ADDRESS(ROW(),COLUMN(NOTA[TANGGAL]))),-1)))</f>
        <v/>
      </c>
      <c r="AH245" s="41" t="str">
        <f ca="1">IF(NOTA[[#This Row],[NAMA BARANG]]="","",INDEX(NOTA[SUPPLIER],MATCH(,INDIRECT(ADDRESS(ROW(NOTA[ID]),COLUMN(NOTA[ID]))&amp;":"&amp;ADDRESS(ROW(),COLUMN(NOTA[ID]))),-1)))</f>
        <v/>
      </c>
      <c r="AI245" s="41" t="str">
        <f ca="1">IF(NOTA[[#This Row],[ID_H]]="","",IF(NOTA[[#This Row],[FAKTUR]]="",INDIRECT(ADDRESS(ROW()-1,COLUMN())),NOTA[[#This Row],[FAKTUR]]))</f>
        <v/>
      </c>
      <c r="AJ245" s="38" t="str">
        <f ca="1">IF(NOTA[[#This Row],[ID]]="","",COUNTIF(NOTA[ID_H],NOTA[[#This Row],[ID_H]]))</f>
        <v/>
      </c>
      <c r="AK245" s="38" t="str">
        <f ca="1">IF(NOTA[[#This Row],[TGL.NOTA]]="",IF(NOTA[[#This Row],[SUPPLIER_H]]="","",AK244),MONTH(NOTA[[#This Row],[TGL.NOTA]]))</f>
        <v/>
      </c>
      <c r="AL245" s="38" t="str">
        <f>LOWER(SUBSTITUTE(SUBSTITUTE(SUBSTITUTE(SUBSTITUTE(SUBSTITUTE(SUBSTITUTE(SUBSTITUTE(SUBSTITUTE(SUBSTITUTE(NOTA[NAMA BARANG]," ",),".",""),"-",""),"(",""),")",""),",",""),"/",""),"""",""),"+",""))</f>
        <v/>
      </c>
      <c r="AM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8" t="str">
        <f>IF(NOTA[[#This Row],[CONCAT4]]="","",_xlfn.IFNA(MATCH(NOTA[[#This Row],[CONCAT4]],[2]!RAW[CONCAT_H],0),FALSE))</f>
        <v/>
      </c>
      <c r="AQ245" s="38" t="str">
        <f>IF(NOTA[[#This Row],[CONCAT1]]="","",MATCH(NOTA[[#This Row],[CONCAT1]],[3]!db[NB NOTA_C],0))</f>
        <v/>
      </c>
      <c r="AR245" s="38" t="str">
        <f>IF(NOTA[[#This Row],[QTY/ CTN]]="","",TRUE)</f>
        <v/>
      </c>
      <c r="AS245" s="38" t="str">
        <f ca="1">IF(NOTA[[#This Row],[ID_H]]="","",IF(NOTA[[#This Row],[Column3]]=TRUE,NOTA[[#This Row],[QTY/ CTN]],INDEX([3]!db[QTY/ CTN],NOTA[[#This Row],[//DB]])))</f>
        <v/>
      </c>
      <c r="AT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5" s="38" t="str">
        <f ca="1">IF(NOTA[[#This Row],[ID_H]]="","",MATCH(NOTA[[#This Row],[NB NOTA_C_QTY]],[4]!db[NB NOTA_C_QTY+F],0))</f>
        <v/>
      </c>
      <c r="AV245" s="53" t="str">
        <f ca="1">IF(NOTA[[#This Row],[NB NOTA_C_QTY]]="","",ROW()-2)</f>
        <v/>
      </c>
    </row>
    <row r="246" spans="1:48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H246" s="47"/>
      <c r="N246" s="38"/>
      <c r="Q246" s="42"/>
      <c r="R246" s="48"/>
      <c r="S246" s="49"/>
      <c r="U246" s="50"/>
      <c r="V246" s="45"/>
      <c r="W246" s="50" t="str">
        <f>IF(NOTA[[#This Row],[HARGA/ CTN]]="",NOTA[[#This Row],[JUMLAH_H]],NOTA[[#This Row],[HARGA/ CTN]]*IF(NOTA[[#This Row],[C]]="",0,NOTA[[#This Row],[C]]))</f>
        <v/>
      </c>
      <c r="X246" s="50" t="str">
        <f>IF(NOTA[[#This Row],[JUMLAH]]="","",NOTA[[#This Row],[JUMLAH]]*NOTA[[#This Row],[DISC 1]])</f>
        <v/>
      </c>
      <c r="Y246" s="50" t="str">
        <f>IF(NOTA[[#This Row],[JUMLAH]]="","",(NOTA[[#This Row],[JUMLAH]]-NOTA[[#This Row],[DISC 1-]])*NOTA[[#This Row],[DISC 2]])</f>
        <v/>
      </c>
      <c r="Z246" s="50" t="str">
        <f>IF(NOTA[[#This Row],[JUMLAH]]="","",NOTA[[#This Row],[DISC 1-]]+NOTA[[#This Row],[DISC 2-]])</f>
        <v/>
      </c>
      <c r="AA246" s="50" t="str">
        <f>IF(NOTA[[#This Row],[JUMLAH]]="","",NOTA[[#This Row],[JUMLAH]]-NOTA[[#This Row],[DISC]])</f>
        <v/>
      </c>
      <c r="AB246" s="50"/>
      <c r="AC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50" t="str">
        <f>IF(OR(NOTA[[#This Row],[QTY]]="",NOTA[[#This Row],[HARGA SATUAN]]="",),"",NOTA[[#This Row],[QTY]]*NOTA[[#This Row],[HARGA SATUAN]])</f>
        <v/>
      </c>
      <c r="AG246" s="39" t="str">
        <f ca="1">IF(NOTA[ID_H]="","",INDEX(NOTA[TANGGAL],MATCH(,INDIRECT(ADDRESS(ROW(NOTA[TANGGAL]),COLUMN(NOTA[TANGGAL]))&amp;":"&amp;ADDRESS(ROW(),COLUMN(NOTA[TANGGAL]))),-1)))</f>
        <v/>
      </c>
      <c r="AH246" s="41" t="str">
        <f ca="1">IF(NOTA[[#This Row],[NAMA BARANG]]="","",INDEX(NOTA[SUPPLIER],MATCH(,INDIRECT(ADDRESS(ROW(NOTA[ID]),COLUMN(NOTA[ID]))&amp;":"&amp;ADDRESS(ROW(),COLUMN(NOTA[ID]))),-1)))</f>
        <v/>
      </c>
      <c r="AI246" s="41" t="str">
        <f ca="1">IF(NOTA[[#This Row],[ID_H]]="","",IF(NOTA[[#This Row],[FAKTUR]]="",INDIRECT(ADDRESS(ROW()-1,COLUMN())),NOTA[[#This Row],[FAKTUR]]))</f>
        <v/>
      </c>
      <c r="AJ246" s="38" t="str">
        <f ca="1">IF(NOTA[[#This Row],[ID]]="","",COUNTIF(NOTA[ID_H],NOTA[[#This Row],[ID_H]]))</f>
        <v/>
      </c>
      <c r="AK246" s="38" t="str">
        <f ca="1">IF(NOTA[[#This Row],[TGL.NOTA]]="",IF(NOTA[[#This Row],[SUPPLIER_H]]="","",AK245),MONTH(NOTA[[#This Row],[TGL.NOTA]]))</f>
        <v/>
      </c>
      <c r="AL246" s="38" t="str">
        <f>LOWER(SUBSTITUTE(SUBSTITUTE(SUBSTITUTE(SUBSTITUTE(SUBSTITUTE(SUBSTITUTE(SUBSTITUTE(SUBSTITUTE(SUBSTITUTE(NOTA[NAMA BARANG]," ",),".",""),"-",""),"(",""),")",""),",",""),"/",""),"""",""),"+",""))</f>
        <v/>
      </c>
      <c r="AM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8" t="str">
        <f>IF(NOTA[[#This Row],[CONCAT4]]="","",_xlfn.IFNA(MATCH(NOTA[[#This Row],[CONCAT4]],[2]!RAW[CONCAT_H],0),FALSE))</f>
        <v/>
      </c>
      <c r="AQ246" s="38" t="str">
        <f>IF(NOTA[[#This Row],[CONCAT1]]="","",MATCH(NOTA[[#This Row],[CONCAT1]],[3]!db[NB NOTA_C],0))</f>
        <v/>
      </c>
      <c r="AR246" s="38" t="str">
        <f>IF(NOTA[[#This Row],[QTY/ CTN]]="","",TRUE)</f>
        <v/>
      </c>
      <c r="AS246" s="38" t="str">
        <f ca="1">IF(NOTA[[#This Row],[ID_H]]="","",IF(NOTA[[#This Row],[Column3]]=TRUE,NOTA[[#This Row],[QTY/ CTN]],INDEX([3]!db[QTY/ CTN],NOTA[[#This Row],[//DB]])))</f>
        <v/>
      </c>
      <c r="AT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6" s="38" t="str">
        <f ca="1">IF(NOTA[[#This Row],[ID_H]]="","",MATCH(NOTA[[#This Row],[NB NOTA_C_QTY]],[4]!db[NB NOTA_C_QTY+F],0))</f>
        <v/>
      </c>
      <c r="AV246" s="53" t="str">
        <f ca="1">IF(NOTA[[#This Row],[NB NOTA_C_QTY]]="","",ROW()-2)</f>
        <v/>
      </c>
    </row>
    <row r="247" spans="1:48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H247" s="47"/>
      <c r="N247" s="38"/>
      <c r="Q247" s="42"/>
      <c r="R247" s="48"/>
      <c r="S247" s="49"/>
      <c r="U247" s="50"/>
      <c r="V247" s="45"/>
      <c r="W247" s="50" t="str">
        <f>IF(NOTA[[#This Row],[HARGA/ CTN]]="",NOTA[[#This Row],[JUMLAH_H]],NOTA[[#This Row],[HARGA/ CTN]]*IF(NOTA[[#This Row],[C]]="",0,NOTA[[#This Row],[C]]))</f>
        <v/>
      </c>
      <c r="X247" s="50" t="str">
        <f>IF(NOTA[[#This Row],[JUMLAH]]="","",NOTA[[#This Row],[JUMLAH]]*NOTA[[#This Row],[DISC 1]])</f>
        <v/>
      </c>
      <c r="Y247" s="50" t="str">
        <f>IF(NOTA[[#This Row],[JUMLAH]]="","",(NOTA[[#This Row],[JUMLAH]]-NOTA[[#This Row],[DISC 1-]])*NOTA[[#This Row],[DISC 2]])</f>
        <v/>
      </c>
      <c r="Z247" s="50" t="str">
        <f>IF(NOTA[[#This Row],[JUMLAH]]="","",NOTA[[#This Row],[DISC 1-]]+NOTA[[#This Row],[DISC 2-]])</f>
        <v/>
      </c>
      <c r="AA247" s="50" t="str">
        <f>IF(NOTA[[#This Row],[JUMLAH]]="","",NOTA[[#This Row],[JUMLAH]]-NOTA[[#This Row],[DISC]])</f>
        <v/>
      </c>
      <c r="AB247" s="50"/>
      <c r="AC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7" s="50" t="str">
        <f>IF(OR(NOTA[[#This Row],[QTY]]="",NOTA[[#This Row],[HARGA SATUAN]]="",),"",NOTA[[#This Row],[QTY]]*NOTA[[#This Row],[HARGA SATUAN]])</f>
        <v/>
      </c>
      <c r="AG247" s="39" t="str">
        <f ca="1">IF(NOTA[ID_H]="","",INDEX(NOTA[TANGGAL],MATCH(,INDIRECT(ADDRESS(ROW(NOTA[TANGGAL]),COLUMN(NOTA[TANGGAL]))&amp;":"&amp;ADDRESS(ROW(),COLUMN(NOTA[TANGGAL]))),-1)))</f>
        <v/>
      </c>
      <c r="AH247" s="41" t="str">
        <f ca="1">IF(NOTA[[#This Row],[NAMA BARANG]]="","",INDEX(NOTA[SUPPLIER],MATCH(,INDIRECT(ADDRESS(ROW(NOTA[ID]),COLUMN(NOTA[ID]))&amp;":"&amp;ADDRESS(ROW(),COLUMN(NOTA[ID]))),-1)))</f>
        <v/>
      </c>
      <c r="AI247" s="41" t="str">
        <f ca="1">IF(NOTA[[#This Row],[ID_H]]="","",IF(NOTA[[#This Row],[FAKTUR]]="",INDIRECT(ADDRESS(ROW()-1,COLUMN())),NOTA[[#This Row],[FAKTUR]]))</f>
        <v/>
      </c>
      <c r="AJ247" s="38" t="str">
        <f ca="1">IF(NOTA[[#This Row],[ID]]="","",COUNTIF(NOTA[ID_H],NOTA[[#This Row],[ID_H]]))</f>
        <v/>
      </c>
      <c r="AK247" s="38" t="str">
        <f ca="1">IF(NOTA[[#This Row],[TGL.NOTA]]="",IF(NOTA[[#This Row],[SUPPLIER_H]]="","",AK246),MONTH(NOTA[[#This Row],[TGL.NOTA]]))</f>
        <v/>
      </c>
      <c r="AL247" s="38" t="str">
        <f>LOWER(SUBSTITUTE(SUBSTITUTE(SUBSTITUTE(SUBSTITUTE(SUBSTITUTE(SUBSTITUTE(SUBSTITUTE(SUBSTITUTE(SUBSTITUTE(NOTA[NAMA BARANG]," ",),".",""),"-",""),"(",""),")",""),",",""),"/",""),"""",""),"+",""))</f>
        <v/>
      </c>
      <c r="AM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38" t="str">
        <f>IF(NOTA[[#This Row],[CONCAT4]]="","",_xlfn.IFNA(MATCH(NOTA[[#This Row],[CONCAT4]],[2]!RAW[CONCAT_H],0),FALSE))</f>
        <v/>
      </c>
      <c r="AQ247" s="38" t="str">
        <f>IF(NOTA[[#This Row],[CONCAT1]]="","",MATCH(NOTA[[#This Row],[CONCAT1]],[3]!db[NB NOTA_C],0))</f>
        <v/>
      </c>
      <c r="AR247" s="38" t="str">
        <f>IF(NOTA[[#This Row],[QTY/ CTN]]="","",TRUE)</f>
        <v/>
      </c>
      <c r="AS247" s="38" t="str">
        <f ca="1">IF(NOTA[[#This Row],[ID_H]]="","",IF(NOTA[[#This Row],[Column3]]=TRUE,NOTA[[#This Row],[QTY/ CTN]],INDEX([3]!db[QTY/ CTN],NOTA[[#This Row],[//DB]])))</f>
        <v/>
      </c>
      <c r="AT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7" s="38" t="str">
        <f ca="1">IF(NOTA[[#This Row],[ID_H]]="","",MATCH(NOTA[[#This Row],[NB NOTA_C_QTY]],[4]!db[NB NOTA_C_QTY+F],0))</f>
        <v/>
      </c>
      <c r="AV247" s="53" t="str">
        <f ca="1">IF(NOTA[[#This Row],[NB NOTA_C_QTY]]="","",ROW()-2)</f>
        <v/>
      </c>
    </row>
    <row r="248" spans="1:48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H248" s="47"/>
      <c r="N248" s="38"/>
      <c r="Q248" s="42"/>
      <c r="R248" s="48"/>
      <c r="S248" s="49"/>
      <c r="U248" s="50"/>
      <c r="V248" s="45"/>
      <c r="W248" s="50" t="str">
        <f>IF(NOTA[[#This Row],[HARGA/ CTN]]="",NOTA[[#This Row],[JUMLAH_H]],NOTA[[#This Row],[HARGA/ CTN]]*IF(NOTA[[#This Row],[C]]="",0,NOTA[[#This Row],[C]]))</f>
        <v/>
      </c>
      <c r="X248" s="50" t="str">
        <f>IF(NOTA[[#This Row],[JUMLAH]]="","",NOTA[[#This Row],[JUMLAH]]*NOTA[[#This Row],[DISC 1]])</f>
        <v/>
      </c>
      <c r="Y248" s="50" t="str">
        <f>IF(NOTA[[#This Row],[JUMLAH]]="","",(NOTA[[#This Row],[JUMLAH]]-NOTA[[#This Row],[DISC 1-]])*NOTA[[#This Row],[DISC 2]])</f>
        <v/>
      </c>
      <c r="Z248" s="50" t="str">
        <f>IF(NOTA[[#This Row],[JUMLAH]]="","",NOTA[[#This Row],[DISC 1-]]+NOTA[[#This Row],[DISC 2-]])</f>
        <v/>
      </c>
      <c r="AA248" s="50" t="str">
        <f>IF(NOTA[[#This Row],[JUMLAH]]="","",NOTA[[#This Row],[JUMLAH]]-NOTA[[#This Row],[DISC]])</f>
        <v/>
      </c>
      <c r="AB248" s="50"/>
      <c r="AC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50" t="str">
        <f>IF(OR(NOTA[[#This Row],[QTY]]="",NOTA[[#This Row],[HARGA SATUAN]]="",),"",NOTA[[#This Row],[QTY]]*NOTA[[#This Row],[HARGA SATUAN]])</f>
        <v/>
      </c>
      <c r="AG248" s="39" t="str">
        <f ca="1">IF(NOTA[ID_H]="","",INDEX(NOTA[TANGGAL],MATCH(,INDIRECT(ADDRESS(ROW(NOTA[TANGGAL]),COLUMN(NOTA[TANGGAL]))&amp;":"&amp;ADDRESS(ROW(),COLUMN(NOTA[TANGGAL]))),-1)))</f>
        <v/>
      </c>
      <c r="AH248" s="41" t="str">
        <f ca="1">IF(NOTA[[#This Row],[NAMA BARANG]]="","",INDEX(NOTA[SUPPLIER],MATCH(,INDIRECT(ADDRESS(ROW(NOTA[ID]),COLUMN(NOTA[ID]))&amp;":"&amp;ADDRESS(ROW(),COLUMN(NOTA[ID]))),-1)))</f>
        <v/>
      </c>
      <c r="AI248" s="41" t="str">
        <f ca="1">IF(NOTA[[#This Row],[ID_H]]="","",IF(NOTA[[#This Row],[FAKTUR]]="",INDIRECT(ADDRESS(ROW()-1,COLUMN())),NOTA[[#This Row],[FAKTUR]]))</f>
        <v/>
      </c>
      <c r="AJ248" s="38" t="str">
        <f ca="1">IF(NOTA[[#This Row],[ID]]="","",COUNTIF(NOTA[ID_H],NOTA[[#This Row],[ID_H]]))</f>
        <v/>
      </c>
      <c r="AK248" s="38" t="str">
        <f ca="1">IF(NOTA[[#This Row],[TGL.NOTA]]="",IF(NOTA[[#This Row],[SUPPLIER_H]]="","",AK247),MONTH(NOTA[[#This Row],[TGL.NOTA]]))</f>
        <v/>
      </c>
      <c r="AL248" s="38" t="str">
        <f>LOWER(SUBSTITUTE(SUBSTITUTE(SUBSTITUTE(SUBSTITUTE(SUBSTITUTE(SUBSTITUTE(SUBSTITUTE(SUBSTITUTE(SUBSTITUTE(NOTA[NAMA BARANG]," ",),".",""),"-",""),"(",""),")",""),",",""),"/",""),"""",""),"+",""))</f>
        <v/>
      </c>
      <c r="AM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8" t="str">
        <f>IF(NOTA[[#This Row],[CONCAT4]]="","",_xlfn.IFNA(MATCH(NOTA[[#This Row],[CONCAT4]],[2]!RAW[CONCAT_H],0),FALSE))</f>
        <v/>
      </c>
      <c r="AQ248" s="38" t="str">
        <f>IF(NOTA[[#This Row],[CONCAT1]]="","",MATCH(NOTA[[#This Row],[CONCAT1]],[3]!db[NB NOTA_C],0))</f>
        <v/>
      </c>
      <c r="AR248" s="38" t="str">
        <f>IF(NOTA[[#This Row],[QTY/ CTN]]="","",TRUE)</f>
        <v/>
      </c>
      <c r="AS248" s="38" t="str">
        <f ca="1">IF(NOTA[[#This Row],[ID_H]]="","",IF(NOTA[[#This Row],[Column3]]=TRUE,NOTA[[#This Row],[QTY/ CTN]],INDEX([3]!db[QTY/ CTN],NOTA[[#This Row],[//DB]])))</f>
        <v/>
      </c>
      <c r="AT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8" s="38" t="str">
        <f ca="1">IF(NOTA[[#This Row],[ID_H]]="","",MATCH(NOTA[[#This Row],[NB NOTA_C_QTY]],[4]!db[NB NOTA_C_QTY+F],0))</f>
        <v/>
      </c>
      <c r="AV248" s="53" t="str">
        <f ca="1">IF(NOTA[[#This Row],[NB NOTA_C_QTY]]="","",ROW()-2)</f>
        <v/>
      </c>
    </row>
    <row r="249" spans="1:48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H249" s="47"/>
      <c r="N249" s="38"/>
      <c r="Q249" s="42"/>
      <c r="R249" s="48"/>
      <c r="S249" s="49"/>
      <c r="U249" s="50"/>
      <c r="V249" s="45"/>
      <c r="W249" s="50" t="str">
        <f>IF(NOTA[[#This Row],[HARGA/ CTN]]="",NOTA[[#This Row],[JUMLAH_H]],NOTA[[#This Row],[HARGA/ CTN]]*IF(NOTA[[#This Row],[C]]="",0,NOTA[[#This Row],[C]]))</f>
        <v/>
      </c>
      <c r="X249" s="50" t="str">
        <f>IF(NOTA[[#This Row],[JUMLAH]]="","",NOTA[[#This Row],[JUMLAH]]*NOTA[[#This Row],[DISC 1]])</f>
        <v/>
      </c>
      <c r="Y249" s="50" t="str">
        <f>IF(NOTA[[#This Row],[JUMLAH]]="","",(NOTA[[#This Row],[JUMLAH]]-NOTA[[#This Row],[DISC 1-]])*NOTA[[#This Row],[DISC 2]])</f>
        <v/>
      </c>
      <c r="Z249" s="50" t="str">
        <f>IF(NOTA[[#This Row],[JUMLAH]]="","",NOTA[[#This Row],[DISC 1-]]+NOTA[[#This Row],[DISC 2-]])</f>
        <v/>
      </c>
      <c r="AA249" s="50" t="str">
        <f>IF(NOTA[[#This Row],[JUMLAH]]="","",NOTA[[#This Row],[JUMLAH]]-NOTA[[#This Row],[DISC]])</f>
        <v/>
      </c>
      <c r="AB249" s="50"/>
      <c r="AC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9" s="50" t="str">
        <f>IF(OR(NOTA[[#This Row],[QTY]]="",NOTA[[#This Row],[HARGA SATUAN]]="",),"",NOTA[[#This Row],[QTY]]*NOTA[[#This Row],[HARGA SATUAN]])</f>
        <v/>
      </c>
      <c r="AG249" s="39" t="str">
        <f ca="1">IF(NOTA[ID_H]="","",INDEX(NOTA[TANGGAL],MATCH(,INDIRECT(ADDRESS(ROW(NOTA[TANGGAL]),COLUMN(NOTA[TANGGAL]))&amp;":"&amp;ADDRESS(ROW(),COLUMN(NOTA[TANGGAL]))),-1)))</f>
        <v/>
      </c>
      <c r="AH249" s="41" t="str">
        <f ca="1">IF(NOTA[[#This Row],[NAMA BARANG]]="","",INDEX(NOTA[SUPPLIER],MATCH(,INDIRECT(ADDRESS(ROW(NOTA[ID]),COLUMN(NOTA[ID]))&amp;":"&amp;ADDRESS(ROW(),COLUMN(NOTA[ID]))),-1)))</f>
        <v/>
      </c>
      <c r="AI249" s="41" t="str">
        <f ca="1">IF(NOTA[[#This Row],[ID_H]]="","",IF(NOTA[[#This Row],[FAKTUR]]="",INDIRECT(ADDRESS(ROW()-1,COLUMN())),NOTA[[#This Row],[FAKTUR]]))</f>
        <v/>
      </c>
      <c r="AJ249" s="38" t="str">
        <f ca="1">IF(NOTA[[#This Row],[ID]]="","",COUNTIF(NOTA[ID_H],NOTA[[#This Row],[ID_H]]))</f>
        <v/>
      </c>
      <c r="AK249" s="38" t="str">
        <f ca="1">IF(NOTA[[#This Row],[TGL.NOTA]]="",IF(NOTA[[#This Row],[SUPPLIER_H]]="","",AK248),MONTH(NOTA[[#This Row],[TGL.NOTA]]))</f>
        <v/>
      </c>
      <c r="AL249" s="38" t="str">
        <f>LOWER(SUBSTITUTE(SUBSTITUTE(SUBSTITUTE(SUBSTITUTE(SUBSTITUTE(SUBSTITUTE(SUBSTITUTE(SUBSTITUTE(SUBSTITUTE(NOTA[NAMA BARANG]," ",),".",""),"-",""),"(",""),")",""),",",""),"/",""),"""",""),"+",""))</f>
        <v/>
      </c>
      <c r="AM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38" t="str">
        <f>IF(NOTA[[#This Row],[CONCAT4]]="","",_xlfn.IFNA(MATCH(NOTA[[#This Row],[CONCAT4]],[2]!RAW[CONCAT_H],0),FALSE))</f>
        <v/>
      </c>
      <c r="AQ249" s="38" t="str">
        <f>IF(NOTA[[#This Row],[CONCAT1]]="","",MATCH(NOTA[[#This Row],[CONCAT1]],[3]!db[NB NOTA_C],0))</f>
        <v/>
      </c>
      <c r="AR249" s="38" t="str">
        <f>IF(NOTA[[#This Row],[QTY/ CTN]]="","",TRUE)</f>
        <v/>
      </c>
      <c r="AS249" s="38" t="str">
        <f ca="1">IF(NOTA[[#This Row],[ID_H]]="","",IF(NOTA[[#This Row],[Column3]]=TRUE,NOTA[[#This Row],[QTY/ CTN]],INDEX([3]!db[QTY/ CTN],NOTA[[#This Row],[//DB]])))</f>
        <v/>
      </c>
      <c r="AT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9" s="38" t="str">
        <f ca="1">IF(NOTA[[#This Row],[ID_H]]="","",MATCH(NOTA[[#This Row],[NB NOTA_C_QTY]],[4]!db[NB NOTA_C_QTY+F],0))</f>
        <v/>
      </c>
      <c r="AV249" s="53" t="str">
        <f ca="1">IF(NOTA[[#This Row],[NB NOTA_C_QTY]]="","",ROW()-2)</f>
        <v/>
      </c>
    </row>
    <row r="250" spans="1:48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H250" s="47"/>
      <c r="N250" s="38"/>
      <c r="Q250" s="42"/>
      <c r="R250" s="48"/>
      <c r="S250" s="49"/>
      <c r="U250" s="50"/>
      <c r="V250" s="45"/>
      <c r="W250" s="50" t="str">
        <f>IF(NOTA[[#This Row],[HARGA/ CTN]]="",NOTA[[#This Row],[JUMLAH_H]],NOTA[[#This Row],[HARGA/ CTN]]*IF(NOTA[[#This Row],[C]]="",0,NOTA[[#This Row],[C]]))</f>
        <v/>
      </c>
      <c r="X250" s="50" t="str">
        <f>IF(NOTA[[#This Row],[JUMLAH]]="","",NOTA[[#This Row],[JUMLAH]]*NOTA[[#This Row],[DISC 1]])</f>
        <v/>
      </c>
      <c r="Y250" s="50" t="str">
        <f>IF(NOTA[[#This Row],[JUMLAH]]="","",(NOTA[[#This Row],[JUMLAH]]-NOTA[[#This Row],[DISC 1-]])*NOTA[[#This Row],[DISC 2]])</f>
        <v/>
      </c>
      <c r="Z250" s="50" t="str">
        <f>IF(NOTA[[#This Row],[JUMLAH]]="","",NOTA[[#This Row],[DISC 1-]]+NOTA[[#This Row],[DISC 2-]])</f>
        <v/>
      </c>
      <c r="AA250" s="50" t="str">
        <f>IF(NOTA[[#This Row],[JUMLAH]]="","",NOTA[[#This Row],[JUMLAH]]-NOTA[[#This Row],[DISC]])</f>
        <v/>
      </c>
      <c r="AB250" s="50"/>
      <c r="AC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0" s="50" t="str">
        <f>IF(OR(NOTA[[#This Row],[QTY]]="",NOTA[[#This Row],[HARGA SATUAN]]="",),"",NOTA[[#This Row],[QTY]]*NOTA[[#This Row],[HARGA SATUAN]])</f>
        <v/>
      </c>
      <c r="AG250" s="39" t="str">
        <f ca="1">IF(NOTA[ID_H]="","",INDEX(NOTA[TANGGAL],MATCH(,INDIRECT(ADDRESS(ROW(NOTA[TANGGAL]),COLUMN(NOTA[TANGGAL]))&amp;":"&amp;ADDRESS(ROW(),COLUMN(NOTA[TANGGAL]))),-1)))</f>
        <v/>
      </c>
      <c r="AH250" s="41" t="str">
        <f ca="1">IF(NOTA[[#This Row],[NAMA BARANG]]="","",INDEX(NOTA[SUPPLIER],MATCH(,INDIRECT(ADDRESS(ROW(NOTA[ID]),COLUMN(NOTA[ID]))&amp;":"&amp;ADDRESS(ROW(),COLUMN(NOTA[ID]))),-1)))</f>
        <v/>
      </c>
      <c r="AI250" s="41" t="str">
        <f ca="1">IF(NOTA[[#This Row],[ID_H]]="","",IF(NOTA[[#This Row],[FAKTUR]]="",INDIRECT(ADDRESS(ROW()-1,COLUMN())),NOTA[[#This Row],[FAKTUR]]))</f>
        <v/>
      </c>
      <c r="AJ250" s="38" t="str">
        <f ca="1">IF(NOTA[[#This Row],[ID]]="","",COUNTIF(NOTA[ID_H],NOTA[[#This Row],[ID_H]]))</f>
        <v/>
      </c>
      <c r="AK250" s="38" t="str">
        <f ca="1">IF(NOTA[[#This Row],[TGL.NOTA]]="",IF(NOTA[[#This Row],[SUPPLIER_H]]="","",AK249),MONTH(NOTA[[#This Row],[TGL.NOTA]]))</f>
        <v/>
      </c>
      <c r="AL250" s="38" t="str">
        <f>LOWER(SUBSTITUTE(SUBSTITUTE(SUBSTITUTE(SUBSTITUTE(SUBSTITUTE(SUBSTITUTE(SUBSTITUTE(SUBSTITUTE(SUBSTITUTE(NOTA[NAMA BARANG]," ",),".",""),"-",""),"(",""),")",""),",",""),"/",""),"""",""),"+",""))</f>
        <v/>
      </c>
      <c r="AM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8" t="str">
        <f>IF(NOTA[[#This Row],[CONCAT4]]="","",_xlfn.IFNA(MATCH(NOTA[[#This Row],[CONCAT4]],[2]!RAW[CONCAT_H],0),FALSE))</f>
        <v/>
      </c>
      <c r="AQ250" s="38" t="str">
        <f>IF(NOTA[[#This Row],[CONCAT1]]="","",MATCH(NOTA[[#This Row],[CONCAT1]],[3]!db[NB NOTA_C],0))</f>
        <v/>
      </c>
      <c r="AR250" s="38" t="str">
        <f>IF(NOTA[[#This Row],[QTY/ CTN]]="","",TRUE)</f>
        <v/>
      </c>
      <c r="AS250" s="38" t="str">
        <f ca="1">IF(NOTA[[#This Row],[ID_H]]="","",IF(NOTA[[#This Row],[Column3]]=TRUE,NOTA[[#This Row],[QTY/ CTN]],INDEX([3]!db[QTY/ CTN],NOTA[[#This Row],[//DB]])))</f>
        <v/>
      </c>
      <c r="AT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0" s="38" t="str">
        <f ca="1">IF(NOTA[[#This Row],[ID_H]]="","",MATCH(NOTA[[#This Row],[NB NOTA_C_QTY]],[4]!db[NB NOTA_C_QTY+F],0))</f>
        <v/>
      </c>
      <c r="AV250" s="53" t="str">
        <f ca="1">IF(NOTA[[#This Row],[NB NOTA_C_QTY]]="","",ROW()-2)</f>
        <v/>
      </c>
    </row>
    <row r="251" spans="1:48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H251" s="47"/>
      <c r="N251" s="38"/>
      <c r="Q251" s="42"/>
      <c r="R251" s="48"/>
      <c r="S251" s="49"/>
      <c r="U251" s="50"/>
      <c r="V251" s="45"/>
      <c r="W251" s="50" t="str">
        <f>IF(NOTA[[#This Row],[HARGA/ CTN]]="",NOTA[[#This Row],[JUMLAH_H]],NOTA[[#This Row],[HARGA/ CTN]]*IF(NOTA[[#This Row],[C]]="",0,NOTA[[#This Row],[C]]))</f>
        <v/>
      </c>
      <c r="X251" s="50" t="str">
        <f>IF(NOTA[[#This Row],[JUMLAH]]="","",NOTA[[#This Row],[JUMLAH]]*NOTA[[#This Row],[DISC 1]])</f>
        <v/>
      </c>
      <c r="Y251" s="50" t="str">
        <f>IF(NOTA[[#This Row],[JUMLAH]]="","",(NOTA[[#This Row],[JUMLAH]]-NOTA[[#This Row],[DISC 1-]])*NOTA[[#This Row],[DISC 2]])</f>
        <v/>
      </c>
      <c r="Z251" s="50" t="str">
        <f>IF(NOTA[[#This Row],[JUMLAH]]="","",NOTA[[#This Row],[DISC 1-]]+NOTA[[#This Row],[DISC 2-]])</f>
        <v/>
      </c>
      <c r="AA251" s="50" t="str">
        <f>IF(NOTA[[#This Row],[JUMLAH]]="","",NOTA[[#This Row],[JUMLAH]]-NOTA[[#This Row],[DISC]])</f>
        <v/>
      </c>
      <c r="AB251" s="50"/>
      <c r="AC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50" t="str">
        <f>IF(OR(NOTA[[#This Row],[QTY]]="",NOTA[[#This Row],[HARGA SATUAN]]="",),"",NOTA[[#This Row],[QTY]]*NOTA[[#This Row],[HARGA SATUAN]])</f>
        <v/>
      </c>
      <c r="AG251" s="39" t="str">
        <f ca="1">IF(NOTA[ID_H]="","",INDEX(NOTA[TANGGAL],MATCH(,INDIRECT(ADDRESS(ROW(NOTA[TANGGAL]),COLUMN(NOTA[TANGGAL]))&amp;":"&amp;ADDRESS(ROW(),COLUMN(NOTA[TANGGAL]))),-1)))</f>
        <v/>
      </c>
      <c r="AH251" s="41" t="str">
        <f ca="1">IF(NOTA[[#This Row],[NAMA BARANG]]="","",INDEX(NOTA[SUPPLIER],MATCH(,INDIRECT(ADDRESS(ROW(NOTA[ID]),COLUMN(NOTA[ID]))&amp;":"&amp;ADDRESS(ROW(),COLUMN(NOTA[ID]))),-1)))</f>
        <v/>
      </c>
      <c r="AI251" s="41" t="str">
        <f ca="1">IF(NOTA[[#This Row],[ID_H]]="","",IF(NOTA[[#This Row],[FAKTUR]]="",INDIRECT(ADDRESS(ROW()-1,COLUMN())),NOTA[[#This Row],[FAKTUR]]))</f>
        <v/>
      </c>
      <c r="AJ251" s="38" t="str">
        <f ca="1">IF(NOTA[[#This Row],[ID]]="","",COUNTIF(NOTA[ID_H],NOTA[[#This Row],[ID_H]]))</f>
        <v/>
      </c>
      <c r="AK251" s="38" t="str">
        <f ca="1">IF(NOTA[[#This Row],[TGL.NOTA]]="",IF(NOTA[[#This Row],[SUPPLIER_H]]="","",AK250),MONTH(NOTA[[#This Row],[TGL.NOTA]]))</f>
        <v/>
      </c>
      <c r="AL251" s="38" t="str">
        <f>LOWER(SUBSTITUTE(SUBSTITUTE(SUBSTITUTE(SUBSTITUTE(SUBSTITUTE(SUBSTITUTE(SUBSTITUTE(SUBSTITUTE(SUBSTITUTE(NOTA[NAMA BARANG]," ",),".",""),"-",""),"(",""),")",""),",",""),"/",""),"""",""),"+",""))</f>
        <v/>
      </c>
      <c r="AM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8" t="str">
        <f>IF(NOTA[[#This Row],[CONCAT4]]="","",_xlfn.IFNA(MATCH(NOTA[[#This Row],[CONCAT4]],[2]!RAW[CONCAT_H],0),FALSE))</f>
        <v/>
      </c>
      <c r="AQ251" s="38" t="str">
        <f>IF(NOTA[[#This Row],[CONCAT1]]="","",MATCH(NOTA[[#This Row],[CONCAT1]],[3]!db[NB NOTA_C],0))</f>
        <v/>
      </c>
      <c r="AR251" s="38" t="str">
        <f>IF(NOTA[[#This Row],[QTY/ CTN]]="","",TRUE)</f>
        <v/>
      </c>
      <c r="AS251" s="38" t="str">
        <f ca="1">IF(NOTA[[#This Row],[ID_H]]="","",IF(NOTA[[#This Row],[Column3]]=TRUE,NOTA[[#This Row],[QTY/ CTN]],INDEX([3]!db[QTY/ CTN],NOTA[[#This Row],[//DB]])))</f>
        <v/>
      </c>
      <c r="AT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1" s="38" t="str">
        <f ca="1">IF(NOTA[[#This Row],[ID_H]]="","",MATCH(NOTA[[#This Row],[NB NOTA_C_QTY]],[4]!db[NB NOTA_C_QTY+F],0))</f>
        <v/>
      </c>
      <c r="AV251" s="53" t="str">
        <f ca="1">IF(NOTA[[#This Row],[NB NOTA_C_QTY]]="","",ROW()-2)</f>
        <v/>
      </c>
    </row>
    <row r="252" spans="1:48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H252" s="47"/>
      <c r="N252" s="38"/>
      <c r="Q252" s="42"/>
      <c r="R252" s="48"/>
      <c r="S252" s="49"/>
      <c r="U252" s="50"/>
      <c r="V252" s="45"/>
      <c r="W252" s="50" t="str">
        <f>IF(NOTA[[#This Row],[HARGA/ CTN]]="",NOTA[[#This Row],[JUMLAH_H]],NOTA[[#This Row],[HARGA/ CTN]]*IF(NOTA[[#This Row],[C]]="",0,NOTA[[#This Row],[C]]))</f>
        <v/>
      </c>
      <c r="X252" s="50" t="str">
        <f>IF(NOTA[[#This Row],[JUMLAH]]="","",NOTA[[#This Row],[JUMLAH]]*NOTA[[#This Row],[DISC 1]])</f>
        <v/>
      </c>
      <c r="Y252" s="50" t="str">
        <f>IF(NOTA[[#This Row],[JUMLAH]]="","",(NOTA[[#This Row],[JUMLAH]]-NOTA[[#This Row],[DISC 1-]])*NOTA[[#This Row],[DISC 2]])</f>
        <v/>
      </c>
      <c r="Z252" s="50" t="str">
        <f>IF(NOTA[[#This Row],[JUMLAH]]="","",NOTA[[#This Row],[DISC 1-]]+NOTA[[#This Row],[DISC 2-]])</f>
        <v/>
      </c>
      <c r="AA252" s="50" t="str">
        <f>IF(NOTA[[#This Row],[JUMLAH]]="","",NOTA[[#This Row],[JUMLAH]]-NOTA[[#This Row],[DISC]])</f>
        <v/>
      </c>
      <c r="AB252" s="50"/>
      <c r="AC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50" t="str">
        <f>IF(OR(NOTA[[#This Row],[QTY]]="",NOTA[[#This Row],[HARGA SATUAN]]="",),"",NOTA[[#This Row],[QTY]]*NOTA[[#This Row],[HARGA SATUAN]])</f>
        <v/>
      </c>
      <c r="AG252" s="39" t="str">
        <f ca="1">IF(NOTA[ID_H]="","",INDEX(NOTA[TANGGAL],MATCH(,INDIRECT(ADDRESS(ROW(NOTA[TANGGAL]),COLUMN(NOTA[TANGGAL]))&amp;":"&amp;ADDRESS(ROW(),COLUMN(NOTA[TANGGAL]))),-1)))</f>
        <v/>
      </c>
      <c r="AH252" s="41" t="str">
        <f ca="1">IF(NOTA[[#This Row],[NAMA BARANG]]="","",INDEX(NOTA[SUPPLIER],MATCH(,INDIRECT(ADDRESS(ROW(NOTA[ID]),COLUMN(NOTA[ID]))&amp;":"&amp;ADDRESS(ROW(),COLUMN(NOTA[ID]))),-1)))</f>
        <v/>
      </c>
      <c r="AI252" s="41" t="str">
        <f ca="1">IF(NOTA[[#This Row],[ID_H]]="","",IF(NOTA[[#This Row],[FAKTUR]]="",INDIRECT(ADDRESS(ROW()-1,COLUMN())),NOTA[[#This Row],[FAKTUR]]))</f>
        <v/>
      </c>
      <c r="AJ252" s="38" t="str">
        <f ca="1">IF(NOTA[[#This Row],[ID]]="","",COUNTIF(NOTA[ID_H],NOTA[[#This Row],[ID_H]]))</f>
        <v/>
      </c>
      <c r="AK252" s="38" t="str">
        <f ca="1">IF(NOTA[[#This Row],[TGL.NOTA]]="",IF(NOTA[[#This Row],[SUPPLIER_H]]="","",AK251),MONTH(NOTA[[#This Row],[TGL.NOTA]]))</f>
        <v/>
      </c>
      <c r="AL252" s="38" t="str">
        <f>LOWER(SUBSTITUTE(SUBSTITUTE(SUBSTITUTE(SUBSTITUTE(SUBSTITUTE(SUBSTITUTE(SUBSTITUTE(SUBSTITUTE(SUBSTITUTE(NOTA[NAMA BARANG]," ",),".",""),"-",""),"(",""),")",""),",",""),"/",""),"""",""),"+",""))</f>
        <v/>
      </c>
      <c r="AM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8" t="str">
        <f>IF(NOTA[[#This Row],[CONCAT4]]="","",_xlfn.IFNA(MATCH(NOTA[[#This Row],[CONCAT4]],[2]!RAW[CONCAT_H],0),FALSE))</f>
        <v/>
      </c>
      <c r="AQ252" s="38" t="str">
        <f>IF(NOTA[[#This Row],[CONCAT1]]="","",MATCH(NOTA[[#This Row],[CONCAT1]],[3]!db[NB NOTA_C],0))</f>
        <v/>
      </c>
      <c r="AR252" s="38" t="str">
        <f>IF(NOTA[[#This Row],[QTY/ CTN]]="","",TRUE)</f>
        <v/>
      </c>
      <c r="AS252" s="38" t="str">
        <f ca="1">IF(NOTA[[#This Row],[ID_H]]="","",IF(NOTA[[#This Row],[Column3]]=TRUE,NOTA[[#This Row],[QTY/ CTN]],INDEX([3]!db[QTY/ CTN],NOTA[[#This Row],[//DB]])))</f>
        <v/>
      </c>
      <c r="AT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2" s="38" t="str">
        <f ca="1">IF(NOTA[[#This Row],[ID_H]]="","",MATCH(NOTA[[#This Row],[NB NOTA_C_QTY]],[4]!db[NB NOTA_C_QTY+F],0))</f>
        <v/>
      </c>
      <c r="AV252" s="53" t="str">
        <f ca="1">IF(NOTA[[#This Row],[NB NOTA_C_QTY]]="","",ROW()-2)</f>
        <v/>
      </c>
    </row>
    <row r="253" spans="1:48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H253" s="47"/>
      <c r="N253" s="38"/>
      <c r="Q253" s="42"/>
      <c r="R253" s="48"/>
      <c r="S253" s="49"/>
      <c r="U253" s="50"/>
      <c r="V253" s="45"/>
      <c r="W253" s="50" t="str">
        <f>IF(NOTA[[#This Row],[HARGA/ CTN]]="",NOTA[[#This Row],[JUMLAH_H]],NOTA[[#This Row],[HARGA/ CTN]]*IF(NOTA[[#This Row],[C]]="",0,NOTA[[#This Row],[C]]))</f>
        <v/>
      </c>
      <c r="X253" s="50" t="str">
        <f>IF(NOTA[[#This Row],[JUMLAH]]="","",NOTA[[#This Row],[JUMLAH]]*NOTA[[#This Row],[DISC 1]])</f>
        <v/>
      </c>
      <c r="Y253" s="50" t="str">
        <f>IF(NOTA[[#This Row],[JUMLAH]]="","",(NOTA[[#This Row],[JUMLAH]]-NOTA[[#This Row],[DISC 1-]])*NOTA[[#This Row],[DISC 2]])</f>
        <v/>
      </c>
      <c r="Z253" s="50" t="str">
        <f>IF(NOTA[[#This Row],[JUMLAH]]="","",NOTA[[#This Row],[DISC 1-]]+NOTA[[#This Row],[DISC 2-]])</f>
        <v/>
      </c>
      <c r="AA253" s="50" t="str">
        <f>IF(NOTA[[#This Row],[JUMLAH]]="","",NOTA[[#This Row],[JUMLAH]]-NOTA[[#This Row],[DISC]])</f>
        <v/>
      </c>
      <c r="AB253" s="50"/>
      <c r="AC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3" s="50" t="str">
        <f>IF(OR(NOTA[[#This Row],[QTY]]="",NOTA[[#This Row],[HARGA SATUAN]]="",),"",NOTA[[#This Row],[QTY]]*NOTA[[#This Row],[HARGA SATUAN]])</f>
        <v/>
      </c>
      <c r="AG253" s="39" t="str">
        <f ca="1">IF(NOTA[ID_H]="","",INDEX(NOTA[TANGGAL],MATCH(,INDIRECT(ADDRESS(ROW(NOTA[TANGGAL]),COLUMN(NOTA[TANGGAL]))&amp;":"&amp;ADDRESS(ROW(),COLUMN(NOTA[TANGGAL]))),-1)))</f>
        <v/>
      </c>
      <c r="AH253" s="41" t="str">
        <f ca="1">IF(NOTA[[#This Row],[NAMA BARANG]]="","",INDEX(NOTA[SUPPLIER],MATCH(,INDIRECT(ADDRESS(ROW(NOTA[ID]),COLUMN(NOTA[ID]))&amp;":"&amp;ADDRESS(ROW(),COLUMN(NOTA[ID]))),-1)))</f>
        <v/>
      </c>
      <c r="AI253" s="41" t="str">
        <f ca="1">IF(NOTA[[#This Row],[ID_H]]="","",IF(NOTA[[#This Row],[FAKTUR]]="",INDIRECT(ADDRESS(ROW()-1,COLUMN())),NOTA[[#This Row],[FAKTUR]]))</f>
        <v/>
      </c>
      <c r="AJ253" s="38" t="str">
        <f ca="1">IF(NOTA[[#This Row],[ID]]="","",COUNTIF(NOTA[ID_H],NOTA[[#This Row],[ID_H]]))</f>
        <v/>
      </c>
      <c r="AK253" s="38" t="str">
        <f ca="1">IF(NOTA[[#This Row],[TGL.NOTA]]="",IF(NOTA[[#This Row],[SUPPLIER_H]]="","",AK252),MONTH(NOTA[[#This Row],[TGL.NOTA]]))</f>
        <v/>
      </c>
      <c r="AL253" s="38" t="str">
        <f>LOWER(SUBSTITUTE(SUBSTITUTE(SUBSTITUTE(SUBSTITUTE(SUBSTITUTE(SUBSTITUTE(SUBSTITUTE(SUBSTITUTE(SUBSTITUTE(NOTA[NAMA BARANG]," ",),".",""),"-",""),"(",""),")",""),",",""),"/",""),"""",""),"+",""))</f>
        <v/>
      </c>
      <c r="AM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8" t="str">
        <f>IF(NOTA[[#This Row],[CONCAT4]]="","",_xlfn.IFNA(MATCH(NOTA[[#This Row],[CONCAT4]],[2]!RAW[CONCAT_H],0),FALSE))</f>
        <v/>
      </c>
      <c r="AQ253" s="38" t="str">
        <f>IF(NOTA[[#This Row],[CONCAT1]]="","",MATCH(NOTA[[#This Row],[CONCAT1]],[3]!db[NB NOTA_C],0))</f>
        <v/>
      </c>
      <c r="AR253" s="38" t="str">
        <f>IF(NOTA[[#This Row],[QTY/ CTN]]="","",TRUE)</f>
        <v/>
      </c>
      <c r="AS253" s="38" t="str">
        <f ca="1">IF(NOTA[[#This Row],[ID_H]]="","",IF(NOTA[[#This Row],[Column3]]=TRUE,NOTA[[#This Row],[QTY/ CTN]],INDEX([3]!db[QTY/ CTN],NOTA[[#This Row],[//DB]])))</f>
        <v/>
      </c>
      <c r="AT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3" s="38" t="str">
        <f ca="1">IF(NOTA[[#This Row],[ID_H]]="","",MATCH(NOTA[[#This Row],[NB NOTA_C_QTY]],[4]!db[NB NOTA_C_QTY+F],0))</f>
        <v/>
      </c>
      <c r="AV253" s="53" t="str">
        <f ca="1">IF(NOTA[[#This Row],[NB NOTA_C_QTY]]="","",ROW()-2)</f>
        <v/>
      </c>
    </row>
    <row r="254" spans="1:48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H254" s="47"/>
      <c r="N254" s="38"/>
      <c r="Q254" s="42"/>
      <c r="R254" s="48"/>
      <c r="S254" s="49"/>
      <c r="U254" s="50"/>
      <c r="V254" s="45"/>
      <c r="W254" s="50" t="str">
        <f>IF(NOTA[[#This Row],[HARGA/ CTN]]="",NOTA[[#This Row],[JUMLAH_H]],NOTA[[#This Row],[HARGA/ CTN]]*IF(NOTA[[#This Row],[C]]="",0,NOTA[[#This Row],[C]]))</f>
        <v/>
      </c>
      <c r="X254" s="50" t="str">
        <f>IF(NOTA[[#This Row],[JUMLAH]]="","",NOTA[[#This Row],[JUMLAH]]*NOTA[[#This Row],[DISC 1]])</f>
        <v/>
      </c>
      <c r="Y254" s="50" t="str">
        <f>IF(NOTA[[#This Row],[JUMLAH]]="","",(NOTA[[#This Row],[JUMLAH]]-NOTA[[#This Row],[DISC 1-]])*NOTA[[#This Row],[DISC 2]])</f>
        <v/>
      </c>
      <c r="Z254" s="50" t="str">
        <f>IF(NOTA[[#This Row],[JUMLAH]]="","",NOTA[[#This Row],[DISC 1-]]+NOTA[[#This Row],[DISC 2-]])</f>
        <v/>
      </c>
      <c r="AA254" s="50" t="str">
        <f>IF(NOTA[[#This Row],[JUMLAH]]="","",NOTA[[#This Row],[JUMLAH]]-NOTA[[#This Row],[DISC]])</f>
        <v/>
      </c>
      <c r="AB254" s="50"/>
      <c r="AC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0" t="str">
        <f>IF(OR(NOTA[[#This Row],[QTY]]="",NOTA[[#This Row],[HARGA SATUAN]]="",),"",NOTA[[#This Row],[QTY]]*NOTA[[#This Row],[HARGA SATUAN]])</f>
        <v/>
      </c>
      <c r="AG254" s="39" t="str">
        <f ca="1">IF(NOTA[ID_H]="","",INDEX(NOTA[TANGGAL],MATCH(,INDIRECT(ADDRESS(ROW(NOTA[TANGGAL]),COLUMN(NOTA[TANGGAL]))&amp;":"&amp;ADDRESS(ROW(),COLUMN(NOTA[TANGGAL]))),-1)))</f>
        <v/>
      </c>
      <c r="AH254" s="41" t="str">
        <f ca="1">IF(NOTA[[#This Row],[NAMA BARANG]]="","",INDEX(NOTA[SUPPLIER],MATCH(,INDIRECT(ADDRESS(ROW(NOTA[ID]),COLUMN(NOTA[ID]))&amp;":"&amp;ADDRESS(ROW(),COLUMN(NOTA[ID]))),-1)))</f>
        <v/>
      </c>
      <c r="AI254" s="41" t="str">
        <f ca="1">IF(NOTA[[#This Row],[ID_H]]="","",IF(NOTA[[#This Row],[FAKTUR]]="",INDIRECT(ADDRESS(ROW()-1,COLUMN())),NOTA[[#This Row],[FAKTUR]]))</f>
        <v/>
      </c>
      <c r="AJ254" s="38" t="str">
        <f ca="1">IF(NOTA[[#This Row],[ID]]="","",COUNTIF(NOTA[ID_H],NOTA[[#This Row],[ID_H]]))</f>
        <v/>
      </c>
      <c r="AK254" s="38" t="str">
        <f ca="1">IF(NOTA[[#This Row],[TGL.NOTA]]="",IF(NOTA[[#This Row],[SUPPLIER_H]]="","",AK253),MONTH(NOTA[[#This Row],[TGL.NOTA]]))</f>
        <v/>
      </c>
      <c r="AL254" s="38" t="str">
        <f>LOWER(SUBSTITUTE(SUBSTITUTE(SUBSTITUTE(SUBSTITUTE(SUBSTITUTE(SUBSTITUTE(SUBSTITUTE(SUBSTITUTE(SUBSTITUTE(NOTA[NAMA BARANG]," ",),".",""),"-",""),"(",""),")",""),",",""),"/",""),"""",""),"+",""))</f>
        <v/>
      </c>
      <c r="AM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8" t="str">
        <f>IF(NOTA[[#This Row],[CONCAT4]]="","",_xlfn.IFNA(MATCH(NOTA[[#This Row],[CONCAT4]],[2]!RAW[CONCAT_H],0),FALSE))</f>
        <v/>
      </c>
      <c r="AQ254" s="38" t="str">
        <f>IF(NOTA[[#This Row],[CONCAT1]]="","",MATCH(NOTA[[#This Row],[CONCAT1]],[3]!db[NB NOTA_C],0))</f>
        <v/>
      </c>
      <c r="AR254" s="38" t="str">
        <f>IF(NOTA[[#This Row],[QTY/ CTN]]="","",TRUE)</f>
        <v/>
      </c>
      <c r="AS254" s="38" t="str">
        <f ca="1">IF(NOTA[[#This Row],[ID_H]]="","",IF(NOTA[[#This Row],[Column3]]=TRUE,NOTA[[#This Row],[QTY/ CTN]],INDEX([3]!db[QTY/ CTN],NOTA[[#This Row],[//DB]])))</f>
        <v/>
      </c>
      <c r="AT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4" s="38" t="str">
        <f ca="1">IF(NOTA[[#This Row],[ID_H]]="","",MATCH(NOTA[[#This Row],[NB NOTA_C_QTY]],[4]!db[NB NOTA_C_QTY+F],0))</f>
        <v/>
      </c>
      <c r="AV254" s="53" t="str">
        <f ca="1">IF(NOTA[[#This Row],[NB NOTA_C_QTY]]="","",ROW()-2)</f>
        <v/>
      </c>
    </row>
    <row r="255" spans="1:48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H255" s="47"/>
      <c r="N255" s="38"/>
      <c r="Q255" s="42"/>
      <c r="R255" s="48"/>
      <c r="S255" s="49"/>
      <c r="U255" s="50"/>
      <c r="V255" s="45"/>
      <c r="W255" s="50" t="str">
        <f>IF(NOTA[[#This Row],[HARGA/ CTN]]="",NOTA[[#This Row],[JUMLAH_H]],NOTA[[#This Row],[HARGA/ CTN]]*IF(NOTA[[#This Row],[C]]="",0,NOTA[[#This Row],[C]]))</f>
        <v/>
      </c>
      <c r="X255" s="50" t="str">
        <f>IF(NOTA[[#This Row],[JUMLAH]]="","",NOTA[[#This Row],[JUMLAH]]*NOTA[[#This Row],[DISC 1]])</f>
        <v/>
      </c>
      <c r="Y255" s="50" t="str">
        <f>IF(NOTA[[#This Row],[JUMLAH]]="","",(NOTA[[#This Row],[JUMLAH]]-NOTA[[#This Row],[DISC 1-]])*NOTA[[#This Row],[DISC 2]])</f>
        <v/>
      </c>
      <c r="Z255" s="50" t="str">
        <f>IF(NOTA[[#This Row],[JUMLAH]]="","",NOTA[[#This Row],[DISC 1-]]+NOTA[[#This Row],[DISC 2-]])</f>
        <v/>
      </c>
      <c r="AA255" s="50" t="str">
        <f>IF(NOTA[[#This Row],[JUMLAH]]="","",NOTA[[#This Row],[JUMLAH]]-NOTA[[#This Row],[DISC]])</f>
        <v/>
      </c>
      <c r="AB255" s="50"/>
      <c r="AC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50" t="str">
        <f>IF(OR(NOTA[[#This Row],[QTY]]="",NOTA[[#This Row],[HARGA SATUAN]]="",),"",NOTA[[#This Row],[QTY]]*NOTA[[#This Row],[HARGA SATUAN]])</f>
        <v/>
      </c>
      <c r="AG255" s="39" t="str">
        <f ca="1">IF(NOTA[ID_H]="","",INDEX(NOTA[TANGGAL],MATCH(,INDIRECT(ADDRESS(ROW(NOTA[TANGGAL]),COLUMN(NOTA[TANGGAL]))&amp;":"&amp;ADDRESS(ROW(),COLUMN(NOTA[TANGGAL]))),-1)))</f>
        <v/>
      </c>
      <c r="AH255" s="41" t="str">
        <f ca="1">IF(NOTA[[#This Row],[NAMA BARANG]]="","",INDEX(NOTA[SUPPLIER],MATCH(,INDIRECT(ADDRESS(ROW(NOTA[ID]),COLUMN(NOTA[ID]))&amp;":"&amp;ADDRESS(ROW(),COLUMN(NOTA[ID]))),-1)))</f>
        <v/>
      </c>
      <c r="AI255" s="41" t="str">
        <f ca="1">IF(NOTA[[#This Row],[ID_H]]="","",IF(NOTA[[#This Row],[FAKTUR]]="",INDIRECT(ADDRESS(ROW()-1,COLUMN())),NOTA[[#This Row],[FAKTUR]]))</f>
        <v/>
      </c>
      <c r="AJ255" s="38" t="str">
        <f ca="1">IF(NOTA[[#This Row],[ID]]="","",COUNTIF(NOTA[ID_H],NOTA[[#This Row],[ID_H]]))</f>
        <v/>
      </c>
      <c r="AK255" s="38" t="str">
        <f ca="1">IF(NOTA[[#This Row],[TGL.NOTA]]="",IF(NOTA[[#This Row],[SUPPLIER_H]]="","",AK254),MONTH(NOTA[[#This Row],[TGL.NOTA]]))</f>
        <v/>
      </c>
      <c r="AL255" s="38" t="str">
        <f>LOWER(SUBSTITUTE(SUBSTITUTE(SUBSTITUTE(SUBSTITUTE(SUBSTITUTE(SUBSTITUTE(SUBSTITUTE(SUBSTITUTE(SUBSTITUTE(NOTA[NAMA BARANG]," ",),".",""),"-",""),"(",""),")",""),",",""),"/",""),"""",""),"+",""))</f>
        <v/>
      </c>
      <c r="AM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38" t="str">
        <f>IF(NOTA[[#This Row],[CONCAT4]]="","",_xlfn.IFNA(MATCH(NOTA[[#This Row],[CONCAT4]],[2]!RAW[CONCAT_H],0),FALSE))</f>
        <v/>
      </c>
      <c r="AQ255" s="38" t="str">
        <f>IF(NOTA[[#This Row],[CONCAT1]]="","",MATCH(NOTA[[#This Row],[CONCAT1]],[3]!db[NB NOTA_C],0))</f>
        <v/>
      </c>
      <c r="AR255" s="38" t="str">
        <f>IF(NOTA[[#This Row],[QTY/ CTN]]="","",TRUE)</f>
        <v/>
      </c>
      <c r="AS255" s="38" t="str">
        <f ca="1">IF(NOTA[[#This Row],[ID_H]]="","",IF(NOTA[[#This Row],[Column3]]=TRUE,NOTA[[#This Row],[QTY/ CTN]],INDEX([3]!db[QTY/ CTN],NOTA[[#This Row],[//DB]])))</f>
        <v/>
      </c>
      <c r="AT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5" s="38" t="str">
        <f ca="1">IF(NOTA[[#This Row],[ID_H]]="","",MATCH(NOTA[[#This Row],[NB NOTA_C_QTY]],[4]!db[NB NOTA_C_QTY+F],0))</f>
        <v/>
      </c>
      <c r="AV255" s="53" t="str">
        <f ca="1">IF(NOTA[[#This Row],[NB NOTA_C_QTY]]="","",ROW()-2)</f>
        <v/>
      </c>
    </row>
    <row r="256" spans="1:48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H256" s="47"/>
      <c r="N256" s="38"/>
      <c r="Q256" s="42"/>
      <c r="R256" s="48"/>
      <c r="S256" s="49"/>
      <c r="U256" s="50"/>
      <c r="V256" s="45"/>
      <c r="W256" s="50" t="str">
        <f>IF(NOTA[[#This Row],[HARGA/ CTN]]="",NOTA[[#This Row],[JUMLAH_H]],NOTA[[#This Row],[HARGA/ CTN]]*IF(NOTA[[#This Row],[C]]="",0,NOTA[[#This Row],[C]]))</f>
        <v/>
      </c>
      <c r="X256" s="50" t="str">
        <f>IF(NOTA[[#This Row],[JUMLAH]]="","",NOTA[[#This Row],[JUMLAH]]*NOTA[[#This Row],[DISC 1]])</f>
        <v/>
      </c>
      <c r="Y256" s="50" t="str">
        <f>IF(NOTA[[#This Row],[JUMLAH]]="","",(NOTA[[#This Row],[JUMLAH]]-NOTA[[#This Row],[DISC 1-]])*NOTA[[#This Row],[DISC 2]])</f>
        <v/>
      </c>
      <c r="Z256" s="50" t="str">
        <f>IF(NOTA[[#This Row],[JUMLAH]]="","",NOTA[[#This Row],[DISC 1-]]+NOTA[[#This Row],[DISC 2-]])</f>
        <v/>
      </c>
      <c r="AA256" s="50" t="str">
        <f>IF(NOTA[[#This Row],[JUMLAH]]="","",NOTA[[#This Row],[JUMLAH]]-NOTA[[#This Row],[DISC]])</f>
        <v/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6" s="50" t="str">
        <f>IF(OR(NOTA[[#This Row],[QTY]]="",NOTA[[#This Row],[HARGA SATUAN]]="",),"",NOTA[[#This Row],[QTY]]*NOTA[[#This Row],[HARGA SATUAN]])</f>
        <v/>
      </c>
      <c r="AG256" s="39" t="str">
        <f ca="1">IF(NOTA[ID_H]="","",INDEX(NOTA[TANGGAL],MATCH(,INDIRECT(ADDRESS(ROW(NOTA[TANGGAL]),COLUMN(NOTA[TANGGAL]))&amp;":"&amp;ADDRESS(ROW(),COLUMN(NOTA[TANGGAL]))),-1)))</f>
        <v/>
      </c>
      <c r="AH256" s="41" t="str">
        <f ca="1">IF(NOTA[[#This Row],[NAMA BARANG]]="","",INDEX(NOTA[SUPPLIER],MATCH(,INDIRECT(ADDRESS(ROW(NOTA[ID]),COLUMN(NOTA[ID]))&amp;":"&amp;ADDRESS(ROW(),COLUMN(NOTA[ID]))),-1)))</f>
        <v/>
      </c>
      <c r="AI256" s="41" t="str">
        <f ca="1">IF(NOTA[[#This Row],[ID_H]]="","",IF(NOTA[[#This Row],[FAKTUR]]="",INDIRECT(ADDRESS(ROW()-1,COLUMN())),NOTA[[#This Row],[FAKTUR]]))</f>
        <v/>
      </c>
      <c r="AJ256" s="38" t="str">
        <f ca="1">IF(NOTA[[#This Row],[ID]]="","",COUNTIF(NOTA[ID_H],NOTA[[#This Row],[ID_H]]))</f>
        <v/>
      </c>
      <c r="AK256" s="38" t="str">
        <f ca="1">IF(NOTA[[#This Row],[TGL.NOTA]]="",IF(NOTA[[#This Row],[SUPPLIER_H]]="","",AK255),MONTH(NOTA[[#This Row],[TGL.NOTA]]))</f>
        <v/>
      </c>
      <c r="AL256" s="38" t="str">
        <f>LOWER(SUBSTITUTE(SUBSTITUTE(SUBSTITUTE(SUBSTITUTE(SUBSTITUTE(SUBSTITUTE(SUBSTITUTE(SUBSTITUTE(SUBSTITUTE(NOTA[NAMA BARANG]," ",),".",""),"-",""),"(",""),")",""),",",""),"/",""),"""",""),"+",""))</f>
        <v/>
      </c>
      <c r="AM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8" t="str">
        <f>IF(NOTA[[#This Row],[CONCAT4]]="","",_xlfn.IFNA(MATCH(NOTA[[#This Row],[CONCAT4]],[2]!RAW[CONCAT_H],0),FALSE))</f>
        <v/>
      </c>
      <c r="AQ256" s="38" t="str">
        <f>IF(NOTA[[#This Row],[CONCAT1]]="","",MATCH(NOTA[[#This Row],[CONCAT1]],[3]!db[NB NOTA_C],0))</f>
        <v/>
      </c>
      <c r="AR256" s="38" t="str">
        <f>IF(NOTA[[#This Row],[QTY/ CTN]]="","",TRUE)</f>
        <v/>
      </c>
      <c r="AS256" s="38" t="str">
        <f ca="1">IF(NOTA[[#This Row],[ID_H]]="","",IF(NOTA[[#This Row],[Column3]]=TRUE,NOTA[[#This Row],[QTY/ CTN]],INDEX([3]!db[QTY/ CTN],NOTA[[#This Row],[//DB]])))</f>
        <v/>
      </c>
      <c r="AT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6" s="38" t="str">
        <f ca="1">IF(NOTA[[#This Row],[ID_H]]="","",MATCH(NOTA[[#This Row],[NB NOTA_C_QTY]],[4]!db[NB NOTA_C_QTY+F],0))</f>
        <v/>
      </c>
      <c r="AV256" s="53" t="str">
        <f ca="1">IF(NOTA[[#This Row],[NB NOTA_C_QTY]]="","",ROW()-2)</f>
        <v/>
      </c>
    </row>
    <row r="257" spans="1:48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H257" s="47"/>
      <c r="N257" s="38"/>
      <c r="Q257" s="42"/>
      <c r="R257" s="48"/>
      <c r="S257" s="49"/>
      <c r="U257" s="50"/>
      <c r="V257" s="45"/>
      <c r="W257" s="50" t="str">
        <f>IF(NOTA[[#This Row],[HARGA/ CTN]]="",NOTA[[#This Row],[JUMLAH_H]],NOTA[[#This Row],[HARGA/ CTN]]*IF(NOTA[[#This Row],[C]]="",0,NOTA[[#This Row],[C]]))</f>
        <v/>
      </c>
      <c r="X257" s="50" t="str">
        <f>IF(NOTA[[#This Row],[JUMLAH]]="","",NOTA[[#This Row],[JUMLAH]]*NOTA[[#This Row],[DISC 1]])</f>
        <v/>
      </c>
      <c r="Y257" s="50" t="str">
        <f>IF(NOTA[[#This Row],[JUMLAH]]="","",(NOTA[[#This Row],[JUMLAH]]-NOTA[[#This Row],[DISC 1-]])*NOTA[[#This Row],[DISC 2]])</f>
        <v/>
      </c>
      <c r="Z257" s="50" t="str">
        <f>IF(NOTA[[#This Row],[JUMLAH]]="","",NOTA[[#This Row],[DISC 1-]]+NOTA[[#This Row],[DISC 2-]])</f>
        <v/>
      </c>
      <c r="AA257" s="50" t="str">
        <f>IF(NOTA[[#This Row],[JUMLAH]]="","",NOTA[[#This Row],[JUMLAH]]-NOTA[[#This Row],[DISC]])</f>
        <v/>
      </c>
      <c r="AB257" s="50"/>
      <c r="AC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7" s="50" t="str">
        <f>IF(OR(NOTA[[#This Row],[QTY]]="",NOTA[[#This Row],[HARGA SATUAN]]="",),"",NOTA[[#This Row],[QTY]]*NOTA[[#This Row],[HARGA SATUAN]])</f>
        <v/>
      </c>
      <c r="AG257" s="39" t="str">
        <f ca="1">IF(NOTA[ID_H]="","",INDEX(NOTA[TANGGAL],MATCH(,INDIRECT(ADDRESS(ROW(NOTA[TANGGAL]),COLUMN(NOTA[TANGGAL]))&amp;":"&amp;ADDRESS(ROW(),COLUMN(NOTA[TANGGAL]))),-1)))</f>
        <v/>
      </c>
      <c r="AH257" s="41" t="str">
        <f ca="1">IF(NOTA[[#This Row],[NAMA BARANG]]="","",INDEX(NOTA[SUPPLIER],MATCH(,INDIRECT(ADDRESS(ROW(NOTA[ID]),COLUMN(NOTA[ID]))&amp;":"&amp;ADDRESS(ROW(),COLUMN(NOTA[ID]))),-1)))</f>
        <v/>
      </c>
      <c r="AI257" s="41" t="str">
        <f ca="1">IF(NOTA[[#This Row],[ID_H]]="","",IF(NOTA[[#This Row],[FAKTUR]]="",INDIRECT(ADDRESS(ROW()-1,COLUMN())),NOTA[[#This Row],[FAKTUR]]))</f>
        <v/>
      </c>
      <c r="AJ257" s="38" t="str">
        <f ca="1">IF(NOTA[[#This Row],[ID]]="","",COUNTIF(NOTA[ID_H],NOTA[[#This Row],[ID_H]]))</f>
        <v/>
      </c>
      <c r="AK257" s="38" t="str">
        <f ca="1">IF(NOTA[[#This Row],[TGL.NOTA]]="",IF(NOTA[[#This Row],[SUPPLIER_H]]="","",AK256),MONTH(NOTA[[#This Row],[TGL.NOTA]]))</f>
        <v/>
      </c>
      <c r="AL257" s="38" t="str">
        <f>LOWER(SUBSTITUTE(SUBSTITUTE(SUBSTITUTE(SUBSTITUTE(SUBSTITUTE(SUBSTITUTE(SUBSTITUTE(SUBSTITUTE(SUBSTITUTE(NOTA[NAMA BARANG]," ",),".",""),"-",""),"(",""),")",""),",",""),"/",""),"""",""),"+",""))</f>
        <v/>
      </c>
      <c r="AM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8" t="str">
        <f>IF(NOTA[[#This Row],[CONCAT4]]="","",_xlfn.IFNA(MATCH(NOTA[[#This Row],[CONCAT4]],[2]!RAW[CONCAT_H],0),FALSE))</f>
        <v/>
      </c>
      <c r="AQ257" s="38" t="str">
        <f>IF(NOTA[[#This Row],[CONCAT1]]="","",MATCH(NOTA[[#This Row],[CONCAT1]],[3]!db[NB NOTA_C],0))</f>
        <v/>
      </c>
      <c r="AR257" s="38" t="str">
        <f>IF(NOTA[[#This Row],[QTY/ CTN]]="","",TRUE)</f>
        <v/>
      </c>
      <c r="AS257" s="38" t="str">
        <f ca="1">IF(NOTA[[#This Row],[ID_H]]="","",IF(NOTA[[#This Row],[Column3]]=TRUE,NOTA[[#This Row],[QTY/ CTN]],INDEX([3]!db[QTY/ CTN],NOTA[[#This Row],[//DB]])))</f>
        <v/>
      </c>
      <c r="AT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7" s="38" t="str">
        <f ca="1">IF(NOTA[[#This Row],[ID_H]]="","",MATCH(NOTA[[#This Row],[NB NOTA_C_QTY]],[4]!db[NB NOTA_C_QTY+F],0))</f>
        <v/>
      </c>
      <c r="AV257" s="53" t="str">
        <f ca="1">IF(NOTA[[#This Row],[NB NOTA_C_QTY]]="","",ROW()-2)</f>
        <v/>
      </c>
    </row>
    <row r="258" spans="1:48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H258" s="47"/>
      <c r="N258" s="38"/>
      <c r="Q258" s="42"/>
      <c r="R258" s="48"/>
      <c r="S258" s="49"/>
      <c r="U258" s="50"/>
      <c r="V258" s="45"/>
      <c r="W258" s="50" t="str">
        <f>IF(NOTA[[#This Row],[HARGA/ CTN]]="",NOTA[[#This Row],[JUMLAH_H]],NOTA[[#This Row],[HARGA/ CTN]]*IF(NOTA[[#This Row],[C]]="",0,NOTA[[#This Row],[C]]))</f>
        <v/>
      </c>
      <c r="X258" s="50" t="str">
        <f>IF(NOTA[[#This Row],[JUMLAH]]="","",NOTA[[#This Row],[JUMLAH]]*NOTA[[#This Row],[DISC 1]])</f>
        <v/>
      </c>
      <c r="Y258" s="50" t="str">
        <f>IF(NOTA[[#This Row],[JUMLAH]]="","",(NOTA[[#This Row],[JUMLAH]]-NOTA[[#This Row],[DISC 1-]])*NOTA[[#This Row],[DISC 2]])</f>
        <v/>
      </c>
      <c r="Z258" s="50" t="str">
        <f>IF(NOTA[[#This Row],[JUMLAH]]="","",NOTA[[#This Row],[DISC 1-]]+NOTA[[#This Row],[DISC 2-]])</f>
        <v/>
      </c>
      <c r="AA258" s="50" t="str">
        <f>IF(NOTA[[#This Row],[JUMLAH]]="","",NOTA[[#This Row],[JUMLAH]]-NOTA[[#This Row],[DISC]])</f>
        <v/>
      </c>
      <c r="AB258" s="50"/>
      <c r="AC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50" t="str">
        <f>IF(OR(NOTA[[#This Row],[QTY]]="",NOTA[[#This Row],[HARGA SATUAN]]="",),"",NOTA[[#This Row],[QTY]]*NOTA[[#This Row],[HARGA SATUAN]])</f>
        <v/>
      </c>
      <c r="AG258" s="39" t="str">
        <f ca="1">IF(NOTA[ID_H]="","",INDEX(NOTA[TANGGAL],MATCH(,INDIRECT(ADDRESS(ROW(NOTA[TANGGAL]),COLUMN(NOTA[TANGGAL]))&amp;":"&amp;ADDRESS(ROW(),COLUMN(NOTA[TANGGAL]))),-1)))</f>
        <v/>
      </c>
      <c r="AH258" s="41" t="str">
        <f ca="1">IF(NOTA[[#This Row],[NAMA BARANG]]="","",INDEX(NOTA[SUPPLIER],MATCH(,INDIRECT(ADDRESS(ROW(NOTA[ID]),COLUMN(NOTA[ID]))&amp;":"&amp;ADDRESS(ROW(),COLUMN(NOTA[ID]))),-1)))</f>
        <v/>
      </c>
      <c r="AI258" s="41" t="str">
        <f ca="1">IF(NOTA[[#This Row],[ID_H]]="","",IF(NOTA[[#This Row],[FAKTUR]]="",INDIRECT(ADDRESS(ROW()-1,COLUMN())),NOTA[[#This Row],[FAKTUR]]))</f>
        <v/>
      </c>
      <c r="AJ258" s="38" t="str">
        <f ca="1">IF(NOTA[[#This Row],[ID]]="","",COUNTIF(NOTA[ID_H],NOTA[[#This Row],[ID_H]]))</f>
        <v/>
      </c>
      <c r="AK258" s="38" t="str">
        <f ca="1">IF(NOTA[[#This Row],[TGL.NOTA]]="",IF(NOTA[[#This Row],[SUPPLIER_H]]="","",AK257),MONTH(NOTA[[#This Row],[TGL.NOTA]]))</f>
        <v/>
      </c>
      <c r="AL258" s="38" t="str">
        <f>LOWER(SUBSTITUTE(SUBSTITUTE(SUBSTITUTE(SUBSTITUTE(SUBSTITUTE(SUBSTITUTE(SUBSTITUTE(SUBSTITUTE(SUBSTITUTE(NOTA[NAMA BARANG]," ",),".",""),"-",""),"(",""),")",""),",",""),"/",""),"""",""),"+",""))</f>
        <v/>
      </c>
      <c r="AM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8" t="str">
        <f>IF(NOTA[[#This Row],[CONCAT4]]="","",_xlfn.IFNA(MATCH(NOTA[[#This Row],[CONCAT4]],[2]!RAW[CONCAT_H],0),FALSE))</f>
        <v/>
      </c>
      <c r="AQ258" s="38" t="str">
        <f>IF(NOTA[[#This Row],[CONCAT1]]="","",MATCH(NOTA[[#This Row],[CONCAT1]],[3]!db[NB NOTA_C],0))</f>
        <v/>
      </c>
      <c r="AR258" s="38" t="str">
        <f>IF(NOTA[[#This Row],[QTY/ CTN]]="","",TRUE)</f>
        <v/>
      </c>
      <c r="AS258" s="38" t="str">
        <f ca="1">IF(NOTA[[#This Row],[ID_H]]="","",IF(NOTA[[#This Row],[Column3]]=TRUE,NOTA[[#This Row],[QTY/ CTN]],INDEX([3]!db[QTY/ CTN],NOTA[[#This Row],[//DB]])))</f>
        <v/>
      </c>
      <c r="AT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8" s="38" t="str">
        <f ca="1">IF(NOTA[[#This Row],[ID_H]]="","",MATCH(NOTA[[#This Row],[NB NOTA_C_QTY]],[4]!db[NB NOTA_C_QTY+F],0))</f>
        <v/>
      </c>
      <c r="AV258" s="53" t="str">
        <f ca="1">IF(NOTA[[#This Row],[NB NOTA_C_QTY]]="","",ROW()-2)</f>
        <v/>
      </c>
    </row>
    <row r="259" spans="1:48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H259" s="47"/>
      <c r="N259" s="38"/>
      <c r="Q259" s="42"/>
      <c r="R259" s="48"/>
      <c r="S259" s="49"/>
      <c r="U259" s="50"/>
      <c r="V259" s="45"/>
      <c r="W259" s="50" t="str">
        <f>IF(NOTA[[#This Row],[HARGA/ CTN]]="",NOTA[[#This Row],[JUMLAH_H]],NOTA[[#This Row],[HARGA/ CTN]]*IF(NOTA[[#This Row],[C]]="",0,NOTA[[#This Row],[C]]))</f>
        <v/>
      </c>
      <c r="X259" s="50" t="str">
        <f>IF(NOTA[[#This Row],[JUMLAH]]="","",NOTA[[#This Row],[JUMLAH]]*NOTA[[#This Row],[DISC 1]])</f>
        <v/>
      </c>
      <c r="Y259" s="50" t="str">
        <f>IF(NOTA[[#This Row],[JUMLAH]]="","",(NOTA[[#This Row],[JUMLAH]]-NOTA[[#This Row],[DISC 1-]])*NOTA[[#This Row],[DISC 2]])</f>
        <v/>
      </c>
      <c r="Z259" s="50" t="str">
        <f>IF(NOTA[[#This Row],[JUMLAH]]="","",NOTA[[#This Row],[DISC 1-]]+NOTA[[#This Row],[DISC 2-]])</f>
        <v/>
      </c>
      <c r="AA259" s="50" t="str">
        <f>IF(NOTA[[#This Row],[JUMLAH]]="","",NOTA[[#This Row],[JUMLAH]]-NOTA[[#This Row],[DISC]])</f>
        <v/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50" t="str">
        <f>IF(OR(NOTA[[#This Row],[QTY]]="",NOTA[[#This Row],[HARGA SATUAN]]="",),"",NOTA[[#This Row],[QTY]]*NOTA[[#This Row],[HARGA SATUAN]])</f>
        <v/>
      </c>
      <c r="AG259" s="39" t="str">
        <f ca="1">IF(NOTA[ID_H]="","",INDEX(NOTA[TANGGAL],MATCH(,INDIRECT(ADDRESS(ROW(NOTA[TANGGAL]),COLUMN(NOTA[TANGGAL]))&amp;":"&amp;ADDRESS(ROW(),COLUMN(NOTA[TANGGAL]))),-1)))</f>
        <v/>
      </c>
      <c r="AH259" s="41" t="str">
        <f ca="1">IF(NOTA[[#This Row],[NAMA BARANG]]="","",INDEX(NOTA[SUPPLIER],MATCH(,INDIRECT(ADDRESS(ROW(NOTA[ID]),COLUMN(NOTA[ID]))&amp;":"&amp;ADDRESS(ROW(),COLUMN(NOTA[ID]))),-1)))</f>
        <v/>
      </c>
      <c r="AI259" s="41" t="str">
        <f ca="1">IF(NOTA[[#This Row],[ID_H]]="","",IF(NOTA[[#This Row],[FAKTUR]]="",INDIRECT(ADDRESS(ROW()-1,COLUMN())),NOTA[[#This Row],[FAKTUR]]))</f>
        <v/>
      </c>
      <c r="AJ259" s="38" t="str">
        <f ca="1">IF(NOTA[[#This Row],[ID]]="","",COUNTIF(NOTA[ID_H],NOTA[[#This Row],[ID_H]]))</f>
        <v/>
      </c>
      <c r="AK259" s="38" t="str">
        <f ca="1">IF(NOTA[[#This Row],[TGL.NOTA]]="",IF(NOTA[[#This Row],[SUPPLIER_H]]="","",AK258),MONTH(NOTA[[#This Row],[TGL.NOTA]]))</f>
        <v/>
      </c>
      <c r="AL259" s="38" t="str">
        <f>LOWER(SUBSTITUTE(SUBSTITUTE(SUBSTITUTE(SUBSTITUTE(SUBSTITUTE(SUBSTITUTE(SUBSTITUTE(SUBSTITUTE(SUBSTITUTE(NOTA[NAMA BARANG]," ",),".",""),"-",""),"(",""),")",""),",",""),"/",""),"""",""),"+",""))</f>
        <v/>
      </c>
      <c r="AM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8" t="str">
        <f>IF(NOTA[[#This Row],[CONCAT4]]="","",_xlfn.IFNA(MATCH(NOTA[[#This Row],[CONCAT4]],[2]!RAW[CONCAT_H],0),FALSE))</f>
        <v/>
      </c>
      <c r="AQ259" s="38" t="str">
        <f>IF(NOTA[[#This Row],[CONCAT1]]="","",MATCH(NOTA[[#This Row],[CONCAT1]],[3]!db[NB NOTA_C],0))</f>
        <v/>
      </c>
      <c r="AR259" s="38" t="str">
        <f>IF(NOTA[[#This Row],[QTY/ CTN]]="","",TRUE)</f>
        <v/>
      </c>
      <c r="AS259" s="38" t="str">
        <f ca="1">IF(NOTA[[#This Row],[ID_H]]="","",IF(NOTA[[#This Row],[Column3]]=TRUE,NOTA[[#This Row],[QTY/ CTN]],INDEX([3]!db[QTY/ CTN],NOTA[[#This Row],[//DB]])))</f>
        <v/>
      </c>
      <c r="AT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9" s="38" t="str">
        <f ca="1">IF(NOTA[[#This Row],[ID_H]]="","",MATCH(NOTA[[#This Row],[NB NOTA_C_QTY]],[4]!db[NB NOTA_C_QTY+F],0))</f>
        <v/>
      </c>
      <c r="AV259" s="53" t="str">
        <f ca="1">IF(NOTA[[#This Row],[NB NOTA_C_QTY]]="","",ROW()-2)</f>
        <v/>
      </c>
    </row>
    <row r="260" spans="1:48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H260" s="47"/>
      <c r="N260" s="38"/>
      <c r="Q260" s="42"/>
      <c r="R260" s="48"/>
      <c r="S260" s="49"/>
      <c r="U260" s="50"/>
      <c r="V260" s="45"/>
      <c r="W260" s="50" t="str">
        <f>IF(NOTA[[#This Row],[HARGA/ CTN]]="",NOTA[[#This Row],[JUMLAH_H]],NOTA[[#This Row],[HARGA/ CTN]]*IF(NOTA[[#This Row],[C]]="",0,NOTA[[#This Row],[C]]))</f>
        <v/>
      </c>
      <c r="X260" s="50" t="str">
        <f>IF(NOTA[[#This Row],[JUMLAH]]="","",NOTA[[#This Row],[JUMLAH]]*NOTA[[#This Row],[DISC 1]])</f>
        <v/>
      </c>
      <c r="Y260" s="50" t="str">
        <f>IF(NOTA[[#This Row],[JUMLAH]]="","",(NOTA[[#This Row],[JUMLAH]]-NOTA[[#This Row],[DISC 1-]])*NOTA[[#This Row],[DISC 2]])</f>
        <v/>
      </c>
      <c r="Z260" s="50" t="str">
        <f>IF(NOTA[[#This Row],[JUMLAH]]="","",NOTA[[#This Row],[DISC 1-]]+NOTA[[#This Row],[DISC 2-]])</f>
        <v/>
      </c>
      <c r="AA260" s="50" t="str">
        <f>IF(NOTA[[#This Row],[JUMLAH]]="","",NOTA[[#This Row],[JUMLAH]]-NOTA[[#This Row],[DISC]])</f>
        <v/>
      </c>
      <c r="AB260" s="50"/>
      <c r="AC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50" t="str">
        <f>IF(OR(NOTA[[#This Row],[QTY]]="",NOTA[[#This Row],[HARGA SATUAN]]="",),"",NOTA[[#This Row],[QTY]]*NOTA[[#This Row],[HARGA SATUAN]])</f>
        <v/>
      </c>
      <c r="AG260" s="39" t="str">
        <f ca="1">IF(NOTA[ID_H]="","",INDEX(NOTA[TANGGAL],MATCH(,INDIRECT(ADDRESS(ROW(NOTA[TANGGAL]),COLUMN(NOTA[TANGGAL]))&amp;":"&amp;ADDRESS(ROW(),COLUMN(NOTA[TANGGAL]))),-1)))</f>
        <v/>
      </c>
      <c r="AH260" s="41" t="str">
        <f ca="1">IF(NOTA[[#This Row],[NAMA BARANG]]="","",INDEX(NOTA[SUPPLIER],MATCH(,INDIRECT(ADDRESS(ROW(NOTA[ID]),COLUMN(NOTA[ID]))&amp;":"&amp;ADDRESS(ROW(),COLUMN(NOTA[ID]))),-1)))</f>
        <v/>
      </c>
      <c r="AI260" s="41" t="str">
        <f ca="1">IF(NOTA[[#This Row],[ID_H]]="","",IF(NOTA[[#This Row],[FAKTUR]]="",INDIRECT(ADDRESS(ROW()-1,COLUMN())),NOTA[[#This Row],[FAKTUR]]))</f>
        <v/>
      </c>
      <c r="AJ260" s="38" t="str">
        <f ca="1">IF(NOTA[[#This Row],[ID]]="","",COUNTIF(NOTA[ID_H],NOTA[[#This Row],[ID_H]]))</f>
        <v/>
      </c>
      <c r="AK260" s="38" t="str">
        <f ca="1">IF(NOTA[[#This Row],[TGL.NOTA]]="",IF(NOTA[[#This Row],[SUPPLIER_H]]="","",AK259),MONTH(NOTA[[#This Row],[TGL.NOTA]]))</f>
        <v/>
      </c>
      <c r="AL260" s="38" t="str">
        <f>LOWER(SUBSTITUTE(SUBSTITUTE(SUBSTITUTE(SUBSTITUTE(SUBSTITUTE(SUBSTITUTE(SUBSTITUTE(SUBSTITUTE(SUBSTITUTE(NOTA[NAMA BARANG]," ",),".",""),"-",""),"(",""),")",""),",",""),"/",""),"""",""),"+",""))</f>
        <v/>
      </c>
      <c r="AM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38" t="str">
        <f>IF(NOTA[[#This Row],[CONCAT4]]="","",_xlfn.IFNA(MATCH(NOTA[[#This Row],[CONCAT4]],[2]!RAW[CONCAT_H],0),FALSE))</f>
        <v/>
      </c>
      <c r="AQ260" s="38" t="str">
        <f>IF(NOTA[[#This Row],[CONCAT1]]="","",MATCH(NOTA[[#This Row],[CONCAT1]],[3]!db[NB NOTA_C],0))</f>
        <v/>
      </c>
      <c r="AR260" s="38" t="str">
        <f>IF(NOTA[[#This Row],[QTY/ CTN]]="","",TRUE)</f>
        <v/>
      </c>
      <c r="AS260" s="38" t="str">
        <f ca="1">IF(NOTA[[#This Row],[ID_H]]="","",IF(NOTA[[#This Row],[Column3]]=TRUE,NOTA[[#This Row],[QTY/ CTN]],INDEX([3]!db[QTY/ CTN],NOTA[[#This Row],[//DB]])))</f>
        <v/>
      </c>
      <c r="AT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0" s="38" t="str">
        <f ca="1">IF(NOTA[[#This Row],[ID_H]]="","",MATCH(NOTA[[#This Row],[NB NOTA_C_QTY]],[4]!db[NB NOTA_C_QTY+F],0))</f>
        <v/>
      </c>
      <c r="AV260" s="53" t="str">
        <f ca="1">IF(NOTA[[#This Row],[NB NOTA_C_QTY]]="","",ROW()-2)</f>
        <v/>
      </c>
    </row>
    <row r="261" spans="1:48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H261" s="47"/>
      <c r="N261" s="38"/>
      <c r="Q261" s="42"/>
      <c r="R261" s="48"/>
      <c r="S261" s="49"/>
      <c r="U261" s="50"/>
      <c r="V261" s="45"/>
      <c r="W261" s="50" t="str">
        <f>IF(NOTA[[#This Row],[HARGA/ CTN]]="",NOTA[[#This Row],[JUMLAH_H]],NOTA[[#This Row],[HARGA/ CTN]]*IF(NOTA[[#This Row],[C]]="",0,NOTA[[#This Row],[C]]))</f>
        <v/>
      </c>
      <c r="X261" s="50" t="str">
        <f>IF(NOTA[[#This Row],[JUMLAH]]="","",NOTA[[#This Row],[JUMLAH]]*NOTA[[#This Row],[DISC 1]])</f>
        <v/>
      </c>
      <c r="Y261" s="50" t="str">
        <f>IF(NOTA[[#This Row],[JUMLAH]]="","",(NOTA[[#This Row],[JUMLAH]]-NOTA[[#This Row],[DISC 1-]])*NOTA[[#This Row],[DISC 2]])</f>
        <v/>
      </c>
      <c r="Z261" s="50" t="str">
        <f>IF(NOTA[[#This Row],[JUMLAH]]="","",NOTA[[#This Row],[DISC 1-]]+NOTA[[#This Row],[DISC 2-]])</f>
        <v/>
      </c>
      <c r="AA261" s="50" t="str">
        <f>IF(NOTA[[#This Row],[JUMLAH]]="","",NOTA[[#This Row],[JUMLAH]]-NOTA[[#This Row],[DISC]])</f>
        <v/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50" t="str">
        <f>IF(OR(NOTA[[#This Row],[QTY]]="",NOTA[[#This Row],[HARGA SATUAN]]="",),"",NOTA[[#This Row],[QTY]]*NOTA[[#This Row],[HARGA SATUAN]])</f>
        <v/>
      </c>
      <c r="AG261" s="39" t="str">
        <f ca="1">IF(NOTA[ID_H]="","",INDEX(NOTA[TANGGAL],MATCH(,INDIRECT(ADDRESS(ROW(NOTA[TANGGAL]),COLUMN(NOTA[TANGGAL]))&amp;":"&amp;ADDRESS(ROW(),COLUMN(NOTA[TANGGAL]))),-1)))</f>
        <v/>
      </c>
      <c r="AH261" s="41" t="str">
        <f ca="1">IF(NOTA[[#This Row],[NAMA BARANG]]="","",INDEX(NOTA[SUPPLIER],MATCH(,INDIRECT(ADDRESS(ROW(NOTA[ID]),COLUMN(NOTA[ID]))&amp;":"&amp;ADDRESS(ROW(),COLUMN(NOTA[ID]))),-1)))</f>
        <v/>
      </c>
      <c r="AI261" s="41" t="str">
        <f ca="1">IF(NOTA[[#This Row],[ID_H]]="","",IF(NOTA[[#This Row],[FAKTUR]]="",INDIRECT(ADDRESS(ROW()-1,COLUMN())),NOTA[[#This Row],[FAKTUR]]))</f>
        <v/>
      </c>
      <c r="AJ261" s="38" t="str">
        <f ca="1">IF(NOTA[[#This Row],[ID]]="","",COUNTIF(NOTA[ID_H],NOTA[[#This Row],[ID_H]]))</f>
        <v/>
      </c>
      <c r="AK261" s="38" t="str">
        <f ca="1">IF(NOTA[[#This Row],[TGL.NOTA]]="",IF(NOTA[[#This Row],[SUPPLIER_H]]="","",AK260),MONTH(NOTA[[#This Row],[TGL.NOTA]]))</f>
        <v/>
      </c>
      <c r="AL261" s="38" t="str">
        <f>LOWER(SUBSTITUTE(SUBSTITUTE(SUBSTITUTE(SUBSTITUTE(SUBSTITUTE(SUBSTITUTE(SUBSTITUTE(SUBSTITUTE(SUBSTITUTE(NOTA[NAMA BARANG]," ",),".",""),"-",""),"(",""),")",""),",",""),"/",""),"""",""),"+",""))</f>
        <v/>
      </c>
      <c r="AM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8" t="str">
        <f>IF(NOTA[[#This Row],[CONCAT4]]="","",_xlfn.IFNA(MATCH(NOTA[[#This Row],[CONCAT4]],[2]!RAW[CONCAT_H],0),FALSE))</f>
        <v/>
      </c>
      <c r="AQ261" s="38" t="str">
        <f>IF(NOTA[[#This Row],[CONCAT1]]="","",MATCH(NOTA[[#This Row],[CONCAT1]],[3]!db[NB NOTA_C],0))</f>
        <v/>
      </c>
      <c r="AR261" s="38" t="str">
        <f>IF(NOTA[[#This Row],[QTY/ CTN]]="","",TRUE)</f>
        <v/>
      </c>
      <c r="AS261" s="38" t="str">
        <f ca="1">IF(NOTA[[#This Row],[ID_H]]="","",IF(NOTA[[#This Row],[Column3]]=TRUE,NOTA[[#This Row],[QTY/ CTN]],INDEX([3]!db[QTY/ CTN],NOTA[[#This Row],[//DB]])))</f>
        <v/>
      </c>
      <c r="AT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1" s="38" t="str">
        <f ca="1">IF(NOTA[[#This Row],[ID_H]]="","",MATCH(NOTA[[#This Row],[NB NOTA_C_QTY]],[4]!db[NB NOTA_C_QTY+F],0))</f>
        <v/>
      </c>
      <c r="AV261" s="53" t="str">
        <f ca="1">IF(NOTA[[#This Row],[NB NOTA_C_QTY]]="","",ROW()-2)</f>
        <v/>
      </c>
    </row>
    <row r="262" spans="1:48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H262" s="47"/>
      <c r="N262" s="38"/>
      <c r="Q262" s="42"/>
      <c r="R262" s="48"/>
      <c r="S262" s="49"/>
      <c r="U262" s="50"/>
      <c r="V262" s="45"/>
      <c r="W262" s="50" t="str">
        <f>IF(NOTA[[#This Row],[HARGA/ CTN]]="",NOTA[[#This Row],[JUMLAH_H]],NOTA[[#This Row],[HARGA/ CTN]]*IF(NOTA[[#This Row],[C]]="",0,NOTA[[#This Row],[C]]))</f>
        <v/>
      </c>
      <c r="X262" s="50" t="str">
        <f>IF(NOTA[[#This Row],[JUMLAH]]="","",NOTA[[#This Row],[JUMLAH]]*NOTA[[#This Row],[DISC 1]])</f>
        <v/>
      </c>
      <c r="Y262" s="50" t="str">
        <f>IF(NOTA[[#This Row],[JUMLAH]]="","",(NOTA[[#This Row],[JUMLAH]]-NOTA[[#This Row],[DISC 1-]])*NOTA[[#This Row],[DISC 2]])</f>
        <v/>
      </c>
      <c r="Z262" s="50" t="str">
        <f>IF(NOTA[[#This Row],[JUMLAH]]="","",NOTA[[#This Row],[DISC 1-]]+NOTA[[#This Row],[DISC 2-]])</f>
        <v/>
      </c>
      <c r="AA262" s="50" t="str">
        <f>IF(NOTA[[#This Row],[JUMLAH]]="","",NOTA[[#This Row],[JUMLAH]]-NOTA[[#This Row],[DISC]])</f>
        <v/>
      </c>
      <c r="AB262" s="50"/>
      <c r="AC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2" s="50" t="str">
        <f>IF(OR(NOTA[[#This Row],[QTY]]="",NOTA[[#This Row],[HARGA SATUAN]]="",),"",NOTA[[#This Row],[QTY]]*NOTA[[#This Row],[HARGA SATUAN]])</f>
        <v/>
      </c>
      <c r="AG262" s="39" t="str">
        <f ca="1">IF(NOTA[ID_H]="","",INDEX(NOTA[TANGGAL],MATCH(,INDIRECT(ADDRESS(ROW(NOTA[TANGGAL]),COLUMN(NOTA[TANGGAL]))&amp;":"&amp;ADDRESS(ROW(),COLUMN(NOTA[TANGGAL]))),-1)))</f>
        <v/>
      </c>
      <c r="AH262" s="41" t="str">
        <f ca="1">IF(NOTA[[#This Row],[NAMA BARANG]]="","",INDEX(NOTA[SUPPLIER],MATCH(,INDIRECT(ADDRESS(ROW(NOTA[ID]),COLUMN(NOTA[ID]))&amp;":"&amp;ADDRESS(ROW(),COLUMN(NOTA[ID]))),-1)))</f>
        <v/>
      </c>
      <c r="AI262" s="41" t="str">
        <f ca="1">IF(NOTA[[#This Row],[ID_H]]="","",IF(NOTA[[#This Row],[FAKTUR]]="",INDIRECT(ADDRESS(ROW()-1,COLUMN())),NOTA[[#This Row],[FAKTUR]]))</f>
        <v/>
      </c>
      <c r="AJ262" s="38" t="str">
        <f ca="1">IF(NOTA[[#This Row],[ID]]="","",COUNTIF(NOTA[ID_H],NOTA[[#This Row],[ID_H]]))</f>
        <v/>
      </c>
      <c r="AK262" s="38" t="str">
        <f ca="1">IF(NOTA[[#This Row],[TGL.NOTA]]="",IF(NOTA[[#This Row],[SUPPLIER_H]]="","",AK261),MONTH(NOTA[[#This Row],[TGL.NOTA]]))</f>
        <v/>
      </c>
      <c r="AL262" s="38" t="str">
        <f>LOWER(SUBSTITUTE(SUBSTITUTE(SUBSTITUTE(SUBSTITUTE(SUBSTITUTE(SUBSTITUTE(SUBSTITUTE(SUBSTITUTE(SUBSTITUTE(NOTA[NAMA BARANG]," ",),".",""),"-",""),"(",""),")",""),",",""),"/",""),"""",""),"+",""))</f>
        <v/>
      </c>
      <c r="AM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8" t="str">
        <f>IF(NOTA[[#This Row],[CONCAT4]]="","",_xlfn.IFNA(MATCH(NOTA[[#This Row],[CONCAT4]],[2]!RAW[CONCAT_H],0),FALSE))</f>
        <v/>
      </c>
      <c r="AQ262" s="38" t="str">
        <f>IF(NOTA[[#This Row],[CONCAT1]]="","",MATCH(NOTA[[#This Row],[CONCAT1]],[3]!db[NB NOTA_C],0))</f>
        <v/>
      </c>
      <c r="AR262" s="38" t="str">
        <f>IF(NOTA[[#This Row],[QTY/ CTN]]="","",TRUE)</f>
        <v/>
      </c>
      <c r="AS262" s="38" t="str">
        <f ca="1">IF(NOTA[[#This Row],[ID_H]]="","",IF(NOTA[[#This Row],[Column3]]=TRUE,NOTA[[#This Row],[QTY/ CTN]],INDEX([3]!db[QTY/ CTN],NOTA[[#This Row],[//DB]])))</f>
        <v/>
      </c>
      <c r="AT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2" s="38" t="str">
        <f ca="1">IF(NOTA[[#This Row],[ID_H]]="","",MATCH(NOTA[[#This Row],[NB NOTA_C_QTY]],[4]!db[NB NOTA_C_QTY+F],0))</f>
        <v/>
      </c>
      <c r="AV262" s="53" t="str">
        <f ca="1">IF(NOTA[[#This Row],[NB NOTA_C_QTY]]="","",ROW()-2)</f>
        <v/>
      </c>
    </row>
    <row r="263" spans="1:48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H263" s="47"/>
      <c r="N263" s="38"/>
      <c r="Q263" s="42"/>
      <c r="R263" s="48"/>
      <c r="S263" s="49"/>
      <c r="U263" s="50"/>
      <c r="V263" s="45"/>
      <c r="W263" s="50" t="str">
        <f>IF(NOTA[[#This Row],[HARGA/ CTN]]="",NOTA[[#This Row],[JUMLAH_H]],NOTA[[#This Row],[HARGA/ CTN]]*IF(NOTA[[#This Row],[C]]="",0,NOTA[[#This Row],[C]]))</f>
        <v/>
      </c>
      <c r="X263" s="50" t="str">
        <f>IF(NOTA[[#This Row],[JUMLAH]]="","",NOTA[[#This Row],[JUMLAH]]*NOTA[[#This Row],[DISC 1]])</f>
        <v/>
      </c>
      <c r="Y263" s="50" t="str">
        <f>IF(NOTA[[#This Row],[JUMLAH]]="","",(NOTA[[#This Row],[JUMLAH]]-NOTA[[#This Row],[DISC 1-]])*NOTA[[#This Row],[DISC 2]])</f>
        <v/>
      </c>
      <c r="Z263" s="50" t="str">
        <f>IF(NOTA[[#This Row],[JUMLAH]]="","",NOTA[[#This Row],[DISC 1-]]+NOTA[[#This Row],[DISC 2-]])</f>
        <v/>
      </c>
      <c r="AA263" s="50" t="str">
        <f>IF(NOTA[[#This Row],[JUMLAH]]="","",NOTA[[#This Row],[JUMLAH]]-NOTA[[#This Row],[DISC]])</f>
        <v/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50" t="str">
        <f>IF(OR(NOTA[[#This Row],[QTY]]="",NOTA[[#This Row],[HARGA SATUAN]]="",),"",NOTA[[#This Row],[QTY]]*NOTA[[#This Row],[HARGA SATUAN]])</f>
        <v/>
      </c>
      <c r="AG263" s="39" t="str">
        <f ca="1">IF(NOTA[ID_H]="","",INDEX(NOTA[TANGGAL],MATCH(,INDIRECT(ADDRESS(ROW(NOTA[TANGGAL]),COLUMN(NOTA[TANGGAL]))&amp;":"&amp;ADDRESS(ROW(),COLUMN(NOTA[TANGGAL]))),-1)))</f>
        <v/>
      </c>
      <c r="AH263" s="41" t="str">
        <f ca="1">IF(NOTA[[#This Row],[NAMA BARANG]]="","",INDEX(NOTA[SUPPLIER],MATCH(,INDIRECT(ADDRESS(ROW(NOTA[ID]),COLUMN(NOTA[ID]))&amp;":"&amp;ADDRESS(ROW(),COLUMN(NOTA[ID]))),-1)))</f>
        <v/>
      </c>
      <c r="AI263" s="41" t="str">
        <f ca="1">IF(NOTA[[#This Row],[ID_H]]="","",IF(NOTA[[#This Row],[FAKTUR]]="",INDIRECT(ADDRESS(ROW()-1,COLUMN())),NOTA[[#This Row],[FAKTUR]]))</f>
        <v/>
      </c>
      <c r="AJ263" s="38" t="str">
        <f ca="1">IF(NOTA[[#This Row],[ID]]="","",COUNTIF(NOTA[ID_H],NOTA[[#This Row],[ID_H]]))</f>
        <v/>
      </c>
      <c r="AK263" s="38" t="str">
        <f ca="1">IF(NOTA[[#This Row],[TGL.NOTA]]="",IF(NOTA[[#This Row],[SUPPLIER_H]]="","",AK262),MONTH(NOTA[[#This Row],[TGL.NOTA]]))</f>
        <v/>
      </c>
      <c r="AL263" s="38" t="str">
        <f>LOWER(SUBSTITUTE(SUBSTITUTE(SUBSTITUTE(SUBSTITUTE(SUBSTITUTE(SUBSTITUTE(SUBSTITUTE(SUBSTITUTE(SUBSTITUTE(NOTA[NAMA BARANG]," ",),".",""),"-",""),"(",""),")",""),",",""),"/",""),"""",""),"+",""))</f>
        <v/>
      </c>
      <c r="AM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8" t="str">
        <f>IF(NOTA[[#This Row],[CONCAT4]]="","",_xlfn.IFNA(MATCH(NOTA[[#This Row],[CONCAT4]],[2]!RAW[CONCAT_H],0),FALSE))</f>
        <v/>
      </c>
      <c r="AQ263" s="38" t="str">
        <f>IF(NOTA[[#This Row],[CONCAT1]]="","",MATCH(NOTA[[#This Row],[CONCAT1]],[3]!db[NB NOTA_C],0))</f>
        <v/>
      </c>
      <c r="AR263" s="38" t="str">
        <f>IF(NOTA[[#This Row],[QTY/ CTN]]="","",TRUE)</f>
        <v/>
      </c>
      <c r="AS263" s="38" t="str">
        <f ca="1">IF(NOTA[[#This Row],[ID_H]]="","",IF(NOTA[[#This Row],[Column3]]=TRUE,NOTA[[#This Row],[QTY/ CTN]],INDEX([3]!db[QTY/ CTN],NOTA[[#This Row],[//DB]])))</f>
        <v/>
      </c>
      <c r="AT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3" s="38" t="str">
        <f ca="1">IF(NOTA[[#This Row],[ID_H]]="","",MATCH(NOTA[[#This Row],[NB NOTA_C_QTY]],[4]!db[NB NOTA_C_QTY+F],0))</f>
        <v/>
      </c>
      <c r="AV263" s="53" t="str">
        <f ca="1">IF(NOTA[[#This Row],[NB NOTA_C_QTY]]="","",ROW()-2)</f>
        <v/>
      </c>
    </row>
    <row r="264" spans="1:48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H264" s="47"/>
      <c r="N264" s="38"/>
      <c r="Q264" s="42"/>
      <c r="R264" s="48"/>
      <c r="S264" s="49"/>
      <c r="U264" s="50"/>
      <c r="V264" s="45"/>
      <c r="W264" s="50" t="str">
        <f>IF(NOTA[[#This Row],[HARGA/ CTN]]="",NOTA[[#This Row],[JUMLAH_H]],NOTA[[#This Row],[HARGA/ CTN]]*IF(NOTA[[#This Row],[C]]="",0,NOTA[[#This Row],[C]]))</f>
        <v/>
      </c>
      <c r="X264" s="50" t="str">
        <f>IF(NOTA[[#This Row],[JUMLAH]]="","",NOTA[[#This Row],[JUMLAH]]*NOTA[[#This Row],[DISC 1]])</f>
        <v/>
      </c>
      <c r="Y264" s="50" t="str">
        <f>IF(NOTA[[#This Row],[JUMLAH]]="","",(NOTA[[#This Row],[JUMLAH]]-NOTA[[#This Row],[DISC 1-]])*NOTA[[#This Row],[DISC 2]])</f>
        <v/>
      </c>
      <c r="Z264" s="50" t="str">
        <f>IF(NOTA[[#This Row],[JUMLAH]]="","",NOTA[[#This Row],[DISC 1-]]+NOTA[[#This Row],[DISC 2-]])</f>
        <v/>
      </c>
      <c r="AA264" s="50" t="str">
        <f>IF(NOTA[[#This Row],[JUMLAH]]="","",NOTA[[#This Row],[JUMLAH]]-NOTA[[#This Row],[DISC]])</f>
        <v/>
      </c>
      <c r="AB264" s="50"/>
      <c r="AC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4" s="50" t="str">
        <f>IF(OR(NOTA[[#This Row],[QTY]]="",NOTA[[#This Row],[HARGA SATUAN]]="",),"",NOTA[[#This Row],[QTY]]*NOTA[[#This Row],[HARGA SATUAN]])</f>
        <v/>
      </c>
      <c r="AG264" s="39" t="str">
        <f ca="1">IF(NOTA[ID_H]="","",INDEX(NOTA[TANGGAL],MATCH(,INDIRECT(ADDRESS(ROW(NOTA[TANGGAL]),COLUMN(NOTA[TANGGAL]))&amp;":"&amp;ADDRESS(ROW(),COLUMN(NOTA[TANGGAL]))),-1)))</f>
        <v/>
      </c>
      <c r="AH264" s="41" t="str">
        <f ca="1">IF(NOTA[[#This Row],[NAMA BARANG]]="","",INDEX(NOTA[SUPPLIER],MATCH(,INDIRECT(ADDRESS(ROW(NOTA[ID]),COLUMN(NOTA[ID]))&amp;":"&amp;ADDRESS(ROW(),COLUMN(NOTA[ID]))),-1)))</f>
        <v/>
      </c>
      <c r="AI264" s="41" t="str">
        <f ca="1">IF(NOTA[[#This Row],[ID_H]]="","",IF(NOTA[[#This Row],[FAKTUR]]="",INDIRECT(ADDRESS(ROW()-1,COLUMN())),NOTA[[#This Row],[FAKTUR]]))</f>
        <v/>
      </c>
      <c r="AJ264" s="38" t="str">
        <f ca="1">IF(NOTA[[#This Row],[ID]]="","",COUNTIF(NOTA[ID_H],NOTA[[#This Row],[ID_H]]))</f>
        <v/>
      </c>
      <c r="AK264" s="38" t="str">
        <f ca="1">IF(NOTA[[#This Row],[TGL.NOTA]]="",IF(NOTA[[#This Row],[SUPPLIER_H]]="","",AK263),MONTH(NOTA[[#This Row],[TGL.NOTA]]))</f>
        <v/>
      </c>
      <c r="AL264" s="38" t="str">
        <f>LOWER(SUBSTITUTE(SUBSTITUTE(SUBSTITUTE(SUBSTITUTE(SUBSTITUTE(SUBSTITUTE(SUBSTITUTE(SUBSTITUTE(SUBSTITUTE(NOTA[NAMA BARANG]," ",),".",""),"-",""),"(",""),")",""),",",""),"/",""),"""",""),"+",""))</f>
        <v/>
      </c>
      <c r="AM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8" t="str">
        <f>IF(NOTA[[#This Row],[CONCAT4]]="","",_xlfn.IFNA(MATCH(NOTA[[#This Row],[CONCAT4]],[2]!RAW[CONCAT_H],0),FALSE))</f>
        <v/>
      </c>
      <c r="AQ264" s="38" t="str">
        <f>IF(NOTA[[#This Row],[CONCAT1]]="","",MATCH(NOTA[[#This Row],[CONCAT1]],[3]!db[NB NOTA_C],0))</f>
        <v/>
      </c>
      <c r="AR264" s="38" t="str">
        <f>IF(NOTA[[#This Row],[QTY/ CTN]]="","",TRUE)</f>
        <v/>
      </c>
      <c r="AS264" s="38" t="str">
        <f ca="1">IF(NOTA[[#This Row],[ID_H]]="","",IF(NOTA[[#This Row],[Column3]]=TRUE,NOTA[[#This Row],[QTY/ CTN]],INDEX([3]!db[QTY/ CTN],NOTA[[#This Row],[//DB]])))</f>
        <v/>
      </c>
      <c r="AT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4" s="38" t="str">
        <f ca="1">IF(NOTA[[#This Row],[ID_H]]="","",MATCH(NOTA[[#This Row],[NB NOTA_C_QTY]],[4]!db[NB NOTA_C_QTY+F],0))</f>
        <v/>
      </c>
      <c r="AV264" s="53" t="str">
        <f ca="1">IF(NOTA[[#This Row],[NB NOTA_C_QTY]]="","",ROW()-2)</f>
        <v/>
      </c>
    </row>
    <row r="265" spans="1:48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H265" s="47"/>
      <c r="N265" s="38"/>
      <c r="Q265" s="42"/>
      <c r="R265" s="48"/>
      <c r="S265" s="49"/>
      <c r="U265" s="50"/>
      <c r="V265" s="45"/>
      <c r="W265" s="50" t="str">
        <f>IF(NOTA[[#This Row],[HARGA/ CTN]]="",NOTA[[#This Row],[JUMLAH_H]],NOTA[[#This Row],[HARGA/ CTN]]*IF(NOTA[[#This Row],[C]]="",0,NOTA[[#This Row],[C]]))</f>
        <v/>
      </c>
      <c r="X265" s="50" t="str">
        <f>IF(NOTA[[#This Row],[JUMLAH]]="","",NOTA[[#This Row],[JUMLAH]]*NOTA[[#This Row],[DISC 1]])</f>
        <v/>
      </c>
      <c r="Y265" s="50" t="str">
        <f>IF(NOTA[[#This Row],[JUMLAH]]="","",(NOTA[[#This Row],[JUMLAH]]-NOTA[[#This Row],[DISC 1-]])*NOTA[[#This Row],[DISC 2]])</f>
        <v/>
      </c>
      <c r="Z265" s="50" t="str">
        <f>IF(NOTA[[#This Row],[JUMLAH]]="","",NOTA[[#This Row],[DISC 1-]]+NOTA[[#This Row],[DISC 2-]])</f>
        <v/>
      </c>
      <c r="AA265" s="50" t="str">
        <f>IF(NOTA[[#This Row],[JUMLAH]]="","",NOTA[[#This Row],[JUMLAH]]-NOTA[[#This Row],[DISC]])</f>
        <v/>
      </c>
      <c r="AB265" s="50"/>
      <c r="AC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50" t="str">
        <f>IF(OR(NOTA[[#This Row],[QTY]]="",NOTA[[#This Row],[HARGA SATUAN]]="",),"",NOTA[[#This Row],[QTY]]*NOTA[[#This Row],[HARGA SATUAN]])</f>
        <v/>
      </c>
      <c r="AG265" s="39" t="str">
        <f ca="1">IF(NOTA[ID_H]="","",INDEX(NOTA[TANGGAL],MATCH(,INDIRECT(ADDRESS(ROW(NOTA[TANGGAL]),COLUMN(NOTA[TANGGAL]))&amp;":"&amp;ADDRESS(ROW(),COLUMN(NOTA[TANGGAL]))),-1)))</f>
        <v/>
      </c>
      <c r="AH265" s="41" t="str">
        <f ca="1">IF(NOTA[[#This Row],[NAMA BARANG]]="","",INDEX(NOTA[SUPPLIER],MATCH(,INDIRECT(ADDRESS(ROW(NOTA[ID]),COLUMN(NOTA[ID]))&amp;":"&amp;ADDRESS(ROW(),COLUMN(NOTA[ID]))),-1)))</f>
        <v/>
      </c>
      <c r="AI265" s="41" t="str">
        <f ca="1">IF(NOTA[[#This Row],[ID_H]]="","",IF(NOTA[[#This Row],[FAKTUR]]="",INDIRECT(ADDRESS(ROW()-1,COLUMN())),NOTA[[#This Row],[FAKTUR]]))</f>
        <v/>
      </c>
      <c r="AJ265" s="38" t="str">
        <f ca="1">IF(NOTA[[#This Row],[ID]]="","",COUNTIF(NOTA[ID_H],NOTA[[#This Row],[ID_H]]))</f>
        <v/>
      </c>
      <c r="AK265" s="38" t="str">
        <f ca="1">IF(NOTA[[#This Row],[TGL.NOTA]]="",IF(NOTA[[#This Row],[SUPPLIER_H]]="","",AK264),MONTH(NOTA[[#This Row],[TGL.NOTA]]))</f>
        <v/>
      </c>
      <c r="AL265" s="38" t="str">
        <f>LOWER(SUBSTITUTE(SUBSTITUTE(SUBSTITUTE(SUBSTITUTE(SUBSTITUTE(SUBSTITUTE(SUBSTITUTE(SUBSTITUTE(SUBSTITUTE(NOTA[NAMA BARANG]," ",),".",""),"-",""),"(",""),")",""),",",""),"/",""),"""",""),"+",""))</f>
        <v/>
      </c>
      <c r="AM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8" t="str">
        <f>IF(NOTA[[#This Row],[CONCAT4]]="","",_xlfn.IFNA(MATCH(NOTA[[#This Row],[CONCAT4]],[2]!RAW[CONCAT_H],0),FALSE))</f>
        <v/>
      </c>
      <c r="AQ265" s="38" t="str">
        <f>IF(NOTA[[#This Row],[CONCAT1]]="","",MATCH(NOTA[[#This Row],[CONCAT1]],[3]!db[NB NOTA_C],0))</f>
        <v/>
      </c>
      <c r="AR265" s="38" t="str">
        <f>IF(NOTA[[#This Row],[QTY/ CTN]]="","",TRUE)</f>
        <v/>
      </c>
      <c r="AS265" s="38" t="str">
        <f ca="1">IF(NOTA[[#This Row],[ID_H]]="","",IF(NOTA[[#This Row],[Column3]]=TRUE,NOTA[[#This Row],[QTY/ CTN]],INDEX([3]!db[QTY/ CTN],NOTA[[#This Row],[//DB]])))</f>
        <v/>
      </c>
      <c r="AT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5" s="38" t="str">
        <f ca="1">IF(NOTA[[#This Row],[ID_H]]="","",MATCH(NOTA[[#This Row],[NB NOTA_C_QTY]],[4]!db[NB NOTA_C_QTY+F],0))</f>
        <v/>
      </c>
      <c r="AV265" s="53" t="str">
        <f ca="1">IF(NOTA[[#This Row],[NB NOTA_C_QTY]]="","",ROW()-2)</f>
        <v/>
      </c>
    </row>
    <row r="266" spans="1:48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H266" s="47"/>
      <c r="N266" s="38"/>
      <c r="Q266" s="42"/>
      <c r="R266" s="48"/>
      <c r="S266" s="49"/>
      <c r="U266" s="50"/>
      <c r="V266" s="45"/>
      <c r="W266" s="50" t="str">
        <f>IF(NOTA[[#This Row],[HARGA/ CTN]]="",NOTA[[#This Row],[JUMLAH_H]],NOTA[[#This Row],[HARGA/ CTN]]*IF(NOTA[[#This Row],[C]]="",0,NOTA[[#This Row],[C]]))</f>
        <v/>
      </c>
      <c r="X266" s="50" t="str">
        <f>IF(NOTA[[#This Row],[JUMLAH]]="","",NOTA[[#This Row],[JUMLAH]]*NOTA[[#This Row],[DISC 1]])</f>
        <v/>
      </c>
      <c r="Y266" s="50" t="str">
        <f>IF(NOTA[[#This Row],[JUMLAH]]="","",(NOTA[[#This Row],[JUMLAH]]-NOTA[[#This Row],[DISC 1-]])*NOTA[[#This Row],[DISC 2]])</f>
        <v/>
      </c>
      <c r="Z266" s="50" t="str">
        <f>IF(NOTA[[#This Row],[JUMLAH]]="","",NOTA[[#This Row],[DISC 1-]]+NOTA[[#This Row],[DISC 2-]])</f>
        <v/>
      </c>
      <c r="AA266" s="50" t="str">
        <f>IF(NOTA[[#This Row],[JUMLAH]]="","",NOTA[[#This Row],[JUMLAH]]-NOTA[[#This Row],[DISC]])</f>
        <v/>
      </c>
      <c r="AB266" s="50"/>
      <c r="AC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50" t="str">
        <f>IF(OR(NOTA[[#This Row],[QTY]]="",NOTA[[#This Row],[HARGA SATUAN]]="",),"",NOTA[[#This Row],[QTY]]*NOTA[[#This Row],[HARGA SATUAN]])</f>
        <v/>
      </c>
      <c r="AG266" s="39" t="str">
        <f ca="1">IF(NOTA[ID_H]="","",INDEX(NOTA[TANGGAL],MATCH(,INDIRECT(ADDRESS(ROW(NOTA[TANGGAL]),COLUMN(NOTA[TANGGAL]))&amp;":"&amp;ADDRESS(ROW(),COLUMN(NOTA[TANGGAL]))),-1)))</f>
        <v/>
      </c>
      <c r="AH266" s="41" t="str">
        <f ca="1">IF(NOTA[[#This Row],[NAMA BARANG]]="","",INDEX(NOTA[SUPPLIER],MATCH(,INDIRECT(ADDRESS(ROW(NOTA[ID]),COLUMN(NOTA[ID]))&amp;":"&amp;ADDRESS(ROW(),COLUMN(NOTA[ID]))),-1)))</f>
        <v/>
      </c>
      <c r="AI266" s="41" t="str">
        <f ca="1">IF(NOTA[[#This Row],[ID_H]]="","",IF(NOTA[[#This Row],[FAKTUR]]="",INDIRECT(ADDRESS(ROW()-1,COLUMN())),NOTA[[#This Row],[FAKTUR]]))</f>
        <v/>
      </c>
      <c r="AJ266" s="38" t="str">
        <f ca="1">IF(NOTA[[#This Row],[ID]]="","",COUNTIF(NOTA[ID_H],NOTA[[#This Row],[ID_H]]))</f>
        <v/>
      </c>
      <c r="AK266" s="38" t="str">
        <f ca="1">IF(NOTA[[#This Row],[TGL.NOTA]]="",IF(NOTA[[#This Row],[SUPPLIER_H]]="","",AK265),MONTH(NOTA[[#This Row],[TGL.NOTA]]))</f>
        <v/>
      </c>
      <c r="AL266" s="38" t="str">
        <f>LOWER(SUBSTITUTE(SUBSTITUTE(SUBSTITUTE(SUBSTITUTE(SUBSTITUTE(SUBSTITUTE(SUBSTITUTE(SUBSTITUTE(SUBSTITUTE(NOTA[NAMA BARANG]," ",),".",""),"-",""),"(",""),")",""),",",""),"/",""),"""",""),"+",""))</f>
        <v/>
      </c>
      <c r="AM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8" t="str">
        <f>IF(NOTA[[#This Row],[CONCAT4]]="","",_xlfn.IFNA(MATCH(NOTA[[#This Row],[CONCAT4]],[2]!RAW[CONCAT_H],0),FALSE))</f>
        <v/>
      </c>
      <c r="AQ266" s="38" t="str">
        <f>IF(NOTA[[#This Row],[CONCAT1]]="","",MATCH(NOTA[[#This Row],[CONCAT1]],[3]!db[NB NOTA_C],0))</f>
        <v/>
      </c>
      <c r="AR266" s="38" t="str">
        <f>IF(NOTA[[#This Row],[QTY/ CTN]]="","",TRUE)</f>
        <v/>
      </c>
      <c r="AS266" s="38" t="str">
        <f ca="1">IF(NOTA[[#This Row],[ID_H]]="","",IF(NOTA[[#This Row],[Column3]]=TRUE,NOTA[[#This Row],[QTY/ CTN]],INDEX([3]!db[QTY/ CTN],NOTA[[#This Row],[//DB]])))</f>
        <v/>
      </c>
      <c r="AT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6" s="38" t="str">
        <f ca="1">IF(NOTA[[#This Row],[ID_H]]="","",MATCH(NOTA[[#This Row],[NB NOTA_C_QTY]],[4]!db[NB NOTA_C_QTY+F],0))</f>
        <v/>
      </c>
      <c r="AV266" s="53" t="str">
        <f ca="1">IF(NOTA[[#This Row],[NB NOTA_C_QTY]]="","",ROW()-2)</f>
        <v/>
      </c>
    </row>
    <row r="267" spans="1:48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H267" s="47"/>
      <c r="N267" s="38"/>
      <c r="Q267" s="42"/>
      <c r="R267" s="48"/>
      <c r="S267" s="49"/>
      <c r="U267" s="50"/>
      <c r="V267" s="45"/>
      <c r="W267" s="50" t="str">
        <f>IF(NOTA[[#This Row],[HARGA/ CTN]]="",NOTA[[#This Row],[JUMLAH_H]],NOTA[[#This Row],[HARGA/ CTN]]*IF(NOTA[[#This Row],[C]]="",0,NOTA[[#This Row],[C]]))</f>
        <v/>
      </c>
      <c r="X267" s="50" t="str">
        <f>IF(NOTA[[#This Row],[JUMLAH]]="","",NOTA[[#This Row],[JUMLAH]]*NOTA[[#This Row],[DISC 1]])</f>
        <v/>
      </c>
      <c r="Y267" s="50" t="str">
        <f>IF(NOTA[[#This Row],[JUMLAH]]="","",(NOTA[[#This Row],[JUMLAH]]-NOTA[[#This Row],[DISC 1-]])*NOTA[[#This Row],[DISC 2]])</f>
        <v/>
      </c>
      <c r="Z267" s="50" t="str">
        <f>IF(NOTA[[#This Row],[JUMLAH]]="","",NOTA[[#This Row],[DISC 1-]]+NOTA[[#This Row],[DISC 2-]])</f>
        <v/>
      </c>
      <c r="AA267" s="50" t="str">
        <f>IF(NOTA[[#This Row],[JUMLAH]]="","",NOTA[[#This Row],[JUMLAH]]-NOTA[[#This Row],[DISC]])</f>
        <v/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0" t="str">
        <f>IF(OR(NOTA[[#This Row],[QTY]]="",NOTA[[#This Row],[HARGA SATUAN]]="",),"",NOTA[[#This Row],[QTY]]*NOTA[[#This Row],[HARGA SATUAN]])</f>
        <v/>
      </c>
      <c r="AG267" s="39" t="str">
        <f ca="1">IF(NOTA[ID_H]="","",INDEX(NOTA[TANGGAL],MATCH(,INDIRECT(ADDRESS(ROW(NOTA[TANGGAL]),COLUMN(NOTA[TANGGAL]))&amp;":"&amp;ADDRESS(ROW(),COLUMN(NOTA[TANGGAL]))),-1)))</f>
        <v/>
      </c>
      <c r="AH267" s="41" t="str">
        <f ca="1">IF(NOTA[[#This Row],[NAMA BARANG]]="","",INDEX(NOTA[SUPPLIER],MATCH(,INDIRECT(ADDRESS(ROW(NOTA[ID]),COLUMN(NOTA[ID]))&amp;":"&amp;ADDRESS(ROW(),COLUMN(NOTA[ID]))),-1)))</f>
        <v/>
      </c>
      <c r="AI267" s="41" t="str">
        <f ca="1">IF(NOTA[[#This Row],[ID_H]]="","",IF(NOTA[[#This Row],[FAKTUR]]="",INDIRECT(ADDRESS(ROW()-1,COLUMN())),NOTA[[#This Row],[FAKTUR]]))</f>
        <v/>
      </c>
      <c r="AJ267" s="38" t="str">
        <f ca="1">IF(NOTA[[#This Row],[ID]]="","",COUNTIF(NOTA[ID_H],NOTA[[#This Row],[ID_H]]))</f>
        <v/>
      </c>
      <c r="AK267" s="38" t="str">
        <f ca="1">IF(NOTA[[#This Row],[TGL.NOTA]]="",IF(NOTA[[#This Row],[SUPPLIER_H]]="","",AK266),MONTH(NOTA[[#This Row],[TGL.NOTA]]))</f>
        <v/>
      </c>
      <c r="AL267" s="38" t="str">
        <f>LOWER(SUBSTITUTE(SUBSTITUTE(SUBSTITUTE(SUBSTITUTE(SUBSTITUTE(SUBSTITUTE(SUBSTITUTE(SUBSTITUTE(SUBSTITUTE(NOTA[NAMA BARANG]," ",),".",""),"-",""),"(",""),")",""),",",""),"/",""),"""",""),"+",""))</f>
        <v/>
      </c>
      <c r="AM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8" t="str">
        <f>IF(NOTA[[#This Row],[CONCAT4]]="","",_xlfn.IFNA(MATCH(NOTA[[#This Row],[CONCAT4]],[2]!RAW[CONCAT_H],0),FALSE))</f>
        <v/>
      </c>
      <c r="AQ267" s="38" t="str">
        <f>IF(NOTA[[#This Row],[CONCAT1]]="","",MATCH(NOTA[[#This Row],[CONCAT1]],[3]!db[NB NOTA_C],0))</f>
        <v/>
      </c>
      <c r="AR267" s="38" t="str">
        <f>IF(NOTA[[#This Row],[QTY/ CTN]]="","",TRUE)</f>
        <v/>
      </c>
      <c r="AS267" s="38" t="str">
        <f ca="1">IF(NOTA[[#This Row],[ID_H]]="","",IF(NOTA[[#This Row],[Column3]]=TRUE,NOTA[[#This Row],[QTY/ CTN]],INDEX([3]!db[QTY/ CTN],NOTA[[#This Row],[//DB]])))</f>
        <v/>
      </c>
      <c r="AT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8" t="str">
        <f ca="1">IF(NOTA[[#This Row],[ID_H]]="","",MATCH(NOTA[[#This Row],[NB NOTA_C_QTY]],[4]!db[NB NOTA_C_QTY+F],0))</f>
        <v/>
      </c>
      <c r="AV267" s="53" t="str">
        <f ca="1">IF(NOTA[[#This Row],[NB NOTA_C_QTY]]="","",ROW()-2)</f>
        <v/>
      </c>
    </row>
    <row r="268" spans="1:48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H268" s="47"/>
      <c r="N268" s="38"/>
      <c r="Q268" s="42"/>
      <c r="R268" s="48"/>
      <c r="S268" s="49"/>
      <c r="U268" s="50"/>
      <c r="V268" s="45"/>
      <c r="W268" s="50" t="str">
        <f>IF(NOTA[[#This Row],[HARGA/ CTN]]="",NOTA[[#This Row],[JUMLAH_H]],NOTA[[#This Row],[HARGA/ CTN]]*IF(NOTA[[#This Row],[C]]="",0,NOTA[[#This Row],[C]]))</f>
        <v/>
      </c>
      <c r="X268" s="50" t="str">
        <f>IF(NOTA[[#This Row],[JUMLAH]]="","",NOTA[[#This Row],[JUMLAH]]*NOTA[[#This Row],[DISC 1]])</f>
        <v/>
      </c>
      <c r="Y268" s="50" t="str">
        <f>IF(NOTA[[#This Row],[JUMLAH]]="","",(NOTA[[#This Row],[JUMLAH]]-NOTA[[#This Row],[DISC 1-]])*NOTA[[#This Row],[DISC 2]])</f>
        <v/>
      </c>
      <c r="Z268" s="50" t="str">
        <f>IF(NOTA[[#This Row],[JUMLAH]]="","",NOTA[[#This Row],[DISC 1-]]+NOTA[[#This Row],[DISC 2-]])</f>
        <v/>
      </c>
      <c r="AA268" s="50" t="str">
        <f>IF(NOTA[[#This Row],[JUMLAH]]="","",NOTA[[#This Row],[JUMLAH]]-NOTA[[#This Row],[DISC]])</f>
        <v/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8" s="50" t="str">
        <f>IF(OR(NOTA[[#This Row],[QTY]]="",NOTA[[#This Row],[HARGA SATUAN]]="",),"",NOTA[[#This Row],[QTY]]*NOTA[[#This Row],[HARGA SATUAN]])</f>
        <v/>
      </c>
      <c r="AG268" s="39" t="str">
        <f ca="1">IF(NOTA[ID_H]="","",INDEX(NOTA[TANGGAL],MATCH(,INDIRECT(ADDRESS(ROW(NOTA[TANGGAL]),COLUMN(NOTA[TANGGAL]))&amp;":"&amp;ADDRESS(ROW(),COLUMN(NOTA[TANGGAL]))),-1)))</f>
        <v/>
      </c>
      <c r="AH268" s="41" t="str">
        <f ca="1">IF(NOTA[[#This Row],[NAMA BARANG]]="","",INDEX(NOTA[SUPPLIER],MATCH(,INDIRECT(ADDRESS(ROW(NOTA[ID]),COLUMN(NOTA[ID]))&amp;":"&amp;ADDRESS(ROW(),COLUMN(NOTA[ID]))),-1)))</f>
        <v/>
      </c>
      <c r="AI268" s="41" t="str">
        <f ca="1">IF(NOTA[[#This Row],[ID_H]]="","",IF(NOTA[[#This Row],[FAKTUR]]="",INDIRECT(ADDRESS(ROW()-1,COLUMN())),NOTA[[#This Row],[FAKTUR]]))</f>
        <v/>
      </c>
      <c r="AJ268" s="38" t="str">
        <f ca="1">IF(NOTA[[#This Row],[ID]]="","",COUNTIF(NOTA[ID_H],NOTA[[#This Row],[ID_H]]))</f>
        <v/>
      </c>
      <c r="AK268" s="38" t="str">
        <f ca="1">IF(NOTA[[#This Row],[TGL.NOTA]]="",IF(NOTA[[#This Row],[SUPPLIER_H]]="","",AK267),MONTH(NOTA[[#This Row],[TGL.NOTA]]))</f>
        <v/>
      </c>
      <c r="AL268" s="38" t="str">
        <f>LOWER(SUBSTITUTE(SUBSTITUTE(SUBSTITUTE(SUBSTITUTE(SUBSTITUTE(SUBSTITUTE(SUBSTITUTE(SUBSTITUTE(SUBSTITUTE(NOTA[NAMA BARANG]," ",),".",""),"-",""),"(",""),")",""),",",""),"/",""),"""",""),"+",""))</f>
        <v/>
      </c>
      <c r="AM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38" t="str">
        <f>IF(NOTA[[#This Row],[CONCAT4]]="","",_xlfn.IFNA(MATCH(NOTA[[#This Row],[CONCAT4]],[2]!RAW[CONCAT_H],0),FALSE))</f>
        <v/>
      </c>
      <c r="AQ268" s="38" t="str">
        <f>IF(NOTA[[#This Row],[CONCAT1]]="","",MATCH(NOTA[[#This Row],[CONCAT1]],[3]!db[NB NOTA_C],0))</f>
        <v/>
      </c>
      <c r="AR268" s="38" t="str">
        <f>IF(NOTA[[#This Row],[QTY/ CTN]]="","",TRUE)</f>
        <v/>
      </c>
      <c r="AS268" s="38" t="str">
        <f ca="1">IF(NOTA[[#This Row],[ID_H]]="","",IF(NOTA[[#This Row],[Column3]]=TRUE,NOTA[[#This Row],[QTY/ CTN]],INDEX([3]!db[QTY/ CTN],NOTA[[#This Row],[//DB]])))</f>
        <v/>
      </c>
      <c r="AT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8" s="38" t="str">
        <f ca="1">IF(NOTA[[#This Row],[ID_H]]="","",MATCH(NOTA[[#This Row],[NB NOTA_C_QTY]],[4]!db[NB NOTA_C_QTY+F],0))</f>
        <v/>
      </c>
      <c r="AV268" s="53" t="str">
        <f ca="1">IF(NOTA[[#This Row],[NB NOTA_C_QTY]]="","",ROW()-2)</f>
        <v/>
      </c>
    </row>
    <row r="269" spans="1:48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H269" s="47"/>
      <c r="N269" s="38"/>
      <c r="Q269" s="42"/>
      <c r="R269" s="48"/>
      <c r="S269" s="49"/>
      <c r="U269" s="50"/>
      <c r="V269" s="45"/>
      <c r="W269" s="50" t="str">
        <f>IF(NOTA[[#This Row],[HARGA/ CTN]]="",NOTA[[#This Row],[JUMLAH_H]],NOTA[[#This Row],[HARGA/ CTN]]*IF(NOTA[[#This Row],[C]]="",0,NOTA[[#This Row],[C]]))</f>
        <v/>
      </c>
      <c r="X269" s="50" t="str">
        <f>IF(NOTA[[#This Row],[JUMLAH]]="","",NOTA[[#This Row],[JUMLAH]]*NOTA[[#This Row],[DISC 1]])</f>
        <v/>
      </c>
      <c r="Y269" s="50" t="str">
        <f>IF(NOTA[[#This Row],[JUMLAH]]="","",(NOTA[[#This Row],[JUMLAH]]-NOTA[[#This Row],[DISC 1-]])*NOTA[[#This Row],[DISC 2]])</f>
        <v/>
      </c>
      <c r="Z269" s="50" t="str">
        <f>IF(NOTA[[#This Row],[JUMLAH]]="","",NOTA[[#This Row],[DISC 1-]]+NOTA[[#This Row],[DISC 2-]])</f>
        <v/>
      </c>
      <c r="AA269" s="50" t="str">
        <f>IF(NOTA[[#This Row],[JUMLAH]]="","",NOTA[[#This Row],[JUMLAH]]-NOTA[[#This Row],[DISC]])</f>
        <v/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50" t="str">
        <f>IF(OR(NOTA[[#This Row],[QTY]]="",NOTA[[#This Row],[HARGA SATUAN]]="",),"",NOTA[[#This Row],[QTY]]*NOTA[[#This Row],[HARGA SATUAN]])</f>
        <v/>
      </c>
      <c r="AG269" s="39" t="str">
        <f ca="1">IF(NOTA[ID_H]="","",INDEX(NOTA[TANGGAL],MATCH(,INDIRECT(ADDRESS(ROW(NOTA[TANGGAL]),COLUMN(NOTA[TANGGAL]))&amp;":"&amp;ADDRESS(ROW(),COLUMN(NOTA[TANGGAL]))),-1)))</f>
        <v/>
      </c>
      <c r="AH269" s="41" t="str">
        <f ca="1">IF(NOTA[[#This Row],[NAMA BARANG]]="","",INDEX(NOTA[SUPPLIER],MATCH(,INDIRECT(ADDRESS(ROW(NOTA[ID]),COLUMN(NOTA[ID]))&amp;":"&amp;ADDRESS(ROW(),COLUMN(NOTA[ID]))),-1)))</f>
        <v/>
      </c>
      <c r="AI269" s="41" t="str">
        <f ca="1">IF(NOTA[[#This Row],[ID_H]]="","",IF(NOTA[[#This Row],[FAKTUR]]="",INDIRECT(ADDRESS(ROW()-1,COLUMN())),NOTA[[#This Row],[FAKTUR]]))</f>
        <v/>
      </c>
      <c r="AJ269" s="38" t="str">
        <f ca="1">IF(NOTA[[#This Row],[ID]]="","",COUNTIF(NOTA[ID_H],NOTA[[#This Row],[ID_H]]))</f>
        <v/>
      </c>
      <c r="AK269" s="38" t="str">
        <f ca="1">IF(NOTA[[#This Row],[TGL.NOTA]]="",IF(NOTA[[#This Row],[SUPPLIER_H]]="","",AK268),MONTH(NOTA[[#This Row],[TGL.NOTA]]))</f>
        <v/>
      </c>
      <c r="AL269" s="38" t="str">
        <f>LOWER(SUBSTITUTE(SUBSTITUTE(SUBSTITUTE(SUBSTITUTE(SUBSTITUTE(SUBSTITUTE(SUBSTITUTE(SUBSTITUTE(SUBSTITUTE(NOTA[NAMA BARANG]," ",),".",""),"-",""),"(",""),")",""),",",""),"/",""),"""",""),"+",""))</f>
        <v/>
      </c>
      <c r="AM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8" t="str">
        <f>IF(NOTA[[#This Row],[CONCAT4]]="","",_xlfn.IFNA(MATCH(NOTA[[#This Row],[CONCAT4]],[2]!RAW[CONCAT_H],0),FALSE))</f>
        <v/>
      </c>
      <c r="AQ269" s="38" t="str">
        <f>IF(NOTA[[#This Row],[CONCAT1]]="","",MATCH(NOTA[[#This Row],[CONCAT1]],[3]!db[NB NOTA_C],0))</f>
        <v/>
      </c>
      <c r="AR269" s="38" t="str">
        <f>IF(NOTA[[#This Row],[QTY/ CTN]]="","",TRUE)</f>
        <v/>
      </c>
      <c r="AS269" s="38" t="str">
        <f ca="1">IF(NOTA[[#This Row],[ID_H]]="","",IF(NOTA[[#This Row],[Column3]]=TRUE,NOTA[[#This Row],[QTY/ CTN]],INDEX([3]!db[QTY/ CTN],NOTA[[#This Row],[//DB]])))</f>
        <v/>
      </c>
      <c r="AT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9" s="38" t="str">
        <f ca="1">IF(NOTA[[#This Row],[ID_H]]="","",MATCH(NOTA[[#This Row],[NB NOTA_C_QTY]],[4]!db[NB NOTA_C_QTY+F],0))</f>
        <v/>
      </c>
      <c r="AV269" s="53" t="str">
        <f ca="1">IF(NOTA[[#This Row],[NB NOTA_C_QTY]]="","",ROW()-2)</f>
        <v/>
      </c>
    </row>
    <row r="270" spans="1:48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H270" s="47"/>
      <c r="N270" s="38"/>
      <c r="Q270" s="42"/>
      <c r="R270" s="48"/>
      <c r="S270" s="49"/>
      <c r="U270" s="50"/>
      <c r="V270" s="45"/>
      <c r="W270" s="50" t="str">
        <f>IF(NOTA[[#This Row],[HARGA/ CTN]]="",NOTA[[#This Row],[JUMLAH_H]],NOTA[[#This Row],[HARGA/ CTN]]*IF(NOTA[[#This Row],[C]]="",0,NOTA[[#This Row],[C]]))</f>
        <v/>
      </c>
      <c r="X270" s="50" t="str">
        <f>IF(NOTA[[#This Row],[JUMLAH]]="","",NOTA[[#This Row],[JUMLAH]]*NOTA[[#This Row],[DISC 1]])</f>
        <v/>
      </c>
      <c r="Y270" s="50" t="str">
        <f>IF(NOTA[[#This Row],[JUMLAH]]="","",(NOTA[[#This Row],[JUMLAH]]-NOTA[[#This Row],[DISC 1-]])*NOTA[[#This Row],[DISC 2]])</f>
        <v/>
      </c>
      <c r="Z270" s="50" t="str">
        <f>IF(NOTA[[#This Row],[JUMLAH]]="","",NOTA[[#This Row],[DISC 1-]]+NOTA[[#This Row],[DISC 2-]])</f>
        <v/>
      </c>
      <c r="AA270" s="50" t="str">
        <f>IF(NOTA[[#This Row],[JUMLAH]]="","",NOTA[[#This Row],[JUMLAH]]-NOTA[[#This Row],[DISC]])</f>
        <v/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0" s="50" t="str">
        <f>IF(OR(NOTA[[#This Row],[QTY]]="",NOTA[[#This Row],[HARGA SATUAN]]="",),"",NOTA[[#This Row],[QTY]]*NOTA[[#This Row],[HARGA SATUAN]])</f>
        <v/>
      </c>
      <c r="AG270" s="39" t="str">
        <f ca="1">IF(NOTA[ID_H]="","",INDEX(NOTA[TANGGAL],MATCH(,INDIRECT(ADDRESS(ROW(NOTA[TANGGAL]),COLUMN(NOTA[TANGGAL]))&amp;":"&amp;ADDRESS(ROW(),COLUMN(NOTA[TANGGAL]))),-1)))</f>
        <v/>
      </c>
      <c r="AH270" s="41" t="str">
        <f ca="1">IF(NOTA[[#This Row],[NAMA BARANG]]="","",INDEX(NOTA[SUPPLIER],MATCH(,INDIRECT(ADDRESS(ROW(NOTA[ID]),COLUMN(NOTA[ID]))&amp;":"&amp;ADDRESS(ROW(),COLUMN(NOTA[ID]))),-1)))</f>
        <v/>
      </c>
      <c r="AI270" s="41" t="str">
        <f ca="1">IF(NOTA[[#This Row],[ID_H]]="","",IF(NOTA[[#This Row],[FAKTUR]]="",INDIRECT(ADDRESS(ROW()-1,COLUMN())),NOTA[[#This Row],[FAKTUR]]))</f>
        <v/>
      </c>
      <c r="AJ270" s="38" t="str">
        <f ca="1">IF(NOTA[[#This Row],[ID]]="","",COUNTIF(NOTA[ID_H],NOTA[[#This Row],[ID_H]]))</f>
        <v/>
      </c>
      <c r="AK270" s="38" t="str">
        <f ca="1">IF(NOTA[[#This Row],[TGL.NOTA]]="",IF(NOTA[[#This Row],[SUPPLIER_H]]="","",AK269),MONTH(NOTA[[#This Row],[TGL.NOTA]]))</f>
        <v/>
      </c>
      <c r="AL270" s="38" t="str">
        <f>LOWER(SUBSTITUTE(SUBSTITUTE(SUBSTITUTE(SUBSTITUTE(SUBSTITUTE(SUBSTITUTE(SUBSTITUTE(SUBSTITUTE(SUBSTITUTE(NOTA[NAMA BARANG]," ",),".",""),"-",""),"(",""),")",""),",",""),"/",""),"""",""),"+",""))</f>
        <v/>
      </c>
      <c r="AM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8" t="str">
        <f>IF(NOTA[[#This Row],[CONCAT4]]="","",_xlfn.IFNA(MATCH(NOTA[[#This Row],[CONCAT4]],[2]!RAW[CONCAT_H],0),FALSE))</f>
        <v/>
      </c>
      <c r="AQ270" s="38" t="str">
        <f>IF(NOTA[[#This Row],[CONCAT1]]="","",MATCH(NOTA[[#This Row],[CONCAT1]],[3]!db[NB NOTA_C],0))</f>
        <v/>
      </c>
      <c r="AR270" s="38" t="str">
        <f>IF(NOTA[[#This Row],[QTY/ CTN]]="","",TRUE)</f>
        <v/>
      </c>
      <c r="AS270" s="38" t="str">
        <f ca="1">IF(NOTA[[#This Row],[ID_H]]="","",IF(NOTA[[#This Row],[Column3]]=TRUE,NOTA[[#This Row],[QTY/ CTN]],INDEX([3]!db[QTY/ CTN],NOTA[[#This Row],[//DB]])))</f>
        <v/>
      </c>
      <c r="AT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0" s="38" t="str">
        <f ca="1">IF(NOTA[[#This Row],[ID_H]]="","",MATCH(NOTA[[#This Row],[NB NOTA_C_QTY]],[4]!db[NB NOTA_C_QTY+F],0))</f>
        <v/>
      </c>
      <c r="AV270" s="53" t="str">
        <f ca="1">IF(NOTA[[#This Row],[NB NOTA_C_QTY]]="","",ROW()-2)</f>
        <v/>
      </c>
    </row>
    <row r="271" spans="1:48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H271" s="47"/>
      <c r="N271" s="38"/>
      <c r="Q271" s="42"/>
      <c r="R271" s="48"/>
      <c r="S271" s="49"/>
      <c r="U271" s="50"/>
      <c r="V271" s="45"/>
      <c r="W271" s="50" t="str">
        <f>IF(NOTA[[#This Row],[HARGA/ CTN]]="",NOTA[[#This Row],[JUMLAH_H]],NOTA[[#This Row],[HARGA/ CTN]]*IF(NOTA[[#This Row],[C]]="",0,NOTA[[#This Row],[C]]))</f>
        <v/>
      </c>
      <c r="X271" s="50" t="str">
        <f>IF(NOTA[[#This Row],[JUMLAH]]="","",NOTA[[#This Row],[JUMLAH]]*NOTA[[#This Row],[DISC 1]])</f>
        <v/>
      </c>
      <c r="Y271" s="50" t="str">
        <f>IF(NOTA[[#This Row],[JUMLAH]]="","",(NOTA[[#This Row],[JUMLAH]]-NOTA[[#This Row],[DISC 1-]])*NOTA[[#This Row],[DISC 2]])</f>
        <v/>
      </c>
      <c r="Z271" s="50" t="str">
        <f>IF(NOTA[[#This Row],[JUMLAH]]="","",NOTA[[#This Row],[DISC 1-]]+NOTA[[#This Row],[DISC 2-]])</f>
        <v/>
      </c>
      <c r="AA271" s="50" t="str">
        <f>IF(NOTA[[#This Row],[JUMLAH]]="","",NOTA[[#This Row],[JUMLAH]]-NOTA[[#This Row],[DISC]])</f>
        <v/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1" s="50" t="str">
        <f>IF(OR(NOTA[[#This Row],[QTY]]="",NOTA[[#This Row],[HARGA SATUAN]]="",),"",NOTA[[#This Row],[QTY]]*NOTA[[#This Row],[HARGA SATUAN]])</f>
        <v/>
      </c>
      <c r="AG271" s="39" t="str">
        <f ca="1">IF(NOTA[ID_H]="","",INDEX(NOTA[TANGGAL],MATCH(,INDIRECT(ADDRESS(ROW(NOTA[TANGGAL]),COLUMN(NOTA[TANGGAL]))&amp;":"&amp;ADDRESS(ROW(),COLUMN(NOTA[TANGGAL]))),-1)))</f>
        <v/>
      </c>
      <c r="AH271" s="41" t="str">
        <f ca="1">IF(NOTA[[#This Row],[NAMA BARANG]]="","",INDEX(NOTA[SUPPLIER],MATCH(,INDIRECT(ADDRESS(ROW(NOTA[ID]),COLUMN(NOTA[ID]))&amp;":"&amp;ADDRESS(ROW(),COLUMN(NOTA[ID]))),-1)))</f>
        <v/>
      </c>
      <c r="AI271" s="41" t="str">
        <f ca="1">IF(NOTA[[#This Row],[ID_H]]="","",IF(NOTA[[#This Row],[FAKTUR]]="",INDIRECT(ADDRESS(ROW()-1,COLUMN())),NOTA[[#This Row],[FAKTUR]]))</f>
        <v/>
      </c>
      <c r="AJ271" s="38" t="str">
        <f ca="1">IF(NOTA[[#This Row],[ID]]="","",COUNTIF(NOTA[ID_H],NOTA[[#This Row],[ID_H]]))</f>
        <v/>
      </c>
      <c r="AK271" s="38" t="str">
        <f ca="1">IF(NOTA[[#This Row],[TGL.NOTA]]="",IF(NOTA[[#This Row],[SUPPLIER_H]]="","",AK270),MONTH(NOTA[[#This Row],[TGL.NOTA]]))</f>
        <v/>
      </c>
      <c r="AL271" s="38" t="str">
        <f>LOWER(SUBSTITUTE(SUBSTITUTE(SUBSTITUTE(SUBSTITUTE(SUBSTITUTE(SUBSTITUTE(SUBSTITUTE(SUBSTITUTE(SUBSTITUTE(NOTA[NAMA BARANG]," ",),".",""),"-",""),"(",""),")",""),",",""),"/",""),"""",""),"+",""))</f>
        <v/>
      </c>
      <c r="AM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8" t="str">
        <f>IF(NOTA[[#This Row],[CONCAT4]]="","",_xlfn.IFNA(MATCH(NOTA[[#This Row],[CONCAT4]],[2]!RAW[CONCAT_H],0),FALSE))</f>
        <v/>
      </c>
      <c r="AQ271" s="38" t="str">
        <f>IF(NOTA[[#This Row],[CONCAT1]]="","",MATCH(NOTA[[#This Row],[CONCAT1]],[3]!db[NB NOTA_C],0))</f>
        <v/>
      </c>
      <c r="AR271" s="38" t="str">
        <f>IF(NOTA[[#This Row],[QTY/ CTN]]="","",TRUE)</f>
        <v/>
      </c>
      <c r="AS271" s="38" t="str">
        <f ca="1">IF(NOTA[[#This Row],[ID_H]]="","",IF(NOTA[[#This Row],[Column3]]=TRUE,NOTA[[#This Row],[QTY/ CTN]],INDEX([3]!db[QTY/ CTN],NOTA[[#This Row],[//DB]])))</f>
        <v/>
      </c>
      <c r="AT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1" s="38" t="str">
        <f ca="1">IF(NOTA[[#This Row],[ID_H]]="","",MATCH(NOTA[[#This Row],[NB NOTA_C_QTY]],[4]!db[NB NOTA_C_QTY+F],0))</f>
        <v/>
      </c>
      <c r="AV271" s="53" t="str">
        <f ca="1">IF(NOTA[[#This Row],[NB NOTA_C_QTY]]="","",ROW()-2)</f>
        <v/>
      </c>
    </row>
    <row r="272" spans="1:48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H272" s="47"/>
      <c r="N272" s="38"/>
      <c r="Q272" s="42"/>
      <c r="R272" s="48"/>
      <c r="S272" s="49"/>
      <c r="U272" s="50"/>
      <c r="V272" s="45"/>
      <c r="W272" s="50" t="str">
        <f>IF(NOTA[[#This Row],[HARGA/ CTN]]="",NOTA[[#This Row],[JUMLAH_H]],NOTA[[#This Row],[HARGA/ CTN]]*IF(NOTA[[#This Row],[C]]="",0,NOTA[[#This Row],[C]]))</f>
        <v/>
      </c>
      <c r="X272" s="50" t="str">
        <f>IF(NOTA[[#This Row],[JUMLAH]]="","",NOTA[[#This Row],[JUMLAH]]*NOTA[[#This Row],[DISC 1]])</f>
        <v/>
      </c>
      <c r="Y272" s="50" t="str">
        <f>IF(NOTA[[#This Row],[JUMLAH]]="","",(NOTA[[#This Row],[JUMLAH]]-NOTA[[#This Row],[DISC 1-]])*NOTA[[#This Row],[DISC 2]])</f>
        <v/>
      </c>
      <c r="Z272" s="50" t="str">
        <f>IF(NOTA[[#This Row],[JUMLAH]]="","",NOTA[[#This Row],[DISC 1-]]+NOTA[[#This Row],[DISC 2-]])</f>
        <v/>
      </c>
      <c r="AA272" s="50" t="str">
        <f>IF(NOTA[[#This Row],[JUMLAH]]="","",NOTA[[#This Row],[JUMLAH]]-NOTA[[#This Row],[DISC]])</f>
        <v/>
      </c>
      <c r="AB272" s="50"/>
      <c r="AC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2" s="50" t="str">
        <f>IF(OR(NOTA[[#This Row],[QTY]]="",NOTA[[#This Row],[HARGA SATUAN]]="",),"",NOTA[[#This Row],[QTY]]*NOTA[[#This Row],[HARGA SATUAN]])</f>
        <v/>
      </c>
      <c r="AG272" s="39" t="str">
        <f ca="1">IF(NOTA[ID_H]="","",INDEX(NOTA[TANGGAL],MATCH(,INDIRECT(ADDRESS(ROW(NOTA[TANGGAL]),COLUMN(NOTA[TANGGAL]))&amp;":"&amp;ADDRESS(ROW(),COLUMN(NOTA[TANGGAL]))),-1)))</f>
        <v/>
      </c>
      <c r="AH272" s="41" t="str">
        <f ca="1">IF(NOTA[[#This Row],[NAMA BARANG]]="","",INDEX(NOTA[SUPPLIER],MATCH(,INDIRECT(ADDRESS(ROW(NOTA[ID]),COLUMN(NOTA[ID]))&amp;":"&amp;ADDRESS(ROW(),COLUMN(NOTA[ID]))),-1)))</f>
        <v/>
      </c>
      <c r="AI272" s="41" t="str">
        <f ca="1">IF(NOTA[[#This Row],[ID_H]]="","",IF(NOTA[[#This Row],[FAKTUR]]="",INDIRECT(ADDRESS(ROW()-1,COLUMN())),NOTA[[#This Row],[FAKTUR]]))</f>
        <v/>
      </c>
      <c r="AJ272" s="38" t="str">
        <f ca="1">IF(NOTA[[#This Row],[ID]]="","",COUNTIF(NOTA[ID_H],NOTA[[#This Row],[ID_H]]))</f>
        <v/>
      </c>
      <c r="AK272" s="38" t="str">
        <f ca="1">IF(NOTA[[#This Row],[TGL.NOTA]]="",IF(NOTA[[#This Row],[SUPPLIER_H]]="","",AK271),MONTH(NOTA[[#This Row],[TGL.NOTA]]))</f>
        <v/>
      </c>
      <c r="AL272" s="38" t="str">
        <f>LOWER(SUBSTITUTE(SUBSTITUTE(SUBSTITUTE(SUBSTITUTE(SUBSTITUTE(SUBSTITUTE(SUBSTITUTE(SUBSTITUTE(SUBSTITUTE(NOTA[NAMA BARANG]," ",),".",""),"-",""),"(",""),")",""),",",""),"/",""),"""",""),"+",""))</f>
        <v/>
      </c>
      <c r="AM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8" t="str">
        <f>IF(NOTA[[#This Row],[CONCAT4]]="","",_xlfn.IFNA(MATCH(NOTA[[#This Row],[CONCAT4]],[2]!RAW[CONCAT_H],0),FALSE))</f>
        <v/>
      </c>
      <c r="AQ272" s="38" t="str">
        <f>IF(NOTA[[#This Row],[CONCAT1]]="","",MATCH(NOTA[[#This Row],[CONCAT1]],[3]!db[NB NOTA_C],0))</f>
        <v/>
      </c>
      <c r="AR272" s="38" t="str">
        <f>IF(NOTA[[#This Row],[QTY/ CTN]]="","",TRUE)</f>
        <v/>
      </c>
      <c r="AS272" s="38" t="str">
        <f ca="1">IF(NOTA[[#This Row],[ID_H]]="","",IF(NOTA[[#This Row],[Column3]]=TRUE,NOTA[[#This Row],[QTY/ CTN]],INDEX([3]!db[QTY/ CTN],NOTA[[#This Row],[//DB]])))</f>
        <v/>
      </c>
      <c r="AT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2" s="38" t="str">
        <f ca="1">IF(NOTA[[#This Row],[ID_H]]="","",MATCH(NOTA[[#This Row],[NB NOTA_C_QTY]],[4]!db[NB NOTA_C_QTY+F],0))</f>
        <v/>
      </c>
      <c r="AV272" s="53" t="str">
        <f ca="1">IF(NOTA[[#This Row],[NB NOTA_C_QTY]]="","",ROW()-2)</f>
        <v/>
      </c>
    </row>
    <row r="273" spans="1:48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H273" s="47"/>
      <c r="N273" s="38"/>
      <c r="Q273" s="42"/>
      <c r="R273" s="48"/>
      <c r="S273" s="49"/>
      <c r="U273" s="50"/>
      <c r="V273" s="45"/>
      <c r="W273" s="50" t="str">
        <f>IF(NOTA[[#This Row],[HARGA/ CTN]]="",NOTA[[#This Row],[JUMLAH_H]],NOTA[[#This Row],[HARGA/ CTN]]*IF(NOTA[[#This Row],[C]]="",0,NOTA[[#This Row],[C]]))</f>
        <v/>
      </c>
      <c r="X273" s="50" t="str">
        <f>IF(NOTA[[#This Row],[JUMLAH]]="","",NOTA[[#This Row],[JUMLAH]]*NOTA[[#This Row],[DISC 1]])</f>
        <v/>
      </c>
      <c r="Y273" s="50" t="str">
        <f>IF(NOTA[[#This Row],[JUMLAH]]="","",(NOTA[[#This Row],[JUMLAH]]-NOTA[[#This Row],[DISC 1-]])*NOTA[[#This Row],[DISC 2]])</f>
        <v/>
      </c>
      <c r="Z273" s="50" t="str">
        <f>IF(NOTA[[#This Row],[JUMLAH]]="","",NOTA[[#This Row],[DISC 1-]]+NOTA[[#This Row],[DISC 2-]])</f>
        <v/>
      </c>
      <c r="AA273" s="50" t="str">
        <f>IF(NOTA[[#This Row],[JUMLAH]]="","",NOTA[[#This Row],[JUMLAH]]-NOTA[[#This Row],[DISC]])</f>
        <v/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50" t="str">
        <f>IF(OR(NOTA[[#This Row],[QTY]]="",NOTA[[#This Row],[HARGA SATUAN]]="",),"",NOTA[[#This Row],[QTY]]*NOTA[[#This Row],[HARGA SATUAN]])</f>
        <v/>
      </c>
      <c r="AG273" s="39" t="str">
        <f ca="1">IF(NOTA[ID_H]="","",INDEX(NOTA[TANGGAL],MATCH(,INDIRECT(ADDRESS(ROW(NOTA[TANGGAL]),COLUMN(NOTA[TANGGAL]))&amp;":"&amp;ADDRESS(ROW(),COLUMN(NOTA[TANGGAL]))),-1)))</f>
        <v/>
      </c>
      <c r="AH273" s="41" t="str">
        <f ca="1">IF(NOTA[[#This Row],[NAMA BARANG]]="","",INDEX(NOTA[SUPPLIER],MATCH(,INDIRECT(ADDRESS(ROW(NOTA[ID]),COLUMN(NOTA[ID]))&amp;":"&amp;ADDRESS(ROW(),COLUMN(NOTA[ID]))),-1)))</f>
        <v/>
      </c>
      <c r="AI273" s="41" t="str">
        <f ca="1">IF(NOTA[[#This Row],[ID_H]]="","",IF(NOTA[[#This Row],[FAKTUR]]="",INDIRECT(ADDRESS(ROW()-1,COLUMN())),NOTA[[#This Row],[FAKTUR]]))</f>
        <v/>
      </c>
      <c r="AJ273" s="38" t="str">
        <f ca="1">IF(NOTA[[#This Row],[ID]]="","",COUNTIF(NOTA[ID_H],NOTA[[#This Row],[ID_H]]))</f>
        <v/>
      </c>
      <c r="AK273" s="38" t="str">
        <f ca="1">IF(NOTA[[#This Row],[TGL.NOTA]]="",IF(NOTA[[#This Row],[SUPPLIER_H]]="","",AK272),MONTH(NOTA[[#This Row],[TGL.NOTA]]))</f>
        <v/>
      </c>
      <c r="AL273" s="38" t="str">
        <f>LOWER(SUBSTITUTE(SUBSTITUTE(SUBSTITUTE(SUBSTITUTE(SUBSTITUTE(SUBSTITUTE(SUBSTITUTE(SUBSTITUTE(SUBSTITUTE(NOTA[NAMA BARANG]," ",),".",""),"-",""),"(",""),")",""),",",""),"/",""),"""",""),"+",""))</f>
        <v/>
      </c>
      <c r="AM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8" t="str">
        <f>IF(NOTA[[#This Row],[CONCAT4]]="","",_xlfn.IFNA(MATCH(NOTA[[#This Row],[CONCAT4]],[2]!RAW[CONCAT_H],0),FALSE))</f>
        <v/>
      </c>
      <c r="AQ273" s="38" t="str">
        <f>IF(NOTA[[#This Row],[CONCAT1]]="","",MATCH(NOTA[[#This Row],[CONCAT1]],[3]!db[NB NOTA_C],0))</f>
        <v/>
      </c>
      <c r="AR273" s="38" t="str">
        <f>IF(NOTA[[#This Row],[QTY/ CTN]]="","",TRUE)</f>
        <v/>
      </c>
      <c r="AS273" s="38" t="str">
        <f ca="1">IF(NOTA[[#This Row],[ID_H]]="","",IF(NOTA[[#This Row],[Column3]]=TRUE,NOTA[[#This Row],[QTY/ CTN]],INDEX([3]!db[QTY/ CTN],NOTA[[#This Row],[//DB]])))</f>
        <v/>
      </c>
      <c r="AT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3" s="38" t="str">
        <f ca="1">IF(NOTA[[#This Row],[ID_H]]="","",MATCH(NOTA[[#This Row],[NB NOTA_C_QTY]],[4]!db[NB NOTA_C_QTY+F],0))</f>
        <v/>
      </c>
      <c r="AV273" s="53" t="str">
        <f ca="1">IF(NOTA[[#This Row],[NB NOTA_C_QTY]]="","",ROW()-2)</f>
        <v/>
      </c>
    </row>
    <row r="274" spans="1:48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H274" s="47"/>
      <c r="N274" s="38"/>
      <c r="Q274" s="42"/>
      <c r="R274" s="48"/>
      <c r="S274" s="49"/>
      <c r="U274" s="50"/>
      <c r="V274" s="45"/>
      <c r="W274" s="50" t="str">
        <f>IF(NOTA[[#This Row],[HARGA/ CTN]]="",NOTA[[#This Row],[JUMLAH_H]],NOTA[[#This Row],[HARGA/ CTN]]*IF(NOTA[[#This Row],[C]]="",0,NOTA[[#This Row],[C]]))</f>
        <v/>
      </c>
      <c r="X274" s="50" t="str">
        <f>IF(NOTA[[#This Row],[JUMLAH]]="","",NOTA[[#This Row],[JUMLAH]]*NOTA[[#This Row],[DISC 1]])</f>
        <v/>
      </c>
      <c r="Y274" s="50" t="str">
        <f>IF(NOTA[[#This Row],[JUMLAH]]="","",(NOTA[[#This Row],[JUMLAH]]-NOTA[[#This Row],[DISC 1-]])*NOTA[[#This Row],[DISC 2]])</f>
        <v/>
      </c>
      <c r="Z274" s="50" t="str">
        <f>IF(NOTA[[#This Row],[JUMLAH]]="","",NOTA[[#This Row],[DISC 1-]]+NOTA[[#This Row],[DISC 2-]])</f>
        <v/>
      </c>
      <c r="AA274" s="50" t="str">
        <f>IF(NOTA[[#This Row],[JUMLAH]]="","",NOTA[[#This Row],[JUMLAH]]-NOTA[[#This Row],[DISC]])</f>
        <v/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50" t="str">
        <f>IF(OR(NOTA[[#This Row],[QTY]]="",NOTA[[#This Row],[HARGA SATUAN]]="",),"",NOTA[[#This Row],[QTY]]*NOTA[[#This Row],[HARGA SATUAN]])</f>
        <v/>
      </c>
      <c r="AG274" s="39" t="str">
        <f ca="1">IF(NOTA[ID_H]="","",INDEX(NOTA[TANGGAL],MATCH(,INDIRECT(ADDRESS(ROW(NOTA[TANGGAL]),COLUMN(NOTA[TANGGAL]))&amp;":"&amp;ADDRESS(ROW(),COLUMN(NOTA[TANGGAL]))),-1)))</f>
        <v/>
      </c>
      <c r="AH274" s="41" t="str">
        <f ca="1">IF(NOTA[[#This Row],[NAMA BARANG]]="","",INDEX(NOTA[SUPPLIER],MATCH(,INDIRECT(ADDRESS(ROW(NOTA[ID]),COLUMN(NOTA[ID]))&amp;":"&amp;ADDRESS(ROW(),COLUMN(NOTA[ID]))),-1)))</f>
        <v/>
      </c>
      <c r="AI274" s="41" t="str">
        <f ca="1">IF(NOTA[[#This Row],[ID_H]]="","",IF(NOTA[[#This Row],[FAKTUR]]="",INDIRECT(ADDRESS(ROW()-1,COLUMN())),NOTA[[#This Row],[FAKTUR]]))</f>
        <v/>
      </c>
      <c r="AJ274" s="38" t="str">
        <f ca="1">IF(NOTA[[#This Row],[ID]]="","",COUNTIF(NOTA[ID_H],NOTA[[#This Row],[ID_H]]))</f>
        <v/>
      </c>
      <c r="AK274" s="38" t="str">
        <f ca="1">IF(NOTA[[#This Row],[TGL.NOTA]]="",IF(NOTA[[#This Row],[SUPPLIER_H]]="","",AK273),MONTH(NOTA[[#This Row],[TGL.NOTA]]))</f>
        <v/>
      </c>
      <c r="AL274" s="38" t="str">
        <f>LOWER(SUBSTITUTE(SUBSTITUTE(SUBSTITUTE(SUBSTITUTE(SUBSTITUTE(SUBSTITUTE(SUBSTITUTE(SUBSTITUTE(SUBSTITUTE(NOTA[NAMA BARANG]," ",),".",""),"-",""),"(",""),")",""),",",""),"/",""),"""",""),"+",""))</f>
        <v/>
      </c>
      <c r="AM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38" t="str">
        <f>IF(NOTA[[#This Row],[CONCAT4]]="","",_xlfn.IFNA(MATCH(NOTA[[#This Row],[CONCAT4]],[2]!RAW[CONCAT_H],0),FALSE))</f>
        <v/>
      </c>
      <c r="AQ274" s="38" t="str">
        <f>IF(NOTA[[#This Row],[CONCAT1]]="","",MATCH(NOTA[[#This Row],[CONCAT1]],[3]!db[NB NOTA_C],0))</f>
        <v/>
      </c>
      <c r="AR274" s="38" t="str">
        <f>IF(NOTA[[#This Row],[QTY/ CTN]]="","",TRUE)</f>
        <v/>
      </c>
      <c r="AS274" s="38" t="str">
        <f ca="1">IF(NOTA[[#This Row],[ID_H]]="","",IF(NOTA[[#This Row],[Column3]]=TRUE,NOTA[[#This Row],[QTY/ CTN]],INDEX([3]!db[QTY/ CTN],NOTA[[#This Row],[//DB]])))</f>
        <v/>
      </c>
      <c r="AT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4" s="38" t="str">
        <f ca="1">IF(NOTA[[#This Row],[ID_H]]="","",MATCH(NOTA[[#This Row],[NB NOTA_C_QTY]],[4]!db[NB NOTA_C_QTY+F],0))</f>
        <v/>
      </c>
      <c r="AV274" s="53" t="str">
        <f ca="1">IF(NOTA[[#This Row],[NB NOTA_C_QTY]]="","",ROW()-2)</f>
        <v/>
      </c>
    </row>
    <row r="275" spans="1:48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H275" s="47"/>
      <c r="N275" s="38"/>
      <c r="Q275" s="42"/>
      <c r="R275" s="48"/>
      <c r="S275" s="49"/>
      <c r="U275" s="50"/>
      <c r="V275" s="45"/>
      <c r="W275" s="50" t="str">
        <f>IF(NOTA[[#This Row],[HARGA/ CTN]]="",NOTA[[#This Row],[JUMLAH_H]],NOTA[[#This Row],[HARGA/ CTN]]*IF(NOTA[[#This Row],[C]]="",0,NOTA[[#This Row],[C]]))</f>
        <v/>
      </c>
      <c r="X275" s="50" t="str">
        <f>IF(NOTA[[#This Row],[JUMLAH]]="","",NOTA[[#This Row],[JUMLAH]]*NOTA[[#This Row],[DISC 1]])</f>
        <v/>
      </c>
      <c r="Y275" s="50" t="str">
        <f>IF(NOTA[[#This Row],[JUMLAH]]="","",(NOTA[[#This Row],[JUMLAH]]-NOTA[[#This Row],[DISC 1-]])*NOTA[[#This Row],[DISC 2]])</f>
        <v/>
      </c>
      <c r="Z275" s="50" t="str">
        <f>IF(NOTA[[#This Row],[JUMLAH]]="","",NOTA[[#This Row],[DISC 1-]]+NOTA[[#This Row],[DISC 2-]])</f>
        <v/>
      </c>
      <c r="AA275" s="50" t="str">
        <f>IF(NOTA[[#This Row],[JUMLAH]]="","",NOTA[[#This Row],[JUMLAH]]-NOTA[[#This Row],[DISC]])</f>
        <v/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5" s="50" t="str">
        <f>IF(OR(NOTA[[#This Row],[QTY]]="",NOTA[[#This Row],[HARGA SATUAN]]="",),"",NOTA[[#This Row],[QTY]]*NOTA[[#This Row],[HARGA SATUAN]])</f>
        <v/>
      </c>
      <c r="AG275" s="39" t="str">
        <f ca="1">IF(NOTA[ID_H]="","",INDEX(NOTA[TANGGAL],MATCH(,INDIRECT(ADDRESS(ROW(NOTA[TANGGAL]),COLUMN(NOTA[TANGGAL]))&amp;":"&amp;ADDRESS(ROW(),COLUMN(NOTA[TANGGAL]))),-1)))</f>
        <v/>
      </c>
      <c r="AH275" s="41" t="str">
        <f ca="1">IF(NOTA[[#This Row],[NAMA BARANG]]="","",INDEX(NOTA[SUPPLIER],MATCH(,INDIRECT(ADDRESS(ROW(NOTA[ID]),COLUMN(NOTA[ID]))&amp;":"&amp;ADDRESS(ROW(),COLUMN(NOTA[ID]))),-1)))</f>
        <v/>
      </c>
      <c r="AI275" s="41" t="str">
        <f ca="1">IF(NOTA[[#This Row],[ID_H]]="","",IF(NOTA[[#This Row],[FAKTUR]]="",INDIRECT(ADDRESS(ROW()-1,COLUMN())),NOTA[[#This Row],[FAKTUR]]))</f>
        <v/>
      </c>
      <c r="AJ275" s="38" t="str">
        <f ca="1">IF(NOTA[[#This Row],[ID]]="","",COUNTIF(NOTA[ID_H],NOTA[[#This Row],[ID_H]]))</f>
        <v/>
      </c>
      <c r="AK275" s="38" t="str">
        <f ca="1">IF(NOTA[[#This Row],[TGL.NOTA]]="",IF(NOTA[[#This Row],[SUPPLIER_H]]="","",AK274),MONTH(NOTA[[#This Row],[TGL.NOTA]]))</f>
        <v/>
      </c>
      <c r="AL275" s="38" t="str">
        <f>LOWER(SUBSTITUTE(SUBSTITUTE(SUBSTITUTE(SUBSTITUTE(SUBSTITUTE(SUBSTITUTE(SUBSTITUTE(SUBSTITUTE(SUBSTITUTE(NOTA[NAMA BARANG]," ",),".",""),"-",""),"(",""),")",""),",",""),"/",""),"""",""),"+",""))</f>
        <v/>
      </c>
      <c r="AM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8" t="str">
        <f>IF(NOTA[[#This Row],[CONCAT4]]="","",_xlfn.IFNA(MATCH(NOTA[[#This Row],[CONCAT4]],[2]!RAW[CONCAT_H],0),FALSE))</f>
        <v/>
      </c>
      <c r="AQ275" s="38" t="str">
        <f>IF(NOTA[[#This Row],[CONCAT1]]="","",MATCH(NOTA[[#This Row],[CONCAT1]],[3]!db[NB NOTA_C],0))</f>
        <v/>
      </c>
      <c r="AR275" s="38" t="str">
        <f>IF(NOTA[[#This Row],[QTY/ CTN]]="","",TRUE)</f>
        <v/>
      </c>
      <c r="AS275" s="38" t="str">
        <f ca="1">IF(NOTA[[#This Row],[ID_H]]="","",IF(NOTA[[#This Row],[Column3]]=TRUE,NOTA[[#This Row],[QTY/ CTN]],INDEX([3]!db[QTY/ CTN],NOTA[[#This Row],[//DB]])))</f>
        <v/>
      </c>
      <c r="AT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5" s="38" t="str">
        <f ca="1">IF(NOTA[[#This Row],[ID_H]]="","",MATCH(NOTA[[#This Row],[NB NOTA_C_QTY]],[4]!db[NB NOTA_C_QTY+F],0))</f>
        <v/>
      </c>
      <c r="AV275" s="53" t="str">
        <f ca="1">IF(NOTA[[#This Row],[NB NOTA_C_QTY]]="","",ROW()-2)</f>
        <v/>
      </c>
    </row>
    <row r="276" spans="1:48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H276" s="47"/>
      <c r="N276" s="38"/>
      <c r="Q276" s="42"/>
      <c r="R276" s="48"/>
      <c r="S276" s="49"/>
      <c r="U276" s="50"/>
      <c r="V276" s="45"/>
      <c r="W276" s="50" t="str">
        <f>IF(NOTA[[#This Row],[HARGA/ CTN]]="",NOTA[[#This Row],[JUMLAH_H]],NOTA[[#This Row],[HARGA/ CTN]]*IF(NOTA[[#This Row],[C]]="",0,NOTA[[#This Row],[C]]))</f>
        <v/>
      </c>
      <c r="X276" s="50" t="str">
        <f>IF(NOTA[[#This Row],[JUMLAH]]="","",NOTA[[#This Row],[JUMLAH]]*NOTA[[#This Row],[DISC 1]])</f>
        <v/>
      </c>
      <c r="Y276" s="50" t="str">
        <f>IF(NOTA[[#This Row],[JUMLAH]]="","",(NOTA[[#This Row],[JUMLAH]]-NOTA[[#This Row],[DISC 1-]])*NOTA[[#This Row],[DISC 2]])</f>
        <v/>
      </c>
      <c r="Z276" s="50" t="str">
        <f>IF(NOTA[[#This Row],[JUMLAH]]="","",NOTA[[#This Row],[DISC 1-]]+NOTA[[#This Row],[DISC 2-]])</f>
        <v/>
      </c>
      <c r="AA276" s="50" t="str">
        <f>IF(NOTA[[#This Row],[JUMLAH]]="","",NOTA[[#This Row],[JUMLAH]]-NOTA[[#This Row],[DISC]])</f>
        <v/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6" s="50" t="str">
        <f>IF(OR(NOTA[[#This Row],[QTY]]="",NOTA[[#This Row],[HARGA SATUAN]]="",),"",NOTA[[#This Row],[QTY]]*NOTA[[#This Row],[HARGA SATUAN]])</f>
        <v/>
      </c>
      <c r="AG276" s="39" t="str">
        <f ca="1">IF(NOTA[ID_H]="","",INDEX(NOTA[TANGGAL],MATCH(,INDIRECT(ADDRESS(ROW(NOTA[TANGGAL]),COLUMN(NOTA[TANGGAL]))&amp;":"&amp;ADDRESS(ROW(),COLUMN(NOTA[TANGGAL]))),-1)))</f>
        <v/>
      </c>
      <c r="AH276" s="41" t="str">
        <f ca="1">IF(NOTA[[#This Row],[NAMA BARANG]]="","",INDEX(NOTA[SUPPLIER],MATCH(,INDIRECT(ADDRESS(ROW(NOTA[ID]),COLUMN(NOTA[ID]))&amp;":"&amp;ADDRESS(ROW(),COLUMN(NOTA[ID]))),-1)))</f>
        <v/>
      </c>
      <c r="AI276" s="41" t="str">
        <f ca="1">IF(NOTA[[#This Row],[ID_H]]="","",IF(NOTA[[#This Row],[FAKTUR]]="",INDIRECT(ADDRESS(ROW()-1,COLUMN())),NOTA[[#This Row],[FAKTUR]]))</f>
        <v/>
      </c>
      <c r="AJ276" s="38" t="str">
        <f ca="1">IF(NOTA[[#This Row],[ID]]="","",COUNTIF(NOTA[ID_H],NOTA[[#This Row],[ID_H]]))</f>
        <v/>
      </c>
      <c r="AK276" s="38" t="str">
        <f ca="1">IF(NOTA[[#This Row],[TGL.NOTA]]="",IF(NOTA[[#This Row],[SUPPLIER_H]]="","",AK275),MONTH(NOTA[[#This Row],[TGL.NOTA]]))</f>
        <v/>
      </c>
      <c r="AL276" s="38" t="str">
        <f>LOWER(SUBSTITUTE(SUBSTITUTE(SUBSTITUTE(SUBSTITUTE(SUBSTITUTE(SUBSTITUTE(SUBSTITUTE(SUBSTITUTE(SUBSTITUTE(NOTA[NAMA BARANG]," ",),".",""),"-",""),"(",""),")",""),",",""),"/",""),"""",""),"+",""))</f>
        <v/>
      </c>
      <c r="AM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8" t="str">
        <f>IF(NOTA[[#This Row],[CONCAT4]]="","",_xlfn.IFNA(MATCH(NOTA[[#This Row],[CONCAT4]],[2]!RAW[CONCAT_H],0),FALSE))</f>
        <v/>
      </c>
      <c r="AQ276" s="38" t="str">
        <f>IF(NOTA[[#This Row],[CONCAT1]]="","",MATCH(NOTA[[#This Row],[CONCAT1]],[3]!db[NB NOTA_C],0))</f>
        <v/>
      </c>
      <c r="AR276" s="38" t="str">
        <f>IF(NOTA[[#This Row],[QTY/ CTN]]="","",TRUE)</f>
        <v/>
      </c>
      <c r="AS276" s="38" t="str">
        <f ca="1">IF(NOTA[[#This Row],[ID_H]]="","",IF(NOTA[[#This Row],[Column3]]=TRUE,NOTA[[#This Row],[QTY/ CTN]],INDEX([3]!db[QTY/ CTN],NOTA[[#This Row],[//DB]])))</f>
        <v/>
      </c>
      <c r="AT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6" s="38" t="str">
        <f ca="1">IF(NOTA[[#This Row],[ID_H]]="","",MATCH(NOTA[[#This Row],[NB NOTA_C_QTY]],[4]!db[NB NOTA_C_QTY+F],0))</f>
        <v/>
      </c>
      <c r="AV276" s="53" t="str">
        <f ca="1">IF(NOTA[[#This Row],[NB NOTA_C_QTY]]="","",ROW()-2)</f>
        <v/>
      </c>
    </row>
    <row r="277" spans="1:48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H277" s="47"/>
      <c r="N277" s="38"/>
      <c r="Q277" s="42"/>
      <c r="R277" s="48"/>
      <c r="S277" s="49"/>
      <c r="U277" s="50"/>
      <c r="V277" s="45"/>
      <c r="W277" s="50" t="str">
        <f>IF(NOTA[[#This Row],[HARGA/ CTN]]="",NOTA[[#This Row],[JUMLAH_H]],NOTA[[#This Row],[HARGA/ CTN]]*IF(NOTA[[#This Row],[C]]="",0,NOTA[[#This Row],[C]]))</f>
        <v/>
      </c>
      <c r="X277" s="50" t="str">
        <f>IF(NOTA[[#This Row],[JUMLAH]]="","",NOTA[[#This Row],[JUMLAH]]*NOTA[[#This Row],[DISC 1]])</f>
        <v/>
      </c>
      <c r="Y277" s="50" t="str">
        <f>IF(NOTA[[#This Row],[JUMLAH]]="","",(NOTA[[#This Row],[JUMLAH]]-NOTA[[#This Row],[DISC 1-]])*NOTA[[#This Row],[DISC 2]])</f>
        <v/>
      </c>
      <c r="Z277" s="50" t="str">
        <f>IF(NOTA[[#This Row],[JUMLAH]]="","",NOTA[[#This Row],[DISC 1-]]+NOTA[[#This Row],[DISC 2-]])</f>
        <v/>
      </c>
      <c r="AA277" s="50" t="str">
        <f>IF(NOTA[[#This Row],[JUMLAH]]="","",NOTA[[#This Row],[JUMLAH]]-NOTA[[#This Row],[DISC]])</f>
        <v/>
      </c>
      <c r="AB277" s="50"/>
      <c r="AC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50" t="str">
        <f>IF(OR(NOTA[[#This Row],[QTY]]="",NOTA[[#This Row],[HARGA SATUAN]]="",),"",NOTA[[#This Row],[QTY]]*NOTA[[#This Row],[HARGA SATUAN]])</f>
        <v/>
      </c>
      <c r="AG277" s="39" t="str">
        <f ca="1">IF(NOTA[ID_H]="","",INDEX(NOTA[TANGGAL],MATCH(,INDIRECT(ADDRESS(ROW(NOTA[TANGGAL]),COLUMN(NOTA[TANGGAL]))&amp;":"&amp;ADDRESS(ROW(),COLUMN(NOTA[TANGGAL]))),-1)))</f>
        <v/>
      </c>
      <c r="AH277" s="41" t="str">
        <f ca="1">IF(NOTA[[#This Row],[NAMA BARANG]]="","",INDEX(NOTA[SUPPLIER],MATCH(,INDIRECT(ADDRESS(ROW(NOTA[ID]),COLUMN(NOTA[ID]))&amp;":"&amp;ADDRESS(ROW(),COLUMN(NOTA[ID]))),-1)))</f>
        <v/>
      </c>
      <c r="AI277" s="41" t="str">
        <f ca="1">IF(NOTA[[#This Row],[ID_H]]="","",IF(NOTA[[#This Row],[FAKTUR]]="",INDIRECT(ADDRESS(ROW()-1,COLUMN())),NOTA[[#This Row],[FAKTUR]]))</f>
        <v/>
      </c>
      <c r="AJ277" s="38" t="str">
        <f ca="1">IF(NOTA[[#This Row],[ID]]="","",COUNTIF(NOTA[ID_H],NOTA[[#This Row],[ID_H]]))</f>
        <v/>
      </c>
      <c r="AK277" s="38" t="str">
        <f ca="1">IF(NOTA[[#This Row],[TGL.NOTA]]="",IF(NOTA[[#This Row],[SUPPLIER_H]]="","",AK276),MONTH(NOTA[[#This Row],[TGL.NOTA]]))</f>
        <v/>
      </c>
      <c r="AL277" s="38" t="str">
        <f>LOWER(SUBSTITUTE(SUBSTITUTE(SUBSTITUTE(SUBSTITUTE(SUBSTITUTE(SUBSTITUTE(SUBSTITUTE(SUBSTITUTE(SUBSTITUTE(NOTA[NAMA BARANG]," ",),".",""),"-",""),"(",""),")",""),",",""),"/",""),"""",""),"+",""))</f>
        <v/>
      </c>
      <c r="AM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8" t="str">
        <f>IF(NOTA[[#This Row],[CONCAT4]]="","",_xlfn.IFNA(MATCH(NOTA[[#This Row],[CONCAT4]],[2]!RAW[CONCAT_H],0),FALSE))</f>
        <v/>
      </c>
      <c r="AQ277" s="38" t="str">
        <f>IF(NOTA[[#This Row],[CONCAT1]]="","",MATCH(NOTA[[#This Row],[CONCAT1]],[3]!db[NB NOTA_C],0))</f>
        <v/>
      </c>
      <c r="AR277" s="38" t="str">
        <f>IF(NOTA[[#This Row],[QTY/ CTN]]="","",TRUE)</f>
        <v/>
      </c>
      <c r="AS277" s="38" t="str">
        <f ca="1">IF(NOTA[[#This Row],[ID_H]]="","",IF(NOTA[[#This Row],[Column3]]=TRUE,NOTA[[#This Row],[QTY/ CTN]],INDEX([3]!db[QTY/ CTN],NOTA[[#This Row],[//DB]])))</f>
        <v/>
      </c>
      <c r="AT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7" s="38" t="str">
        <f ca="1">IF(NOTA[[#This Row],[ID_H]]="","",MATCH(NOTA[[#This Row],[NB NOTA_C_QTY]],[4]!db[NB NOTA_C_QTY+F],0))</f>
        <v/>
      </c>
      <c r="AV277" s="53" t="str">
        <f ca="1">IF(NOTA[[#This Row],[NB NOTA_C_QTY]]="","",ROW()-2)</f>
        <v/>
      </c>
    </row>
    <row r="278" spans="1:48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H278" s="47"/>
      <c r="N278" s="38"/>
      <c r="Q278" s="42"/>
      <c r="R278" s="48"/>
      <c r="S278" s="49"/>
      <c r="U278" s="50"/>
      <c r="V278" s="45"/>
      <c r="W278" s="50" t="str">
        <f>IF(NOTA[[#This Row],[HARGA/ CTN]]="",NOTA[[#This Row],[JUMLAH_H]],NOTA[[#This Row],[HARGA/ CTN]]*IF(NOTA[[#This Row],[C]]="",0,NOTA[[#This Row],[C]]))</f>
        <v/>
      </c>
      <c r="X278" s="50" t="str">
        <f>IF(NOTA[[#This Row],[JUMLAH]]="","",NOTA[[#This Row],[JUMLAH]]*NOTA[[#This Row],[DISC 1]])</f>
        <v/>
      </c>
      <c r="Y278" s="50" t="str">
        <f>IF(NOTA[[#This Row],[JUMLAH]]="","",(NOTA[[#This Row],[JUMLAH]]-NOTA[[#This Row],[DISC 1-]])*NOTA[[#This Row],[DISC 2]])</f>
        <v/>
      </c>
      <c r="Z278" s="50" t="str">
        <f>IF(NOTA[[#This Row],[JUMLAH]]="","",NOTA[[#This Row],[DISC 1-]]+NOTA[[#This Row],[DISC 2-]])</f>
        <v/>
      </c>
      <c r="AA278" s="50" t="str">
        <f>IF(NOTA[[#This Row],[JUMLAH]]="","",NOTA[[#This Row],[JUMLAH]]-NOTA[[#This Row],[DISC]])</f>
        <v/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50" t="str">
        <f>IF(OR(NOTA[[#This Row],[QTY]]="",NOTA[[#This Row],[HARGA SATUAN]]="",),"",NOTA[[#This Row],[QTY]]*NOTA[[#This Row],[HARGA SATUAN]])</f>
        <v/>
      </c>
      <c r="AG278" s="39" t="str">
        <f ca="1">IF(NOTA[ID_H]="","",INDEX(NOTA[TANGGAL],MATCH(,INDIRECT(ADDRESS(ROW(NOTA[TANGGAL]),COLUMN(NOTA[TANGGAL]))&amp;":"&amp;ADDRESS(ROW(),COLUMN(NOTA[TANGGAL]))),-1)))</f>
        <v/>
      </c>
      <c r="AH278" s="41" t="str">
        <f ca="1">IF(NOTA[[#This Row],[NAMA BARANG]]="","",INDEX(NOTA[SUPPLIER],MATCH(,INDIRECT(ADDRESS(ROW(NOTA[ID]),COLUMN(NOTA[ID]))&amp;":"&amp;ADDRESS(ROW(),COLUMN(NOTA[ID]))),-1)))</f>
        <v/>
      </c>
      <c r="AI278" s="41" t="str">
        <f ca="1">IF(NOTA[[#This Row],[ID_H]]="","",IF(NOTA[[#This Row],[FAKTUR]]="",INDIRECT(ADDRESS(ROW()-1,COLUMN())),NOTA[[#This Row],[FAKTUR]]))</f>
        <v/>
      </c>
      <c r="AJ278" s="38" t="str">
        <f ca="1">IF(NOTA[[#This Row],[ID]]="","",COUNTIF(NOTA[ID_H],NOTA[[#This Row],[ID_H]]))</f>
        <v/>
      </c>
      <c r="AK278" s="38" t="str">
        <f ca="1">IF(NOTA[[#This Row],[TGL.NOTA]]="",IF(NOTA[[#This Row],[SUPPLIER_H]]="","",AK277),MONTH(NOTA[[#This Row],[TGL.NOTA]]))</f>
        <v/>
      </c>
      <c r="AL278" s="38" t="str">
        <f>LOWER(SUBSTITUTE(SUBSTITUTE(SUBSTITUTE(SUBSTITUTE(SUBSTITUTE(SUBSTITUTE(SUBSTITUTE(SUBSTITUTE(SUBSTITUTE(NOTA[NAMA BARANG]," ",),".",""),"-",""),"(",""),")",""),",",""),"/",""),"""",""),"+",""))</f>
        <v/>
      </c>
      <c r="AM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38" t="str">
        <f>IF(NOTA[[#This Row],[CONCAT4]]="","",_xlfn.IFNA(MATCH(NOTA[[#This Row],[CONCAT4]],[2]!RAW[CONCAT_H],0),FALSE))</f>
        <v/>
      </c>
      <c r="AQ278" s="38" t="str">
        <f>IF(NOTA[[#This Row],[CONCAT1]]="","",MATCH(NOTA[[#This Row],[CONCAT1]],[3]!db[NB NOTA_C],0))</f>
        <v/>
      </c>
      <c r="AR278" s="38" t="str">
        <f>IF(NOTA[[#This Row],[QTY/ CTN]]="","",TRUE)</f>
        <v/>
      </c>
      <c r="AS278" s="38" t="str">
        <f ca="1">IF(NOTA[[#This Row],[ID_H]]="","",IF(NOTA[[#This Row],[Column3]]=TRUE,NOTA[[#This Row],[QTY/ CTN]],INDEX([3]!db[QTY/ CTN],NOTA[[#This Row],[//DB]])))</f>
        <v/>
      </c>
      <c r="AT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8" s="38" t="str">
        <f ca="1">IF(NOTA[[#This Row],[ID_H]]="","",MATCH(NOTA[[#This Row],[NB NOTA_C_QTY]],[4]!db[NB NOTA_C_QTY+F],0))</f>
        <v/>
      </c>
      <c r="AV278" s="53" t="str">
        <f ca="1">IF(NOTA[[#This Row],[NB NOTA_C_QTY]]="","",ROW()-2)</f>
        <v/>
      </c>
    </row>
    <row r="279" spans="1:48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H279" s="47"/>
      <c r="N279" s="38"/>
      <c r="Q279" s="42"/>
      <c r="R279" s="48"/>
      <c r="S279" s="49"/>
      <c r="U279" s="50"/>
      <c r="V279" s="45"/>
      <c r="W279" s="50" t="str">
        <f>IF(NOTA[[#This Row],[HARGA/ CTN]]="",NOTA[[#This Row],[JUMLAH_H]],NOTA[[#This Row],[HARGA/ CTN]]*IF(NOTA[[#This Row],[C]]="",0,NOTA[[#This Row],[C]]))</f>
        <v/>
      </c>
      <c r="X279" s="50" t="str">
        <f>IF(NOTA[[#This Row],[JUMLAH]]="","",NOTA[[#This Row],[JUMLAH]]*NOTA[[#This Row],[DISC 1]])</f>
        <v/>
      </c>
      <c r="Y279" s="50" t="str">
        <f>IF(NOTA[[#This Row],[JUMLAH]]="","",(NOTA[[#This Row],[JUMLAH]]-NOTA[[#This Row],[DISC 1-]])*NOTA[[#This Row],[DISC 2]])</f>
        <v/>
      </c>
      <c r="Z279" s="50" t="str">
        <f>IF(NOTA[[#This Row],[JUMLAH]]="","",NOTA[[#This Row],[DISC 1-]]+NOTA[[#This Row],[DISC 2-]])</f>
        <v/>
      </c>
      <c r="AA279" s="50" t="str">
        <f>IF(NOTA[[#This Row],[JUMLAH]]="","",NOTA[[#This Row],[JUMLAH]]-NOTA[[#This Row],[DISC]])</f>
        <v/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9" s="50" t="str">
        <f>IF(OR(NOTA[[#This Row],[QTY]]="",NOTA[[#This Row],[HARGA SATUAN]]="",),"",NOTA[[#This Row],[QTY]]*NOTA[[#This Row],[HARGA SATUAN]])</f>
        <v/>
      </c>
      <c r="AG279" s="39" t="str">
        <f ca="1">IF(NOTA[ID_H]="","",INDEX(NOTA[TANGGAL],MATCH(,INDIRECT(ADDRESS(ROW(NOTA[TANGGAL]),COLUMN(NOTA[TANGGAL]))&amp;":"&amp;ADDRESS(ROW(),COLUMN(NOTA[TANGGAL]))),-1)))</f>
        <v/>
      </c>
      <c r="AH279" s="41" t="str">
        <f ca="1">IF(NOTA[[#This Row],[NAMA BARANG]]="","",INDEX(NOTA[SUPPLIER],MATCH(,INDIRECT(ADDRESS(ROW(NOTA[ID]),COLUMN(NOTA[ID]))&amp;":"&amp;ADDRESS(ROW(),COLUMN(NOTA[ID]))),-1)))</f>
        <v/>
      </c>
      <c r="AI279" s="41" t="str">
        <f ca="1">IF(NOTA[[#This Row],[ID_H]]="","",IF(NOTA[[#This Row],[FAKTUR]]="",INDIRECT(ADDRESS(ROW()-1,COLUMN())),NOTA[[#This Row],[FAKTUR]]))</f>
        <v/>
      </c>
      <c r="AJ279" s="38" t="str">
        <f ca="1">IF(NOTA[[#This Row],[ID]]="","",COUNTIF(NOTA[ID_H],NOTA[[#This Row],[ID_H]]))</f>
        <v/>
      </c>
      <c r="AK279" s="38" t="str">
        <f ca="1">IF(NOTA[[#This Row],[TGL.NOTA]]="",IF(NOTA[[#This Row],[SUPPLIER_H]]="","",AK278),MONTH(NOTA[[#This Row],[TGL.NOTA]]))</f>
        <v/>
      </c>
      <c r="AL279" s="38" t="str">
        <f>LOWER(SUBSTITUTE(SUBSTITUTE(SUBSTITUTE(SUBSTITUTE(SUBSTITUTE(SUBSTITUTE(SUBSTITUTE(SUBSTITUTE(SUBSTITUTE(NOTA[NAMA BARANG]," ",),".",""),"-",""),"(",""),")",""),",",""),"/",""),"""",""),"+",""))</f>
        <v/>
      </c>
      <c r="AM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38" t="str">
        <f>IF(NOTA[[#This Row],[CONCAT4]]="","",_xlfn.IFNA(MATCH(NOTA[[#This Row],[CONCAT4]],[2]!RAW[CONCAT_H],0),FALSE))</f>
        <v/>
      </c>
      <c r="AQ279" s="38" t="str">
        <f>IF(NOTA[[#This Row],[CONCAT1]]="","",MATCH(NOTA[[#This Row],[CONCAT1]],[3]!db[NB NOTA_C],0))</f>
        <v/>
      </c>
      <c r="AR279" s="38" t="str">
        <f>IF(NOTA[[#This Row],[QTY/ CTN]]="","",TRUE)</f>
        <v/>
      </c>
      <c r="AS279" s="38" t="str">
        <f ca="1">IF(NOTA[[#This Row],[ID_H]]="","",IF(NOTA[[#This Row],[Column3]]=TRUE,NOTA[[#This Row],[QTY/ CTN]],INDEX([3]!db[QTY/ CTN],NOTA[[#This Row],[//DB]])))</f>
        <v/>
      </c>
      <c r="AT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9" s="38" t="str">
        <f ca="1">IF(NOTA[[#This Row],[ID_H]]="","",MATCH(NOTA[[#This Row],[NB NOTA_C_QTY]],[4]!db[NB NOTA_C_QTY+F],0))</f>
        <v/>
      </c>
      <c r="AV279" s="53" t="str">
        <f ca="1">IF(NOTA[[#This Row],[NB NOTA_C_QTY]]="","",ROW()-2)</f>
        <v/>
      </c>
    </row>
    <row r="280" spans="1:48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H280" s="47"/>
      <c r="N280" s="38"/>
      <c r="Q280" s="42"/>
      <c r="R280" s="48"/>
      <c r="S280" s="49"/>
      <c r="U280" s="50"/>
      <c r="V280" s="45"/>
      <c r="W280" s="50" t="str">
        <f>IF(NOTA[[#This Row],[HARGA/ CTN]]="",NOTA[[#This Row],[JUMLAH_H]],NOTA[[#This Row],[HARGA/ CTN]]*IF(NOTA[[#This Row],[C]]="",0,NOTA[[#This Row],[C]]))</f>
        <v/>
      </c>
      <c r="X280" s="50" t="str">
        <f>IF(NOTA[[#This Row],[JUMLAH]]="","",NOTA[[#This Row],[JUMLAH]]*NOTA[[#This Row],[DISC 1]])</f>
        <v/>
      </c>
      <c r="Y280" s="50" t="str">
        <f>IF(NOTA[[#This Row],[JUMLAH]]="","",(NOTA[[#This Row],[JUMLAH]]-NOTA[[#This Row],[DISC 1-]])*NOTA[[#This Row],[DISC 2]])</f>
        <v/>
      </c>
      <c r="Z280" s="50" t="str">
        <f>IF(NOTA[[#This Row],[JUMLAH]]="","",NOTA[[#This Row],[DISC 1-]]+NOTA[[#This Row],[DISC 2-]])</f>
        <v/>
      </c>
      <c r="AA280" s="50" t="str">
        <f>IF(NOTA[[#This Row],[JUMLAH]]="","",NOTA[[#This Row],[JUMLAH]]-NOTA[[#This Row],[DISC]])</f>
        <v/>
      </c>
      <c r="AB280" s="50"/>
      <c r="AC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0" s="50" t="str">
        <f>IF(OR(NOTA[[#This Row],[QTY]]="",NOTA[[#This Row],[HARGA SATUAN]]="",),"",NOTA[[#This Row],[QTY]]*NOTA[[#This Row],[HARGA SATUAN]])</f>
        <v/>
      </c>
      <c r="AG280" s="39" t="str">
        <f ca="1">IF(NOTA[ID_H]="","",INDEX(NOTA[TANGGAL],MATCH(,INDIRECT(ADDRESS(ROW(NOTA[TANGGAL]),COLUMN(NOTA[TANGGAL]))&amp;":"&amp;ADDRESS(ROW(),COLUMN(NOTA[TANGGAL]))),-1)))</f>
        <v/>
      </c>
      <c r="AH280" s="41" t="str">
        <f ca="1">IF(NOTA[[#This Row],[NAMA BARANG]]="","",INDEX(NOTA[SUPPLIER],MATCH(,INDIRECT(ADDRESS(ROW(NOTA[ID]),COLUMN(NOTA[ID]))&amp;":"&amp;ADDRESS(ROW(),COLUMN(NOTA[ID]))),-1)))</f>
        <v/>
      </c>
      <c r="AI280" s="41" t="str">
        <f ca="1">IF(NOTA[[#This Row],[ID_H]]="","",IF(NOTA[[#This Row],[FAKTUR]]="",INDIRECT(ADDRESS(ROW()-1,COLUMN())),NOTA[[#This Row],[FAKTUR]]))</f>
        <v/>
      </c>
      <c r="AJ280" s="38" t="str">
        <f ca="1">IF(NOTA[[#This Row],[ID]]="","",COUNTIF(NOTA[ID_H],NOTA[[#This Row],[ID_H]]))</f>
        <v/>
      </c>
      <c r="AK280" s="38" t="str">
        <f ca="1">IF(NOTA[[#This Row],[TGL.NOTA]]="",IF(NOTA[[#This Row],[SUPPLIER_H]]="","",AK279),MONTH(NOTA[[#This Row],[TGL.NOTA]]))</f>
        <v/>
      </c>
      <c r="AL280" s="38" t="str">
        <f>LOWER(SUBSTITUTE(SUBSTITUTE(SUBSTITUTE(SUBSTITUTE(SUBSTITUTE(SUBSTITUTE(SUBSTITUTE(SUBSTITUTE(SUBSTITUTE(NOTA[NAMA BARANG]," ",),".",""),"-",""),"(",""),")",""),",",""),"/",""),"""",""),"+",""))</f>
        <v/>
      </c>
      <c r="AM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8" t="str">
        <f>IF(NOTA[[#This Row],[CONCAT4]]="","",_xlfn.IFNA(MATCH(NOTA[[#This Row],[CONCAT4]],[2]!RAW[CONCAT_H],0),FALSE))</f>
        <v/>
      </c>
      <c r="AQ280" s="38" t="str">
        <f>IF(NOTA[[#This Row],[CONCAT1]]="","",MATCH(NOTA[[#This Row],[CONCAT1]],[3]!db[NB NOTA_C],0))</f>
        <v/>
      </c>
      <c r="AR280" s="38" t="str">
        <f>IF(NOTA[[#This Row],[QTY/ CTN]]="","",TRUE)</f>
        <v/>
      </c>
      <c r="AS280" s="38" t="str">
        <f ca="1">IF(NOTA[[#This Row],[ID_H]]="","",IF(NOTA[[#This Row],[Column3]]=TRUE,NOTA[[#This Row],[QTY/ CTN]],INDEX([3]!db[QTY/ CTN],NOTA[[#This Row],[//DB]])))</f>
        <v/>
      </c>
      <c r="AT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0" s="38" t="str">
        <f ca="1">IF(NOTA[[#This Row],[ID_H]]="","",MATCH(NOTA[[#This Row],[NB NOTA_C_QTY]],[4]!db[NB NOTA_C_QTY+F],0))</f>
        <v/>
      </c>
      <c r="AV280" s="53" t="str">
        <f ca="1">IF(NOTA[[#This Row],[NB NOTA_C_QTY]]="","",ROW()-2)</f>
        <v/>
      </c>
    </row>
    <row r="281" spans="1:48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H281" s="47"/>
      <c r="N281" s="38"/>
      <c r="Q281" s="42"/>
      <c r="R281" s="48"/>
      <c r="S281" s="49"/>
      <c r="U281" s="50"/>
      <c r="V281" s="45"/>
      <c r="W281" s="50" t="str">
        <f>IF(NOTA[[#This Row],[HARGA/ CTN]]="",NOTA[[#This Row],[JUMLAH_H]],NOTA[[#This Row],[HARGA/ CTN]]*IF(NOTA[[#This Row],[C]]="",0,NOTA[[#This Row],[C]]))</f>
        <v/>
      </c>
      <c r="X281" s="50" t="str">
        <f>IF(NOTA[[#This Row],[JUMLAH]]="","",NOTA[[#This Row],[JUMLAH]]*NOTA[[#This Row],[DISC 1]])</f>
        <v/>
      </c>
      <c r="Y281" s="50" t="str">
        <f>IF(NOTA[[#This Row],[JUMLAH]]="","",(NOTA[[#This Row],[JUMLAH]]-NOTA[[#This Row],[DISC 1-]])*NOTA[[#This Row],[DISC 2]])</f>
        <v/>
      </c>
      <c r="Z281" s="50" t="str">
        <f>IF(NOTA[[#This Row],[JUMLAH]]="","",NOTA[[#This Row],[DISC 1-]]+NOTA[[#This Row],[DISC 2-]])</f>
        <v/>
      </c>
      <c r="AA281" s="50" t="str">
        <f>IF(NOTA[[#This Row],[JUMLAH]]="","",NOTA[[#This Row],[JUMLAH]]-NOTA[[#This Row],[DISC]])</f>
        <v/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50" t="str">
        <f>IF(OR(NOTA[[#This Row],[QTY]]="",NOTA[[#This Row],[HARGA SATUAN]]="",),"",NOTA[[#This Row],[QTY]]*NOTA[[#This Row],[HARGA SATUAN]])</f>
        <v/>
      </c>
      <c r="AG281" s="39" t="str">
        <f ca="1">IF(NOTA[ID_H]="","",INDEX(NOTA[TANGGAL],MATCH(,INDIRECT(ADDRESS(ROW(NOTA[TANGGAL]),COLUMN(NOTA[TANGGAL]))&amp;":"&amp;ADDRESS(ROW(),COLUMN(NOTA[TANGGAL]))),-1)))</f>
        <v/>
      </c>
      <c r="AH281" s="41" t="str">
        <f ca="1">IF(NOTA[[#This Row],[NAMA BARANG]]="","",INDEX(NOTA[SUPPLIER],MATCH(,INDIRECT(ADDRESS(ROW(NOTA[ID]),COLUMN(NOTA[ID]))&amp;":"&amp;ADDRESS(ROW(),COLUMN(NOTA[ID]))),-1)))</f>
        <v/>
      </c>
      <c r="AI281" s="41" t="str">
        <f ca="1">IF(NOTA[[#This Row],[ID_H]]="","",IF(NOTA[[#This Row],[FAKTUR]]="",INDIRECT(ADDRESS(ROW()-1,COLUMN())),NOTA[[#This Row],[FAKTUR]]))</f>
        <v/>
      </c>
      <c r="AJ281" s="38" t="str">
        <f ca="1">IF(NOTA[[#This Row],[ID]]="","",COUNTIF(NOTA[ID_H],NOTA[[#This Row],[ID_H]]))</f>
        <v/>
      </c>
      <c r="AK281" s="38" t="str">
        <f ca="1">IF(NOTA[[#This Row],[TGL.NOTA]]="",IF(NOTA[[#This Row],[SUPPLIER_H]]="","",AK280),MONTH(NOTA[[#This Row],[TGL.NOTA]]))</f>
        <v/>
      </c>
      <c r="AL281" s="38" t="str">
        <f>LOWER(SUBSTITUTE(SUBSTITUTE(SUBSTITUTE(SUBSTITUTE(SUBSTITUTE(SUBSTITUTE(SUBSTITUTE(SUBSTITUTE(SUBSTITUTE(NOTA[NAMA BARANG]," ",),".",""),"-",""),"(",""),")",""),",",""),"/",""),"""",""),"+",""))</f>
        <v/>
      </c>
      <c r="AM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8" t="str">
        <f>IF(NOTA[[#This Row],[CONCAT4]]="","",_xlfn.IFNA(MATCH(NOTA[[#This Row],[CONCAT4]],[2]!RAW[CONCAT_H],0),FALSE))</f>
        <v/>
      </c>
      <c r="AQ281" s="38" t="str">
        <f>IF(NOTA[[#This Row],[CONCAT1]]="","",MATCH(NOTA[[#This Row],[CONCAT1]],[3]!db[NB NOTA_C],0))</f>
        <v/>
      </c>
      <c r="AR281" s="38" t="str">
        <f>IF(NOTA[[#This Row],[QTY/ CTN]]="","",TRUE)</f>
        <v/>
      </c>
      <c r="AS281" s="38" t="str">
        <f ca="1">IF(NOTA[[#This Row],[ID_H]]="","",IF(NOTA[[#This Row],[Column3]]=TRUE,NOTA[[#This Row],[QTY/ CTN]],INDEX([3]!db[QTY/ CTN],NOTA[[#This Row],[//DB]])))</f>
        <v/>
      </c>
      <c r="AT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1" s="38" t="str">
        <f ca="1">IF(NOTA[[#This Row],[ID_H]]="","",MATCH(NOTA[[#This Row],[NB NOTA_C_QTY]],[4]!db[NB NOTA_C_QTY+F],0))</f>
        <v/>
      </c>
      <c r="AV281" s="53" t="str">
        <f ca="1">IF(NOTA[[#This Row],[NB NOTA_C_QTY]]="","",ROW()-2)</f>
        <v/>
      </c>
    </row>
    <row r="282" spans="1:48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H282" s="47"/>
      <c r="N282" s="38"/>
      <c r="Q282" s="42"/>
      <c r="R282" s="48"/>
      <c r="S282" s="49"/>
      <c r="U282" s="50"/>
      <c r="V282" s="45"/>
      <c r="W282" s="50" t="str">
        <f>IF(NOTA[[#This Row],[HARGA/ CTN]]="",NOTA[[#This Row],[JUMLAH_H]],NOTA[[#This Row],[HARGA/ CTN]]*IF(NOTA[[#This Row],[C]]="",0,NOTA[[#This Row],[C]]))</f>
        <v/>
      </c>
      <c r="X282" s="50" t="str">
        <f>IF(NOTA[[#This Row],[JUMLAH]]="","",NOTA[[#This Row],[JUMLAH]]*NOTA[[#This Row],[DISC 1]])</f>
        <v/>
      </c>
      <c r="Y282" s="50" t="str">
        <f>IF(NOTA[[#This Row],[JUMLAH]]="","",(NOTA[[#This Row],[JUMLAH]]-NOTA[[#This Row],[DISC 1-]])*NOTA[[#This Row],[DISC 2]])</f>
        <v/>
      </c>
      <c r="Z282" s="50" t="str">
        <f>IF(NOTA[[#This Row],[JUMLAH]]="","",NOTA[[#This Row],[DISC 1-]]+NOTA[[#This Row],[DISC 2-]])</f>
        <v/>
      </c>
      <c r="AA282" s="50" t="str">
        <f>IF(NOTA[[#This Row],[JUMLAH]]="","",NOTA[[#This Row],[JUMLAH]]-NOTA[[#This Row],[DISC]])</f>
        <v/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2" s="50" t="str">
        <f>IF(OR(NOTA[[#This Row],[QTY]]="",NOTA[[#This Row],[HARGA SATUAN]]="",),"",NOTA[[#This Row],[QTY]]*NOTA[[#This Row],[HARGA SATUAN]])</f>
        <v/>
      </c>
      <c r="AG282" s="39" t="str">
        <f ca="1">IF(NOTA[ID_H]="","",INDEX(NOTA[TANGGAL],MATCH(,INDIRECT(ADDRESS(ROW(NOTA[TANGGAL]),COLUMN(NOTA[TANGGAL]))&amp;":"&amp;ADDRESS(ROW(),COLUMN(NOTA[TANGGAL]))),-1)))</f>
        <v/>
      </c>
      <c r="AH282" s="41" t="str">
        <f ca="1">IF(NOTA[[#This Row],[NAMA BARANG]]="","",INDEX(NOTA[SUPPLIER],MATCH(,INDIRECT(ADDRESS(ROW(NOTA[ID]),COLUMN(NOTA[ID]))&amp;":"&amp;ADDRESS(ROW(),COLUMN(NOTA[ID]))),-1)))</f>
        <v/>
      </c>
      <c r="AI282" s="41" t="str">
        <f ca="1">IF(NOTA[[#This Row],[ID_H]]="","",IF(NOTA[[#This Row],[FAKTUR]]="",INDIRECT(ADDRESS(ROW()-1,COLUMN())),NOTA[[#This Row],[FAKTUR]]))</f>
        <v/>
      </c>
      <c r="AJ282" s="38" t="str">
        <f ca="1">IF(NOTA[[#This Row],[ID]]="","",COUNTIF(NOTA[ID_H],NOTA[[#This Row],[ID_H]]))</f>
        <v/>
      </c>
      <c r="AK282" s="38" t="str">
        <f ca="1">IF(NOTA[[#This Row],[TGL.NOTA]]="",IF(NOTA[[#This Row],[SUPPLIER_H]]="","",AK281),MONTH(NOTA[[#This Row],[TGL.NOTA]]))</f>
        <v/>
      </c>
      <c r="AL282" s="38" t="str">
        <f>LOWER(SUBSTITUTE(SUBSTITUTE(SUBSTITUTE(SUBSTITUTE(SUBSTITUTE(SUBSTITUTE(SUBSTITUTE(SUBSTITUTE(SUBSTITUTE(NOTA[NAMA BARANG]," ",),".",""),"-",""),"(",""),")",""),",",""),"/",""),"""",""),"+",""))</f>
        <v/>
      </c>
      <c r="AM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8" t="str">
        <f>IF(NOTA[[#This Row],[CONCAT4]]="","",_xlfn.IFNA(MATCH(NOTA[[#This Row],[CONCAT4]],[2]!RAW[CONCAT_H],0),FALSE))</f>
        <v/>
      </c>
      <c r="AQ282" s="38" t="str">
        <f>IF(NOTA[[#This Row],[CONCAT1]]="","",MATCH(NOTA[[#This Row],[CONCAT1]],[3]!db[NB NOTA_C],0))</f>
        <v/>
      </c>
      <c r="AR282" s="38" t="str">
        <f>IF(NOTA[[#This Row],[QTY/ CTN]]="","",TRUE)</f>
        <v/>
      </c>
      <c r="AS282" s="38" t="str">
        <f ca="1">IF(NOTA[[#This Row],[ID_H]]="","",IF(NOTA[[#This Row],[Column3]]=TRUE,NOTA[[#This Row],[QTY/ CTN]],INDEX([3]!db[QTY/ CTN],NOTA[[#This Row],[//DB]])))</f>
        <v/>
      </c>
      <c r="AT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2" s="38" t="str">
        <f ca="1">IF(NOTA[[#This Row],[ID_H]]="","",MATCH(NOTA[[#This Row],[NB NOTA_C_QTY]],[4]!db[NB NOTA_C_QTY+F],0))</f>
        <v/>
      </c>
      <c r="AV282" s="53" t="str">
        <f ca="1">IF(NOTA[[#This Row],[NB NOTA_C_QTY]]="","",ROW()-2)</f>
        <v/>
      </c>
    </row>
    <row r="283" spans="1:48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H283" s="47"/>
      <c r="N283" s="38"/>
      <c r="Q283" s="42"/>
      <c r="R283" s="48"/>
      <c r="S283" s="49"/>
      <c r="U283" s="50"/>
      <c r="V283" s="45"/>
      <c r="W283" s="50" t="str">
        <f>IF(NOTA[[#This Row],[HARGA/ CTN]]="",NOTA[[#This Row],[JUMLAH_H]],NOTA[[#This Row],[HARGA/ CTN]]*IF(NOTA[[#This Row],[C]]="",0,NOTA[[#This Row],[C]]))</f>
        <v/>
      </c>
      <c r="X283" s="50" t="str">
        <f>IF(NOTA[[#This Row],[JUMLAH]]="","",NOTA[[#This Row],[JUMLAH]]*NOTA[[#This Row],[DISC 1]])</f>
        <v/>
      </c>
      <c r="Y283" s="50" t="str">
        <f>IF(NOTA[[#This Row],[JUMLAH]]="","",(NOTA[[#This Row],[JUMLAH]]-NOTA[[#This Row],[DISC 1-]])*NOTA[[#This Row],[DISC 2]])</f>
        <v/>
      </c>
      <c r="Z283" s="50" t="str">
        <f>IF(NOTA[[#This Row],[JUMLAH]]="","",NOTA[[#This Row],[DISC 1-]]+NOTA[[#This Row],[DISC 2-]])</f>
        <v/>
      </c>
      <c r="AA283" s="50" t="str">
        <f>IF(NOTA[[#This Row],[JUMLAH]]="","",NOTA[[#This Row],[JUMLAH]]-NOTA[[#This Row],[DISC]])</f>
        <v/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50" t="str">
        <f>IF(OR(NOTA[[#This Row],[QTY]]="",NOTA[[#This Row],[HARGA SATUAN]]="",),"",NOTA[[#This Row],[QTY]]*NOTA[[#This Row],[HARGA SATUAN]])</f>
        <v/>
      </c>
      <c r="AG283" s="39" t="str">
        <f ca="1">IF(NOTA[ID_H]="","",INDEX(NOTA[TANGGAL],MATCH(,INDIRECT(ADDRESS(ROW(NOTA[TANGGAL]),COLUMN(NOTA[TANGGAL]))&amp;":"&amp;ADDRESS(ROW(),COLUMN(NOTA[TANGGAL]))),-1)))</f>
        <v/>
      </c>
      <c r="AH283" s="41" t="str">
        <f ca="1">IF(NOTA[[#This Row],[NAMA BARANG]]="","",INDEX(NOTA[SUPPLIER],MATCH(,INDIRECT(ADDRESS(ROW(NOTA[ID]),COLUMN(NOTA[ID]))&amp;":"&amp;ADDRESS(ROW(),COLUMN(NOTA[ID]))),-1)))</f>
        <v/>
      </c>
      <c r="AI283" s="41" t="str">
        <f ca="1">IF(NOTA[[#This Row],[ID_H]]="","",IF(NOTA[[#This Row],[FAKTUR]]="",INDIRECT(ADDRESS(ROW()-1,COLUMN())),NOTA[[#This Row],[FAKTUR]]))</f>
        <v/>
      </c>
      <c r="AJ283" s="38" t="str">
        <f ca="1">IF(NOTA[[#This Row],[ID]]="","",COUNTIF(NOTA[ID_H],NOTA[[#This Row],[ID_H]]))</f>
        <v/>
      </c>
      <c r="AK283" s="38" t="str">
        <f ca="1">IF(NOTA[[#This Row],[TGL.NOTA]]="",IF(NOTA[[#This Row],[SUPPLIER_H]]="","",AK282),MONTH(NOTA[[#This Row],[TGL.NOTA]]))</f>
        <v/>
      </c>
      <c r="AL283" s="38" t="str">
        <f>LOWER(SUBSTITUTE(SUBSTITUTE(SUBSTITUTE(SUBSTITUTE(SUBSTITUTE(SUBSTITUTE(SUBSTITUTE(SUBSTITUTE(SUBSTITUTE(NOTA[NAMA BARANG]," ",),".",""),"-",""),"(",""),")",""),",",""),"/",""),"""",""),"+",""))</f>
        <v/>
      </c>
      <c r="AM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8" t="str">
        <f>IF(NOTA[[#This Row],[CONCAT4]]="","",_xlfn.IFNA(MATCH(NOTA[[#This Row],[CONCAT4]],[2]!RAW[CONCAT_H],0),FALSE))</f>
        <v/>
      </c>
      <c r="AQ283" s="38" t="str">
        <f>IF(NOTA[[#This Row],[CONCAT1]]="","",MATCH(NOTA[[#This Row],[CONCAT1]],[3]!db[NB NOTA_C],0))</f>
        <v/>
      </c>
      <c r="AR283" s="38" t="str">
        <f>IF(NOTA[[#This Row],[QTY/ CTN]]="","",TRUE)</f>
        <v/>
      </c>
      <c r="AS283" s="38" t="str">
        <f ca="1">IF(NOTA[[#This Row],[ID_H]]="","",IF(NOTA[[#This Row],[Column3]]=TRUE,NOTA[[#This Row],[QTY/ CTN]],INDEX([3]!db[QTY/ CTN],NOTA[[#This Row],[//DB]])))</f>
        <v/>
      </c>
      <c r="AT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3" s="38" t="str">
        <f ca="1">IF(NOTA[[#This Row],[ID_H]]="","",MATCH(NOTA[[#This Row],[NB NOTA_C_QTY]],[4]!db[NB NOTA_C_QTY+F],0))</f>
        <v/>
      </c>
      <c r="AV283" s="53" t="str">
        <f ca="1">IF(NOTA[[#This Row],[NB NOTA_C_QTY]]="","",ROW()-2)</f>
        <v/>
      </c>
    </row>
    <row r="284" spans="1:48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H284" s="47"/>
      <c r="N284" s="38"/>
      <c r="Q284" s="42"/>
      <c r="R284" s="48"/>
      <c r="S284" s="49"/>
      <c r="U284" s="50"/>
      <c r="V284" s="45"/>
      <c r="W284" s="50" t="str">
        <f>IF(NOTA[[#This Row],[HARGA/ CTN]]="",NOTA[[#This Row],[JUMLAH_H]],NOTA[[#This Row],[HARGA/ CTN]]*IF(NOTA[[#This Row],[C]]="",0,NOTA[[#This Row],[C]]))</f>
        <v/>
      </c>
      <c r="X284" s="50" t="str">
        <f>IF(NOTA[[#This Row],[JUMLAH]]="","",NOTA[[#This Row],[JUMLAH]]*NOTA[[#This Row],[DISC 1]])</f>
        <v/>
      </c>
      <c r="Y284" s="50" t="str">
        <f>IF(NOTA[[#This Row],[JUMLAH]]="","",(NOTA[[#This Row],[JUMLAH]]-NOTA[[#This Row],[DISC 1-]])*NOTA[[#This Row],[DISC 2]])</f>
        <v/>
      </c>
      <c r="Z284" s="50" t="str">
        <f>IF(NOTA[[#This Row],[JUMLAH]]="","",NOTA[[#This Row],[DISC 1-]]+NOTA[[#This Row],[DISC 2-]])</f>
        <v/>
      </c>
      <c r="AA284" s="50" t="str">
        <f>IF(NOTA[[#This Row],[JUMLAH]]="","",NOTA[[#This Row],[JUMLAH]]-NOTA[[#This Row],[DISC]])</f>
        <v/>
      </c>
      <c r="AB284" s="50"/>
      <c r="AC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4" s="50" t="str">
        <f>IF(OR(NOTA[[#This Row],[QTY]]="",NOTA[[#This Row],[HARGA SATUAN]]="",),"",NOTA[[#This Row],[QTY]]*NOTA[[#This Row],[HARGA SATUAN]])</f>
        <v/>
      </c>
      <c r="AG284" s="39" t="str">
        <f ca="1">IF(NOTA[ID_H]="","",INDEX(NOTA[TANGGAL],MATCH(,INDIRECT(ADDRESS(ROW(NOTA[TANGGAL]),COLUMN(NOTA[TANGGAL]))&amp;":"&amp;ADDRESS(ROW(),COLUMN(NOTA[TANGGAL]))),-1)))</f>
        <v/>
      </c>
      <c r="AH284" s="41" t="str">
        <f ca="1">IF(NOTA[[#This Row],[NAMA BARANG]]="","",INDEX(NOTA[SUPPLIER],MATCH(,INDIRECT(ADDRESS(ROW(NOTA[ID]),COLUMN(NOTA[ID]))&amp;":"&amp;ADDRESS(ROW(),COLUMN(NOTA[ID]))),-1)))</f>
        <v/>
      </c>
      <c r="AI284" s="41" t="str">
        <f ca="1">IF(NOTA[[#This Row],[ID_H]]="","",IF(NOTA[[#This Row],[FAKTUR]]="",INDIRECT(ADDRESS(ROW()-1,COLUMN())),NOTA[[#This Row],[FAKTUR]]))</f>
        <v/>
      </c>
      <c r="AJ284" s="38" t="str">
        <f ca="1">IF(NOTA[[#This Row],[ID]]="","",COUNTIF(NOTA[ID_H],NOTA[[#This Row],[ID_H]]))</f>
        <v/>
      </c>
      <c r="AK284" s="38" t="str">
        <f ca="1">IF(NOTA[[#This Row],[TGL.NOTA]]="",IF(NOTA[[#This Row],[SUPPLIER_H]]="","",AK283),MONTH(NOTA[[#This Row],[TGL.NOTA]]))</f>
        <v/>
      </c>
      <c r="AL284" s="38" t="str">
        <f>LOWER(SUBSTITUTE(SUBSTITUTE(SUBSTITUTE(SUBSTITUTE(SUBSTITUTE(SUBSTITUTE(SUBSTITUTE(SUBSTITUTE(SUBSTITUTE(NOTA[NAMA BARANG]," ",),".",""),"-",""),"(",""),")",""),",",""),"/",""),"""",""),"+",""))</f>
        <v/>
      </c>
      <c r="AM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8" t="str">
        <f>IF(NOTA[[#This Row],[CONCAT4]]="","",_xlfn.IFNA(MATCH(NOTA[[#This Row],[CONCAT4]],[2]!RAW[CONCAT_H],0),FALSE))</f>
        <v/>
      </c>
      <c r="AQ284" s="38" t="str">
        <f>IF(NOTA[[#This Row],[CONCAT1]]="","",MATCH(NOTA[[#This Row],[CONCAT1]],[3]!db[NB NOTA_C],0))</f>
        <v/>
      </c>
      <c r="AR284" s="38" t="str">
        <f>IF(NOTA[[#This Row],[QTY/ CTN]]="","",TRUE)</f>
        <v/>
      </c>
      <c r="AS284" s="38" t="str">
        <f ca="1">IF(NOTA[[#This Row],[ID_H]]="","",IF(NOTA[[#This Row],[Column3]]=TRUE,NOTA[[#This Row],[QTY/ CTN]],INDEX([3]!db[QTY/ CTN],NOTA[[#This Row],[//DB]])))</f>
        <v/>
      </c>
      <c r="AT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4" s="38" t="str">
        <f ca="1">IF(NOTA[[#This Row],[ID_H]]="","",MATCH(NOTA[[#This Row],[NB NOTA_C_QTY]],[4]!db[NB NOTA_C_QTY+F],0))</f>
        <v/>
      </c>
      <c r="AV284" s="53" t="str">
        <f ca="1">IF(NOTA[[#This Row],[NB NOTA_C_QTY]]="","",ROW()-2)</f>
        <v/>
      </c>
    </row>
    <row r="285" spans="1:48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H285" s="47"/>
      <c r="N285" s="38"/>
      <c r="Q285" s="42"/>
      <c r="R285" s="48"/>
      <c r="S285" s="49"/>
      <c r="U285" s="50"/>
      <c r="V285" s="45"/>
      <c r="W285" s="50" t="str">
        <f>IF(NOTA[[#This Row],[HARGA/ CTN]]="",NOTA[[#This Row],[JUMLAH_H]],NOTA[[#This Row],[HARGA/ CTN]]*IF(NOTA[[#This Row],[C]]="",0,NOTA[[#This Row],[C]]))</f>
        <v/>
      </c>
      <c r="X285" s="50" t="str">
        <f>IF(NOTA[[#This Row],[JUMLAH]]="","",NOTA[[#This Row],[JUMLAH]]*NOTA[[#This Row],[DISC 1]])</f>
        <v/>
      </c>
      <c r="Y285" s="50" t="str">
        <f>IF(NOTA[[#This Row],[JUMLAH]]="","",(NOTA[[#This Row],[JUMLAH]]-NOTA[[#This Row],[DISC 1-]])*NOTA[[#This Row],[DISC 2]])</f>
        <v/>
      </c>
      <c r="Z285" s="50" t="str">
        <f>IF(NOTA[[#This Row],[JUMLAH]]="","",NOTA[[#This Row],[DISC 1-]]+NOTA[[#This Row],[DISC 2-]])</f>
        <v/>
      </c>
      <c r="AA285" s="50" t="str">
        <f>IF(NOTA[[#This Row],[JUMLAH]]="","",NOTA[[#This Row],[JUMLAH]]-NOTA[[#This Row],[DISC]])</f>
        <v/>
      </c>
      <c r="AB285" s="50"/>
      <c r="AC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50" t="str">
        <f>IF(OR(NOTA[[#This Row],[QTY]]="",NOTA[[#This Row],[HARGA SATUAN]]="",),"",NOTA[[#This Row],[QTY]]*NOTA[[#This Row],[HARGA SATUAN]])</f>
        <v/>
      </c>
      <c r="AG285" s="39" t="str">
        <f ca="1">IF(NOTA[ID_H]="","",INDEX(NOTA[TANGGAL],MATCH(,INDIRECT(ADDRESS(ROW(NOTA[TANGGAL]),COLUMN(NOTA[TANGGAL]))&amp;":"&amp;ADDRESS(ROW(),COLUMN(NOTA[TANGGAL]))),-1)))</f>
        <v/>
      </c>
      <c r="AH285" s="41" t="str">
        <f ca="1">IF(NOTA[[#This Row],[NAMA BARANG]]="","",INDEX(NOTA[SUPPLIER],MATCH(,INDIRECT(ADDRESS(ROW(NOTA[ID]),COLUMN(NOTA[ID]))&amp;":"&amp;ADDRESS(ROW(),COLUMN(NOTA[ID]))),-1)))</f>
        <v/>
      </c>
      <c r="AI285" s="41" t="str">
        <f ca="1">IF(NOTA[[#This Row],[ID_H]]="","",IF(NOTA[[#This Row],[FAKTUR]]="",INDIRECT(ADDRESS(ROW()-1,COLUMN())),NOTA[[#This Row],[FAKTUR]]))</f>
        <v/>
      </c>
      <c r="AJ285" s="38" t="str">
        <f ca="1">IF(NOTA[[#This Row],[ID]]="","",COUNTIF(NOTA[ID_H],NOTA[[#This Row],[ID_H]]))</f>
        <v/>
      </c>
      <c r="AK285" s="38" t="str">
        <f ca="1">IF(NOTA[[#This Row],[TGL.NOTA]]="",IF(NOTA[[#This Row],[SUPPLIER_H]]="","",AK284),MONTH(NOTA[[#This Row],[TGL.NOTA]]))</f>
        <v/>
      </c>
      <c r="AL285" s="38" t="str">
        <f>LOWER(SUBSTITUTE(SUBSTITUTE(SUBSTITUTE(SUBSTITUTE(SUBSTITUTE(SUBSTITUTE(SUBSTITUTE(SUBSTITUTE(SUBSTITUTE(NOTA[NAMA BARANG]," ",),".",""),"-",""),"(",""),")",""),",",""),"/",""),"""",""),"+",""))</f>
        <v/>
      </c>
      <c r="AM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8" t="str">
        <f>IF(NOTA[[#This Row],[CONCAT4]]="","",_xlfn.IFNA(MATCH(NOTA[[#This Row],[CONCAT4]],[2]!RAW[CONCAT_H],0),FALSE))</f>
        <v/>
      </c>
      <c r="AQ285" s="38" t="str">
        <f>IF(NOTA[[#This Row],[CONCAT1]]="","",MATCH(NOTA[[#This Row],[CONCAT1]],[3]!db[NB NOTA_C],0))</f>
        <v/>
      </c>
      <c r="AR285" s="38" t="str">
        <f>IF(NOTA[[#This Row],[QTY/ CTN]]="","",TRUE)</f>
        <v/>
      </c>
      <c r="AS285" s="38" t="str">
        <f ca="1">IF(NOTA[[#This Row],[ID_H]]="","",IF(NOTA[[#This Row],[Column3]]=TRUE,NOTA[[#This Row],[QTY/ CTN]],INDEX([3]!db[QTY/ CTN],NOTA[[#This Row],[//DB]])))</f>
        <v/>
      </c>
      <c r="AT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5" s="38" t="str">
        <f ca="1">IF(NOTA[[#This Row],[ID_H]]="","",MATCH(NOTA[[#This Row],[NB NOTA_C_QTY]],[4]!db[NB NOTA_C_QTY+F],0))</f>
        <v/>
      </c>
      <c r="AV285" s="53" t="str">
        <f ca="1">IF(NOTA[[#This Row],[NB NOTA_C_QTY]]="","",ROW()-2)</f>
        <v/>
      </c>
    </row>
    <row r="286" spans="1:48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H286" s="47"/>
      <c r="N286" s="38"/>
      <c r="Q286" s="42"/>
      <c r="R286" s="48"/>
      <c r="S286" s="49"/>
      <c r="U286" s="50"/>
      <c r="V286" s="45"/>
      <c r="W286" s="50" t="str">
        <f>IF(NOTA[[#This Row],[HARGA/ CTN]]="",NOTA[[#This Row],[JUMLAH_H]],NOTA[[#This Row],[HARGA/ CTN]]*IF(NOTA[[#This Row],[C]]="",0,NOTA[[#This Row],[C]]))</f>
        <v/>
      </c>
      <c r="X286" s="50" t="str">
        <f>IF(NOTA[[#This Row],[JUMLAH]]="","",NOTA[[#This Row],[JUMLAH]]*NOTA[[#This Row],[DISC 1]])</f>
        <v/>
      </c>
      <c r="Y286" s="50" t="str">
        <f>IF(NOTA[[#This Row],[JUMLAH]]="","",(NOTA[[#This Row],[JUMLAH]]-NOTA[[#This Row],[DISC 1-]])*NOTA[[#This Row],[DISC 2]])</f>
        <v/>
      </c>
      <c r="Z286" s="50" t="str">
        <f>IF(NOTA[[#This Row],[JUMLAH]]="","",NOTA[[#This Row],[DISC 1-]]+NOTA[[#This Row],[DISC 2-]])</f>
        <v/>
      </c>
      <c r="AA286" s="50" t="str">
        <f>IF(NOTA[[#This Row],[JUMLAH]]="","",NOTA[[#This Row],[JUMLAH]]-NOTA[[#This Row],[DISC]])</f>
        <v/>
      </c>
      <c r="AB286" s="50"/>
      <c r="AC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50" t="str">
        <f>IF(OR(NOTA[[#This Row],[QTY]]="",NOTA[[#This Row],[HARGA SATUAN]]="",),"",NOTA[[#This Row],[QTY]]*NOTA[[#This Row],[HARGA SATUAN]])</f>
        <v/>
      </c>
      <c r="AG286" s="39" t="str">
        <f ca="1">IF(NOTA[ID_H]="","",INDEX(NOTA[TANGGAL],MATCH(,INDIRECT(ADDRESS(ROW(NOTA[TANGGAL]),COLUMN(NOTA[TANGGAL]))&amp;":"&amp;ADDRESS(ROW(),COLUMN(NOTA[TANGGAL]))),-1)))</f>
        <v/>
      </c>
      <c r="AH286" s="41" t="str">
        <f ca="1">IF(NOTA[[#This Row],[NAMA BARANG]]="","",INDEX(NOTA[SUPPLIER],MATCH(,INDIRECT(ADDRESS(ROW(NOTA[ID]),COLUMN(NOTA[ID]))&amp;":"&amp;ADDRESS(ROW(),COLUMN(NOTA[ID]))),-1)))</f>
        <v/>
      </c>
      <c r="AI286" s="41" t="str">
        <f ca="1">IF(NOTA[[#This Row],[ID_H]]="","",IF(NOTA[[#This Row],[FAKTUR]]="",INDIRECT(ADDRESS(ROW()-1,COLUMN())),NOTA[[#This Row],[FAKTUR]]))</f>
        <v/>
      </c>
      <c r="AJ286" s="38" t="str">
        <f ca="1">IF(NOTA[[#This Row],[ID]]="","",COUNTIF(NOTA[ID_H],NOTA[[#This Row],[ID_H]]))</f>
        <v/>
      </c>
      <c r="AK286" s="38" t="str">
        <f ca="1">IF(NOTA[[#This Row],[TGL.NOTA]]="",IF(NOTA[[#This Row],[SUPPLIER_H]]="","",AK285),MONTH(NOTA[[#This Row],[TGL.NOTA]]))</f>
        <v/>
      </c>
      <c r="AL286" s="38" t="str">
        <f>LOWER(SUBSTITUTE(SUBSTITUTE(SUBSTITUTE(SUBSTITUTE(SUBSTITUTE(SUBSTITUTE(SUBSTITUTE(SUBSTITUTE(SUBSTITUTE(NOTA[NAMA BARANG]," ",),".",""),"-",""),"(",""),")",""),",",""),"/",""),"""",""),"+",""))</f>
        <v/>
      </c>
      <c r="AM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8" t="str">
        <f>IF(NOTA[[#This Row],[CONCAT4]]="","",_xlfn.IFNA(MATCH(NOTA[[#This Row],[CONCAT4]],[2]!RAW[CONCAT_H],0),FALSE))</f>
        <v/>
      </c>
      <c r="AQ286" s="38" t="str">
        <f>IF(NOTA[[#This Row],[CONCAT1]]="","",MATCH(NOTA[[#This Row],[CONCAT1]],[3]!db[NB NOTA_C],0))</f>
        <v/>
      </c>
      <c r="AR286" s="38" t="str">
        <f>IF(NOTA[[#This Row],[QTY/ CTN]]="","",TRUE)</f>
        <v/>
      </c>
      <c r="AS286" s="38" t="str">
        <f ca="1">IF(NOTA[[#This Row],[ID_H]]="","",IF(NOTA[[#This Row],[Column3]]=TRUE,NOTA[[#This Row],[QTY/ CTN]],INDEX([3]!db[QTY/ CTN],NOTA[[#This Row],[//DB]])))</f>
        <v/>
      </c>
      <c r="AT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6" s="38" t="str">
        <f ca="1">IF(NOTA[[#This Row],[ID_H]]="","",MATCH(NOTA[[#This Row],[NB NOTA_C_QTY]],[4]!db[NB NOTA_C_QTY+F],0))</f>
        <v/>
      </c>
      <c r="AV286" s="53" t="str">
        <f ca="1">IF(NOTA[[#This Row],[NB NOTA_C_QTY]]="","",ROW()-2)</f>
        <v/>
      </c>
    </row>
    <row r="287" spans="1:48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H287" s="47"/>
      <c r="N287" s="38"/>
      <c r="Q287" s="42"/>
      <c r="R287" s="48"/>
      <c r="S287" s="49"/>
      <c r="U287" s="50"/>
      <c r="V287" s="45"/>
      <c r="W287" s="50" t="str">
        <f>IF(NOTA[[#This Row],[HARGA/ CTN]]="",NOTA[[#This Row],[JUMLAH_H]],NOTA[[#This Row],[HARGA/ CTN]]*IF(NOTA[[#This Row],[C]]="",0,NOTA[[#This Row],[C]]))</f>
        <v/>
      </c>
      <c r="X287" s="50" t="str">
        <f>IF(NOTA[[#This Row],[JUMLAH]]="","",NOTA[[#This Row],[JUMLAH]]*NOTA[[#This Row],[DISC 1]])</f>
        <v/>
      </c>
      <c r="Y287" s="50" t="str">
        <f>IF(NOTA[[#This Row],[JUMLAH]]="","",(NOTA[[#This Row],[JUMLAH]]-NOTA[[#This Row],[DISC 1-]])*NOTA[[#This Row],[DISC 2]])</f>
        <v/>
      </c>
      <c r="Z287" s="50" t="str">
        <f>IF(NOTA[[#This Row],[JUMLAH]]="","",NOTA[[#This Row],[DISC 1-]]+NOTA[[#This Row],[DISC 2-]])</f>
        <v/>
      </c>
      <c r="AA287" s="50" t="str">
        <f>IF(NOTA[[#This Row],[JUMLAH]]="","",NOTA[[#This Row],[JUMLAH]]-NOTA[[#This Row],[DISC]])</f>
        <v/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50" t="str">
        <f>IF(OR(NOTA[[#This Row],[QTY]]="",NOTA[[#This Row],[HARGA SATUAN]]="",),"",NOTA[[#This Row],[QTY]]*NOTA[[#This Row],[HARGA SATUAN]])</f>
        <v/>
      </c>
      <c r="AG287" s="39" t="str">
        <f ca="1">IF(NOTA[ID_H]="","",INDEX(NOTA[TANGGAL],MATCH(,INDIRECT(ADDRESS(ROW(NOTA[TANGGAL]),COLUMN(NOTA[TANGGAL]))&amp;":"&amp;ADDRESS(ROW(),COLUMN(NOTA[TANGGAL]))),-1)))</f>
        <v/>
      </c>
      <c r="AH287" s="41" t="str">
        <f ca="1">IF(NOTA[[#This Row],[NAMA BARANG]]="","",INDEX(NOTA[SUPPLIER],MATCH(,INDIRECT(ADDRESS(ROW(NOTA[ID]),COLUMN(NOTA[ID]))&amp;":"&amp;ADDRESS(ROW(),COLUMN(NOTA[ID]))),-1)))</f>
        <v/>
      </c>
      <c r="AI287" s="41" t="str">
        <f ca="1">IF(NOTA[[#This Row],[ID_H]]="","",IF(NOTA[[#This Row],[FAKTUR]]="",INDIRECT(ADDRESS(ROW()-1,COLUMN())),NOTA[[#This Row],[FAKTUR]]))</f>
        <v/>
      </c>
      <c r="AJ287" s="38" t="str">
        <f ca="1">IF(NOTA[[#This Row],[ID]]="","",COUNTIF(NOTA[ID_H],NOTA[[#This Row],[ID_H]]))</f>
        <v/>
      </c>
      <c r="AK287" s="38" t="str">
        <f ca="1">IF(NOTA[[#This Row],[TGL.NOTA]]="",IF(NOTA[[#This Row],[SUPPLIER_H]]="","",AK286),MONTH(NOTA[[#This Row],[TGL.NOTA]]))</f>
        <v/>
      </c>
      <c r="AL287" s="38" t="str">
        <f>LOWER(SUBSTITUTE(SUBSTITUTE(SUBSTITUTE(SUBSTITUTE(SUBSTITUTE(SUBSTITUTE(SUBSTITUTE(SUBSTITUTE(SUBSTITUTE(NOTA[NAMA BARANG]," ",),".",""),"-",""),"(",""),")",""),",",""),"/",""),"""",""),"+",""))</f>
        <v/>
      </c>
      <c r="AM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38" t="str">
        <f>IF(NOTA[[#This Row],[CONCAT4]]="","",_xlfn.IFNA(MATCH(NOTA[[#This Row],[CONCAT4]],[2]!RAW[CONCAT_H],0),FALSE))</f>
        <v/>
      </c>
      <c r="AQ287" s="38" t="str">
        <f>IF(NOTA[[#This Row],[CONCAT1]]="","",MATCH(NOTA[[#This Row],[CONCAT1]],[3]!db[NB NOTA_C],0))</f>
        <v/>
      </c>
      <c r="AR287" s="38" t="str">
        <f>IF(NOTA[[#This Row],[QTY/ CTN]]="","",TRUE)</f>
        <v/>
      </c>
      <c r="AS287" s="38" t="str">
        <f ca="1">IF(NOTA[[#This Row],[ID_H]]="","",IF(NOTA[[#This Row],[Column3]]=TRUE,NOTA[[#This Row],[QTY/ CTN]],INDEX([3]!db[QTY/ CTN],NOTA[[#This Row],[//DB]])))</f>
        <v/>
      </c>
      <c r="AT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7" s="38" t="str">
        <f ca="1">IF(NOTA[[#This Row],[ID_H]]="","",MATCH(NOTA[[#This Row],[NB NOTA_C_QTY]],[4]!db[NB NOTA_C_QTY+F],0))</f>
        <v/>
      </c>
      <c r="AV287" s="53" t="str">
        <f ca="1">IF(NOTA[[#This Row],[NB NOTA_C_QTY]]="","",ROW()-2)</f>
        <v/>
      </c>
    </row>
    <row r="288" spans="1:48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H288" s="47"/>
      <c r="N288" s="38"/>
      <c r="Q288" s="42"/>
      <c r="R288" s="48"/>
      <c r="S288" s="49"/>
      <c r="U288" s="50"/>
      <c r="V288" s="45"/>
      <c r="W288" s="50" t="str">
        <f>IF(NOTA[[#This Row],[HARGA/ CTN]]="",NOTA[[#This Row],[JUMLAH_H]],NOTA[[#This Row],[HARGA/ CTN]]*IF(NOTA[[#This Row],[C]]="",0,NOTA[[#This Row],[C]]))</f>
        <v/>
      </c>
      <c r="X288" s="50" t="str">
        <f>IF(NOTA[[#This Row],[JUMLAH]]="","",NOTA[[#This Row],[JUMLAH]]*NOTA[[#This Row],[DISC 1]])</f>
        <v/>
      </c>
      <c r="Y288" s="50" t="str">
        <f>IF(NOTA[[#This Row],[JUMLAH]]="","",(NOTA[[#This Row],[JUMLAH]]-NOTA[[#This Row],[DISC 1-]])*NOTA[[#This Row],[DISC 2]])</f>
        <v/>
      </c>
      <c r="Z288" s="50" t="str">
        <f>IF(NOTA[[#This Row],[JUMLAH]]="","",NOTA[[#This Row],[DISC 1-]]+NOTA[[#This Row],[DISC 2-]])</f>
        <v/>
      </c>
      <c r="AA288" s="50" t="str">
        <f>IF(NOTA[[#This Row],[JUMLAH]]="","",NOTA[[#This Row],[JUMLAH]]-NOTA[[#This Row],[DISC]])</f>
        <v/>
      </c>
      <c r="AB288" s="50"/>
      <c r="AC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8" s="50" t="str">
        <f>IF(OR(NOTA[[#This Row],[QTY]]="",NOTA[[#This Row],[HARGA SATUAN]]="",),"",NOTA[[#This Row],[QTY]]*NOTA[[#This Row],[HARGA SATUAN]])</f>
        <v/>
      </c>
      <c r="AG288" s="39" t="str">
        <f ca="1">IF(NOTA[ID_H]="","",INDEX(NOTA[TANGGAL],MATCH(,INDIRECT(ADDRESS(ROW(NOTA[TANGGAL]),COLUMN(NOTA[TANGGAL]))&amp;":"&amp;ADDRESS(ROW(),COLUMN(NOTA[TANGGAL]))),-1)))</f>
        <v/>
      </c>
      <c r="AH288" s="41" t="str">
        <f ca="1">IF(NOTA[[#This Row],[NAMA BARANG]]="","",INDEX(NOTA[SUPPLIER],MATCH(,INDIRECT(ADDRESS(ROW(NOTA[ID]),COLUMN(NOTA[ID]))&amp;":"&amp;ADDRESS(ROW(),COLUMN(NOTA[ID]))),-1)))</f>
        <v/>
      </c>
      <c r="AI288" s="41" t="str">
        <f ca="1">IF(NOTA[[#This Row],[ID_H]]="","",IF(NOTA[[#This Row],[FAKTUR]]="",INDIRECT(ADDRESS(ROW()-1,COLUMN())),NOTA[[#This Row],[FAKTUR]]))</f>
        <v/>
      </c>
      <c r="AJ288" s="38" t="str">
        <f ca="1">IF(NOTA[[#This Row],[ID]]="","",COUNTIF(NOTA[ID_H],NOTA[[#This Row],[ID_H]]))</f>
        <v/>
      </c>
      <c r="AK288" s="38" t="str">
        <f ca="1">IF(NOTA[[#This Row],[TGL.NOTA]]="",IF(NOTA[[#This Row],[SUPPLIER_H]]="","",AK287),MONTH(NOTA[[#This Row],[TGL.NOTA]]))</f>
        <v/>
      </c>
      <c r="AL288" s="38" t="str">
        <f>LOWER(SUBSTITUTE(SUBSTITUTE(SUBSTITUTE(SUBSTITUTE(SUBSTITUTE(SUBSTITUTE(SUBSTITUTE(SUBSTITUTE(SUBSTITUTE(NOTA[NAMA BARANG]," ",),".",""),"-",""),"(",""),")",""),",",""),"/",""),"""",""),"+",""))</f>
        <v/>
      </c>
      <c r="AM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8" t="str">
        <f>IF(NOTA[[#This Row],[CONCAT4]]="","",_xlfn.IFNA(MATCH(NOTA[[#This Row],[CONCAT4]],[2]!RAW[CONCAT_H],0),FALSE))</f>
        <v/>
      </c>
      <c r="AQ288" s="38" t="str">
        <f>IF(NOTA[[#This Row],[CONCAT1]]="","",MATCH(NOTA[[#This Row],[CONCAT1]],[3]!db[NB NOTA_C],0))</f>
        <v/>
      </c>
      <c r="AR288" s="38" t="str">
        <f>IF(NOTA[[#This Row],[QTY/ CTN]]="","",TRUE)</f>
        <v/>
      </c>
      <c r="AS288" s="38" t="str">
        <f ca="1">IF(NOTA[[#This Row],[ID_H]]="","",IF(NOTA[[#This Row],[Column3]]=TRUE,NOTA[[#This Row],[QTY/ CTN]],INDEX([3]!db[QTY/ CTN],NOTA[[#This Row],[//DB]])))</f>
        <v/>
      </c>
      <c r="AT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8" s="38" t="str">
        <f ca="1">IF(NOTA[[#This Row],[ID_H]]="","",MATCH(NOTA[[#This Row],[NB NOTA_C_QTY]],[4]!db[NB NOTA_C_QTY+F],0))</f>
        <v/>
      </c>
      <c r="AV288" s="53" t="str">
        <f ca="1">IF(NOTA[[#This Row],[NB NOTA_C_QTY]]="","",ROW()-2)</f>
        <v/>
      </c>
    </row>
    <row r="289" spans="1:48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H289" s="47"/>
      <c r="N289" s="38"/>
      <c r="Q289" s="42"/>
      <c r="R289" s="48"/>
      <c r="S289" s="49"/>
      <c r="U289" s="50"/>
      <c r="V289" s="45"/>
      <c r="W289" s="50" t="str">
        <f>IF(NOTA[[#This Row],[HARGA/ CTN]]="",NOTA[[#This Row],[JUMLAH_H]],NOTA[[#This Row],[HARGA/ CTN]]*IF(NOTA[[#This Row],[C]]="",0,NOTA[[#This Row],[C]]))</f>
        <v/>
      </c>
      <c r="X289" s="50" t="str">
        <f>IF(NOTA[[#This Row],[JUMLAH]]="","",NOTA[[#This Row],[JUMLAH]]*NOTA[[#This Row],[DISC 1]])</f>
        <v/>
      </c>
      <c r="Y289" s="50" t="str">
        <f>IF(NOTA[[#This Row],[JUMLAH]]="","",(NOTA[[#This Row],[JUMLAH]]-NOTA[[#This Row],[DISC 1-]])*NOTA[[#This Row],[DISC 2]])</f>
        <v/>
      </c>
      <c r="Z289" s="50" t="str">
        <f>IF(NOTA[[#This Row],[JUMLAH]]="","",NOTA[[#This Row],[DISC 1-]]+NOTA[[#This Row],[DISC 2-]])</f>
        <v/>
      </c>
      <c r="AA289" s="50" t="str">
        <f>IF(NOTA[[#This Row],[JUMLAH]]="","",NOTA[[#This Row],[JUMLAH]]-NOTA[[#This Row],[DISC]])</f>
        <v/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0" t="str">
        <f>IF(OR(NOTA[[#This Row],[QTY]]="",NOTA[[#This Row],[HARGA SATUAN]]="",),"",NOTA[[#This Row],[QTY]]*NOTA[[#This Row],[HARGA SATUAN]])</f>
        <v/>
      </c>
      <c r="AG289" s="39" t="str">
        <f ca="1">IF(NOTA[ID_H]="","",INDEX(NOTA[TANGGAL],MATCH(,INDIRECT(ADDRESS(ROW(NOTA[TANGGAL]),COLUMN(NOTA[TANGGAL]))&amp;":"&amp;ADDRESS(ROW(),COLUMN(NOTA[TANGGAL]))),-1)))</f>
        <v/>
      </c>
      <c r="AH289" s="41" t="str">
        <f ca="1">IF(NOTA[[#This Row],[NAMA BARANG]]="","",INDEX(NOTA[SUPPLIER],MATCH(,INDIRECT(ADDRESS(ROW(NOTA[ID]),COLUMN(NOTA[ID]))&amp;":"&amp;ADDRESS(ROW(),COLUMN(NOTA[ID]))),-1)))</f>
        <v/>
      </c>
      <c r="AI289" s="41" t="str">
        <f ca="1">IF(NOTA[[#This Row],[ID_H]]="","",IF(NOTA[[#This Row],[FAKTUR]]="",INDIRECT(ADDRESS(ROW()-1,COLUMN())),NOTA[[#This Row],[FAKTUR]]))</f>
        <v/>
      </c>
      <c r="AJ289" s="38" t="str">
        <f ca="1">IF(NOTA[[#This Row],[ID]]="","",COUNTIF(NOTA[ID_H],NOTA[[#This Row],[ID_H]]))</f>
        <v/>
      </c>
      <c r="AK289" s="38" t="str">
        <f ca="1">IF(NOTA[[#This Row],[TGL.NOTA]]="",IF(NOTA[[#This Row],[SUPPLIER_H]]="","",AK288),MONTH(NOTA[[#This Row],[TGL.NOTA]]))</f>
        <v/>
      </c>
      <c r="AL289" s="38" t="str">
        <f>LOWER(SUBSTITUTE(SUBSTITUTE(SUBSTITUTE(SUBSTITUTE(SUBSTITUTE(SUBSTITUTE(SUBSTITUTE(SUBSTITUTE(SUBSTITUTE(NOTA[NAMA BARANG]," ",),".",""),"-",""),"(",""),")",""),",",""),"/",""),"""",""),"+",""))</f>
        <v/>
      </c>
      <c r="AM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8" t="str">
        <f>IF(NOTA[[#This Row],[CONCAT4]]="","",_xlfn.IFNA(MATCH(NOTA[[#This Row],[CONCAT4]],[2]!RAW[CONCAT_H],0),FALSE))</f>
        <v/>
      </c>
      <c r="AQ289" s="38" t="str">
        <f>IF(NOTA[[#This Row],[CONCAT1]]="","",MATCH(NOTA[[#This Row],[CONCAT1]],[3]!db[NB NOTA_C],0))</f>
        <v/>
      </c>
      <c r="AR289" s="38" t="str">
        <f>IF(NOTA[[#This Row],[QTY/ CTN]]="","",TRUE)</f>
        <v/>
      </c>
      <c r="AS289" s="38" t="str">
        <f ca="1">IF(NOTA[[#This Row],[ID_H]]="","",IF(NOTA[[#This Row],[Column3]]=TRUE,NOTA[[#This Row],[QTY/ CTN]],INDEX([3]!db[QTY/ CTN],NOTA[[#This Row],[//DB]])))</f>
        <v/>
      </c>
      <c r="AT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9" s="38" t="str">
        <f ca="1">IF(NOTA[[#This Row],[ID_H]]="","",MATCH(NOTA[[#This Row],[NB NOTA_C_QTY]],[4]!db[NB NOTA_C_QTY+F],0))</f>
        <v/>
      </c>
      <c r="AV289" s="53" t="str">
        <f ca="1">IF(NOTA[[#This Row],[NB NOTA_C_QTY]]="","",ROW()-2)</f>
        <v/>
      </c>
    </row>
    <row r="290" spans="1:48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H290" s="47"/>
      <c r="N290" s="38"/>
      <c r="Q290" s="42"/>
      <c r="R290" s="48"/>
      <c r="S290" s="49"/>
      <c r="U290" s="50"/>
      <c r="V290" s="45"/>
      <c r="W290" s="50" t="str">
        <f>IF(NOTA[[#This Row],[HARGA/ CTN]]="",NOTA[[#This Row],[JUMLAH_H]],NOTA[[#This Row],[HARGA/ CTN]]*IF(NOTA[[#This Row],[C]]="",0,NOTA[[#This Row],[C]]))</f>
        <v/>
      </c>
      <c r="X290" s="50" t="str">
        <f>IF(NOTA[[#This Row],[JUMLAH]]="","",NOTA[[#This Row],[JUMLAH]]*NOTA[[#This Row],[DISC 1]])</f>
        <v/>
      </c>
      <c r="Y290" s="50" t="str">
        <f>IF(NOTA[[#This Row],[JUMLAH]]="","",(NOTA[[#This Row],[JUMLAH]]-NOTA[[#This Row],[DISC 1-]])*NOTA[[#This Row],[DISC 2]])</f>
        <v/>
      </c>
      <c r="Z290" s="50" t="str">
        <f>IF(NOTA[[#This Row],[JUMLAH]]="","",NOTA[[#This Row],[DISC 1-]]+NOTA[[#This Row],[DISC 2-]])</f>
        <v/>
      </c>
      <c r="AA290" s="50" t="str">
        <f>IF(NOTA[[#This Row],[JUMLAH]]="","",NOTA[[#This Row],[JUMLAH]]-NOTA[[#This Row],[DISC]])</f>
        <v/>
      </c>
      <c r="AB290" s="50"/>
      <c r="AC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0" s="50" t="str">
        <f>IF(OR(NOTA[[#This Row],[QTY]]="",NOTA[[#This Row],[HARGA SATUAN]]="",),"",NOTA[[#This Row],[QTY]]*NOTA[[#This Row],[HARGA SATUAN]])</f>
        <v/>
      </c>
      <c r="AG290" s="39" t="str">
        <f ca="1">IF(NOTA[ID_H]="","",INDEX(NOTA[TANGGAL],MATCH(,INDIRECT(ADDRESS(ROW(NOTA[TANGGAL]),COLUMN(NOTA[TANGGAL]))&amp;":"&amp;ADDRESS(ROW(),COLUMN(NOTA[TANGGAL]))),-1)))</f>
        <v/>
      </c>
      <c r="AH290" s="41" t="str">
        <f ca="1">IF(NOTA[[#This Row],[NAMA BARANG]]="","",INDEX(NOTA[SUPPLIER],MATCH(,INDIRECT(ADDRESS(ROW(NOTA[ID]),COLUMN(NOTA[ID]))&amp;":"&amp;ADDRESS(ROW(),COLUMN(NOTA[ID]))),-1)))</f>
        <v/>
      </c>
      <c r="AI290" s="41" t="str">
        <f ca="1">IF(NOTA[[#This Row],[ID_H]]="","",IF(NOTA[[#This Row],[FAKTUR]]="",INDIRECT(ADDRESS(ROW()-1,COLUMN())),NOTA[[#This Row],[FAKTUR]]))</f>
        <v/>
      </c>
      <c r="AJ290" s="38" t="str">
        <f ca="1">IF(NOTA[[#This Row],[ID]]="","",COUNTIF(NOTA[ID_H],NOTA[[#This Row],[ID_H]]))</f>
        <v/>
      </c>
      <c r="AK290" s="38" t="str">
        <f ca="1">IF(NOTA[[#This Row],[TGL.NOTA]]="",IF(NOTA[[#This Row],[SUPPLIER_H]]="","",AK289),MONTH(NOTA[[#This Row],[TGL.NOTA]]))</f>
        <v/>
      </c>
      <c r="AL290" s="38" t="str">
        <f>LOWER(SUBSTITUTE(SUBSTITUTE(SUBSTITUTE(SUBSTITUTE(SUBSTITUTE(SUBSTITUTE(SUBSTITUTE(SUBSTITUTE(SUBSTITUTE(NOTA[NAMA BARANG]," ",),".",""),"-",""),"(",""),")",""),",",""),"/",""),"""",""),"+",""))</f>
        <v/>
      </c>
      <c r="AM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38" t="str">
        <f>IF(NOTA[[#This Row],[CONCAT4]]="","",_xlfn.IFNA(MATCH(NOTA[[#This Row],[CONCAT4]],[2]!RAW[CONCAT_H],0),FALSE))</f>
        <v/>
      </c>
      <c r="AQ290" s="38" t="str">
        <f>IF(NOTA[[#This Row],[CONCAT1]]="","",MATCH(NOTA[[#This Row],[CONCAT1]],[3]!db[NB NOTA_C],0))</f>
        <v/>
      </c>
      <c r="AR290" s="38" t="str">
        <f>IF(NOTA[[#This Row],[QTY/ CTN]]="","",TRUE)</f>
        <v/>
      </c>
      <c r="AS290" s="38" t="str">
        <f ca="1">IF(NOTA[[#This Row],[ID_H]]="","",IF(NOTA[[#This Row],[Column3]]=TRUE,NOTA[[#This Row],[QTY/ CTN]],INDEX([3]!db[QTY/ CTN],NOTA[[#This Row],[//DB]])))</f>
        <v/>
      </c>
      <c r="AT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0" s="38" t="str">
        <f ca="1">IF(NOTA[[#This Row],[ID_H]]="","",MATCH(NOTA[[#This Row],[NB NOTA_C_QTY]],[4]!db[NB NOTA_C_QTY+F],0))</f>
        <v/>
      </c>
      <c r="AV290" s="53" t="str">
        <f ca="1">IF(NOTA[[#This Row],[NB NOTA_C_QTY]]="","",ROW()-2)</f>
        <v/>
      </c>
    </row>
    <row r="291" spans="1:48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H291" s="47"/>
      <c r="N291" s="38"/>
      <c r="Q291" s="42"/>
      <c r="R291" s="48"/>
      <c r="S291" s="49"/>
      <c r="U291" s="50"/>
      <c r="V291" s="45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0" t="str">
        <f>IF(OR(NOTA[[#This Row],[QTY]]="",NOTA[[#This Row],[HARGA SATUAN]]="",),"",NOTA[[#This Row],[QTY]]*NOTA[[#This Row],[HARGA SATUAN]])</f>
        <v/>
      </c>
      <c r="AG291" s="39" t="str">
        <f ca="1">IF(NOTA[ID_H]="","",INDEX(NOTA[TANGGAL],MATCH(,INDIRECT(ADDRESS(ROW(NOTA[TANGGAL]),COLUMN(NOTA[TANGGAL]))&amp;":"&amp;ADDRESS(ROW(),COLUMN(NOTA[TANGGAL]))),-1)))</f>
        <v/>
      </c>
      <c r="AH291" s="41" t="str">
        <f ca="1">IF(NOTA[[#This Row],[NAMA BARANG]]="","",INDEX(NOTA[SUPPLIER],MATCH(,INDIRECT(ADDRESS(ROW(NOTA[ID]),COLUMN(NOTA[ID]))&amp;":"&amp;ADDRESS(ROW(),COLUMN(NOTA[ID]))),-1)))</f>
        <v/>
      </c>
      <c r="AI291" s="41" t="str">
        <f ca="1">IF(NOTA[[#This Row],[ID_H]]="","",IF(NOTA[[#This Row],[FAKTUR]]="",INDIRECT(ADDRESS(ROW()-1,COLUMN())),NOTA[[#This Row],[FAKTUR]]))</f>
        <v/>
      </c>
      <c r="AJ291" s="38" t="str">
        <f ca="1">IF(NOTA[[#This Row],[ID]]="","",COUNTIF(NOTA[ID_H],NOTA[[#This Row],[ID_H]]))</f>
        <v/>
      </c>
      <c r="AK291" s="38" t="str">
        <f ca="1">IF(NOTA[[#This Row],[TGL.NOTA]]="",IF(NOTA[[#This Row],[SUPPLIER_H]]="","",AK290),MONTH(NOTA[[#This Row],[TGL.NOTA]]))</f>
        <v/>
      </c>
      <c r="AL291" s="38" t="str">
        <f>LOWER(SUBSTITUTE(SUBSTITUTE(SUBSTITUTE(SUBSTITUTE(SUBSTITUTE(SUBSTITUTE(SUBSTITUTE(SUBSTITUTE(SUBSTITUTE(NOTA[NAMA BARANG]," ",),".",""),"-",""),"(",""),")",""),",",""),"/",""),"""",""),"+",""))</f>
        <v/>
      </c>
      <c r="AM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8" t="str">
        <f>IF(NOTA[[#This Row],[CONCAT4]]="","",_xlfn.IFNA(MATCH(NOTA[[#This Row],[CONCAT4]],[2]!RAW[CONCAT_H],0),FALSE))</f>
        <v/>
      </c>
      <c r="AQ291" s="38" t="str">
        <f>IF(NOTA[[#This Row],[CONCAT1]]="","",MATCH(NOTA[[#This Row],[CONCAT1]],[3]!db[NB NOTA_C],0))</f>
        <v/>
      </c>
      <c r="AR291" s="38" t="str">
        <f>IF(NOTA[[#This Row],[QTY/ CTN]]="","",TRUE)</f>
        <v/>
      </c>
      <c r="AS291" s="38" t="str">
        <f ca="1">IF(NOTA[[#This Row],[ID_H]]="","",IF(NOTA[[#This Row],[Column3]]=TRUE,NOTA[[#This Row],[QTY/ CTN]],INDEX([3]!db[QTY/ CTN],NOTA[[#This Row],[//DB]])))</f>
        <v/>
      </c>
      <c r="AT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1" s="38" t="str">
        <f ca="1">IF(NOTA[[#This Row],[ID_H]]="","",MATCH(NOTA[[#This Row],[NB NOTA_C_QTY]],[4]!db[NB NOTA_C_QTY+F],0))</f>
        <v/>
      </c>
      <c r="AV291" s="53" t="str">
        <f ca="1">IF(NOTA[[#This Row],[NB NOTA_C_QTY]]="","",ROW()-2)</f>
        <v/>
      </c>
    </row>
    <row r="292" spans="1:48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H292" s="47"/>
      <c r="N292" s="38"/>
      <c r="Q292" s="42"/>
      <c r="R292" s="48"/>
      <c r="S292" s="49"/>
      <c r="U292" s="50"/>
      <c r="V292" s="45"/>
      <c r="W292" s="50" t="str">
        <f>IF(NOTA[[#This Row],[HARGA/ CTN]]="",NOTA[[#This Row],[JUMLAH_H]],NOTA[[#This Row],[HARGA/ CTN]]*IF(NOTA[[#This Row],[C]]="",0,NOTA[[#This Row],[C]]))</f>
        <v/>
      </c>
      <c r="X292" s="50" t="str">
        <f>IF(NOTA[[#This Row],[JUMLAH]]="","",NOTA[[#This Row],[JUMLAH]]*NOTA[[#This Row],[DISC 1]])</f>
        <v/>
      </c>
      <c r="Y292" s="50" t="str">
        <f>IF(NOTA[[#This Row],[JUMLAH]]="","",(NOTA[[#This Row],[JUMLAH]]-NOTA[[#This Row],[DISC 1-]])*NOTA[[#This Row],[DISC 2]])</f>
        <v/>
      </c>
      <c r="Z292" s="50" t="str">
        <f>IF(NOTA[[#This Row],[JUMLAH]]="","",NOTA[[#This Row],[DISC 1-]]+NOTA[[#This Row],[DISC 2-]])</f>
        <v/>
      </c>
      <c r="AA292" s="50" t="str">
        <f>IF(NOTA[[#This Row],[JUMLAH]]="","",NOTA[[#This Row],[JUMLAH]]-NOTA[[#This Row],[DISC]])</f>
        <v/>
      </c>
      <c r="AB292" s="50"/>
      <c r="AC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50" t="str">
        <f>IF(OR(NOTA[[#This Row],[QTY]]="",NOTA[[#This Row],[HARGA SATUAN]]="",),"",NOTA[[#This Row],[QTY]]*NOTA[[#This Row],[HARGA SATUAN]])</f>
        <v/>
      </c>
      <c r="AG292" s="39" t="str">
        <f ca="1">IF(NOTA[ID_H]="","",INDEX(NOTA[TANGGAL],MATCH(,INDIRECT(ADDRESS(ROW(NOTA[TANGGAL]),COLUMN(NOTA[TANGGAL]))&amp;":"&amp;ADDRESS(ROW(),COLUMN(NOTA[TANGGAL]))),-1)))</f>
        <v/>
      </c>
      <c r="AH292" s="41" t="str">
        <f ca="1">IF(NOTA[[#This Row],[NAMA BARANG]]="","",INDEX(NOTA[SUPPLIER],MATCH(,INDIRECT(ADDRESS(ROW(NOTA[ID]),COLUMN(NOTA[ID]))&amp;":"&amp;ADDRESS(ROW(),COLUMN(NOTA[ID]))),-1)))</f>
        <v/>
      </c>
      <c r="AI292" s="41" t="str">
        <f ca="1">IF(NOTA[[#This Row],[ID_H]]="","",IF(NOTA[[#This Row],[FAKTUR]]="",INDIRECT(ADDRESS(ROW()-1,COLUMN())),NOTA[[#This Row],[FAKTUR]]))</f>
        <v/>
      </c>
      <c r="AJ292" s="38" t="str">
        <f ca="1">IF(NOTA[[#This Row],[ID]]="","",COUNTIF(NOTA[ID_H],NOTA[[#This Row],[ID_H]]))</f>
        <v/>
      </c>
      <c r="AK292" s="38" t="str">
        <f ca="1">IF(NOTA[[#This Row],[TGL.NOTA]]="",IF(NOTA[[#This Row],[SUPPLIER_H]]="","",AK291),MONTH(NOTA[[#This Row],[TGL.NOTA]]))</f>
        <v/>
      </c>
      <c r="AL292" s="38" t="str">
        <f>LOWER(SUBSTITUTE(SUBSTITUTE(SUBSTITUTE(SUBSTITUTE(SUBSTITUTE(SUBSTITUTE(SUBSTITUTE(SUBSTITUTE(SUBSTITUTE(NOTA[NAMA BARANG]," ",),".",""),"-",""),"(",""),")",""),",",""),"/",""),"""",""),"+",""))</f>
        <v/>
      </c>
      <c r="AM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38" t="str">
        <f>IF(NOTA[[#This Row],[CONCAT4]]="","",_xlfn.IFNA(MATCH(NOTA[[#This Row],[CONCAT4]],[2]!RAW[CONCAT_H],0),FALSE))</f>
        <v/>
      </c>
      <c r="AQ292" s="38" t="str">
        <f>IF(NOTA[[#This Row],[CONCAT1]]="","",MATCH(NOTA[[#This Row],[CONCAT1]],[3]!db[NB NOTA_C],0))</f>
        <v/>
      </c>
      <c r="AR292" s="38" t="str">
        <f>IF(NOTA[[#This Row],[QTY/ CTN]]="","",TRUE)</f>
        <v/>
      </c>
      <c r="AS292" s="38" t="str">
        <f ca="1">IF(NOTA[[#This Row],[ID_H]]="","",IF(NOTA[[#This Row],[Column3]]=TRUE,NOTA[[#This Row],[QTY/ CTN]],INDEX([3]!db[QTY/ CTN],NOTA[[#This Row],[//DB]])))</f>
        <v/>
      </c>
      <c r="AT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2" s="38" t="str">
        <f ca="1">IF(NOTA[[#This Row],[ID_H]]="","",MATCH(NOTA[[#This Row],[NB NOTA_C_QTY]],[4]!db[NB NOTA_C_QTY+F],0))</f>
        <v/>
      </c>
      <c r="AV292" s="53" t="str">
        <f ca="1">IF(NOTA[[#This Row],[NB NOTA_C_QTY]]="","",ROW()-2)</f>
        <v/>
      </c>
    </row>
    <row r="293" spans="1:48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H293" s="47"/>
      <c r="N293" s="38"/>
      <c r="Q293" s="42"/>
      <c r="R293" s="48"/>
      <c r="S293" s="49"/>
      <c r="U293" s="50"/>
      <c r="V293" s="45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0" t="str">
        <f>IF(OR(NOTA[[#This Row],[QTY]]="",NOTA[[#This Row],[HARGA SATUAN]]="",),"",NOTA[[#This Row],[QTY]]*NOTA[[#This Row],[HARGA SATUAN]])</f>
        <v/>
      </c>
      <c r="AG293" s="39" t="str">
        <f ca="1">IF(NOTA[ID_H]="","",INDEX(NOTA[TANGGAL],MATCH(,INDIRECT(ADDRESS(ROW(NOTA[TANGGAL]),COLUMN(NOTA[TANGGAL]))&amp;":"&amp;ADDRESS(ROW(),COLUMN(NOTA[TANGGAL]))),-1)))</f>
        <v/>
      </c>
      <c r="AH293" s="41" t="str">
        <f ca="1">IF(NOTA[[#This Row],[NAMA BARANG]]="","",INDEX(NOTA[SUPPLIER],MATCH(,INDIRECT(ADDRESS(ROW(NOTA[ID]),COLUMN(NOTA[ID]))&amp;":"&amp;ADDRESS(ROW(),COLUMN(NOTA[ID]))),-1)))</f>
        <v/>
      </c>
      <c r="AI293" s="41" t="str">
        <f ca="1">IF(NOTA[[#This Row],[ID_H]]="","",IF(NOTA[[#This Row],[FAKTUR]]="",INDIRECT(ADDRESS(ROW()-1,COLUMN())),NOTA[[#This Row],[FAKTUR]]))</f>
        <v/>
      </c>
      <c r="AJ293" s="38" t="str">
        <f ca="1">IF(NOTA[[#This Row],[ID]]="","",COUNTIF(NOTA[ID_H],NOTA[[#This Row],[ID_H]]))</f>
        <v/>
      </c>
      <c r="AK293" s="38" t="str">
        <f ca="1">IF(NOTA[[#This Row],[TGL.NOTA]]="",IF(NOTA[[#This Row],[SUPPLIER_H]]="","",AK292),MONTH(NOTA[[#This Row],[TGL.NOTA]]))</f>
        <v/>
      </c>
      <c r="AL293" s="38" t="str">
        <f>LOWER(SUBSTITUTE(SUBSTITUTE(SUBSTITUTE(SUBSTITUTE(SUBSTITUTE(SUBSTITUTE(SUBSTITUTE(SUBSTITUTE(SUBSTITUTE(NOTA[NAMA BARANG]," ",),".",""),"-",""),"(",""),")",""),",",""),"/",""),"""",""),"+",""))</f>
        <v/>
      </c>
      <c r="AM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38" t="str">
        <f>IF(NOTA[[#This Row],[CONCAT4]]="","",_xlfn.IFNA(MATCH(NOTA[[#This Row],[CONCAT4]],[2]!RAW[CONCAT_H],0),FALSE))</f>
        <v/>
      </c>
      <c r="AQ293" s="38" t="str">
        <f>IF(NOTA[[#This Row],[CONCAT1]]="","",MATCH(NOTA[[#This Row],[CONCAT1]],[3]!db[NB NOTA_C],0))</f>
        <v/>
      </c>
      <c r="AR293" s="38" t="str">
        <f>IF(NOTA[[#This Row],[QTY/ CTN]]="","",TRUE)</f>
        <v/>
      </c>
      <c r="AS293" s="38" t="str">
        <f ca="1">IF(NOTA[[#This Row],[ID_H]]="","",IF(NOTA[[#This Row],[Column3]]=TRUE,NOTA[[#This Row],[QTY/ CTN]],INDEX([3]!db[QTY/ CTN],NOTA[[#This Row],[//DB]])))</f>
        <v/>
      </c>
      <c r="AT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3" s="38" t="str">
        <f ca="1">IF(NOTA[[#This Row],[ID_H]]="","",MATCH(NOTA[[#This Row],[NB NOTA_C_QTY]],[4]!db[NB NOTA_C_QTY+F],0))</f>
        <v/>
      </c>
      <c r="AV293" s="53" t="str">
        <f ca="1">IF(NOTA[[#This Row],[NB NOTA_C_QTY]]="","",ROW()-2)</f>
        <v/>
      </c>
    </row>
    <row r="294" spans="1:48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H294" s="47"/>
      <c r="N294" s="38"/>
      <c r="Q294" s="42"/>
      <c r="R294" s="48"/>
      <c r="S294" s="49"/>
      <c r="U294" s="50"/>
      <c r="V294" s="45"/>
      <c r="W294" s="50" t="str">
        <f>IF(NOTA[[#This Row],[HARGA/ CTN]]="",NOTA[[#This Row],[JUMLAH_H]],NOTA[[#This Row],[HARGA/ CTN]]*IF(NOTA[[#This Row],[C]]="",0,NOTA[[#This Row],[C]]))</f>
        <v/>
      </c>
      <c r="X294" s="50" t="str">
        <f>IF(NOTA[[#This Row],[JUMLAH]]="","",NOTA[[#This Row],[JUMLAH]]*NOTA[[#This Row],[DISC 1]])</f>
        <v/>
      </c>
      <c r="Y294" s="50" t="str">
        <f>IF(NOTA[[#This Row],[JUMLAH]]="","",(NOTA[[#This Row],[JUMLAH]]-NOTA[[#This Row],[DISC 1-]])*NOTA[[#This Row],[DISC 2]])</f>
        <v/>
      </c>
      <c r="Z294" s="50" t="str">
        <f>IF(NOTA[[#This Row],[JUMLAH]]="","",NOTA[[#This Row],[DISC 1-]]+NOTA[[#This Row],[DISC 2-]])</f>
        <v/>
      </c>
      <c r="AA294" s="50" t="str">
        <f>IF(NOTA[[#This Row],[JUMLAH]]="","",NOTA[[#This Row],[JUMLAH]]-NOTA[[#This Row],[DISC]])</f>
        <v/>
      </c>
      <c r="AB294" s="50"/>
      <c r="AC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50" t="str">
        <f>IF(OR(NOTA[[#This Row],[QTY]]="",NOTA[[#This Row],[HARGA SATUAN]]="",),"",NOTA[[#This Row],[QTY]]*NOTA[[#This Row],[HARGA SATUAN]])</f>
        <v/>
      </c>
      <c r="AG294" s="39" t="str">
        <f ca="1">IF(NOTA[ID_H]="","",INDEX(NOTA[TANGGAL],MATCH(,INDIRECT(ADDRESS(ROW(NOTA[TANGGAL]),COLUMN(NOTA[TANGGAL]))&amp;":"&amp;ADDRESS(ROW(),COLUMN(NOTA[TANGGAL]))),-1)))</f>
        <v/>
      </c>
      <c r="AH294" s="41" t="str">
        <f ca="1">IF(NOTA[[#This Row],[NAMA BARANG]]="","",INDEX(NOTA[SUPPLIER],MATCH(,INDIRECT(ADDRESS(ROW(NOTA[ID]),COLUMN(NOTA[ID]))&amp;":"&amp;ADDRESS(ROW(),COLUMN(NOTA[ID]))),-1)))</f>
        <v/>
      </c>
      <c r="AI294" s="41" t="str">
        <f ca="1">IF(NOTA[[#This Row],[ID_H]]="","",IF(NOTA[[#This Row],[FAKTUR]]="",INDIRECT(ADDRESS(ROW()-1,COLUMN())),NOTA[[#This Row],[FAKTUR]]))</f>
        <v/>
      </c>
      <c r="AJ294" s="38" t="str">
        <f ca="1">IF(NOTA[[#This Row],[ID]]="","",COUNTIF(NOTA[ID_H],NOTA[[#This Row],[ID_H]]))</f>
        <v/>
      </c>
      <c r="AK294" s="38" t="str">
        <f ca="1">IF(NOTA[[#This Row],[TGL.NOTA]]="",IF(NOTA[[#This Row],[SUPPLIER_H]]="","",AK293),MONTH(NOTA[[#This Row],[TGL.NOTA]]))</f>
        <v/>
      </c>
      <c r="AL294" s="38" t="str">
        <f>LOWER(SUBSTITUTE(SUBSTITUTE(SUBSTITUTE(SUBSTITUTE(SUBSTITUTE(SUBSTITUTE(SUBSTITUTE(SUBSTITUTE(SUBSTITUTE(NOTA[NAMA BARANG]," ",),".",""),"-",""),"(",""),")",""),",",""),"/",""),"""",""),"+",""))</f>
        <v/>
      </c>
      <c r="AM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38" t="str">
        <f>IF(NOTA[[#This Row],[CONCAT4]]="","",_xlfn.IFNA(MATCH(NOTA[[#This Row],[CONCAT4]],[2]!RAW[CONCAT_H],0),FALSE))</f>
        <v/>
      </c>
      <c r="AQ294" s="38" t="str">
        <f>IF(NOTA[[#This Row],[CONCAT1]]="","",MATCH(NOTA[[#This Row],[CONCAT1]],[3]!db[NB NOTA_C],0))</f>
        <v/>
      </c>
      <c r="AR294" s="38" t="str">
        <f>IF(NOTA[[#This Row],[QTY/ CTN]]="","",TRUE)</f>
        <v/>
      </c>
      <c r="AS294" s="38" t="str">
        <f ca="1">IF(NOTA[[#This Row],[ID_H]]="","",IF(NOTA[[#This Row],[Column3]]=TRUE,NOTA[[#This Row],[QTY/ CTN]],INDEX([3]!db[QTY/ CTN],NOTA[[#This Row],[//DB]])))</f>
        <v/>
      </c>
      <c r="AT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4" s="38" t="str">
        <f ca="1">IF(NOTA[[#This Row],[ID_H]]="","",MATCH(NOTA[[#This Row],[NB NOTA_C_QTY]],[4]!db[NB NOTA_C_QTY+F],0))</f>
        <v/>
      </c>
      <c r="AV294" s="53" t="str">
        <f ca="1">IF(NOTA[[#This Row],[NB NOTA_C_QTY]]="","",ROW()-2)</f>
        <v/>
      </c>
    </row>
    <row r="295" spans="1:48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H295" s="47"/>
      <c r="N295" s="38"/>
      <c r="Q295" s="42"/>
      <c r="R295" s="48"/>
      <c r="S295" s="49"/>
      <c r="U295" s="50"/>
      <c r="V295" s="45"/>
      <c r="W295" s="50" t="str">
        <f>IF(NOTA[[#This Row],[HARGA/ CTN]]="",NOTA[[#This Row],[JUMLAH_H]],NOTA[[#This Row],[HARGA/ CTN]]*IF(NOTA[[#This Row],[C]]="",0,NOTA[[#This Row],[C]]))</f>
        <v/>
      </c>
      <c r="X295" s="50" t="str">
        <f>IF(NOTA[[#This Row],[JUMLAH]]="","",NOTA[[#This Row],[JUMLAH]]*NOTA[[#This Row],[DISC 1]])</f>
        <v/>
      </c>
      <c r="Y295" s="50" t="str">
        <f>IF(NOTA[[#This Row],[JUMLAH]]="","",(NOTA[[#This Row],[JUMLAH]]-NOTA[[#This Row],[DISC 1-]])*NOTA[[#This Row],[DISC 2]])</f>
        <v/>
      </c>
      <c r="Z295" s="50" t="str">
        <f>IF(NOTA[[#This Row],[JUMLAH]]="","",NOTA[[#This Row],[DISC 1-]]+NOTA[[#This Row],[DISC 2-]])</f>
        <v/>
      </c>
      <c r="AA295" s="50" t="str">
        <f>IF(NOTA[[#This Row],[JUMLAH]]="","",NOTA[[#This Row],[JUMLAH]]-NOTA[[#This Row],[DISC]])</f>
        <v/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50" t="str">
        <f>IF(OR(NOTA[[#This Row],[QTY]]="",NOTA[[#This Row],[HARGA SATUAN]]="",),"",NOTA[[#This Row],[QTY]]*NOTA[[#This Row],[HARGA SATUAN]])</f>
        <v/>
      </c>
      <c r="AG295" s="39" t="str">
        <f ca="1">IF(NOTA[ID_H]="","",INDEX(NOTA[TANGGAL],MATCH(,INDIRECT(ADDRESS(ROW(NOTA[TANGGAL]),COLUMN(NOTA[TANGGAL]))&amp;":"&amp;ADDRESS(ROW(),COLUMN(NOTA[TANGGAL]))),-1)))</f>
        <v/>
      </c>
      <c r="AH295" s="41" t="str">
        <f ca="1">IF(NOTA[[#This Row],[NAMA BARANG]]="","",INDEX(NOTA[SUPPLIER],MATCH(,INDIRECT(ADDRESS(ROW(NOTA[ID]),COLUMN(NOTA[ID]))&amp;":"&amp;ADDRESS(ROW(),COLUMN(NOTA[ID]))),-1)))</f>
        <v/>
      </c>
      <c r="AI295" s="41" t="str">
        <f ca="1">IF(NOTA[[#This Row],[ID_H]]="","",IF(NOTA[[#This Row],[FAKTUR]]="",INDIRECT(ADDRESS(ROW()-1,COLUMN())),NOTA[[#This Row],[FAKTUR]]))</f>
        <v/>
      </c>
      <c r="AJ295" s="38" t="str">
        <f ca="1">IF(NOTA[[#This Row],[ID]]="","",COUNTIF(NOTA[ID_H],NOTA[[#This Row],[ID_H]]))</f>
        <v/>
      </c>
      <c r="AK295" s="38" t="str">
        <f ca="1">IF(NOTA[[#This Row],[TGL.NOTA]]="",IF(NOTA[[#This Row],[SUPPLIER_H]]="","",AK294),MONTH(NOTA[[#This Row],[TGL.NOTA]]))</f>
        <v/>
      </c>
      <c r="AL295" s="38" t="str">
        <f>LOWER(SUBSTITUTE(SUBSTITUTE(SUBSTITUTE(SUBSTITUTE(SUBSTITUTE(SUBSTITUTE(SUBSTITUTE(SUBSTITUTE(SUBSTITUTE(NOTA[NAMA BARANG]," ",),".",""),"-",""),"(",""),")",""),",",""),"/",""),"""",""),"+",""))</f>
        <v/>
      </c>
      <c r="AM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8" t="str">
        <f>IF(NOTA[[#This Row],[CONCAT4]]="","",_xlfn.IFNA(MATCH(NOTA[[#This Row],[CONCAT4]],[2]!RAW[CONCAT_H],0),FALSE))</f>
        <v/>
      </c>
      <c r="AQ295" s="38" t="str">
        <f>IF(NOTA[[#This Row],[CONCAT1]]="","",MATCH(NOTA[[#This Row],[CONCAT1]],[3]!db[NB NOTA_C],0))</f>
        <v/>
      </c>
      <c r="AR295" s="38" t="str">
        <f>IF(NOTA[[#This Row],[QTY/ CTN]]="","",TRUE)</f>
        <v/>
      </c>
      <c r="AS295" s="38" t="str">
        <f ca="1">IF(NOTA[[#This Row],[ID_H]]="","",IF(NOTA[[#This Row],[Column3]]=TRUE,NOTA[[#This Row],[QTY/ CTN]],INDEX([3]!db[QTY/ CTN],NOTA[[#This Row],[//DB]])))</f>
        <v/>
      </c>
      <c r="AT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5" s="38" t="str">
        <f ca="1">IF(NOTA[[#This Row],[ID_H]]="","",MATCH(NOTA[[#This Row],[NB NOTA_C_QTY]],[4]!db[NB NOTA_C_QTY+F],0))</f>
        <v/>
      </c>
      <c r="AV295" s="53" t="str">
        <f ca="1">IF(NOTA[[#This Row],[NB NOTA_C_QTY]]="","",ROW()-2)</f>
        <v/>
      </c>
    </row>
    <row r="296" spans="1:48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H296" s="47"/>
      <c r="N296" s="38"/>
      <c r="Q296" s="42"/>
      <c r="R296" s="48"/>
      <c r="S296" s="49"/>
      <c r="U296" s="50"/>
      <c r="V296" s="45"/>
      <c r="W296" s="50" t="str">
        <f>IF(NOTA[[#This Row],[HARGA/ CTN]]="",NOTA[[#This Row],[JUMLAH_H]],NOTA[[#This Row],[HARGA/ CTN]]*IF(NOTA[[#This Row],[C]]="",0,NOTA[[#This Row],[C]]))</f>
        <v/>
      </c>
      <c r="X296" s="50" t="str">
        <f>IF(NOTA[[#This Row],[JUMLAH]]="","",NOTA[[#This Row],[JUMLAH]]*NOTA[[#This Row],[DISC 1]])</f>
        <v/>
      </c>
      <c r="Y296" s="50" t="str">
        <f>IF(NOTA[[#This Row],[JUMLAH]]="","",(NOTA[[#This Row],[JUMLAH]]-NOTA[[#This Row],[DISC 1-]])*NOTA[[#This Row],[DISC 2]])</f>
        <v/>
      </c>
      <c r="Z296" s="50" t="str">
        <f>IF(NOTA[[#This Row],[JUMLAH]]="","",NOTA[[#This Row],[DISC 1-]]+NOTA[[#This Row],[DISC 2-]])</f>
        <v/>
      </c>
      <c r="AA296" s="50" t="str">
        <f>IF(NOTA[[#This Row],[JUMLAH]]="","",NOTA[[#This Row],[JUMLAH]]-NOTA[[#This Row],[DISC]])</f>
        <v/>
      </c>
      <c r="AB296" s="50"/>
      <c r="AC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6" s="50" t="str">
        <f>IF(OR(NOTA[[#This Row],[QTY]]="",NOTA[[#This Row],[HARGA SATUAN]]="",),"",NOTA[[#This Row],[QTY]]*NOTA[[#This Row],[HARGA SATUAN]])</f>
        <v/>
      </c>
      <c r="AG296" s="39" t="str">
        <f ca="1">IF(NOTA[ID_H]="","",INDEX(NOTA[TANGGAL],MATCH(,INDIRECT(ADDRESS(ROW(NOTA[TANGGAL]),COLUMN(NOTA[TANGGAL]))&amp;":"&amp;ADDRESS(ROW(),COLUMN(NOTA[TANGGAL]))),-1)))</f>
        <v/>
      </c>
      <c r="AH296" s="41" t="str">
        <f ca="1">IF(NOTA[[#This Row],[NAMA BARANG]]="","",INDEX(NOTA[SUPPLIER],MATCH(,INDIRECT(ADDRESS(ROW(NOTA[ID]),COLUMN(NOTA[ID]))&amp;":"&amp;ADDRESS(ROW(),COLUMN(NOTA[ID]))),-1)))</f>
        <v/>
      </c>
      <c r="AI296" s="41" t="str">
        <f ca="1">IF(NOTA[[#This Row],[ID_H]]="","",IF(NOTA[[#This Row],[FAKTUR]]="",INDIRECT(ADDRESS(ROW()-1,COLUMN())),NOTA[[#This Row],[FAKTUR]]))</f>
        <v/>
      </c>
      <c r="AJ296" s="38" t="str">
        <f ca="1">IF(NOTA[[#This Row],[ID]]="","",COUNTIF(NOTA[ID_H],NOTA[[#This Row],[ID_H]]))</f>
        <v/>
      </c>
      <c r="AK296" s="38" t="str">
        <f ca="1">IF(NOTA[[#This Row],[TGL.NOTA]]="",IF(NOTA[[#This Row],[SUPPLIER_H]]="","",AK295),MONTH(NOTA[[#This Row],[TGL.NOTA]]))</f>
        <v/>
      </c>
      <c r="AL296" s="38" t="str">
        <f>LOWER(SUBSTITUTE(SUBSTITUTE(SUBSTITUTE(SUBSTITUTE(SUBSTITUTE(SUBSTITUTE(SUBSTITUTE(SUBSTITUTE(SUBSTITUTE(NOTA[NAMA BARANG]," ",),".",""),"-",""),"(",""),")",""),",",""),"/",""),"""",""),"+",""))</f>
        <v/>
      </c>
      <c r="AM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38" t="str">
        <f>IF(NOTA[[#This Row],[CONCAT4]]="","",_xlfn.IFNA(MATCH(NOTA[[#This Row],[CONCAT4]],[2]!RAW[CONCAT_H],0),FALSE))</f>
        <v/>
      </c>
      <c r="AQ296" s="38" t="str">
        <f>IF(NOTA[[#This Row],[CONCAT1]]="","",MATCH(NOTA[[#This Row],[CONCAT1]],[3]!db[NB NOTA_C],0))</f>
        <v/>
      </c>
      <c r="AR296" s="38" t="str">
        <f>IF(NOTA[[#This Row],[QTY/ CTN]]="","",TRUE)</f>
        <v/>
      </c>
      <c r="AS296" s="38" t="str">
        <f ca="1">IF(NOTA[[#This Row],[ID_H]]="","",IF(NOTA[[#This Row],[Column3]]=TRUE,NOTA[[#This Row],[QTY/ CTN]],INDEX([3]!db[QTY/ CTN],NOTA[[#This Row],[//DB]])))</f>
        <v/>
      </c>
      <c r="AT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6" s="38" t="str">
        <f ca="1">IF(NOTA[[#This Row],[ID_H]]="","",MATCH(NOTA[[#This Row],[NB NOTA_C_QTY]],[4]!db[NB NOTA_C_QTY+F],0))</f>
        <v/>
      </c>
      <c r="AV296" s="53" t="str">
        <f ca="1">IF(NOTA[[#This Row],[NB NOTA_C_QTY]]="","",ROW()-2)</f>
        <v/>
      </c>
    </row>
    <row r="297" spans="1:48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H297" s="47"/>
      <c r="N297" s="38"/>
      <c r="Q297" s="42"/>
      <c r="R297" s="48"/>
      <c r="S297" s="49"/>
      <c r="U297" s="50"/>
      <c r="V297" s="45"/>
      <c r="W297" s="50" t="str">
        <f>IF(NOTA[[#This Row],[HARGA/ CTN]]="",NOTA[[#This Row],[JUMLAH_H]],NOTA[[#This Row],[HARGA/ CTN]]*IF(NOTA[[#This Row],[C]]="",0,NOTA[[#This Row],[C]]))</f>
        <v/>
      </c>
      <c r="X297" s="50" t="str">
        <f>IF(NOTA[[#This Row],[JUMLAH]]="","",NOTA[[#This Row],[JUMLAH]]*NOTA[[#This Row],[DISC 1]])</f>
        <v/>
      </c>
      <c r="Y297" s="50" t="str">
        <f>IF(NOTA[[#This Row],[JUMLAH]]="","",(NOTA[[#This Row],[JUMLAH]]-NOTA[[#This Row],[DISC 1-]])*NOTA[[#This Row],[DISC 2]])</f>
        <v/>
      </c>
      <c r="Z297" s="50" t="str">
        <f>IF(NOTA[[#This Row],[JUMLAH]]="","",NOTA[[#This Row],[DISC 1-]]+NOTA[[#This Row],[DISC 2-]])</f>
        <v/>
      </c>
      <c r="AA297" s="50" t="str">
        <f>IF(NOTA[[#This Row],[JUMLAH]]="","",NOTA[[#This Row],[JUMLAH]]-NOTA[[#This Row],[DISC]])</f>
        <v/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50" t="str">
        <f>IF(OR(NOTA[[#This Row],[QTY]]="",NOTA[[#This Row],[HARGA SATUAN]]="",),"",NOTA[[#This Row],[QTY]]*NOTA[[#This Row],[HARGA SATUAN]])</f>
        <v/>
      </c>
      <c r="AG297" s="39" t="str">
        <f ca="1">IF(NOTA[ID_H]="","",INDEX(NOTA[TANGGAL],MATCH(,INDIRECT(ADDRESS(ROW(NOTA[TANGGAL]),COLUMN(NOTA[TANGGAL]))&amp;":"&amp;ADDRESS(ROW(),COLUMN(NOTA[TANGGAL]))),-1)))</f>
        <v/>
      </c>
      <c r="AH297" s="41" t="str">
        <f ca="1">IF(NOTA[[#This Row],[NAMA BARANG]]="","",INDEX(NOTA[SUPPLIER],MATCH(,INDIRECT(ADDRESS(ROW(NOTA[ID]),COLUMN(NOTA[ID]))&amp;":"&amp;ADDRESS(ROW(),COLUMN(NOTA[ID]))),-1)))</f>
        <v/>
      </c>
      <c r="AI297" s="41" t="str">
        <f ca="1">IF(NOTA[[#This Row],[ID_H]]="","",IF(NOTA[[#This Row],[FAKTUR]]="",INDIRECT(ADDRESS(ROW()-1,COLUMN())),NOTA[[#This Row],[FAKTUR]]))</f>
        <v/>
      </c>
      <c r="AJ297" s="38" t="str">
        <f ca="1">IF(NOTA[[#This Row],[ID]]="","",COUNTIF(NOTA[ID_H],NOTA[[#This Row],[ID_H]]))</f>
        <v/>
      </c>
      <c r="AK297" s="38" t="str">
        <f ca="1">IF(NOTA[[#This Row],[TGL.NOTA]]="",IF(NOTA[[#This Row],[SUPPLIER_H]]="","",AK296),MONTH(NOTA[[#This Row],[TGL.NOTA]]))</f>
        <v/>
      </c>
      <c r="AL297" s="38" t="str">
        <f>LOWER(SUBSTITUTE(SUBSTITUTE(SUBSTITUTE(SUBSTITUTE(SUBSTITUTE(SUBSTITUTE(SUBSTITUTE(SUBSTITUTE(SUBSTITUTE(NOTA[NAMA BARANG]," ",),".",""),"-",""),"(",""),")",""),",",""),"/",""),"""",""),"+",""))</f>
        <v/>
      </c>
      <c r="AM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8" t="str">
        <f>IF(NOTA[[#This Row],[CONCAT4]]="","",_xlfn.IFNA(MATCH(NOTA[[#This Row],[CONCAT4]],[2]!RAW[CONCAT_H],0),FALSE))</f>
        <v/>
      </c>
      <c r="AQ297" s="38" t="str">
        <f>IF(NOTA[[#This Row],[CONCAT1]]="","",MATCH(NOTA[[#This Row],[CONCAT1]],[3]!db[NB NOTA_C],0))</f>
        <v/>
      </c>
      <c r="AR297" s="38" t="str">
        <f>IF(NOTA[[#This Row],[QTY/ CTN]]="","",TRUE)</f>
        <v/>
      </c>
      <c r="AS297" s="38" t="str">
        <f ca="1">IF(NOTA[[#This Row],[ID_H]]="","",IF(NOTA[[#This Row],[Column3]]=TRUE,NOTA[[#This Row],[QTY/ CTN]],INDEX([3]!db[QTY/ CTN],NOTA[[#This Row],[//DB]])))</f>
        <v/>
      </c>
      <c r="AT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7" s="38" t="str">
        <f ca="1">IF(NOTA[[#This Row],[ID_H]]="","",MATCH(NOTA[[#This Row],[NB NOTA_C_QTY]],[4]!db[NB NOTA_C_QTY+F],0))</f>
        <v/>
      </c>
      <c r="AV297" s="53" t="str">
        <f ca="1">IF(NOTA[[#This Row],[NB NOTA_C_QTY]]="","",ROW()-2)</f>
        <v/>
      </c>
    </row>
    <row r="298" spans="1:48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H298" s="47"/>
      <c r="N298" s="38"/>
      <c r="Q298" s="42"/>
      <c r="R298" s="48"/>
      <c r="S298" s="49"/>
      <c r="U298" s="50"/>
      <c r="V298" s="45"/>
      <c r="W298" s="50" t="str">
        <f>IF(NOTA[[#This Row],[HARGA/ CTN]]="",NOTA[[#This Row],[JUMLAH_H]],NOTA[[#This Row],[HARGA/ CTN]]*IF(NOTA[[#This Row],[C]]="",0,NOTA[[#This Row],[C]]))</f>
        <v/>
      </c>
      <c r="X298" s="50" t="str">
        <f>IF(NOTA[[#This Row],[JUMLAH]]="","",NOTA[[#This Row],[JUMLAH]]*NOTA[[#This Row],[DISC 1]])</f>
        <v/>
      </c>
      <c r="Y298" s="50" t="str">
        <f>IF(NOTA[[#This Row],[JUMLAH]]="","",(NOTA[[#This Row],[JUMLAH]]-NOTA[[#This Row],[DISC 1-]])*NOTA[[#This Row],[DISC 2]])</f>
        <v/>
      </c>
      <c r="Z298" s="50" t="str">
        <f>IF(NOTA[[#This Row],[JUMLAH]]="","",NOTA[[#This Row],[DISC 1-]]+NOTA[[#This Row],[DISC 2-]])</f>
        <v/>
      </c>
      <c r="AA298" s="50" t="str">
        <f>IF(NOTA[[#This Row],[JUMLAH]]="","",NOTA[[#This Row],[JUMLAH]]-NOTA[[#This Row],[DISC]])</f>
        <v/>
      </c>
      <c r="AB298" s="50"/>
      <c r="AC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8" s="50" t="str">
        <f>IF(OR(NOTA[[#This Row],[QTY]]="",NOTA[[#This Row],[HARGA SATUAN]]="",),"",NOTA[[#This Row],[QTY]]*NOTA[[#This Row],[HARGA SATUAN]])</f>
        <v/>
      </c>
      <c r="AG298" s="39" t="str">
        <f ca="1">IF(NOTA[ID_H]="","",INDEX(NOTA[TANGGAL],MATCH(,INDIRECT(ADDRESS(ROW(NOTA[TANGGAL]),COLUMN(NOTA[TANGGAL]))&amp;":"&amp;ADDRESS(ROW(),COLUMN(NOTA[TANGGAL]))),-1)))</f>
        <v/>
      </c>
      <c r="AH298" s="41" t="str">
        <f ca="1">IF(NOTA[[#This Row],[NAMA BARANG]]="","",INDEX(NOTA[SUPPLIER],MATCH(,INDIRECT(ADDRESS(ROW(NOTA[ID]),COLUMN(NOTA[ID]))&amp;":"&amp;ADDRESS(ROW(),COLUMN(NOTA[ID]))),-1)))</f>
        <v/>
      </c>
      <c r="AI298" s="41" t="str">
        <f ca="1">IF(NOTA[[#This Row],[ID_H]]="","",IF(NOTA[[#This Row],[FAKTUR]]="",INDIRECT(ADDRESS(ROW()-1,COLUMN())),NOTA[[#This Row],[FAKTUR]]))</f>
        <v/>
      </c>
      <c r="AJ298" s="38" t="str">
        <f ca="1">IF(NOTA[[#This Row],[ID]]="","",COUNTIF(NOTA[ID_H],NOTA[[#This Row],[ID_H]]))</f>
        <v/>
      </c>
      <c r="AK298" s="38" t="str">
        <f ca="1">IF(NOTA[[#This Row],[TGL.NOTA]]="",IF(NOTA[[#This Row],[SUPPLIER_H]]="","",AK297),MONTH(NOTA[[#This Row],[TGL.NOTA]]))</f>
        <v/>
      </c>
      <c r="AL298" s="38" t="str">
        <f>LOWER(SUBSTITUTE(SUBSTITUTE(SUBSTITUTE(SUBSTITUTE(SUBSTITUTE(SUBSTITUTE(SUBSTITUTE(SUBSTITUTE(SUBSTITUTE(NOTA[NAMA BARANG]," ",),".",""),"-",""),"(",""),")",""),",",""),"/",""),"""",""),"+",""))</f>
        <v/>
      </c>
      <c r="AM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38" t="str">
        <f>IF(NOTA[[#This Row],[CONCAT4]]="","",_xlfn.IFNA(MATCH(NOTA[[#This Row],[CONCAT4]],[2]!RAW[CONCAT_H],0),FALSE))</f>
        <v/>
      </c>
      <c r="AQ298" s="38" t="str">
        <f>IF(NOTA[[#This Row],[CONCAT1]]="","",MATCH(NOTA[[#This Row],[CONCAT1]],[3]!db[NB NOTA_C],0))</f>
        <v/>
      </c>
      <c r="AR298" s="38" t="str">
        <f>IF(NOTA[[#This Row],[QTY/ CTN]]="","",TRUE)</f>
        <v/>
      </c>
      <c r="AS298" s="38" t="str">
        <f ca="1">IF(NOTA[[#This Row],[ID_H]]="","",IF(NOTA[[#This Row],[Column3]]=TRUE,NOTA[[#This Row],[QTY/ CTN]],INDEX([3]!db[QTY/ CTN],NOTA[[#This Row],[//DB]])))</f>
        <v/>
      </c>
      <c r="AT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8" s="38" t="str">
        <f ca="1">IF(NOTA[[#This Row],[ID_H]]="","",MATCH(NOTA[[#This Row],[NB NOTA_C_QTY]],[4]!db[NB NOTA_C_QTY+F],0))</f>
        <v/>
      </c>
      <c r="AV298" s="53" t="str">
        <f ca="1">IF(NOTA[[#This Row],[NB NOTA_C_QTY]]="","",ROW()-2)</f>
        <v/>
      </c>
    </row>
    <row r="299" spans="1:48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H299" s="47"/>
      <c r="N299" s="38"/>
      <c r="Q299" s="42"/>
      <c r="R299" s="48"/>
      <c r="S299" s="49"/>
      <c r="U299" s="50"/>
      <c r="V299" s="45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50" t="str">
        <f>IF(OR(NOTA[[#This Row],[QTY]]="",NOTA[[#This Row],[HARGA SATUAN]]="",),"",NOTA[[#This Row],[QTY]]*NOTA[[#This Row],[HARGA SATUAN]])</f>
        <v/>
      </c>
      <c r="AG299" s="39" t="str">
        <f ca="1">IF(NOTA[ID_H]="","",INDEX(NOTA[TANGGAL],MATCH(,INDIRECT(ADDRESS(ROW(NOTA[TANGGAL]),COLUMN(NOTA[TANGGAL]))&amp;":"&amp;ADDRESS(ROW(),COLUMN(NOTA[TANGGAL]))),-1)))</f>
        <v/>
      </c>
      <c r="AH299" s="41" t="str">
        <f ca="1">IF(NOTA[[#This Row],[NAMA BARANG]]="","",INDEX(NOTA[SUPPLIER],MATCH(,INDIRECT(ADDRESS(ROW(NOTA[ID]),COLUMN(NOTA[ID]))&amp;":"&amp;ADDRESS(ROW(),COLUMN(NOTA[ID]))),-1)))</f>
        <v/>
      </c>
      <c r="AI299" s="41" t="str">
        <f ca="1">IF(NOTA[[#This Row],[ID_H]]="","",IF(NOTA[[#This Row],[FAKTUR]]="",INDIRECT(ADDRESS(ROW()-1,COLUMN())),NOTA[[#This Row],[FAKTUR]]))</f>
        <v/>
      </c>
      <c r="AJ299" s="38" t="str">
        <f ca="1">IF(NOTA[[#This Row],[ID]]="","",COUNTIF(NOTA[ID_H],NOTA[[#This Row],[ID_H]]))</f>
        <v/>
      </c>
      <c r="AK299" s="38" t="str">
        <f ca="1">IF(NOTA[[#This Row],[TGL.NOTA]]="",IF(NOTA[[#This Row],[SUPPLIER_H]]="","",AK298),MONTH(NOTA[[#This Row],[TGL.NOTA]]))</f>
        <v/>
      </c>
      <c r="AL299" s="38" t="str">
        <f>LOWER(SUBSTITUTE(SUBSTITUTE(SUBSTITUTE(SUBSTITUTE(SUBSTITUTE(SUBSTITUTE(SUBSTITUTE(SUBSTITUTE(SUBSTITUTE(NOTA[NAMA BARANG]," ",),".",""),"-",""),"(",""),")",""),",",""),"/",""),"""",""),"+",""))</f>
        <v/>
      </c>
      <c r="AM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8" t="str">
        <f>IF(NOTA[[#This Row],[CONCAT4]]="","",_xlfn.IFNA(MATCH(NOTA[[#This Row],[CONCAT4]],[2]!RAW[CONCAT_H],0),FALSE))</f>
        <v/>
      </c>
      <c r="AQ299" s="38" t="str">
        <f>IF(NOTA[[#This Row],[CONCAT1]]="","",MATCH(NOTA[[#This Row],[CONCAT1]],[3]!db[NB NOTA_C],0))</f>
        <v/>
      </c>
      <c r="AR299" s="38" t="str">
        <f>IF(NOTA[[#This Row],[QTY/ CTN]]="","",TRUE)</f>
        <v/>
      </c>
      <c r="AS299" s="38" t="str">
        <f ca="1">IF(NOTA[[#This Row],[ID_H]]="","",IF(NOTA[[#This Row],[Column3]]=TRUE,NOTA[[#This Row],[QTY/ CTN]],INDEX([3]!db[QTY/ CTN],NOTA[[#This Row],[//DB]])))</f>
        <v/>
      </c>
      <c r="AT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9" s="38" t="str">
        <f ca="1">IF(NOTA[[#This Row],[ID_H]]="","",MATCH(NOTA[[#This Row],[NB NOTA_C_QTY]],[4]!db[NB NOTA_C_QTY+F],0))</f>
        <v/>
      </c>
      <c r="AV299" s="53" t="str">
        <f ca="1">IF(NOTA[[#This Row],[NB NOTA_C_QTY]]="","",ROW()-2)</f>
        <v/>
      </c>
    </row>
    <row r="300" spans="1:48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H300" s="47"/>
      <c r="N300" s="38"/>
      <c r="Q300" s="42"/>
      <c r="R300" s="48"/>
      <c r="S300" s="49"/>
      <c r="U300" s="50"/>
      <c r="V300" s="45"/>
      <c r="W300" s="50" t="str">
        <f>IF(NOTA[[#This Row],[HARGA/ CTN]]="",NOTA[[#This Row],[JUMLAH_H]],NOTA[[#This Row],[HARGA/ CTN]]*IF(NOTA[[#This Row],[C]]="",0,NOTA[[#This Row],[C]]))</f>
        <v/>
      </c>
      <c r="X300" s="50" t="str">
        <f>IF(NOTA[[#This Row],[JUMLAH]]="","",NOTA[[#This Row],[JUMLAH]]*NOTA[[#This Row],[DISC 1]])</f>
        <v/>
      </c>
      <c r="Y300" s="50" t="str">
        <f>IF(NOTA[[#This Row],[JUMLAH]]="","",(NOTA[[#This Row],[JUMLAH]]-NOTA[[#This Row],[DISC 1-]])*NOTA[[#This Row],[DISC 2]])</f>
        <v/>
      </c>
      <c r="Z300" s="50" t="str">
        <f>IF(NOTA[[#This Row],[JUMLAH]]="","",NOTA[[#This Row],[DISC 1-]]+NOTA[[#This Row],[DISC 2-]])</f>
        <v/>
      </c>
      <c r="AA300" s="50" t="str">
        <f>IF(NOTA[[#This Row],[JUMLAH]]="","",NOTA[[#This Row],[JUMLAH]]-NOTA[[#This Row],[DISC]])</f>
        <v/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50" t="str">
        <f>IF(OR(NOTA[[#This Row],[QTY]]="",NOTA[[#This Row],[HARGA SATUAN]]="",),"",NOTA[[#This Row],[QTY]]*NOTA[[#This Row],[HARGA SATUAN]])</f>
        <v/>
      </c>
      <c r="AG300" s="39" t="str">
        <f ca="1">IF(NOTA[ID_H]="","",INDEX(NOTA[TANGGAL],MATCH(,INDIRECT(ADDRESS(ROW(NOTA[TANGGAL]),COLUMN(NOTA[TANGGAL]))&amp;":"&amp;ADDRESS(ROW(),COLUMN(NOTA[TANGGAL]))),-1)))</f>
        <v/>
      </c>
      <c r="AH300" s="41" t="str">
        <f ca="1">IF(NOTA[[#This Row],[NAMA BARANG]]="","",INDEX(NOTA[SUPPLIER],MATCH(,INDIRECT(ADDRESS(ROW(NOTA[ID]),COLUMN(NOTA[ID]))&amp;":"&amp;ADDRESS(ROW(),COLUMN(NOTA[ID]))),-1)))</f>
        <v/>
      </c>
      <c r="AI300" s="41" t="str">
        <f ca="1">IF(NOTA[[#This Row],[ID_H]]="","",IF(NOTA[[#This Row],[FAKTUR]]="",INDIRECT(ADDRESS(ROW()-1,COLUMN())),NOTA[[#This Row],[FAKTUR]]))</f>
        <v/>
      </c>
      <c r="AJ300" s="38" t="str">
        <f ca="1">IF(NOTA[[#This Row],[ID]]="","",COUNTIF(NOTA[ID_H],NOTA[[#This Row],[ID_H]]))</f>
        <v/>
      </c>
      <c r="AK300" s="38" t="str">
        <f ca="1">IF(NOTA[[#This Row],[TGL.NOTA]]="",IF(NOTA[[#This Row],[SUPPLIER_H]]="","",AK299),MONTH(NOTA[[#This Row],[TGL.NOTA]]))</f>
        <v/>
      </c>
      <c r="AL300" s="38" t="str">
        <f>LOWER(SUBSTITUTE(SUBSTITUTE(SUBSTITUTE(SUBSTITUTE(SUBSTITUTE(SUBSTITUTE(SUBSTITUTE(SUBSTITUTE(SUBSTITUTE(NOTA[NAMA BARANG]," ",),".",""),"-",""),"(",""),")",""),",",""),"/",""),"""",""),"+",""))</f>
        <v/>
      </c>
      <c r="AM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8" t="str">
        <f>IF(NOTA[[#This Row],[CONCAT4]]="","",_xlfn.IFNA(MATCH(NOTA[[#This Row],[CONCAT4]],[2]!RAW[CONCAT_H],0),FALSE))</f>
        <v/>
      </c>
      <c r="AQ300" s="38" t="str">
        <f>IF(NOTA[[#This Row],[CONCAT1]]="","",MATCH(NOTA[[#This Row],[CONCAT1]],[3]!db[NB NOTA_C],0))</f>
        <v/>
      </c>
      <c r="AR300" s="38" t="str">
        <f>IF(NOTA[[#This Row],[QTY/ CTN]]="","",TRUE)</f>
        <v/>
      </c>
      <c r="AS300" s="38" t="str">
        <f ca="1">IF(NOTA[[#This Row],[ID_H]]="","",IF(NOTA[[#This Row],[Column3]]=TRUE,NOTA[[#This Row],[QTY/ CTN]],INDEX([3]!db[QTY/ CTN],NOTA[[#This Row],[//DB]])))</f>
        <v/>
      </c>
      <c r="AT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0" s="38" t="str">
        <f ca="1">IF(NOTA[[#This Row],[ID_H]]="","",MATCH(NOTA[[#This Row],[NB NOTA_C_QTY]],[4]!db[NB NOTA_C_QTY+F],0))</f>
        <v/>
      </c>
      <c r="AV300" s="53" t="str">
        <f ca="1">IF(NOTA[[#This Row],[NB NOTA_C_QTY]]="","",ROW()-2)</f>
        <v/>
      </c>
    </row>
    <row r="301" spans="1:48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H301" s="47"/>
      <c r="N301" s="38"/>
      <c r="Q301" s="42"/>
      <c r="R301" s="48"/>
      <c r="S301" s="49"/>
      <c r="U301" s="50"/>
      <c r="V301" s="45"/>
      <c r="W301" s="50" t="str">
        <f>IF(NOTA[[#This Row],[HARGA/ CTN]]="",NOTA[[#This Row],[JUMLAH_H]],NOTA[[#This Row],[HARGA/ CTN]]*IF(NOTA[[#This Row],[C]]="",0,NOTA[[#This Row],[C]]))</f>
        <v/>
      </c>
      <c r="X301" s="50" t="str">
        <f>IF(NOTA[[#This Row],[JUMLAH]]="","",NOTA[[#This Row],[JUMLAH]]*NOTA[[#This Row],[DISC 1]])</f>
        <v/>
      </c>
      <c r="Y301" s="50" t="str">
        <f>IF(NOTA[[#This Row],[JUMLAH]]="","",(NOTA[[#This Row],[JUMLAH]]-NOTA[[#This Row],[DISC 1-]])*NOTA[[#This Row],[DISC 2]])</f>
        <v/>
      </c>
      <c r="Z301" s="50" t="str">
        <f>IF(NOTA[[#This Row],[JUMLAH]]="","",NOTA[[#This Row],[DISC 1-]]+NOTA[[#This Row],[DISC 2-]])</f>
        <v/>
      </c>
      <c r="AA301" s="50" t="str">
        <f>IF(NOTA[[#This Row],[JUMLAH]]="","",NOTA[[#This Row],[JUMLAH]]-NOTA[[#This Row],[DISC]])</f>
        <v/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1" s="50" t="str">
        <f>IF(OR(NOTA[[#This Row],[QTY]]="",NOTA[[#This Row],[HARGA SATUAN]]="",),"",NOTA[[#This Row],[QTY]]*NOTA[[#This Row],[HARGA SATUAN]])</f>
        <v/>
      </c>
      <c r="AG301" s="39" t="str">
        <f ca="1">IF(NOTA[ID_H]="","",INDEX(NOTA[TANGGAL],MATCH(,INDIRECT(ADDRESS(ROW(NOTA[TANGGAL]),COLUMN(NOTA[TANGGAL]))&amp;":"&amp;ADDRESS(ROW(),COLUMN(NOTA[TANGGAL]))),-1)))</f>
        <v/>
      </c>
      <c r="AH301" s="41" t="str">
        <f ca="1">IF(NOTA[[#This Row],[NAMA BARANG]]="","",INDEX(NOTA[SUPPLIER],MATCH(,INDIRECT(ADDRESS(ROW(NOTA[ID]),COLUMN(NOTA[ID]))&amp;":"&amp;ADDRESS(ROW(),COLUMN(NOTA[ID]))),-1)))</f>
        <v/>
      </c>
      <c r="AI301" s="41" t="str">
        <f ca="1">IF(NOTA[[#This Row],[ID_H]]="","",IF(NOTA[[#This Row],[FAKTUR]]="",INDIRECT(ADDRESS(ROW()-1,COLUMN())),NOTA[[#This Row],[FAKTUR]]))</f>
        <v/>
      </c>
      <c r="AJ301" s="38" t="str">
        <f ca="1">IF(NOTA[[#This Row],[ID]]="","",COUNTIF(NOTA[ID_H],NOTA[[#This Row],[ID_H]]))</f>
        <v/>
      </c>
      <c r="AK301" s="38" t="str">
        <f ca="1">IF(NOTA[[#This Row],[TGL.NOTA]]="",IF(NOTA[[#This Row],[SUPPLIER_H]]="","",AK300),MONTH(NOTA[[#This Row],[TGL.NOTA]]))</f>
        <v/>
      </c>
      <c r="AL301" s="38" t="str">
        <f>LOWER(SUBSTITUTE(SUBSTITUTE(SUBSTITUTE(SUBSTITUTE(SUBSTITUTE(SUBSTITUTE(SUBSTITUTE(SUBSTITUTE(SUBSTITUTE(NOTA[NAMA BARANG]," ",),".",""),"-",""),"(",""),")",""),",",""),"/",""),"""",""),"+",""))</f>
        <v/>
      </c>
      <c r="AM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8" t="str">
        <f>IF(NOTA[[#This Row],[CONCAT4]]="","",_xlfn.IFNA(MATCH(NOTA[[#This Row],[CONCAT4]],[2]!RAW[CONCAT_H],0),FALSE))</f>
        <v/>
      </c>
      <c r="AQ301" s="38" t="str">
        <f>IF(NOTA[[#This Row],[CONCAT1]]="","",MATCH(NOTA[[#This Row],[CONCAT1]],[3]!db[NB NOTA_C],0))</f>
        <v/>
      </c>
      <c r="AR301" s="38" t="str">
        <f>IF(NOTA[[#This Row],[QTY/ CTN]]="","",TRUE)</f>
        <v/>
      </c>
      <c r="AS301" s="38" t="str">
        <f ca="1">IF(NOTA[[#This Row],[ID_H]]="","",IF(NOTA[[#This Row],[Column3]]=TRUE,NOTA[[#This Row],[QTY/ CTN]],INDEX([3]!db[QTY/ CTN],NOTA[[#This Row],[//DB]])))</f>
        <v/>
      </c>
      <c r="AT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1" s="38" t="str">
        <f ca="1">IF(NOTA[[#This Row],[ID_H]]="","",MATCH(NOTA[[#This Row],[NB NOTA_C_QTY]],[4]!db[NB NOTA_C_QTY+F],0))</f>
        <v/>
      </c>
      <c r="AV301" s="53" t="str">
        <f ca="1">IF(NOTA[[#This Row],[NB NOTA_C_QTY]]="","",ROW()-2)</f>
        <v/>
      </c>
    </row>
    <row r="302" spans="1:48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H302" s="47"/>
      <c r="N302" s="38"/>
      <c r="Q302" s="42"/>
      <c r="R302" s="48"/>
      <c r="S302" s="49"/>
      <c r="U302" s="50"/>
      <c r="V302" s="45"/>
      <c r="W302" s="50" t="str">
        <f>IF(NOTA[[#This Row],[HARGA/ CTN]]="",NOTA[[#This Row],[JUMLAH_H]],NOTA[[#This Row],[HARGA/ CTN]]*IF(NOTA[[#This Row],[C]]="",0,NOTA[[#This Row],[C]]))</f>
        <v/>
      </c>
      <c r="X302" s="50" t="str">
        <f>IF(NOTA[[#This Row],[JUMLAH]]="","",NOTA[[#This Row],[JUMLAH]]*NOTA[[#This Row],[DISC 1]])</f>
        <v/>
      </c>
      <c r="Y302" s="50" t="str">
        <f>IF(NOTA[[#This Row],[JUMLAH]]="","",(NOTA[[#This Row],[JUMLAH]]-NOTA[[#This Row],[DISC 1-]])*NOTA[[#This Row],[DISC 2]])</f>
        <v/>
      </c>
      <c r="Z302" s="50" t="str">
        <f>IF(NOTA[[#This Row],[JUMLAH]]="","",NOTA[[#This Row],[DISC 1-]]+NOTA[[#This Row],[DISC 2-]])</f>
        <v/>
      </c>
      <c r="AA302" s="50" t="str">
        <f>IF(NOTA[[#This Row],[JUMLAH]]="","",NOTA[[#This Row],[JUMLAH]]-NOTA[[#This Row],[DISC]])</f>
        <v/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2" s="50" t="str">
        <f>IF(OR(NOTA[[#This Row],[QTY]]="",NOTA[[#This Row],[HARGA SATUAN]]="",),"",NOTA[[#This Row],[QTY]]*NOTA[[#This Row],[HARGA SATUAN]])</f>
        <v/>
      </c>
      <c r="AG302" s="39" t="str">
        <f ca="1">IF(NOTA[ID_H]="","",INDEX(NOTA[TANGGAL],MATCH(,INDIRECT(ADDRESS(ROW(NOTA[TANGGAL]),COLUMN(NOTA[TANGGAL]))&amp;":"&amp;ADDRESS(ROW(),COLUMN(NOTA[TANGGAL]))),-1)))</f>
        <v/>
      </c>
      <c r="AH302" s="41" t="str">
        <f ca="1">IF(NOTA[[#This Row],[NAMA BARANG]]="","",INDEX(NOTA[SUPPLIER],MATCH(,INDIRECT(ADDRESS(ROW(NOTA[ID]),COLUMN(NOTA[ID]))&amp;":"&amp;ADDRESS(ROW(),COLUMN(NOTA[ID]))),-1)))</f>
        <v/>
      </c>
      <c r="AI302" s="41" t="str">
        <f ca="1">IF(NOTA[[#This Row],[ID_H]]="","",IF(NOTA[[#This Row],[FAKTUR]]="",INDIRECT(ADDRESS(ROW()-1,COLUMN())),NOTA[[#This Row],[FAKTUR]]))</f>
        <v/>
      </c>
      <c r="AJ302" s="38" t="str">
        <f ca="1">IF(NOTA[[#This Row],[ID]]="","",COUNTIF(NOTA[ID_H],NOTA[[#This Row],[ID_H]]))</f>
        <v/>
      </c>
      <c r="AK302" s="38" t="str">
        <f ca="1">IF(NOTA[[#This Row],[TGL.NOTA]]="",IF(NOTA[[#This Row],[SUPPLIER_H]]="","",AK301),MONTH(NOTA[[#This Row],[TGL.NOTA]]))</f>
        <v/>
      </c>
      <c r="AL302" s="38" t="str">
        <f>LOWER(SUBSTITUTE(SUBSTITUTE(SUBSTITUTE(SUBSTITUTE(SUBSTITUTE(SUBSTITUTE(SUBSTITUTE(SUBSTITUTE(SUBSTITUTE(NOTA[NAMA BARANG]," ",),".",""),"-",""),"(",""),")",""),",",""),"/",""),"""",""),"+",""))</f>
        <v/>
      </c>
      <c r="AM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8" t="str">
        <f>IF(NOTA[[#This Row],[CONCAT4]]="","",_xlfn.IFNA(MATCH(NOTA[[#This Row],[CONCAT4]],[2]!RAW[CONCAT_H],0),FALSE))</f>
        <v/>
      </c>
      <c r="AQ302" s="38" t="str">
        <f>IF(NOTA[[#This Row],[CONCAT1]]="","",MATCH(NOTA[[#This Row],[CONCAT1]],[3]!db[NB NOTA_C],0))</f>
        <v/>
      </c>
      <c r="AR302" s="38" t="str">
        <f>IF(NOTA[[#This Row],[QTY/ CTN]]="","",TRUE)</f>
        <v/>
      </c>
      <c r="AS302" s="38" t="str">
        <f ca="1">IF(NOTA[[#This Row],[ID_H]]="","",IF(NOTA[[#This Row],[Column3]]=TRUE,NOTA[[#This Row],[QTY/ CTN]],INDEX([3]!db[QTY/ CTN],NOTA[[#This Row],[//DB]])))</f>
        <v/>
      </c>
      <c r="AT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2" s="38" t="str">
        <f ca="1">IF(NOTA[[#This Row],[ID_H]]="","",MATCH(NOTA[[#This Row],[NB NOTA_C_QTY]],[4]!db[NB NOTA_C_QTY+F],0))</f>
        <v/>
      </c>
      <c r="AV302" s="53" t="str">
        <f ca="1">IF(NOTA[[#This Row],[NB NOTA_C_QTY]]="","",ROW()-2)</f>
        <v/>
      </c>
    </row>
    <row r="303" spans="1:48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H303" s="47"/>
      <c r="N303" s="38"/>
      <c r="Q303" s="42"/>
      <c r="R303" s="48"/>
      <c r="S303" s="49"/>
      <c r="U303" s="50"/>
      <c r="V303" s="45"/>
      <c r="W303" s="50" t="str">
        <f>IF(NOTA[[#This Row],[HARGA/ CTN]]="",NOTA[[#This Row],[JUMLAH_H]],NOTA[[#This Row],[HARGA/ CTN]]*IF(NOTA[[#This Row],[C]]="",0,NOTA[[#This Row],[C]]))</f>
        <v/>
      </c>
      <c r="X303" s="50" t="str">
        <f>IF(NOTA[[#This Row],[JUMLAH]]="","",NOTA[[#This Row],[JUMLAH]]*NOTA[[#This Row],[DISC 1]])</f>
        <v/>
      </c>
      <c r="Y303" s="50" t="str">
        <f>IF(NOTA[[#This Row],[JUMLAH]]="","",(NOTA[[#This Row],[JUMLAH]]-NOTA[[#This Row],[DISC 1-]])*NOTA[[#This Row],[DISC 2]])</f>
        <v/>
      </c>
      <c r="Z303" s="50" t="str">
        <f>IF(NOTA[[#This Row],[JUMLAH]]="","",NOTA[[#This Row],[DISC 1-]]+NOTA[[#This Row],[DISC 2-]])</f>
        <v/>
      </c>
      <c r="AA303" s="50" t="str">
        <f>IF(NOTA[[#This Row],[JUMLAH]]="","",NOTA[[#This Row],[JUMLAH]]-NOTA[[#This Row],[DISC]])</f>
        <v/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50" t="str">
        <f>IF(OR(NOTA[[#This Row],[QTY]]="",NOTA[[#This Row],[HARGA SATUAN]]="",),"",NOTA[[#This Row],[QTY]]*NOTA[[#This Row],[HARGA SATUAN]])</f>
        <v/>
      </c>
      <c r="AG303" s="39" t="str">
        <f ca="1">IF(NOTA[ID_H]="","",INDEX(NOTA[TANGGAL],MATCH(,INDIRECT(ADDRESS(ROW(NOTA[TANGGAL]),COLUMN(NOTA[TANGGAL]))&amp;":"&amp;ADDRESS(ROW(),COLUMN(NOTA[TANGGAL]))),-1)))</f>
        <v/>
      </c>
      <c r="AH303" s="41" t="str">
        <f ca="1">IF(NOTA[[#This Row],[NAMA BARANG]]="","",INDEX(NOTA[SUPPLIER],MATCH(,INDIRECT(ADDRESS(ROW(NOTA[ID]),COLUMN(NOTA[ID]))&amp;":"&amp;ADDRESS(ROW(),COLUMN(NOTA[ID]))),-1)))</f>
        <v/>
      </c>
      <c r="AI303" s="41" t="str">
        <f ca="1">IF(NOTA[[#This Row],[ID_H]]="","",IF(NOTA[[#This Row],[FAKTUR]]="",INDIRECT(ADDRESS(ROW()-1,COLUMN())),NOTA[[#This Row],[FAKTUR]]))</f>
        <v/>
      </c>
      <c r="AJ303" s="38" t="str">
        <f ca="1">IF(NOTA[[#This Row],[ID]]="","",COUNTIF(NOTA[ID_H],NOTA[[#This Row],[ID_H]]))</f>
        <v/>
      </c>
      <c r="AK303" s="38" t="str">
        <f ca="1">IF(NOTA[[#This Row],[TGL.NOTA]]="",IF(NOTA[[#This Row],[SUPPLIER_H]]="","",AK302),MONTH(NOTA[[#This Row],[TGL.NOTA]]))</f>
        <v/>
      </c>
      <c r="AL303" s="38" t="str">
        <f>LOWER(SUBSTITUTE(SUBSTITUTE(SUBSTITUTE(SUBSTITUTE(SUBSTITUTE(SUBSTITUTE(SUBSTITUTE(SUBSTITUTE(SUBSTITUTE(NOTA[NAMA BARANG]," ",),".",""),"-",""),"(",""),")",""),",",""),"/",""),"""",""),"+",""))</f>
        <v/>
      </c>
      <c r="AM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8" t="str">
        <f>IF(NOTA[[#This Row],[CONCAT4]]="","",_xlfn.IFNA(MATCH(NOTA[[#This Row],[CONCAT4]],[2]!RAW[CONCAT_H],0),FALSE))</f>
        <v/>
      </c>
      <c r="AQ303" s="38" t="str">
        <f>IF(NOTA[[#This Row],[CONCAT1]]="","",MATCH(NOTA[[#This Row],[CONCAT1]],[3]!db[NB NOTA_C],0))</f>
        <v/>
      </c>
      <c r="AR303" s="38" t="str">
        <f>IF(NOTA[[#This Row],[QTY/ CTN]]="","",TRUE)</f>
        <v/>
      </c>
      <c r="AS303" s="38" t="str">
        <f ca="1">IF(NOTA[[#This Row],[ID_H]]="","",IF(NOTA[[#This Row],[Column3]]=TRUE,NOTA[[#This Row],[QTY/ CTN]],INDEX([3]!db[QTY/ CTN],NOTA[[#This Row],[//DB]])))</f>
        <v/>
      </c>
      <c r="AT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3" s="38" t="str">
        <f ca="1">IF(NOTA[[#This Row],[ID_H]]="","",MATCH(NOTA[[#This Row],[NB NOTA_C_QTY]],[4]!db[NB NOTA_C_QTY+F],0))</f>
        <v/>
      </c>
      <c r="AV303" s="53" t="str">
        <f ca="1">IF(NOTA[[#This Row],[NB NOTA_C_QTY]]="","",ROW()-2)</f>
        <v/>
      </c>
    </row>
    <row r="304" spans="1:48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H304" s="47"/>
      <c r="N304" s="38"/>
      <c r="Q304" s="42"/>
      <c r="R304" s="48"/>
      <c r="S304" s="49"/>
      <c r="U304" s="50"/>
      <c r="V304" s="45"/>
      <c r="W304" s="50" t="str">
        <f>IF(NOTA[[#This Row],[HARGA/ CTN]]="",NOTA[[#This Row],[JUMLAH_H]],NOTA[[#This Row],[HARGA/ CTN]]*IF(NOTA[[#This Row],[C]]="",0,NOTA[[#This Row],[C]]))</f>
        <v/>
      </c>
      <c r="X304" s="50" t="str">
        <f>IF(NOTA[[#This Row],[JUMLAH]]="","",NOTA[[#This Row],[JUMLAH]]*NOTA[[#This Row],[DISC 1]])</f>
        <v/>
      </c>
      <c r="Y304" s="50" t="str">
        <f>IF(NOTA[[#This Row],[JUMLAH]]="","",(NOTA[[#This Row],[JUMLAH]]-NOTA[[#This Row],[DISC 1-]])*NOTA[[#This Row],[DISC 2]])</f>
        <v/>
      </c>
      <c r="Z304" s="50" t="str">
        <f>IF(NOTA[[#This Row],[JUMLAH]]="","",NOTA[[#This Row],[DISC 1-]]+NOTA[[#This Row],[DISC 2-]])</f>
        <v/>
      </c>
      <c r="AA304" s="50" t="str">
        <f>IF(NOTA[[#This Row],[JUMLAH]]="","",NOTA[[#This Row],[JUMLAH]]-NOTA[[#This Row],[DISC]])</f>
        <v/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50" t="str">
        <f>IF(OR(NOTA[[#This Row],[QTY]]="",NOTA[[#This Row],[HARGA SATUAN]]="",),"",NOTA[[#This Row],[QTY]]*NOTA[[#This Row],[HARGA SATUAN]])</f>
        <v/>
      </c>
      <c r="AG304" s="39" t="str">
        <f ca="1">IF(NOTA[ID_H]="","",INDEX(NOTA[TANGGAL],MATCH(,INDIRECT(ADDRESS(ROW(NOTA[TANGGAL]),COLUMN(NOTA[TANGGAL]))&amp;":"&amp;ADDRESS(ROW(),COLUMN(NOTA[TANGGAL]))),-1)))</f>
        <v/>
      </c>
      <c r="AH304" s="41" t="str">
        <f ca="1">IF(NOTA[[#This Row],[NAMA BARANG]]="","",INDEX(NOTA[SUPPLIER],MATCH(,INDIRECT(ADDRESS(ROW(NOTA[ID]),COLUMN(NOTA[ID]))&amp;":"&amp;ADDRESS(ROW(),COLUMN(NOTA[ID]))),-1)))</f>
        <v/>
      </c>
      <c r="AI304" s="41" t="str">
        <f ca="1">IF(NOTA[[#This Row],[ID_H]]="","",IF(NOTA[[#This Row],[FAKTUR]]="",INDIRECT(ADDRESS(ROW()-1,COLUMN())),NOTA[[#This Row],[FAKTUR]]))</f>
        <v/>
      </c>
      <c r="AJ304" s="38" t="str">
        <f ca="1">IF(NOTA[[#This Row],[ID]]="","",COUNTIF(NOTA[ID_H],NOTA[[#This Row],[ID_H]]))</f>
        <v/>
      </c>
      <c r="AK304" s="38" t="str">
        <f ca="1">IF(NOTA[[#This Row],[TGL.NOTA]]="",IF(NOTA[[#This Row],[SUPPLIER_H]]="","",AK303),MONTH(NOTA[[#This Row],[TGL.NOTA]]))</f>
        <v/>
      </c>
      <c r="AL304" s="38" t="str">
        <f>LOWER(SUBSTITUTE(SUBSTITUTE(SUBSTITUTE(SUBSTITUTE(SUBSTITUTE(SUBSTITUTE(SUBSTITUTE(SUBSTITUTE(SUBSTITUTE(NOTA[NAMA BARANG]," ",),".",""),"-",""),"(",""),")",""),",",""),"/",""),"""",""),"+",""))</f>
        <v/>
      </c>
      <c r="AM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8" t="str">
        <f>IF(NOTA[[#This Row],[CONCAT4]]="","",_xlfn.IFNA(MATCH(NOTA[[#This Row],[CONCAT4]],[2]!RAW[CONCAT_H],0),FALSE))</f>
        <v/>
      </c>
      <c r="AQ304" s="38" t="str">
        <f>IF(NOTA[[#This Row],[CONCAT1]]="","",MATCH(NOTA[[#This Row],[CONCAT1]],[3]!db[NB NOTA_C],0))</f>
        <v/>
      </c>
      <c r="AR304" s="38" t="str">
        <f>IF(NOTA[[#This Row],[QTY/ CTN]]="","",TRUE)</f>
        <v/>
      </c>
      <c r="AS304" s="38" t="str">
        <f ca="1">IF(NOTA[[#This Row],[ID_H]]="","",IF(NOTA[[#This Row],[Column3]]=TRUE,NOTA[[#This Row],[QTY/ CTN]],INDEX([3]!db[QTY/ CTN],NOTA[[#This Row],[//DB]])))</f>
        <v/>
      </c>
      <c r="AT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4" s="38" t="str">
        <f ca="1">IF(NOTA[[#This Row],[ID_H]]="","",MATCH(NOTA[[#This Row],[NB NOTA_C_QTY]],[4]!db[NB NOTA_C_QTY+F],0))</f>
        <v/>
      </c>
      <c r="AV304" s="53" t="str">
        <f ca="1">IF(NOTA[[#This Row],[NB NOTA_C_QTY]]="","",ROW()-2)</f>
        <v/>
      </c>
    </row>
    <row r="305" spans="1:48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H305" s="47"/>
      <c r="N305" s="38"/>
      <c r="Q305" s="42"/>
      <c r="R305" s="48"/>
      <c r="S305" s="49"/>
      <c r="U305" s="50"/>
      <c r="V305" s="45"/>
      <c r="W305" s="50" t="str">
        <f>IF(NOTA[[#This Row],[HARGA/ CTN]]="",NOTA[[#This Row],[JUMLAH_H]],NOTA[[#This Row],[HARGA/ CTN]]*IF(NOTA[[#This Row],[C]]="",0,NOTA[[#This Row],[C]]))</f>
        <v/>
      </c>
      <c r="X305" s="50" t="str">
        <f>IF(NOTA[[#This Row],[JUMLAH]]="","",NOTA[[#This Row],[JUMLAH]]*NOTA[[#This Row],[DISC 1]])</f>
        <v/>
      </c>
      <c r="Y305" s="50" t="str">
        <f>IF(NOTA[[#This Row],[JUMLAH]]="","",(NOTA[[#This Row],[JUMLAH]]-NOTA[[#This Row],[DISC 1-]])*NOTA[[#This Row],[DISC 2]])</f>
        <v/>
      </c>
      <c r="Z305" s="50" t="str">
        <f>IF(NOTA[[#This Row],[JUMLAH]]="","",NOTA[[#This Row],[DISC 1-]]+NOTA[[#This Row],[DISC 2-]])</f>
        <v/>
      </c>
      <c r="AA305" s="50" t="str">
        <f>IF(NOTA[[#This Row],[JUMLAH]]="","",NOTA[[#This Row],[JUMLAH]]-NOTA[[#This Row],[DISC]])</f>
        <v/>
      </c>
      <c r="AB305" s="50"/>
      <c r="AC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5" s="50" t="str">
        <f>IF(OR(NOTA[[#This Row],[QTY]]="",NOTA[[#This Row],[HARGA SATUAN]]="",),"",NOTA[[#This Row],[QTY]]*NOTA[[#This Row],[HARGA SATUAN]])</f>
        <v/>
      </c>
      <c r="AG305" s="39" t="str">
        <f ca="1">IF(NOTA[ID_H]="","",INDEX(NOTA[TANGGAL],MATCH(,INDIRECT(ADDRESS(ROW(NOTA[TANGGAL]),COLUMN(NOTA[TANGGAL]))&amp;":"&amp;ADDRESS(ROW(),COLUMN(NOTA[TANGGAL]))),-1)))</f>
        <v/>
      </c>
      <c r="AH305" s="41" t="str">
        <f ca="1">IF(NOTA[[#This Row],[NAMA BARANG]]="","",INDEX(NOTA[SUPPLIER],MATCH(,INDIRECT(ADDRESS(ROW(NOTA[ID]),COLUMN(NOTA[ID]))&amp;":"&amp;ADDRESS(ROW(),COLUMN(NOTA[ID]))),-1)))</f>
        <v/>
      </c>
      <c r="AI305" s="41" t="str">
        <f ca="1">IF(NOTA[[#This Row],[ID_H]]="","",IF(NOTA[[#This Row],[FAKTUR]]="",INDIRECT(ADDRESS(ROW()-1,COLUMN())),NOTA[[#This Row],[FAKTUR]]))</f>
        <v/>
      </c>
      <c r="AJ305" s="38" t="str">
        <f ca="1">IF(NOTA[[#This Row],[ID]]="","",COUNTIF(NOTA[ID_H],NOTA[[#This Row],[ID_H]]))</f>
        <v/>
      </c>
      <c r="AK305" s="38" t="str">
        <f ca="1">IF(NOTA[[#This Row],[TGL.NOTA]]="",IF(NOTA[[#This Row],[SUPPLIER_H]]="","",AK304),MONTH(NOTA[[#This Row],[TGL.NOTA]]))</f>
        <v/>
      </c>
      <c r="AL305" s="38" t="str">
        <f>LOWER(SUBSTITUTE(SUBSTITUTE(SUBSTITUTE(SUBSTITUTE(SUBSTITUTE(SUBSTITUTE(SUBSTITUTE(SUBSTITUTE(SUBSTITUTE(NOTA[NAMA BARANG]," ",),".",""),"-",""),"(",""),")",""),",",""),"/",""),"""",""),"+",""))</f>
        <v/>
      </c>
      <c r="AM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38" t="str">
        <f>IF(NOTA[[#This Row],[CONCAT4]]="","",_xlfn.IFNA(MATCH(NOTA[[#This Row],[CONCAT4]],[2]!RAW[CONCAT_H],0),FALSE))</f>
        <v/>
      </c>
      <c r="AQ305" s="38" t="str">
        <f>IF(NOTA[[#This Row],[CONCAT1]]="","",MATCH(NOTA[[#This Row],[CONCAT1]],[3]!db[NB NOTA_C],0))</f>
        <v/>
      </c>
      <c r="AR305" s="38" t="str">
        <f>IF(NOTA[[#This Row],[QTY/ CTN]]="","",TRUE)</f>
        <v/>
      </c>
      <c r="AS305" s="38" t="str">
        <f ca="1">IF(NOTA[[#This Row],[ID_H]]="","",IF(NOTA[[#This Row],[Column3]]=TRUE,NOTA[[#This Row],[QTY/ CTN]],INDEX([3]!db[QTY/ CTN],NOTA[[#This Row],[//DB]])))</f>
        <v/>
      </c>
      <c r="AT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5" s="38" t="str">
        <f ca="1">IF(NOTA[[#This Row],[ID_H]]="","",MATCH(NOTA[[#This Row],[NB NOTA_C_QTY]],[4]!db[NB NOTA_C_QTY+F],0))</f>
        <v/>
      </c>
      <c r="AV305" s="53" t="str">
        <f ca="1">IF(NOTA[[#This Row],[NB NOTA_C_QTY]]="","",ROW()-2)</f>
        <v/>
      </c>
    </row>
    <row r="306" spans="1:48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H306" s="47"/>
      <c r="N306" s="38"/>
      <c r="Q306" s="42"/>
      <c r="R306" s="48"/>
      <c r="S306" s="49"/>
      <c r="U306" s="50"/>
      <c r="V306" s="45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50" t="str">
        <f>IF(OR(NOTA[[#This Row],[QTY]]="",NOTA[[#This Row],[HARGA SATUAN]]="",),"",NOTA[[#This Row],[QTY]]*NOTA[[#This Row],[HARGA SATUAN]])</f>
        <v/>
      </c>
      <c r="AG306" s="39" t="str">
        <f ca="1">IF(NOTA[ID_H]="","",INDEX(NOTA[TANGGAL],MATCH(,INDIRECT(ADDRESS(ROW(NOTA[TANGGAL]),COLUMN(NOTA[TANGGAL]))&amp;":"&amp;ADDRESS(ROW(),COLUMN(NOTA[TANGGAL]))),-1)))</f>
        <v/>
      </c>
      <c r="AH306" s="41" t="str">
        <f ca="1">IF(NOTA[[#This Row],[NAMA BARANG]]="","",INDEX(NOTA[SUPPLIER],MATCH(,INDIRECT(ADDRESS(ROW(NOTA[ID]),COLUMN(NOTA[ID]))&amp;":"&amp;ADDRESS(ROW(),COLUMN(NOTA[ID]))),-1)))</f>
        <v/>
      </c>
      <c r="AI306" s="41" t="str">
        <f ca="1">IF(NOTA[[#This Row],[ID_H]]="","",IF(NOTA[[#This Row],[FAKTUR]]="",INDIRECT(ADDRESS(ROW()-1,COLUMN())),NOTA[[#This Row],[FAKTUR]]))</f>
        <v/>
      </c>
      <c r="AJ306" s="38" t="str">
        <f ca="1">IF(NOTA[[#This Row],[ID]]="","",COUNTIF(NOTA[ID_H],NOTA[[#This Row],[ID_H]]))</f>
        <v/>
      </c>
      <c r="AK306" s="38" t="str">
        <f ca="1">IF(NOTA[[#This Row],[TGL.NOTA]]="",IF(NOTA[[#This Row],[SUPPLIER_H]]="","",AK305),MONTH(NOTA[[#This Row],[TGL.NOTA]]))</f>
        <v/>
      </c>
      <c r="AL306" s="38" t="str">
        <f>LOWER(SUBSTITUTE(SUBSTITUTE(SUBSTITUTE(SUBSTITUTE(SUBSTITUTE(SUBSTITUTE(SUBSTITUTE(SUBSTITUTE(SUBSTITUTE(NOTA[NAMA BARANG]," ",),".",""),"-",""),"(",""),")",""),",",""),"/",""),"""",""),"+",""))</f>
        <v/>
      </c>
      <c r="AM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8" t="str">
        <f>IF(NOTA[[#This Row],[CONCAT4]]="","",_xlfn.IFNA(MATCH(NOTA[[#This Row],[CONCAT4]],[2]!RAW[CONCAT_H],0),FALSE))</f>
        <v/>
      </c>
      <c r="AQ306" s="38" t="str">
        <f>IF(NOTA[[#This Row],[CONCAT1]]="","",MATCH(NOTA[[#This Row],[CONCAT1]],[3]!db[NB NOTA_C],0))</f>
        <v/>
      </c>
      <c r="AR306" s="38" t="str">
        <f>IF(NOTA[[#This Row],[QTY/ CTN]]="","",TRUE)</f>
        <v/>
      </c>
      <c r="AS306" s="38" t="str">
        <f ca="1">IF(NOTA[[#This Row],[ID_H]]="","",IF(NOTA[[#This Row],[Column3]]=TRUE,NOTA[[#This Row],[QTY/ CTN]],INDEX([3]!db[QTY/ CTN],NOTA[[#This Row],[//DB]])))</f>
        <v/>
      </c>
      <c r="AT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6" s="38" t="str">
        <f ca="1">IF(NOTA[[#This Row],[ID_H]]="","",MATCH(NOTA[[#This Row],[NB NOTA_C_QTY]],[4]!db[NB NOTA_C_QTY+F],0))</f>
        <v/>
      </c>
      <c r="AV306" s="53" t="str">
        <f ca="1">IF(NOTA[[#This Row],[NB NOTA_C_QTY]]="","",ROW()-2)</f>
        <v/>
      </c>
    </row>
    <row r="307" spans="1:48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H307" s="47"/>
      <c r="N307" s="38"/>
      <c r="Q307" s="42"/>
      <c r="R307" s="48"/>
      <c r="S307" s="49"/>
      <c r="U307" s="50"/>
      <c r="V307" s="45"/>
      <c r="W307" s="50" t="str">
        <f>IF(NOTA[[#This Row],[HARGA/ CTN]]="",NOTA[[#This Row],[JUMLAH_H]],NOTA[[#This Row],[HARGA/ CTN]]*IF(NOTA[[#This Row],[C]]="",0,NOTA[[#This Row],[C]]))</f>
        <v/>
      </c>
      <c r="X307" s="50" t="str">
        <f>IF(NOTA[[#This Row],[JUMLAH]]="","",NOTA[[#This Row],[JUMLAH]]*NOTA[[#This Row],[DISC 1]])</f>
        <v/>
      </c>
      <c r="Y307" s="50" t="str">
        <f>IF(NOTA[[#This Row],[JUMLAH]]="","",(NOTA[[#This Row],[JUMLAH]]-NOTA[[#This Row],[DISC 1-]])*NOTA[[#This Row],[DISC 2]])</f>
        <v/>
      </c>
      <c r="Z307" s="50" t="str">
        <f>IF(NOTA[[#This Row],[JUMLAH]]="","",NOTA[[#This Row],[DISC 1-]]+NOTA[[#This Row],[DISC 2-]])</f>
        <v/>
      </c>
      <c r="AA307" s="50" t="str">
        <f>IF(NOTA[[#This Row],[JUMLAH]]="","",NOTA[[#This Row],[JUMLAH]]-NOTA[[#This Row],[DISC]])</f>
        <v/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7" s="50" t="str">
        <f>IF(OR(NOTA[[#This Row],[QTY]]="",NOTA[[#This Row],[HARGA SATUAN]]="",),"",NOTA[[#This Row],[QTY]]*NOTA[[#This Row],[HARGA SATUAN]])</f>
        <v/>
      </c>
      <c r="AG307" s="39" t="str">
        <f ca="1">IF(NOTA[ID_H]="","",INDEX(NOTA[TANGGAL],MATCH(,INDIRECT(ADDRESS(ROW(NOTA[TANGGAL]),COLUMN(NOTA[TANGGAL]))&amp;":"&amp;ADDRESS(ROW(),COLUMN(NOTA[TANGGAL]))),-1)))</f>
        <v/>
      </c>
      <c r="AH307" s="41" t="str">
        <f ca="1">IF(NOTA[[#This Row],[NAMA BARANG]]="","",INDEX(NOTA[SUPPLIER],MATCH(,INDIRECT(ADDRESS(ROW(NOTA[ID]),COLUMN(NOTA[ID]))&amp;":"&amp;ADDRESS(ROW(),COLUMN(NOTA[ID]))),-1)))</f>
        <v/>
      </c>
      <c r="AI307" s="41" t="str">
        <f ca="1">IF(NOTA[[#This Row],[ID_H]]="","",IF(NOTA[[#This Row],[FAKTUR]]="",INDIRECT(ADDRESS(ROW()-1,COLUMN())),NOTA[[#This Row],[FAKTUR]]))</f>
        <v/>
      </c>
      <c r="AJ307" s="38" t="str">
        <f ca="1">IF(NOTA[[#This Row],[ID]]="","",COUNTIF(NOTA[ID_H],NOTA[[#This Row],[ID_H]]))</f>
        <v/>
      </c>
      <c r="AK307" s="38" t="str">
        <f ca="1">IF(NOTA[[#This Row],[TGL.NOTA]]="",IF(NOTA[[#This Row],[SUPPLIER_H]]="","",AK306),MONTH(NOTA[[#This Row],[TGL.NOTA]]))</f>
        <v/>
      </c>
      <c r="AL307" s="38" t="str">
        <f>LOWER(SUBSTITUTE(SUBSTITUTE(SUBSTITUTE(SUBSTITUTE(SUBSTITUTE(SUBSTITUTE(SUBSTITUTE(SUBSTITUTE(SUBSTITUTE(NOTA[NAMA BARANG]," ",),".",""),"-",""),"(",""),")",""),",",""),"/",""),"""",""),"+",""))</f>
        <v/>
      </c>
      <c r="AM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8" t="str">
        <f>IF(NOTA[[#This Row],[CONCAT4]]="","",_xlfn.IFNA(MATCH(NOTA[[#This Row],[CONCAT4]],[2]!RAW[CONCAT_H],0),FALSE))</f>
        <v/>
      </c>
      <c r="AQ307" s="38" t="str">
        <f>IF(NOTA[[#This Row],[CONCAT1]]="","",MATCH(NOTA[[#This Row],[CONCAT1]],[3]!db[NB NOTA_C],0))</f>
        <v/>
      </c>
      <c r="AR307" s="38" t="str">
        <f>IF(NOTA[[#This Row],[QTY/ CTN]]="","",TRUE)</f>
        <v/>
      </c>
      <c r="AS307" s="38" t="str">
        <f ca="1">IF(NOTA[[#This Row],[ID_H]]="","",IF(NOTA[[#This Row],[Column3]]=TRUE,NOTA[[#This Row],[QTY/ CTN]],INDEX([3]!db[QTY/ CTN],NOTA[[#This Row],[//DB]])))</f>
        <v/>
      </c>
      <c r="AT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7" s="38" t="str">
        <f ca="1">IF(NOTA[[#This Row],[ID_H]]="","",MATCH(NOTA[[#This Row],[NB NOTA_C_QTY]],[4]!db[NB NOTA_C_QTY+F],0))</f>
        <v/>
      </c>
      <c r="AV307" s="53" t="str">
        <f ca="1">IF(NOTA[[#This Row],[NB NOTA_C_QTY]]="","",ROW()-2)</f>
        <v/>
      </c>
    </row>
    <row r="308" spans="1:48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H308" s="47"/>
      <c r="N308" s="38"/>
      <c r="Q308" s="42"/>
      <c r="R308" s="48"/>
      <c r="S308" s="49"/>
      <c r="U308" s="50"/>
      <c r="V308" s="45"/>
      <c r="W308" s="50" t="str">
        <f>IF(NOTA[[#This Row],[HARGA/ CTN]]="",NOTA[[#This Row],[JUMLAH_H]],NOTA[[#This Row],[HARGA/ CTN]]*IF(NOTA[[#This Row],[C]]="",0,NOTA[[#This Row],[C]]))</f>
        <v/>
      </c>
      <c r="X308" s="50" t="str">
        <f>IF(NOTA[[#This Row],[JUMLAH]]="","",NOTA[[#This Row],[JUMLAH]]*NOTA[[#This Row],[DISC 1]])</f>
        <v/>
      </c>
      <c r="Y308" s="50" t="str">
        <f>IF(NOTA[[#This Row],[JUMLAH]]="","",(NOTA[[#This Row],[JUMLAH]]-NOTA[[#This Row],[DISC 1-]])*NOTA[[#This Row],[DISC 2]])</f>
        <v/>
      </c>
      <c r="Z308" s="50" t="str">
        <f>IF(NOTA[[#This Row],[JUMLAH]]="","",NOTA[[#This Row],[DISC 1-]]+NOTA[[#This Row],[DISC 2-]])</f>
        <v/>
      </c>
      <c r="AA308" s="50" t="str">
        <f>IF(NOTA[[#This Row],[JUMLAH]]="","",NOTA[[#This Row],[JUMLAH]]-NOTA[[#This Row],[DISC]])</f>
        <v/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8" s="50" t="str">
        <f>IF(OR(NOTA[[#This Row],[QTY]]="",NOTA[[#This Row],[HARGA SATUAN]]="",),"",NOTA[[#This Row],[QTY]]*NOTA[[#This Row],[HARGA SATUAN]])</f>
        <v/>
      </c>
      <c r="AG308" s="39" t="str">
        <f ca="1">IF(NOTA[ID_H]="","",INDEX(NOTA[TANGGAL],MATCH(,INDIRECT(ADDRESS(ROW(NOTA[TANGGAL]),COLUMN(NOTA[TANGGAL]))&amp;":"&amp;ADDRESS(ROW(),COLUMN(NOTA[TANGGAL]))),-1)))</f>
        <v/>
      </c>
      <c r="AH308" s="41" t="str">
        <f ca="1">IF(NOTA[[#This Row],[NAMA BARANG]]="","",INDEX(NOTA[SUPPLIER],MATCH(,INDIRECT(ADDRESS(ROW(NOTA[ID]),COLUMN(NOTA[ID]))&amp;":"&amp;ADDRESS(ROW(),COLUMN(NOTA[ID]))),-1)))</f>
        <v/>
      </c>
      <c r="AI308" s="41" t="str">
        <f ca="1">IF(NOTA[[#This Row],[ID_H]]="","",IF(NOTA[[#This Row],[FAKTUR]]="",INDIRECT(ADDRESS(ROW()-1,COLUMN())),NOTA[[#This Row],[FAKTUR]]))</f>
        <v/>
      </c>
      <c r="AJ308" s="38" t="str">
        <f ca="1">IF(NOTA[[#This Row],[ID]]="","",COUNTIF(NOTA[ID_H],NOTA[[#This Row],[ID_H]]))</f>
        <v/>
      </c>
      <c r="AK308" s="38" t="str">
        <f ca="1">IF(NOTA[[#This Row],[TGL.NOTA]]="",IF(NOTA[[#This Row],[SUPPLIER_H]]="","",AK307),MONTH(NOTA[[#This Row],[TGL.NOTA]]))</f>
        <v/>
      </c>
      <c r="AL308" s="38" t="str">
        <f>LOWER(SUBSTITUTE(SUBSTITUTE(SUBSTITUTE(SUBSTITUTE(SUBSTITUTE(SUBSTITUTE(SUBSTITUTE(SUBSTITUTE(SUBSTITUTE(NOTA[NAMA BARANG]," ",),".",""),"-",""),"(",""),")",""),",",""),"/",""),"""",""),"+",""))</f>
        <v/>
      </c>
      <c r="AM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8" t="str">
        <f>IF(NOTA[[#This Row],[CONCAT4]]="","",_xlfn.IFNA(MATCH(NOTA[[#This Row],[CONCAT4]],[2]!RAW[CONCAT_H],0),FALSE))</f>
        <v/>
      </c>
      <c r="AQ308" s="38" t="str">
        <f>IF(NOTA[[#This Row],[CONCAT1]]="","",MATCH(NOTA[[#This Row],[CONCAT1]],[3]!db[NB NOTA_C],0))</f>
        <v/>
      </c>
      <c r="AR308" s="38" t="str">
        <f>IF(NOTA[[#This Row],[QTY/ CTN]]="","",TRUE)</f>
        <v/>
      </c>
      <c r="AS308" s="38" t="str">
        <f ca="1">IF(NOTA[[#This Row],[ID_H]]="","",IF(NOTA[[#This Row],[Column3]]=TRUE,NOTA[[#This Row],[QTY/ CTN]],INDEX([3]!db[QTY/ CTN],NOTA[[#This Row],[//DB]])))</f>
        <v/>
      </c>
      <c r="AT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8" s="38" t="str">
        <f ca="1">IF(NOTA[[#This Row],[ID_H]]="","",MATCH(NOTA[[#This Row],[NB NOTA_C_QTY]],[4]!db[NB NOTA_C_QTY+F],0))</f>
        <v/>
      </c>
      <c r="AV308" s="53" t="str">
        <f ca="1">IF(NOTA[[#This Row],[NB NOTA_C_QTY]]="","",ROW()-2)</f>
        <v/>
      </c>
    </row>
    <row r="309" spans="1:48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H309" s="47"/>
      <c r="N309" s="38"/>
      <c r="Q309" s="42"/>
      <c r="R309" s="48"/>
      <c r="S309" s="49"/>
      <c r="U309" s="50"/>
      <c r="V309" s="45"/>
      <c r="W309" s="50" t="str">
        <f>IF(NOTA[[#This Row],[HARGA/ CTN]]="",NOTA[[#This Row],[JUMLAH_H]],NOTA[[#This Row],[HARGA/ CTN]]*IF(NOTA[[#This Row],[C]]="",0,NOTA[[#This Row],[C]]))</f>
        <v/>
      </c>
      <c r="X309" s="50" t="str">
        <f>IF(NOTA[[#This Row],[JUMLAH]]="","",NOTA[[#This Row],[JUMLAH]]*NOTA[[#This Row],[DISC 1]])</f>
        <v/>
      </c>
      <c r="Y309" s="50" t="str">
        <f>IF(NOTA[[#This Row],[JUMLAH]]="","",(NOTA[[#This Row],[JUMLAH]]-NOTA[[#This Row],[DISC 1-]])*NOTA[[#This Row],[DISC 2]])</f>
        <v/>
      </c>
      <c r="Z309" s="50" t="str">
        <f>IF(NOTA[[#This Row],[JUMLAH]]="","",NOTA[[#This Row],[DISC 1-]]+NOTA[[#This Row],[DISC 2-]])</f>
        <v/>
      </c>
      <c r="AA309" s="50" t="str">
        <f>IF(NOTA[[#This Row],[JUMLAH]]="","",NOTA[[#This Row],[JUMLAH]]-NOTA[[#This Row],[DISC]])</f>
        <v/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9" s="50" t="str">
        <f>IF(OR(NOTA[[#This Row],[QTY]]="",NOTA[[#This Row],[HARGA SATUAN]]="",),"",NOTA[[#This Row],[QTY]]*NOTA[[#This Row],[HARGA SATUAN]])</f>
        <v/>
      </c>
      <c r="AG309" s="39" t="str">
        <f ca="1">IF(NOTA[ID_H]="","",INDEX(NOTA[TANGGAL],MATCH(,INDIRECT(ADDRESS(ROW(NOTA[TANGGAL]),COLUMN(NOTA[TANGGAL]))&amp;":"&amp;ADDRESS(ROW(),COLUMN(NOTA[TANGGAL]))),-1)))</f>
        <v/>
      </c>
      <c r="AH309" s="41" t="str">
        <f ca="1">IF(NOTA[[#This Row],[NAMA BARANG]]="","",INDEX(NOTA[SUPPLIER],MATCH(,INDIRECT(ADDRESS(ROW(NOTA[ID]),COLUMN(NOTA[ID]))&amp;":"&amp;ADDRESS(ROW(),COLUMN(NOTA[ID]))),-1)))</f>
        <v/>
      </c>
      <c r="AI309" s="41" t="str">
        <f ca="1">IF(NOTA[[#This Row],[ID_H]]="","",IF(NOTA[[#This Row],[FAKTUR]]="",INDIRECT(ADDRESS(ROW()-1,COLUMN())),NOTA[[#This Row],[FAKTUR]]))</f>
        <v/>
      </c>
      <c r="AJ309" s="38" t="str">
        <f ca="1">IF(NOTA[[#This Row],[ID]]="","",COUNTIF(NOTA[ID_H],NOTA[[#This Row],[ID_H]]))</f>
        <v/>
      </c>
      <c r="AK309" s="38" t="str">
        <f ca="1">IF(NOTA[[#This Row],[TGL.NOTA]]="",IF(NOTA[[#This Row],[SUPPLIER_H]]="","",AK308),MONTH(NOTA[[#This Row],[TGL.NOTA]]))</f>
        <v/>
      </c>
      <c r="AL309" s="38" t="str">
        <f>LOWER(SUBSTITUTE(SUBSTITUTE(SUBSTITUTE(SUBSTITUTE(SUBSTITUTE(SUBSTITUTE(SUBSTITUTE(SUBSTITUTE(SUBSTITUTE(NOTA[NAMA BARANG]," ",),".",""),"-",""),"(",""),")",""),",",""),"/",""),"""",""),"+",""))</f>
        <v/>
      </c>
      <c r="AM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8" t="str">
        <f>IF(NOTA[[#This Row],[CONCAT4]]="","",_xlfn.IFNA(MATCH(NOTA[[#This Row],[CONCAT4]],[2]!RAW[CONCAT_H],0),FALSE))</f>
        <v/>
      </c>
      <c r="AQ309" s="38" t="str">
        <f>IF(NOTA[[#This Row],[CONCAT1]]="","",MATCH(NOTA[[#This Row],[CONCAT1]],[3]!db[NB NOTA_C],0))</f>
        <v/>
      </c>
      <c r="AR309" s="38" t="str">
        <f>IF(NOTA[[#This Row],[QTY/ CTN]]="","",TRUE)</f>
        <v/>
      </c>
      <c r="AS309" s="38" t="str">
        <f ca="1">IF(NOTA[[#This Row],[ID_H]]="","",IF(NOTA[[#This Row],[Column3]]=TRUE,NOTA[[#This Row],[QTY/ CTN]],INDEX([3]!db[QTY/ CTN],NOTA[[#This Row],[//DB]])))</f>
        <v/>
      </c>
      <c r="AT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9" s="38" t="str">
        <f ca="1">IF(NOTA[[#This Row],[ID_H]]="","",MATCH(NOTA[[#This Row],[NB NOTA_C_QTY]],[4]!db[NB NOTA_C_QTY+F],0))</f>
        <v/>
      </c>
      <c r="AV309" s="53" t="str">
        <f ca="1">IF(NOTA[[#This Row],[NB NOTA_C_QTY]]="","",ROW()-2)</f>
        <v/>
      </c>
    </row>
    <row r="310" spans="1:48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H310" s="47"/>
      <c r="N310" s="38"/>
      <c r="Q310" s="42"/>
      <c r="R310" s="48"/>
      <c r="S310" s="49"/>
      <c r="U310" s="50"/>
      <c r="V310" s="45"/>
      <c r="W310" s="50" t="str">
        <f>IF(NOTA[[#This Row],[HARGA/ CTN]]="",NOTA[[#This Row],[JUMLAH_H]],NOTA[[#This Row],[HARGA/ CTN]]*IF(NOTA[[#This Row],[C]]="",0,NOTA[[#This Row],[C]]))</f>
        <v/>
      </c>
      <c r="X310" s="50" t="str">
        <f>IF(NOTA[[#This Row],[JUMLAH]]="","",NOTA[[#This Row],[JUMLAH]]*NOTA[[#This Row],[DISC 1]])</f>
        <v/>
      </c>
      <c r="Y310" s="50" t="str">
        <f>IF(NOTA[[#This Row],[JUMLAH]]="","",(NOTA[[#This Row],[JUMLAH]]-NOTA[[#This Row],[DISC 1-]])*NOTA[[#This Row],[DISC 2]])</f>
        <v/>
      </c>
      <c r="Z310" s="50" t="str">
        <f>IF(NOTA[[#This Row],[JUMLAH]]="","",NOTA[[#This Row],[DISC 1-]]+NOTA[[#This Row],[DISC 2-]])</f>
        <v/>
      </c>
      <c r="AA310" s="50" t="str">
        <f>IF(NOTA[[#This Row],[JUMLAH]]="","",NOTA[[#This Row],[JUMLAH]]-NOTA[[#This Row],[DISC]])</f>
        <v/>
      </c>
      <c r="AB310" s="50"/>
      <c r="AC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50" t="str">
        <f>IF(OR(NOTA[[#This Row],[QTY]]="",NOTA[[#This Row],[HARGA SATUAN]]="",),"",NOTA[[#This Row],[QTY]]*NOTA[[#This Row],[HARGA SATUAN]])</f>
        <v/>
      </c>
      <c r="AG310" s="39" t="str">
        <f ca="1">IF(NOTA[ID_H]="","",INDEX(NOTA[TANGGAL],MATCH(,INDIRECT(ADDRESS(ROW(NOTA[TANGGAL]),COLUMN(NOTA[TANGGAL]))&amp;":"&amp;ADDRESS(ROW(),COLUMN(NOTA[TANGGAL]))),-1)))</f>
        <v/>
      </c>
      <c r="AH310" s="41" t="str">
        <f ca="1">IF(NOTA[[#This Row],[NAMA BARANG]]="","",INDEX(NOTA[SUPPLIER],MATCH(,INDIRECT(ADDRESS(ROW(NOTA[ID]),COLUMN(NOTA[ID]))&amp;":"&amp;ADDRESS(ROW(),COLUMN(NOTA[ID]))),-1)))</f>
        <v/>
      </c>
      <c r="AI310" s="41" t="str">
        <f ca="1">IF(NOTA[[#This Row],[ID_H]]="","",IF(NOTA[[#This Row],[FAKTUR]]="",INDIRECT(ADDRESS(ROW()-1,COLUMN())),NOTA[[#This Row],[FAKTUR]]))</f>
        <v/>
      </c>
      <c r="AJ310" s="38" t="str">
        <f ca="1">IF(NOTA[[#This Row],[ID]]="","",COUNTIF(NOTA[ID_H],NOTA[[#This Row],[ID_H]]))</f>
        <v/>
      </c>
      <c r="AK310" s="38" t="str">
        <f ca="1">IF(NOTA[[#This Row],[TGL.NOTA]]="",IF(NOTA[[#This Row],[SUPPLIER_H]]="","",AK309),MONTH(NOTA[[#This Row],[TGL.NOTA]]))</f>
        <v/>
      </c>
      <c r="AL310" s="38" t="str">
        <f>LOWER(SUBSTITUTE(SUBSTITUTE(SUBSTITUTE(SUBSTITUTE(SUBSTITUTE(SUBSTITUTE(SUBSTITUTE(SUBSTITUTE(SUBSTITUTE(NOTA[NAMA BARANG]," ",),".",""),"-",""),"(",""),")",""),",",""),"/",""),"""",""),"+",""))</f>
        <v/>
      </c>
      <c r="AM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8" t="str">
        <f>IF(NOTA[[#This Row],[CONCAT4]]="","",_xlfn.IFNA(MATCH(NOTA[[#This Row],[CONCAT4]],[2]!RAW[CONCAT_H],0),FALSE))</f>
        <v/>
      </c>
      <c r="AQ310" s="38" t="str">
        <f>IF(NOTA[[#This Row],[CONCAT1]]="","",MATCH(NOTA[[#This Row],[CONCAT1]],[3]!db[NB NOTA_C],0))</f>
        <v/>
      </c>
      <c r="AR310" s="38" t="str">
        <f>IF(NOTA[[#This Row],[QTY/ CTN]]="","",TRUE)</f>
        <v/>
      </c>
      <c r="AS310" s="38" t="str">
        <f ca="1">IF(NOTA[[#This Row],[ID_H]]="","",IF(NOTA[[#This Row],[Column3]]=TRUE,NOTA[[#This Row],[QTY/ CTN]],INDEX([3]!db[QTY/ CTN],NOTA[[#This Row],[//DB]])))</f>
        <v/>
      </c>
      <c r="AT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0" s="38" t="str">
        <f ca="1">IF(NOTA[[#This Row],[ID_H]]="","",MATCH(NOTA[[#This Row],[NB NOTA_C_QTY]],[4]!db[NB NOTA_C_QTY+F],0))</f>
        <v/>
      </c>
      <c r="AV310" s="53" t="str">
        <f ca="1">IF(NOTA[[#This Row],[NB NOTA_C_QTY]]="","",ROW()-2)</f>
        <v/>
      </c>
    </row>
    <row r="311" spans="1:48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H311" s="47"/>
      <c r="N311" s="38"/>
      <c r="Q311" s="42"/>
      <c r="R311" s="48"/>
      <c r="S311" s="49"/>
      <c r="U311" s="50"/>
      <c r="V311" s="45"/>
      <c r="W311" s="50" t="str">
        <f>IF(NOTA[[#This Row],[HARGA/ CTN]]="",NOTA[[#This Row],[JUMLAH_H]],NOTA[[#This Row],[HARGA/ CTN]]*IF(NOTA[[#This Row],[C]]="",0,NOTA[[#This Row],[C]]))</f>
        <v/>
      </c>
      <c r="X311" s="50" t="str">
        <f>IF(NOTA[[#This Row],[JUMLAH]]="","",NOTA[[#This Row],[JUMLAH]]*NOTA[[#This Row],[DISC 1]])</f>
        <v/>
      </c>
      <c r="Y311" s="50" t="str">
        <f>IF(NOTA[[#This Row],[JUMLAH]]="","",(NOTA[[#This Row],[JUMLAH]]-NOTA[[#This Row],[DISC 1-]])*NOTA[[#This Row],[DISC 2]])</f>
        <v/>
      </c>
      <c r="Z311" s="50" t="str">
        <f>IF(NOTA[[#This Row],[JUMLAH]]="","",NOTA[[#This Row],[DISC 1-]]+NOTA[[#This Row],[DISC 2-]])</f>
        <v/>
      </c>
      <c r="AA311" s="50" t="str">
        <f>IF(NOTA[[#This Row],[JUMLAH]]="","",NOTA[[#This Row],[JUMLAH]]-NOTA[[#This Row],[DISC]])</f>
        <v/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0" t="str">
        <f>IF(OR(NOTA[[#This Row],[QTY]]="",NOTA[[#This Row],[HARGA SATUAN]]="",),"",NOTA[[#This Row],[QTY]]*NOTA[[#This Row],[HARGA SATUAN]])</f>
        <v/>
      </c>
      <c r="AG311" s="39" t="str">
        <f ca="1">IF(NOTA[ID_H]="","",INDEX(NOTA[TANGGAL],MATCH(,INDIRECT(ADDRESS(ROW(NOTA[TANGGAL]),COLUMN(NOTA[TANGGAL]))&amp;":"&amp;ADDRESS(ROW(),COLUMN(NOTA[TANGGAL]))),-1)))</f>
        <v/>
      </c>
      <c r="AH311" s="41" t="str">
        <f ca="1">IF(NOTA[[#This Row],[NAMA BARANG]]="","",INDEX(NOTA[SUPPLIER],MATCH(,INDIRECT(ADDRESS(ROW(NOTA[ID]),COLUMN(NOTA[ID]))&amp;":"&amp;ADDRESS(ROW(),COLUMN(NOTA[ID]))),-1)))</f>
        <v/>
      </c>
      <c r="AI311" s="41" t="str">
        <f ca="1">IF(NOTA[[#This Row],[ID_H]]="","",IF(NOTA[[#This Row],[FAKTUR]]="",INDIRECT(ADDRESS(ROW()-1,COLUMN())),NOTA[[#This Row],[FAKTUR]]))</f>
        <v/>
      </c>
      <c r="AJ311" s="38" t="str">
        <f ca="1">IF(NOTA[[#This Row],[ID]]="","",COUNTIF(NOTA[ID_H],NOTA[[#This Row],[ID_H]]))</f>
        <v/>
      </c>
      <c r="AK311" s="38" t="str">
        <f ca="1">IF(NOTA[[#This Row],[TGL.NOTA]]="",IF(NOTA[[#This Row],[SUPPLIER_H]]="","",AK310),MONTH(NOTA[[#This Row],[TGL.NOTA]]))</f>
        <v/>
      </c>
      <c r="AL311" s="38" t="str">
        <f>LOWER(SUBSTITUTE(SUBSTITUTE(SUBSTITUTE(SUBSTITUTE(SUBSTITUTE(SUBSTITUTE(SUBSTITUTE(SUBSTITUTE(SUBSTITUTE(NOTA[NAMA BARANG]," ",),".",""),"-",""),"(",""),")",""),",",""),"/",""),"""",""),"+",""))</f>
        <v/>
      </c>
      <c r="AM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38" t="str">
        <f>IF(NOTA[[#This Row],[CONCAT4]]="","",_xlfn.IFNA(MATCH(NOTA[[#This Row],[CONCAT4]],[2]!RAW[CONCAT_H],0),FALSE))</f>
        <v/>
      </c>
      <c r="AQ311" s="38" t="str">
        <f>IF(NOTA[[#This Row],[CONCAT1]]="","",MATCH(NOTA[[#This Row],[CONCAT1]],[3]!db[NB NOTA_C],0))</f>
        <v/>
      </c>
      <c r="AR311" s="38" t="str">
        <f>IF(NOTA[[#This Row],[QTY/ CTN]]="","",TRUE)</f>
        <v/>
      </c>
      <c r="AS311" s="38" t="str">
        <f ca="1">IF(NOTA[[#This Row],[ID_H]]="","",IF(NOTA[[#This Row],[Column3]]=TRUE,NOTA[[#This Row],[QTY/ CTN]],INDEX([3]!db[QTY/ CTN],NOTA[[#This Row],[//DB]])))</f>
        <v/>
      </c>
      <c r="AT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1" s="38" t="str">
        <f ca="1">IF(NOTA[[#This Row],[ID_H]]="","",MATCH(NOTA[[#This Row],[NB NOTA_C_QTY]],[4]!db[NB NOTA_C_QTY+F],0))</f>
        <v/>
      </c>
      <c r="AV311" s="53" t="str">
        <f ca="1">IF(NOTA[[#This Row],[NB NOTA_C_QTY]]="","",ROW()-2)</f>
        <v/>
      </c>
    </row>
    <row r="312" spans="1:48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H312" s="47"/>
      <c r="N312" s="38"/>
      <c r="Q312" s="42"/>
      <c r="R312" s="48"/>
      <c r="S312" s="49"/>
      <c r="U312" s="50"/>
      <c r="V312" s="45"/>
      <c r="W312" s="50" t="str">
        <f>IF(NOTA[[#This Row],[HARGA/ CTN]]="",NOTA[[#This Row],[JUMLAH_H]],NOTA[[#This Row],[HARGA/ CTN]]*IF(NOTA[[#This Row],[C]]="",0,NOTA[[#This Row],[C]]))</f>
        <v/>
      </c>
      <c r="X312" s="50" t="str">
        <f>IF(NOTA[[#This Row],[JUMLAH]]="","",NOTA[[#This Row],[JUMLAH]]*NOTA[[#This Row],[DISC 1]])</f>
        <v/>
      </c>
      <c r="Y312" s="50" t="str">
        <f>IF(NOTA[[#This Row],[JUMLAH]]="","",(NOTA[[#This Row],[JUMLAH]]-NOTA[[#This Row],[DISC 1-]])*NOTA[[#This Row],[DISC 2]])</f>
        <v/>
      </c>
      <c r="Z312" s="50" t="str">
        <f>IF(NOTA[[#This Row],[JUMLAH]]="","",NOTA[[#This Row],[DISC 1-]]+NOTA[[#This Row],[DISC 2-]])</f>
        <v/>
      </c>
      <c r="AA312" s="50" t="str">
        <f>IF(NOTA[[#This Row],[JUMLAH]]="","",NOTA[[#This Row],[JUMLAH]]-NOTA[[#This Row],[DISC]])</f>
        <v/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2" s="50" t="str">
        <f>IF(OR(NOTA[[#This Row],[QTY]]="",NOTA[[#This Row],[HARGA SATUAN]]="",),"",NOTA[[#This Row],[QTY]]*NOTA[[#This Row],[HARGA SATUAN]])</f>
        <v/>
      </c>
      <c r="AG312" s="39" t="str">
        <f ca="1">IF(NOTA[ID_H]="","",INDEX(NOTA[TANGGAL],MATCH(,INDIRECT(ADDRESS(ROW(NOTA[TANGGAL]),COLUMN(NOTA[TANGGAL]))&amp;":"&amp;ADDRESS(ROW(),COLUMN(NOTA[TANGGAL]))),-1)))</f>
        <v/>
      </c>
      <c r="AH312" s="41" t="str">
        <f ca="1">IF(NOTA[[#This Row],[NAMA BARANG]]="","",INDEX(NOTA[SUPPLIER],MATCH(,INDIRECT(ADDRESS(ROW(NOTA[ID]),COLUMN(NOTA[ID]))&amp;":"&amp;ADDRESS(ROW(),COLUMN(NOTA[ID]))),-1)))</f>
        <v/>
      </c>
      <c r="AI312" s="41" t="str">
        <f ca="1">IF(NOTA[[#This Row],[ID_H]]="","",IF(NOTA[[#This Row],[FAKTUR]]="",INDIRECT(ADDRESS(ROW()-1,COLUMN())),NOTA[[#This Row],[FAKTUR]]))</f>
        <v/>
      </c>
      <c r="AJ312" s="38" t="str">
        <f ca="1">IF(NOTA[[#This Row],[ID]]="","",COUNTIF(NOTA[ID_H],NOTA[[#This Row],[ID_H]]))</f>
        <v/>
      </c>
      <c r="AK312" s="38" t="str">
        <f ca="1">IF(NOTA[[#This Row],[TGL.NOTA]]="",IF(NOTA[[#This Row],[SUPPLIER_H]]="","",AK311),MONTH(NOTA[[#This Row],[TGL.NOTA]]))</f>
        <v/>
      </c>
      <c r="AL312" s="38" t="str">
        <f>LOWER(SUBSTITUTE(SUBSTITUTE(SUBSTITUTE(SUBSTITUTE(SUBSTITUTE(SUBSTITUTE(SUBSTITUTE(SUBSTITUTE(SUBSTITUTE(NOTA[NAMA BARANG]," ",),".",""),"-",""),"(",""),")",""),",",""),"/",""),"""",""),"+",""))</f>
        <v/>
      </c>
      <c r="AM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38" t="str">
        <f>IF(NOTA[[#This Row],[CONCAT4]]="","",_xlfn.IFNA(MATCH(NOTA[[#This Row],[CONCAT4]],[2]!RAW[CONCAT_H],0),FALSE))</f>
        <v/>
      </c>
      <c r="AQ312" s="38" t="str">
        <f>IF(NOTA[[#This Row],[CONCAT1]]="","",MATCH(NOTA[[#This Row],[CONCAT1]],[3]!db[NB NOTA_C],0))</f>
        <v/>
      </c>
      <c r="AR312" s="38" t="str">
        <f>IF(NOTA[[#This Row],[QTY/ CTN]]="","",TRUE)</f>
        <v/>
      </c>
      <c r="AS312" s="38" t="str">
        <f ca="1">IF(NOTA[[#This Row],[ID_H]]="","",IF(NOTA[[#This Row],[Column3]]=TRUE,NOTA[[#This Row],[QTY/ CTN]],INDEX([3]!db[QTY/ CTN],NOTA[[#This Row],[//DB]])))</f>
        <v/>
      </c>
      <c r="AT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2" s="38" t="str">
        <f ca="1">IF(NOTA[[#This Row],[ID_H]]="","",MATCH(NOTA[[#This Row],[NB NOTA_C_QTY]],[4]!db[NB NOTA_C_QTY+F],0))</f>
        <v/>
      </c>
      <c r="AV312" s="53" t="str">
        <f ca="1">IF(NOTA[[#This Row],[NB NOTA_C_QTY]]="","",ROW()-2)</f>
        <v/>
      </c>
    </row>
    <row r="313" spans="1:48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H313" s="47"/>
      <c r="N313" s="38"/>
      <c r="Q313" s="42"/>
      <c r="R313" s="48"/>
      <c r="S313" s="49"/>
      <c r="U313" s="50"/>
      <c r="V313" s="45"/>
      <c r="W313" s="50" t="str">
        <f>IF(NOTA[[#This Row],[HARGA/ CTN]]="",NOTA[[#This Row],[JUMLAH_H]],NOTA[[#This Row],[HARGA/ CTN]]*IF(NOTA[[#This Row],[C]]="",0,NOTA[[#This Row],[C]]))</f>
        <v/>
      </c>
      <c r="X313" s="50" t="str">
        <f>IF(NOTA[[#This Row],[JUMLAH]]="","",NOTA[[#This Row],[JUMLAH]]*NOTA[[#This Row],[DISC 1]])</f>
        <v/>
      </c>
      <c r="Y313" s="50" t="str">
        <f>IF(NOTA[[#This Row],[JUMLAH]]="","",(NOTA[[#This Row],[JUMLAH]]-NOTA[[#This Row],[DISC 1-]])*NOTA[[#This Row],[DISC 2]])</f>
        <v/>
      </c>
      <c r="Z313" s="50" t="str">
        <f>IF(NOTA[[#This Row],[JUMLAH]]="","",NOTA[[#This Row],[DISC 1-]]+NOTA[[#This Row],[DISC 2-]])</f>
        <v/>
      </c>
      <c r="AA313" s="50" t="str">
        <f>IF(NOTA[[#This Row],[JUMLAH]]="","",NOTA[[#This Row],[JUMLAH]]-NOTA[[#This Row],[DISC]])</f>
        <v/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3" s="50" t="str">
        <f>IF(OR(NOTA[[#This Row],[QTY]]="",NOTA[[#This Row],[HARGA SATUAN]]="",),"",NOTA[[#This Row],[QTY]]*NOTA[[#This Row],[HARGA SATUAN]])</f>
        <v/>
      </c>
      <c r="AG313" s="39" t="str">
        <f ca="1">IF(NOTA[ID_H]="","",INDEX(NOTA[TANGGAL],MATCH(,INDIRECT(ADDRESS(ROW(NOTA[TANGGAL]),COLUMN(NOTA[TANGGAL]))&amp;":"&amp;ADDRESS(ROW(),COLUMN(NOTA[TANGGAL]))),-1)))</f>
        <v/>
      </c>
      <c r="AH313" s="41" t="str">
        <f ca="1">IF(NOTA[[#This Row],[NAMA BARANG]]="","",INDEX(NOTA[SUPPLIER],MATCH(,INDIRECT(ADDRESS(ROW(NOTA[ID]),COLUMN(NOTA[ID]))&amp;":"&amp;ADDRESS(ROW(),COLUMN(NOTA[ID]))),-1)))</f>
        <v/>
      </c>
      <c r="AI313" s="41" t="str">
        <f ca="1">IF(NOTA[[#This Row],[ID_H]]="","",IF(NOTA[[#This Row],[FAKTUR]]="",INDIRECT(ADDRESS(ROW()-1,COLUMN())),NOTA[[#This Row],[FAKTUR]]))</f>
        <v/>
      </c>
      <c r="AJ313" s="38" t="str">
        <f ca="1">IF(NOTA[[#This Row],[ID]]="","",COUNTIF(NOTA[ID_H],NOTA[[#This Row],[ID_H]]))</f>
        <v/>
      </c>
      <c r="AK313" s="38" t="str">
        <f ca="1">IF(NOTA[[#This Row],[TGL.NOTA]]="",IF(NOTA[[#This Row],[SUPPLIER_H]]="","",AK312),MONTH(NOTA[[#This Row],[TGL.NOTA]]))</f>
        <v/>
      </c>
      <c r="AL313" s="38" t="str">
        <f>LOWER(SUBSTITUTE(SUBSTITUTE(SUBSTITUTE(SUBSTITUTE(SUBSTITUTE(SUBSTITUTE(SUBSTITUTE(SUBSTITUTE(SUBSTITUTE(NOTA[NAMA BARANG]," ",),".",""),"-",""),"(",""),")",""),",",""),"/",""),"""",""),"+",""))</f>
        <v/>
      </c>
      <c r="AM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8" t="str">
        <f>IF(NOTA[[#This Row],[CONCAT4]]="","",_xlfn.IFNA(MATCH(NOTA[[#This Row],[CONCAT4]],[2]!RAW[CONCAT_H],0),FALSE))</f>
        <v/>
      </c>
      <c r="AQ313" s="38" t="str">
        <f>IF(NOTA[[#This Row],[CONCAT1]]="","",MATCH(NOTA[[#This Row],[CONCAT1]],[3]!db[NB NOTA_C],0))</f>
        <v/>
      </c>
      <c r="AR313" s="38" t="str">
        <f>IF(NOTA[[#This Row],[QTY/ CTN]]="","",TRUE)</f>
        <v/>
      </c>
      <c r="AS313" s="38" t="str">
        <f ca="1">IF(NOTA[[#This Row],[ID_H]]="","",IF(NOTA[[#This Row],[Column3]]=TRUE,NOTA[[#This Row],[QTY/ CTN]],INDEX([3]!db[QTY/ CTN],NOTA[[#This Row],[//DB]])))</f>
        <v/>
      </c>
      <c r="AT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3" s="38" t="str">
        <f ca="1">IF(NOTA[[#This Row],[ID_H]]="","",MATCH(NOTA[[#This Row],[NB NOTA_C_QTY]],[4]!db[NB NOTA_C_QTY+F],0))</f>
        <v/>
      </c>
      <c r="AV313" s="53" t="str">
        <f ca="1">IF(NOTA[[#This Row],[NB NOTA_C_QTY]]="","",ROW()-2)</f>
        <v/>
      </c>
    </row>
    <row r="314" spans="1:48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H314" s="47"/>
      <c r="N314" s="38"/>
      <c r="Q314" s="42"/>
      <c r="R314" s="48"/>
      <c r="S314" s="49"/>
      <c r="U314" s="50"/>
      <c r="V314" s="45"/>
      <c r="W314" s="50" t="str">
        <f>IF(NOTA[[#This Row],[HARGA/ CTN]]="",NOTA[[#This Row],[JUMLAH_H]],NOTA[[#This Row],[HARGA/ CTN]]*IF(NOTA[[#This Row],[C]]="",0,NOTA[[#This Row],[C]]))</f>
        <v/>
      </c>
      <c r="X314" s="50" t="str">
        <f>IF(NOTA[[#This Row],[JUMLAH]]="","",NOTA[[#This Row],[JUMLAH]]*NOTA[[#This Row],[DISC 1]])</f>
        <v/>
      </c>
      <c r="Y314" s="50" t="str">
        <f>IF(NOTA[[#This Row],[JUMLAH]]="","",(NOTA[[#This Row],[JUMLAH]]-NOTA[[#This Row],[DISC 1-]])*NOTA[[#This Row],[DISC 2]])</f>
        <v/>
      </c>
      <c r="Z314" s="50" t="str">
        <f>IF(NOTA[[#This Row],[JUMLAH]]="","",NOTA[[#This Row],[DISC 1-]]+NOTA[[#This Row],[DISC 2-]])</f>
        <v/>
      </c>
      <c r="AA314" s="50" t="str">
        <f>IF(NOTA[[#This Row],[JUMLAH]]="","",NOTA[[#This Row],[JUMLAH]]-NOTA[[#This Row],[DISC]])</f>
        <v/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50" t="str">
        <f>IF(OR(NOTA[[#This Row],[QTY]]="",NOTA[[#This Row],[HARGA SATUAN]]="",),"",NOTA[[#This Row],[QTY]]*NOTA[[#This Row],[HARGA SATUAN]])</f>
        <v/>
      </c>
      <c r="AG314" s="39" t="str">
        <f ca="1">IF(NOTA[ID_H]="","",INDEX(NOTA[TANGGAL],MATCH(,INDIRECT(ADDRESS(ROW(NOTA[TANGGAL]),COLUMN(NOTA[TANGGAL]))&amp;":"&amp;ADDRESS(ROW(),COLUMN(NOTA[TANGGAL]))),-1)))</f>
        <v/>
      </c>
      <c r="AH314" s="41" t="str">
        <f ca="1">IF(NOTA[[#This Row],[NAMA BARANG]]="","",INDEX(NOTA[SUPPLIER],MATCH(,INDIRECT(ADDRESS(ROW(NOTA[ID]),COLUMN(NOTA[ID]))&amp;":"&amp;ADDRESS(ROW(),COLUMN(NOTA[ID]))),-1)))</f>
        <v/>
      </c>
      <c r="AI314" s="41" t="str">
        <f ca="1">IF(NOTA[[#This Row],[ID_H]]="","",IF(NOTA[[#This Row],[FAKTUR]]="",INDIRECT(ADDRESS(ROW()-1,COLUMN())),NOTA[[#This Row],[FAKTUR]]))</f>
        <v/>
      </c>
      <c r="AJ314" s="38" t="str">
        <f ca="1">IF(NOTA[[#This Row],[ID]]="","",COUNTIF(NOTA[ID_H],NOTA[[#This Row],[ID_H]]))</f>
        <v/>
      </c>
      <c r="AK314" s="38" t="str">
        <f ca="1">IF(NOTA[[#This Row],[TGL.NOTA]]="",IF(NOTA[[#This Row],[SUPPLIER_H]]="","",AK313),MONTH(NOTA[[#This Row],[TGL.NOTA]]))</f>
        <v/>
      </c>
      <c r="AL314" s="38" t="str">
        <f>LOWER(SUBSTITUTE(SUBSTITUTE(SUBSTITUTE(SUBSTITUTE(SUBSTITUTE(SUBSTITUTE(SUBSTITUTE(SUBSTITUTE(SUBSTITUTE(NOTA[NAMA BARANG]," ",),".",""),"-",""),"(",""),")",""),",",""),"/",""),"""",""),"+",""))</f>
        <v/>
      </c>
      <c r="AM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8" t="str">
        <f>IF(NOTA[[#This Row],[CONCAT4]]="","",_xlfn.IFNA(MATCH(NOTA[[#This Row],[CONCAT4]],[2]!RAW[CONCAT_H],0),FALSE))</f>
        <v/>
      </c>
      <c r="AQ314" s="38" t="str">
        <f>IF(NOTA[[#This Row],[CONCAT1]]="","",MATCH(NOTA[[#This Row],[CONCAT1]],[3]!db[NB NOTA_C],0))</f>
        <v/>
      </c>
      <c r="AR314" s="38" t="str">
        <f>IF(NOTA[[#This Row],[QTY/ CTN]]="","",TRUE)</f>
        <v/>
      </c>
      <c r="AS314" s="38" t="str">
        <f ca="1">IF(NOTA[[#This Row],[ID_H]]="","",IF(NOTA[[#This Row],[Column3]]=TRUE,NOTA[[#This Row],[QTY/ CTN]],INDEX([3]!db[QTY/ CTN],NOTA[[#This Row],[//DB]])))</f>
        <v/>
      </c>
      <c r="AT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4" s="38" t="str">
        <f ca="1">IF(NOTA[[#This Row],[ID_H]]="","",MATCH(NOTA[[#This Row],[NB NOTA_C_QTY]],[4]!db[NB NOTA_C_QTY+F],0))</f>
        <v/>
      </c>
      <c r="AV314" s="53" t="str">
        <f ca="1">IF(NOTA[[#This Row],[NB NOTA_C_QTY]]="","",ROW()-2)</f>
        <v/>
      </c>
    </row>
    <row r="315" spans="1:48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H315" s="47"/>
      <c r="N315" s="38"/>
      <c r="Q315" s="42"/>
      <c r="R315" s="48"/>
      <c r="S315" s="49"/>
      <c r="U315" s="50"/>
      <c r="V315" s="45"/>
      <c r="W315" s="50" t="str">
        <f>IF(NOTA[[#This Row],[HARGA/ CTN]]="",NOTA[[#This Row],[JUMLAH_H]],NOTA[[#This Row],[HARGA/ CTN]]*IF(NOTA[[#This Row],[C]]="",0,NOTA[[#This Row],[C]]))</f>
        <v/>
      </c>
      <c r="X315" s="50" t="str">
        <f>IF(NOTA[[#This Row],[JUMLAH]]="","",NOTA[[#This Row],[JUMLAH]]*NOTA[[#This Row],[DISC 1]])</f>
        <v/>
      </c>
      <c r="Y315" s="50" t="str">
        <f>IF(NOTA[[#This Row],[JUMLAH]]="","",(NOTA[[#This Row],[JUMLAH]]-NOTA[[#This Row],[DISC 1-]])*NOTA[[#This Row],[DISC 2]])</f>
        <v/>
      </c>
      <c r="Z315" s="50" t="str">
        <f>IF(NOTA[[#This Row],[JUMLAH]]="","",NOTA[[#This Row],[DISC 1-]]+NOTA[[#This Row],[DISC 2-]])</f>
        <v/>
      </c>
      <c r="AA315" s="50" t="str">
        <f>IF(NOTA[[#This Row],[JUMLAH]]="","",NOTA[[#This Row],[JUMLAH]]-NOTA[[#This Row],[DISC]])</f>
        <v/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5" s="50" t="str">
        <f>IF(OR(NOTA[[#This Row],[QTY]]="",NOTA[[#This Row],[HARGA SATUAN]]="",),"",NOTA[[#This Row],[QTY]]*NOTA[[#This Row],[HARGA SATUAN]])</f>
        <v/>
      </c>
      <c r="AG315" s="39" t="str">
        <f ca="1">IF(NOTA[ID_H]="","",INDEX(NOTA[TANGGAL],MATCH(,INDIRECT(ADDRESS(ROW(NOTA[TANGGAL]),COLUMN(NOTA[TANGGAL]))&amp;":"&amp;ADDRESS(ROW(),COLUMN(NOTA[TANGGAL]))),-1)))</f>
        <v/>
      </c>
      <c r="AH315" s="41" t="str">
        <f ca="1">IF(NOTA[[#This Row],[NAMA BARANG]]="","",INDEX(NOTA[SUPPLIER],MATCH(,INDIRECT(ADDRESS(ROW(NOTA[ID]),COLUMN(NOTA[ID]))&amp;":"&amp;ADDRESS(ROW(),COLUMN(NOTA[ID]))),-1)))</f>
        <v/>
      </c>
      <c r="AI315" s="41" t="str">
        <f ca="1">IF(NOTA[[#This Row],[ID_H]]="","",IF(NOTA[[#This Row],[FAKTUR]]="",INDIRECT(ADDRESS(ROW()-1,COLUMN())),NOTA[[#This Row],[FAKTUR]]))</f>
        <v/>
      </c>
      <c r="AJ315" s="38" t="str">
        <f ca="1">IF(NOTA[[#This Row],[ID]]="","",COUNTIF(NOTA[ID_H],NOTA[[#This Row],[ID_H]]))</f>
        <v/>
      </c>
      <c r="AK315" s="38" t="str">
        <f ca="1">IF(NOTA[[#This Row],[TGL.NOTA]]="",IF(NOTA[[#This Row],[SUPPLIER_H]]="","",AK314),MONTH(NOTA[[#This Row],[TGL.NOTA]]))</f>
        <v/>
      </c>
      <c r="AL315" s="38" t="str">
        <f>LOWER(SUBSTITUTE(SUBSTITUTE(SUBSTITUTE(SUBSTITUTE(SUBSTITUTE(SUBSTITUTE(SUBSTITUTE(SUBSTITUTE(SUBSTITUTE(NOTA[NAMA BARANG]," ",),".",""),"-",""),"(",""),")",""),",",""),"/",""),"""",""),"+",""))</f>
        <v/>
      </c>
      <c r="AM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38" t="str">
        <f>IF(NOTA[[#This Row],[CONCAT4]]="","",_xlfn.IFNA(MATCH(NOTA[[#This Row],[CONCAT4]],[2]!RAW[CONCAT_H],0),FALSE))</f>
        <v/>
      </c>
      <c r="AQ315" s="38" t="str">
        <f>IF(NOTA[[#This Row],[CONCAT1]]="","",MATCH(NOTA[[#This Row],[CONCAT1]],[3]!db[NB NOTA_C],0))</f>
        <v/>
      </c>
      <c r="AR315" s="38" t="str">
        <f>IF(NOTA[[#This Row],[QTY/ CTN]]="","",TRUE)</f>
        <v/>
      </c>
      <c r="AS315" s="38" t="str">
        <f ca="1">IF(NOTA[[#This Row],[ID_H]]="","",IF(NOTA[[#This Row],[Column3]]=TRUE,NOTA[[#This Row],[QTY/ CTN]],INDEX([3]!db[QTY/ CTN],NOTA[[#This Row],[//DB]])))</f>
        <v/>
      </c>
      <c r="AT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5" s="38" t="str">
        <f ca="1">IF(NOTA[[#This Row],[ID_H]]="","",MATCH(NOTA[[#This Row],[NB NOTA_C_QTY]],[4]!db[NB NOTA_C_QTY+F],0))</f>
        <v/>
      </c>
      <c r="AV315" s="53" t="str">
        <f ca="1">IF(NOTA[[#This Row],[NB NOTA_C_QTY]]="","",ROW()-2)</f>
        <v/>
      </c>
    </row>
    <row r="316" spans="1:48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H316" s="47"/>
      <c r="N316" s="38"/>
      <c r="Q316" s="42"/>
      <c r="R316" s="48"/>
      <c r="S316" s="49"/>
      <c r="U316" s="50"/>
      <c r="V316" s="45"/>
      <c r="W316" s="50" t="str">
        <f>IF(NOTA[[#This Row],[HARGA/ CTN]]="",NOTA[[#This Row],[JUMLAH_H]],NOTA[[#This Row],[HARGA/ CTN]]*IF(NOTA[[#This Row],[C]]="",0,NOTA[[#This Row],[C]]))</f>
        <v/>
      </c>
      <c r="X316" s="50" t="str">
        <f>IF(NOTA[[#This Row],[JUMLAH]]="","",NOTA[[#This Row],[JUMLAH]]*NOTA[[#This Row],[DISC 1]])</f>
        <v/>
      </c>
      <c r="Y316" s="50" t="str">
        <f>IF(NOTA[[#This Row],[JUMLAH]]="","",(NOTA[[#This Row],[JUMLAH]]-NOTA[[#This Row],[DISC 1-]])*NOTA[[#This Row],[DISC 2]])</f>
        <v/>
      </c>
      <c r="Z316" s="50" t="str">
        <f>IF(NOTA[[#This Row],[JUMLAH]]="","",NOTA[[#This Row],[DISC 1-]]+NOTA[[#This Row],[DISC 2-]])</f>
        <v/>
      </c>
      <c r="AA316" s="50" t="str">
        <f>IF(NOTA[[#This Row],[JUMLAH]]="","",NOTA[[#This Row],[JUMLAH]]-NOTA[[#This Row],[DISC]])</f>
        <v/>
      </c>
      <c r="AB316" s="50"/>
      <c r="AC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50" t="str">
        <f>IF(OR(NOTA[[#This Row],[QTY]]="",NOTA[[#This Row],[HARGA SATUAN]]="",),"",NOTA[[#This Row],[QTY]]*NOTA[[#This Row],[HARGA SATUAN]])</f>
        <v/>
      </c>
      <c r="AG316" s="39" t="str">
        <f ca="1">IF(NOTA[ID_H]="","",INDEX(NOTA[TANGGAL],MATCH(,INDIRECT(ADDRESS(ROW(NOTA[TANGGAL]),COLUMN(NOTA[TANGGAL]))&amp;":"&amp;ADDRESS(ROW(),COLUMN(NOTA[TANGGAL]))),-1)))</f>
        <v/>
      </c>
      <c r="AH316" s="41" t="str">
        <f ca="1">IF(NOTA[[#This Row],[NAMA BARANG]]="","",INDEX(NOTA[SUPPLIER],MATCH(,INDIRECT(ADDRESS(ROW(NOTA[ID]),COLUMN(NOTA[ID]))&amp;":"&amp;ADDRESS(ROW(),COLUMN(NOTA[ID]))),-1)))</f>
        <v/>
      </c>
      <c r="AI316" s="41" t="str">
        <f ca="1">IF(NOTA[[#This Row],[ID_H]]="","",IF(NOTA[[#This Row],[FAKTUR]]="",INDIRECT(ADDRESS(ROW()-1,COLUMN())),NOTA[[#This Row],[FAKTUR]]))</f>
        <v/>
      </c>
      <c r="AJ316" s="38" t="str">
        <f ca="1">IF(NOTA[[#This Row],[ID]]="","",COUNTIF(NOTA[ID_H],NOTA[[#This Row],[ID_H]]))</f>
        <v/>
      </c>
      <c r="AK316" s="38" t="str">
        <f ca="1">IF(NOTA[[#This Row],[TGL.NOTA]]="",IF(NOTA[[#This Row],[SUPPLIER_H]]="","",AK315),MONTH(NOTA[[#This Row],[TGL.NOTA]]))</f>
        <v/>
      </c>
      <c r="AL316" s="38" t="str">
        <f>LOWER(SUBSTITUTE(SUBSTITUTE(SUBSTITUTE(SUBSTITUTE(SUBSTITUTE(SUBSTITUTE(SUBSTITUTE(SUBSTITUTE(SUBSTITUTE(NOTA[NAMA BARANG]," ",),".",""),"-",""),"(",""),")",""),",",""),"/",""),"""",""),"+",""))</f>
        <v/>
      </c>
      <c r="AM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8" t="str">
        <f>IF(NOTA[[#This Row],[CONCAT4]]="","",_xlfn.IFNA(MATCH(NOTA[[#This Row],[CONCAT4]],[2]!RAW[CONCAT_H],0),FALSE))</f>
        <v/>
      </c>
      <c r="AQ316" s="38" t="str">
        <f>IF(NOTA[[#This Row],[CONCAT1]]="","",MATCH(NOTA[[#This Row],[CONCAT1]],[3]!db[NB NOTA_C],0))</f>
        <v/>
      </c>
      <c r="AR316" s="38" t="str">
        <f>IF(NOTA[[#This Row],[QTY/ CTN]]="","",TRUE)</f>
        <v/>
      </c>
      <c r="AS316" s="38" t="str">
        <f ca="1">IF(NOTA[[#This Row],[ID_H]]="","",IF(NOTA[[#This Row],[Column3]]=TRUE,NOTA[[#This Row],[QTY/ CTN]],INDEX([3]!db[QTY/ CTN],NOTA[[#This Row],[//DB]])))</f>
        <v/>
      </c>
      <c r="AT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6" s="38" t="str">
        <f ca="1">IF(NOTA[[#This Row],[ID_H]]="","",MATCH(NOTA[[#This Row],[NB NOTA_C_QTY]],[4]!db[NB NOTA_C_QTY+F],0))</f>
        <v/>
      </c>
      <c r="AV316" s="53" t="str">
        <f ca="1">IF(NOTA[[#This Row],[NB NOTA_C_QTY]]="","",ROW()-2)</f>
        <v/>
      </c>
    </row>
    <row r="317" spans="1:48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H317" s="47"/>
      <c r="N317" s="38"/>
      <c r="Q317" s="42"/>
      <c r="R317" s="48"/>
      <c r="S317" s="49"/>
      <c r="U317" s="50"/>
      <c r="V317" s="45"/>
      <c r="W317" s="50" t="str">
        <f>IF(NOTA[[#This Row],[HARGA/ CTN]]="",NOTA[[#This Row],[JUMLAH_H]],NOTA[[#This Row],[HARGA/ CTN]]*IF(NOTA[[#This Row],[C]]="",0,NOTA[[#This Row],[C]]))</f>
        <v/>
      </c>
      <c r="X317" s="50" t="str">
        <f>IF(NOTA[[#This Row],[JUMLAH]]="","",NOTA[[#This Row],[JUMLAH]]*NOTA[[#This Row],[DISC 1]])</f>
        <v/>
      </c>
      <c r="Y317" s="50" t="str">
        <f>IF(NOTA[[#This Row],[JUMLAH]]="","",(NOTA[[#This Row],[JUMLAH]]-NOTA[[#This Row],[DISC 1-]])*NOTA[[#This Row],[DISC 2]])</f>
        <v/>
      </c>
      <c r="Z317" s="50" t="str">
        <f>IF(NOTA[[#This Row],[JUMLAH]]="","",NOTA[[#This Row],[DISC 1-]]+NOTA[[#This Row],[DISC 2-]])</f>
        <v/>
      </c>
      <c r="AA317" s="50" t="str">
        <f>IF(NOTA[[#This Row],[JUMLAH]]="","",NOTA[[#This Row],[JUMLAH]]-NOTA[[#This Row],[DISC]])</f>
        <v/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50" t="str">
        <f>IF(OR(NOTA[[#This Row],[QTY]]="",NOTA[[#This Row],[HARGA SATUAN]]="",),"",NOTA[[#This Row],[QTY]]*NOTA[[#This Row],[HARGA SATUAN]])</f>
        <v/>
      </c>
      <c r="AG317" s="39" t="str">
        <f ca="1">IF(NOTA[ID_H]="","",INDEX(NOTA[TANGGAL],MATCH(,INDIRECT(ADDRESS(ROW(NOTA[TANGGAL]),COLUMN(NOTA[TANGGAL]))&amp;":"&amp;ADDRESS(ROW(),COLUMN(NOTA[TANGGAL]))),-1)))</f>
        <v/>
      </c>
      <c r="AH317" s="41" t="str">
        <f ca="1">IF(NOTA[[#This Row],[NAMA BARANG]]="","",INDEX(NOTA[SUPPLIER],MATCH(,INDIRECT(ADDRESS(ROW(NOTA[ID]),COLUMN(NOTA[ID]))&amp;":"&amp;ADDRESS(ROW(),COLUMN(NOTA[ID]))),-1)))</f>
        <v/>
      </c>
      <c r="AI317" s="41" t="str">
        <f ca="1">IF(NOTA[[#This Row],[ID_H]]="","",IF(NOTA[[#This Row],[FAKTUR]]="",INDIRECT(ADDRESS(ROW()-1,COLUMN())),NOTA[[#This Row],[FAKTUR]]))</f>
        <v/>
      </c>
      <c r="AJ317" s="38" t="str">
        <f ca="1">IF(NOTA[[#This Row],[ID]]="","",COUNTIF(NOTA[ID_H],NOTA[[#This Row],[ID_H]]))</f>
        <v/>
      </c>
      <c r="AK317" s="38" t="str">
        <f ca="1">IF(NOTA[[#This Row],[TGL.NOTA]]="",IF(NOTA[[#This Row],[SUPPLIER_H]]="","",AK316),MONTH(NOTA[[#This Row],[TGL.NOTA]]))</f>
        <v/>
      </c>
      <c r="AL317" s="38" t="str">
        <f>LOWER(SUBSTITUTE(SUBSTITUTE(SUBSTITUTE(SUBSTITUTE(SUBSTITUTE(SUBSTITUTE(SUBSTITUTE(SUBSTITUTE(SUBSTITUTE(NOTA[NAMA BARANG]," ",),".",""),"-",""),"(",""),")",""),",",""),"/",""),"""",""),"+",""))</f>
        <v/>
      </c>
      <c r="AM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38" t="str">
        <f>IF(NOTA[[#This Row],[CONCAT4]]="","",_xlfn.IFNA(MATCH(NOTA[[#This Row],[CONCAT4]],[2]!RAW[CONCAT_H],0),FALSE))</f>
        <v/>
      </c>
      <c r="AQ317" s="38" t="str">
        <f>IF(NOTA[[#This Row],[CONCAT1]]="","",MATCH(NOTA[[#This Row],[CONCAT1]],[3]!db[NB NOTA_C],0))</f>
        <v/>
      </c>
      <c r="AR317" s="38" t="str">
        <f>IF(NOTA[[#This Row],[QTY/ CTN]]="","",TRUE)</f>
        <v/>
      </c>
      <c r="AS317" s="38" t="str">
        <f ca="1">IF(NOTA[[#This Row],[ID_H]]="","",IF(NOTA[[#This Row],[Column3]]=TRUE,NOTA[[#This Row],[QTY/ CTN]],INDEX([3]!db[QTY/ CTN],NOTA[[#This Row],[//DB]])))</f>
        <v/>
      </c>
      <c r="AT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7" s="38" t="str">
        <f ca="1">IF(NOTA[[#This Row],[ID_H]]="","",MATCH(NOTA[[#This Row],[NB NOTA_C_QTY]],[4]!db[NB NOTA_C_QTY+F],0))</f>
        <v/>
      </c>
      <c r="AV317" s="53" t="str">
        <f ca="1">IF(NOTA[[#This Row],[NB NOTA_C_QTY]]="","",ROW()-2)</f>
        <v/>
      </c>
    </row>
    <row r="318" spans="1:48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H318" s="47"/>
      <c r="N318" s="38"/>
      <c r="Q318" s="42"/>
      <c r="R318" s="48"/>
      <c r="S318" s="49"/>
      <c r="U318" s="50"/>
      <c r="V318" s="45"/>
      <c r="W318" s="50" t="str">
        <f>IF(NOTA[[#This Row],[HARGA/ CTN]]="",NOTA[[#This Row],[JUMLAH_H]],NOTA[[#This Row],[HARGA/ CTN]]*IF(NOTA[[#This Row],[C]]="",0,NOTA[[#This Row],[C]]))</f>
        <v/>
      </c>
      <c r="X318" s="50" t="str">
        <f>IF(NOTA[[#This Row],[JUMLAH]]="","",NOTA[[#This Row],[JUMLAH]]*NOTA[[#This Row],[DISC 1]])</f>
        <v/>
      </c>
      <c r="Y318" s="50" t="str">
        <f>IF(NOTA[[#This Row],[JUMLAH]]="","",(NOTA[[#This Row],[JUMLAH]]-NOTA[[#This Row],[DISC 1-]])*NOTA[[#This Row],[DISC 2]])</f>
        <v/>
      </c>
      <c r="Z318" s="50" t="str">
        <f>IF(NOTA[[#This Row],[JUMLAH]]="","",NOTA[[#This Row],[DISC 1-]]+NOTA[[#This Row],[DISC 2-]])</f>
        <v/>
      </c>
      <c r="AA318" s="50" t="str">
        <f>IF(NOTA[[#This Row],[JUMLAH]]="","",NOTA[[#This Row],[JUMLAH]]-NOTA[[#This Row],[DISC]])</f>
        <v/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50" t="str">
        <f>IF(OR(NOTA[[#This Row],[QTY]]="",NOTA[[#This Row],[HARGA SATUAN]]="",),"",NOTA[[#This Row],[QTY]]*NOTA[[#This Row],[HARGA SATUAN]])</f>
        <v/>
      </c>
      <c r="AG318" s="39" t="str">
        <f ca="1">IF(NOTA[ID_H]="","",INDEX(NOTA[TANGGAL],MATCH(,INDIRECT(ADDRESS(ROW(NOTA[TANGGAL]),COLUMN(NOTA[TANGGAL]))&amp;":"&amp;ADDRESS(ROW(),COLUMN(NOTA[TANGGAL]))),-1)))</f>
        <v/>
      </c>
      <c r="AH318" s="41" t="str">
        <f ca="1">IF(NOTA[[#This Row],[NAMA BARANG]]="","",INDEX(NOTA[SUPPLIER],MATCH(,INDIRECT(ADDRESS(ROW(NOTA[ID]),COLUMN(NOTA[ID]))&amp;":"&amp;ADDRESS(ROW(),COLUMN(NOTA[ID]))),-1)))</f>
        <v/>
      </c>
      <c r="AI318" s="41" t="str">
        <f ca="1">IF(NOTA[[#This Row],[ID_H]]="","",IF(NOTA[[#This Row],[FAKTUR]]="",INDIRECT(ADDRESS(ROW()-1,COLUMN())),NOTA[[#This Row],[FAKTUR]]))</f>
        <v/>
      </c>
      <c r="AJ318" s="38" t="str">
        <f ca="1">IF(NOTA[[#This Row],[ID]]="","",COUNTIF(NOTA[ID_H],NOTA[[#This Row],[ID_H]]))</f>
        <v/>
      </c>
      <c r="AK318" s="38" t="str">
        <f ca="1">IF(NOTA[[#This Row],[TGL.NOTA]]="",IF(NOTA[[#This Row],[SUPPLIER_H]]="","",AK317),MONTH(NOTA[[#This Row],[TGL.NOTA]]))</f>
        <v/>
      </c>
      <c r="AL318" s="38" t="str">
        <f>LOWER(SUBSTITUTE(SUBSTITUTE(SUBSTITUTE(SUBSTITUTE(SUBSTITUTE(SUBSTITUTE(SUBSTITUTE(SUBSTITUTE(SUBSTITUTE(NOTA[NAMA BARANG]," ",),".",""),"-",""),"(",""),")",""),",",""),"/",""),"""",""),"+",""))</f>
        <v/>
      </c>
      <c r="AM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8" t="str">
        <f>IF(NOTA[[#This Row],[CONCAT4]]="","",_xlfn.IFNA(MATCH(NOTA[[#This Row],[CONCAT4]],[2]!RAW[CONCAT_H],0),FALSE))</f>
        <v/>
      </c>
      <c r="AQ318" s="38" t="str">
        <f>IF(NOTA[[#This Row],[CONCAT1]]="","",MATCH(NOTA[[#This Row],[CONCAT1]],[3]!db[NB NOTA_C],0))</f>
        <v/>
      </c>
      <c r="AR318" s="38" t="str">
        <f>IF(NOTA[[#This Row],[QTY/ CTN]]="","",TRUE)</f>
        <v/>
      </c>
      <c r="AS318" s="38" t="str">
        <f ca="1">IF(NOTA[[#This Row],[ID_H]]="","",IF(NOTA[[#This Row],[Column3]]=TRUE,NOTA[[#This Row],[QTY/ CTN]],INDEX([3]!db[QTY/ CTN],NOTA[[#This Row],[//DB]])))</f>
        <v/>
      </c>
      <c r="AT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8" s="38" t="str">
        <f ca="1">IF(NOTA[[#This Row],[ID_H]]="","",MATCH(NOTA[[#This Row],[NB NOTA_C_QTY]],[4]!db[NB NOTA_C_QTY+F],0))</f>
        <v/>
      </c>
      <c r="AV318" s="53" t="str">
        <f ca="1">IF(NOTA[[#This Row],[NB NOTA_C_QTY]]="","",ROW()-2)</f>
        <v/>
      </c>
    </row>
    <row r="319" spans="1:48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H319" s="47"/>
      <c r="N319" s="38"/>
      <c r="Q319" s="42"/>
      <c r="R319" s="48"/>
      <c r="S319" s="49"/>
      <c r="U319" s="50"/>
      <c r="V319" s="45"/>
      <c r="W319" s="50" t="str">
        <f>IF(NOTA[[#This Row],[HARGA/ CTN]]="",NOTA[[#This Row],[JUMLAH_H]],NOTA[[#This Row],[HARGA/ CTN]]*IF(NOTA[[#This Row],[C]]="",0,NOTA[[#This Row],[C]]))</f>
        <v/>
      </c>
      <c r="X319" s="50" t="str">
        <f>IF(NOTA[[#This Row],[JUMLAH]]="","",NOTA[[#This Row],[JUMLAH]]*NOTA[[#This Row],[DISC 1]])</f>
        <v/>
      </c>
      <c r="Y319" s="50" t="str">
        <f>IF(NOTA[[#This Row],[JUMLAH]]="","",(NOTA[[#This Row],[JUMLAH]]-NOTA[[#This Row],[DISC 1-]])*NOTA[[#This Row],[DISC 2]])</f>
        <v/>
      </c>
      <c r="Z319" s="50" t="str">
        <f>IF(NOTA[[#This Row],[JUMLAH]]="","",NOTA[[#This Row],[DISC 1-]]+NOTA[[#This Row],[DISC 2-]])</f>
        <v/>
      </c>
      <c r="AA319" s="50" t="str">
        <f>IF(NOTA[[#This Row],[JUMLAH]]="","",NOTA[[#This Row],[JUMLAH]]-NOTA[[#This Row],[DISC]])</f>
        <v/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50" t="str">
        <f>IF(OR(NOTA[[#This Row],[QTY]]="",NOTA[[#This Row],[HARGA SATUAN]]="",),"",NOTA[[#This Row],[QTY]]*NOTA[[#This Row],[HARGA SATUAN]])</f>
        <v/>
      </c>
      <c r="AG319" s="39" t="str">
        <f ca="1">IF(NOTA[ID_H]="","",INDEX(NOTA[TANGGAL],MATCH(,INDIRECT(ADDRESS(ROW(NOTA[TANGGAL]),COLUMN(NOTA[TANGGAL]))&amp;":"&amp;ADDRESS(ROW(),COLUMN(NOTA[TANGGAL]))),-1)))</f>
        <v/>
      </c>
      <c r="AH319" s="41" t="str">
        <f ca="1">IF(NOTA[[#This Row],[NAMA BARANG]]="","",INDEX(NOTA[SUPPLIER],MATCH(,INDIRECT(ADDRESS(ROW(NOTA[ID]),COLUMN(NOTA[ID]))&amp;":"&amp;ADDRESS(ROW(),COLUMN(NOTA[ID]))),-1)))</f>
        <v/>
      </c>
      <c r="AI319" s="41" t="str">
        <f ca="1">IF(NOTA[[#This Row],[ID_H]]="","",IF(NOTA[[#This Row],[FAKTUR]]="",INDIRECT(ADDRESS(ROW()-1,COLUMN())),NOTA[[#This Row],[FAKTUR]]))</f>
        <v/>
      </c>
      <c r="AJ319" s="38" t="str">
        <f ca="1">IF(NOTA[[#This Row],[ID]]="","",COUNTIF(NOTA[ID_H],NOTA[[#This Row],[ID_H]]))</f>
        <v/>
      </c>
      <c r="AK319" s="38" t="str">
        <f ca="1">IF(NOTA[[#This Row],[TGL.NOTA]]="",IF(NOTA[[#This Row],[SUPPLIER_H]]="","",AK318),MONTH(NOTA[[#This Row],[TGL.NOTA]]))</f>
        <v/>
      </c>
      <c r="AL319" s="38" t="str">
        <f>LOWER(SUBSTITUTE(SUBSTITUTE(SUBSTITUTE(SUBSTITUTE(SUBSTITUTE(SUBSTITUTE(SUBSTITUTE(SUBSTITUTE(SUBSTITUTE(NOTA[NAMA BARANG]," ",),".",""),"-",""),"(",""),")",""),",",""),"/",""),"""",""),"+",""))</f>
        <v/>
      </c>
      <c r="AM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38" t="str">
        <f>IF(NOTA[[#This Row],[CONCAT4]]="","",_xlfn.IFNA(MATCH(NOTA[[#This Row],[CONCAT4]],[2]!RAW[CONCAT_H],0),FALSE))</f>
        <v/>
      </c>
      <c r="AQ319" s="38" t="str">
        <f>IF(NOTA[[#This Row],[CONCAT1]]="","",MATCH(NOTA[[#This Row],[CONCAT1]],[3]!db[NB NOTA_C],0))</f>
        <v/>
      </c>
      <c r="AR319" s="38" t="str">
        <f>IF(NOTA[[#This Row],[QTY/ CTN]]="","",TRUE)</f>
        <v/>
      </c>
      <c r="AS319" s="38" t="str">
        <f ca="1">IF(NOTA[[#This Row],[ID_H]]="","",IF(NOTA[[#This Row],[Column3]]=TRUE,NOTA[[#This Row],[QTY/ CTN]],INDEX([3]!db[QTY/ CTN],NOTA[[#This Row],[//DB]])))</f>
        <v/>
      </c>
      <c r="AT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9" s="38" t="str">
        <f ca="1">IF(NOTA[[#This Row],[ID_H]]="","",MATCH(NOTA[[#This Row],[NB NOTA_C_QTY]],[4]!db[NB NOTA_C_QTY+F],0))</f>
        <v/>
      </c>
      <c r="AV319" s="53" t="str">
        <f ca="1">IF(NOTA[[#This Row],[NB NOTA_C_QTY]]="","",ROW()-2)</f>
        <v/>
      </c>
    </row>
    <row r="320" spans="1:48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H320" s="47"/>
      <c r="N320" s="38"/>
      <c r="Q320" s="42"/>
      <c r="R320" s="48"/>
      <c r="S320" s="49"/>
      <c r="U320" s="50"/>
      <c r="V320" s="45"/>
      <c r="W320" s="50" t="str">
        <f>IF(NOTA[[#This Row],[HARGA/ CTN]]="",NOTA[[#This Row],[JUMLAH_H]],NOTA[[#This Row],[HARGA/ CTN]]*IF(NOTA[[#This Row],[C]]="",0,NOTA[[#This Row],[C]]))</f>
        <v/>
      </c>
      <c r="X320" s="50" t="str">
        <f>IF(NOTA[[#This Row],[JUMLAH]]="","",NOTA[[#This Row],[JUMLAH]]*NOTA[[#This Row],[DISC 1]])</f>
        <v/>
      </c>
      <c r="Y320" s="50" t="str">
        <f>IF(NOTA[[#This Row],[JUMLAH]]="","",(NOTA[[#This Row],[JUMLAH]]-NOTA[[#This Row],[DISC 1-]])*NOTA[[#This Row],[DISC 2]])</f>
        <v/>
      </c>
      <c r="Z320" s="50" t="str">
        <f>IF(NOTA[[#This Row],[JUMLAH]]="","",NOTA[[#This Row],[DISC 1-]]+NOTA[[#This Row],[DISC 2-]])</f>
        <v/>
      </c>
      <c r="AA320" s="50" t="str">
        <f>IF(NOTA[[#This Row],[JUMLAH]]="","",NOTA[[#This Row],[JUMLAH]]-NOTA[[#This Row],[DISC]])</f>
        <v/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0" t="str">
        <f>IF(OR(NOTA[[#This Row],[QTY]]="",NOTA[[#This Row],[HARGA SATUAN]]="",),"",NOTA[[#This Row],[QTY]]*NOTA[[#This Row],[HARGA SATUAN]])</f>
        <v/>
      </c>
      <c r="AG320" s="39" t="str">
        <f ca="1">IF(NOTA[ID_H]="","",INDEX(NOTA[TANGGAL],MATCH(,INDIRECT(ADDRESS(ROW(NOTA[TANGGAL]),COLUMN(NOTA[TANGGAL]))&amp;":"&amp;ADDRESS(ROW(),COLUMN(NOTA[TANGGAL]))),-1)))</f>
        <v/>
      </c>
      <c r="AH320" s="41" t="str">
        <f ca="1">IF(NOTA[[#This Row],[NAMA BARANG]]="","",INDEX(NOTA[SUPPLIER],MATCH(,INDIRECT(ADDRESS(ROW(NOTA[ID]),COLUMN(NOTA[ID]))&amp;":"&amp;ADDRESS(ROW(),COLUMN(NOTA[ID]))),-1)))</f>
        <v/>
      </c>
      <c r="AI320" s="41" t="str">
        <f ca="1">IF(NOTA[[#This Row],[ID_H]]="","",IF(NOTA[[#This Row],[FAKTUR]]="",INDIRECT(ADDRESS(ROW()-1,COLUMN())),NOTA[[#This Row],[FAKTUR]]))</f>
        <v/>
      </c>
      <c r="AJ320" s="38" t="str">
        <f ca="1">IF(NOTA[[#This Row],[ID]]="","",COUNTIF(NOTA[ID_H],NOTA[[#This Row],[ID_H]]))</f>
        <v/>
      </c>
      <c r="AK320" s="38" t="str">
        <f ca="1">IF(NOTA[[#This Row],[TGL.NOTA]]="",IF(NOTA[[#This Row],[SUPPLIER_H]]="","",AK319),MONTH(NOTA[[#This Row],[TGL.NOTA]]))</f>
        <v/>
      </c>
      <c r="AL320" s="38" t="str">
        <f>LOWER(SUBSTITUTE(SUBSTITUTE(SUBSTITUTE(SUBSTITUTE(SUBSTITUTE(SUBSTITUTE(SUBSTITUTE(SUBSTITUTE(SUBSTITUTE(NOTA[NAMA BARANG]," ",),".",""),"-",""),"(",""),")",""),",",""),"/",""),"""",""),"+",""))</f>
        <v/>
      </c>
      <c r="AM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8" t="str">
        <f>IF(NOTA[[#This Row],[CONCAT4]]="","",_xlfn.IFNA(MATCH(NOTA[[#This Row],[CONCAT4]],[2]!RAW[CONCAT_H],0),FALSE))</f>
        <v/>
      </c>
      <c r="AQ320" s="38" t="str">
        <f>IF(NOTA[[#This Row],[CONCAT1]]="","",MATCH(NOTA[[#This Row],[CONCAT1]],[3]!db[NB NOTA_C],0))</f>
        <v/>
      </c>
      <c r="AR320" s="38" t="str">
        <f>IF(NOTA[[#This Row],[QTY/ CTN]]="","",TRUE)</f>
        <v/>
      </c>
      <c r="AS320" s="38" t="str">
        <f ca="1">IF(NOTA[[#This Row],[ID_H]]="","",IF(NOTA[[#This Row],[Column3]]=TRUE,NOTA[[#This Row],[QTY/ CTN]],INDEX([3]!db[QTY/ CTN],NOTA[[#This Row],[//DB]])))</f>
        <v/>
      </c>
      <c r="AT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0" s="38" t="str">
        <f ca="1">IF(NOTA[[#This Row],[ID_H]]="","",MATCH(NOTA[[#This Row],[NB NOTA_C_QTY]],[4]!db[NB NOTA_C_QTY+F],0))</f>
        <v/>
      </c>
      <c r="AV320" s="53" t="str">
        <f ca="1">IF(NOTA[[#This Row],[NB NOTA_C_QTY]]="","",ROW()-2)</f>
        <v/>
      </c>
    </row>
    <row r="321" spans="1:48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H321" s="47"/>
      <c r="N321" s="38"/>
      <c r="Q321" s="42"/>
      <c r="R321" s="48"/>
      <c r="S321" s="49"/>
      <c r="U321" s="50"/>
      <c r="V321" s="45"/>
      <c r="W321" s="50" t="str">
        <f>IF(NOTA[[#This Row],[HARGA/ CTN]]="",NOTA[[#This Row],[JUMLAH_H]],NOTA[[#This Row],[HARGA/ CTN]]*IF(NOTA[[#This Row],[C]]="",0,NOTA[[#This Row],[C]]))</f>
        <v/>
      </c>
      <c r="X321" s="50" t="str">
        <f>IF(NOTA[[#This Row],[JUMLAH]]="","",NOTA[[#This Row],[JUMLAH]]*NOTA[[#This Row],[DISC 1]])</f>
        <v/>
      </c>
      <c r="Y321" s="50" t="str">
        <f>IF(NOTA[[#This Row],[JUMLAH]]="","",(NOTA[[#This Row],[JUMLAH]]-NOTA[[#This Row],[DISC 1-]])*NOTA[[#This Row],[DISC 2]])</f>
        <v/>
      </c>
      <c r="Z321" s="50" t="str">
        <f>IF(NOTA[[#This Row],[JUMLAH]]="","",NOTA[[#This Row],[DISC 1-]]+NOTA[[#This Row],[DISC 2-]])</f>
        <v/>
      </c>
      <c r="AA321" s="50" t="str">
        <f>IF(NOTA[[#This Row],[JUMLAH]]="","",NOTA[[#This Row],[JUMLAH]]-NOTA[[#This Row],[DISC]])</f>
        <v/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1" s="50" t="str">
        <f>IF(OR(NOTA[[#This Row],[QTY]]="",NOTA[[#This Row],[HARGA SATUAN]]="",),"",NOTA[[#This Row],[QTY]]*NOTA[[#This Row],[HARGA SATUAN]])</f>
        <v/>
      </c>
      <c r="AG321" s="39" t="str">
        <f ca="1">IF(NOTA[ID_H]="","",INDEX(NOTA[TANGGAL],MATCH(,INDIRECT(ADDRESS(ROW(NOTA[TANGGAL]),COLUMN(NOTA[TANGGAL]))&amp;":"&amp;ADDRESS(ROW(),COLUMN(NOTA[TANGGAL]))),-1)))</f>
        <v/>
      </c>
      <c r="AH321" s="41" t="str">
        <f ca="1">IF(NOTA[[#This Row],[NAMA BARANG]]="","",INDEX(NOTA[SUPPLIER],MATCH(,INDIRECT(ADDRESS(ROW(NOTA[ID]),COLUMN(NOTA[ID]))&amp;":"&amp;ADDRESS(ROW(),COLUMN(NOTA[ID]))),-1)))</f>
        <v/>
      </c>
      <c r="AI321" s="41" t="str">
        <f ca="1">IF(NOTA[[#This Row],[ID_H]]="","",IF(NOTA[[#This Row],[FAKTUR]]="",INDIRECT(ADDRESS(ROW()-1,COLUMN())),NOTA[[#This Row],[FAKTUR]]))</f>
        <v/>
      </c>
      <c r="AJ321" s="38" t="str">
        <f ca="1">IF(NOTA[[#This Row],[ID]]="","",COUNTIF(NOTA[ID_H],NOTA[[#This Row],[ID_H]]))</f>
        <v/>
      </c>
      <c r="AK321" s="38" t="str">
        <f ca="1">IF(NOTA[[#This Row],[TGL.NOTA]]="",IF(NOTA[[#This Row],[SUPPLIER_H]]="","",AK320),MONTH(NOTA[[#This Row],[TGL.NOTA]]))</f>
        <v/>
      </c>
      <c r="AL321" s="38" t="str">
        <f>LOWER(SUBSTITUTE(SUBSTITUTE(SUBSTITUTE(SUBSTITUTE(SUBSTITUTE(SUBSTITUTE(SUBSTITUTE(SUBSTITUTE(SUBSTITUTE(NOTA[NAMA BARANG]," ",),".",""),"-",""),"(",""),")",""),",",""),"/",""),"""",""),"+",""))</f>
        <v/>
      </c>
      <c r="AM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38" t="str">
        <f>IF(NOTA[[#This Row],[CONCAT4]]="","",_xlfn.IFNA(MATCH(NOTA[[#This Row],[CONCAT4]],[2]!RAW[CONCAT_H],0),FALSE))</f>
        <v/>
      </c>
      <c r="AQ321" s="38" t="str">
        <f>IF(NOTA[[#This Row],[CONCAT1]]="","",MATCH(NOTA[[#This Row],[CONCAT1]],[3]!db[NB NOTA_C],0))</f>
        <v/>
      </c>
      <c r="AR321" s="38" t="str">
        <f>IF(NOTA[[#This Row],[QTY/ CTN]]="","",TRUE)</f>
        <v/>
      </c>
      <c r="AS321" s="38" t="str">
        <f ca="1">IF(NOTA[[#This Row],[ID_H]]="","",IF(NOTA[[#This Row],[Column3]]=TRUE,NOTA[[#This Row],[QTY/ CTN]],INDEX([3]!db[QTY/ CTN],NOTA[[#This Row],[//DB]])))</f>
        <v/>
      </c>
      <c r="AT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1" s="38" t="str">
        <f ca="1">IF(NOTA[[#This Row],[ID_H]]="","",MATCH(NOTA[[#This Row],[NB NOTA_C_QTY]],[4]!db[NB NOTA_C_QTY+F],0))</f>
        <v/>
      </c>
      <c r="AV321" s="53" t="str">
        <f ca="1">IF(NOTA[[#This Row],[NB NOTA_C_QTY]]="","",ROW()-2)</f>
        <v/>
      </c>
    </row>
    <row r="322" spans="1:48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H322" s="47"/>
      <c r="N322" s="38"/>
      <c r="Q322" s="42"/>
      <c r="R322" s="48"/>
      <c r="S322" s="49"/>
      <c r="U322" s="50"/>
      <c r="V322" s="45"/>
      <c r="W322" s="50" t="str">
        <f>IF(NOTA[[#This Row],[HARGA/ CTN]]="",NOTA[[#This Row],[JUMLAH_H]],NOTA[[#This Row],[HARGA/ CTN]]*IF(NOTA[[#This Row],[C]]="",0,NOTA[[#This Row],[C]]))</f>
        <v/>
      </c>
      <c r="X322" s="50" t="str">
        <f>IF(NOTA[[#This Row],[JUMLAH]]="","",NOTA[[#This Row],[JUMLAH]]*NOTA[[#This Row],[DISC 1]])</f>
        <v/>
      </c>
      <c r="Y322" s="50" t="str">
        <f>IF(NOTA[[#This Row],[JUMLAH]]="","",(NOTA[[#This Row],[JUMLAH]]-NOTA[[#This Row],[DISC 1-]])*NOTA[[#This Row],[DISC 2]])</f>
        <v/>
      </c>
      <c r="Z322" s="50" t="str">
        <f>IF(NOTA[[#This Row],[JUMLAH]]="","",NOTA[[#This Row],[DISC 1-]]+NOTA[[#This Row],[DISC 2-]])</f>
        <v/>
      </c>
      <c r="AA322" s="50" t="str">
        <f>IF(NOTA[[#This Row],[JUMLAH]]="","",NOTA[[#This Row],[JUMLAH]]-NOTA[[#This Row],[DISC]])</f>
        <v/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50" t="str">
        <f>IF(OR(NOTA[[#This Row],[QTY]]="",NOTA[[#This Row],[HARGA SATUAN]]="",),"",NOTA[[#This Row],[QTY]]*NOTA[[#This Row],[HARGA SATUAN]])</f>
        <v/>
      </c>
      <c r="AG322" s="39" t="str">
        <f ca="1">IF(NOTA[ID_H]="","",INDEX(NOTA[TANGGAL],MATCH(,INDIRECT(ADDRESS(ROW(NOTA[TANGGAL]),COLUMN(NOTA[TANGGAL]))&amp;":"&amp;ADDRESS(ROW(),COLUMN(NOTA[TANGGAL]))),-1)))</f>
        <v/>
      </c>
      <c r="AH322" s="41" t="str">
        <f ca="1">IF(NOTA[[#This Row],[NAMA BARANG]]="","",INDEX(NOTA[SUPPLIER],MATCH(,INDIRECT(ADDRESS(ROW(NOTA[ID]),COLUMN(NOTA[ID]))&amp;":"&amp;ADDRESS(ROW(),COLUMN(NOTA[ID]))),-1)))</f>
        <v/>
      </c>
      <c r="AI322" s="41" t="str">
        <f ca="1">IF(NOTA[[#This Row],[ID_H]]="","",IF(NOTA[[#This Row],[FAKTUR]]="",INDIRECT(ADDRESS(ROW()-1,COLUMN())),NOTA[[#This Row],[FAKTUR]]))</f>
        <v/>
      </c>
      <c r="AJ322" s="38" t="str">
        <f ca="1">IF(NOTA[[#This Row],[ID]]="","",COUNTIF(NOTA[ID_H],NOTA[[#This Row],[ID_H]]))</f>
        <v/>
      </c>
      <c r="AK322" s="38" t="str">
        <f ca="1">IF(NOTA[[#This Row],[TGL.NOTA]]="",IF(NOTA[[#This Row],[SUPPLIER_H]]="","",AK321),MONTH(NOTA[[#This Row],[TGL.NOTA]]))</f>
        <v/>
      </c>
      <c r="AL322" s="38" t="str">
        <f>LOWER(SUBSTITUTE(SUBSTITUTE(SUBSTITUTE(SUBSTITUTE(SUBSTITUTE(SUBSTITUTE(SUBSTITUTE(SUBSTITUTE(SUBSTITUTE(NOTA[NAMA BARANG]," ",),".",""),"-",""),"(",""),")",""),",",""),"/",""),"""",""),"+",""))</f>
        <v/>
      </c>
      <c r="AM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8" t="str">
        <f>IF(NOTA[[#This Row],[CONCAT4]]="","",_xlfn.IFNA(MATCH(NOTA[[#This Row],[CONCAT4]],[2]!RAW[CONCAT_H],0),FALSE))</f>
        <v/>
      </c>
      <c r="AQ322" s="38" t="str">
        <f>IF(NOTA[[#This Row],[CONCAT1]]="","",MATCH(NOTA[[#This Row],[CONCAT1]],[3]!db[NB NOTA_C],0))</f>
        <v/>
      </c>
      <c r="AR322" s="38" t="str">
        <f>IF(NOTA[[#This Row],[QTY/ CTN]]="","",TRUE)</f>
        <v/>
      </c>
      <c r="AS322" s="38" t="str">
        <f ca="1">IF(NOTA[[#This Row],[ID_H]]="","",IF(NOTA[[#This Row],[Column3]]=TRUE,NOTA[[#This Row],[QTY/ CTN]],INDEX([3]!db[QTY/ CTN],NOTA[[#This Row],[//DB]])))</f>
        <v/>
      </c>
      <c r="AT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2" s="38" t="str">
        <f ca="1">IF(NOTA[[#This Row],[ID_H]]="","",MATCH(NOTA[[#This Row],[NB NOTA_C_QTY]],[4]!db[NB NOTA_C_QTY+F],0))</f>
        <v/>
      </c>
      <c r="AV322" s="53" t="str">
        <f ca="1">IF(NOTA[[#This Row],[NB NOTA_C_QTY]]="","",ROW()-2)</f>
        <v/>
      </c>
    </row>
    <row r="323" spans="1:48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H323" s="47"/>
      <c r="N323" s="38"/>
      <c r="Q323" s="42"/>
      <c r="R323" s="48"/>
      <c r="S323" s="49"/>
      <c r="U323" s="50"/>
      <c r="V323" s="45"/>
      <c r="W323" s="50" t="str">
        <f>IF(NOTA[[#This Row],[HARGA/ CTN]]="",NOTA[[#This Row],[JUMLAH_H]],NOTA[[#This Row],[HARGA/ CTN]]*IF(NOTA[[#This Row],[C]]="",0,NOTA[[#This Row],[C]]))</f>
        <v/>
      </c>
      <c r="X323" s="50" t="str">
        <f>IF(NOTA[[#This Row],[JUMLAH]]="","",NOTA[[#This Row],[JUMLAH]]*NOTA[[#This Row],[DISC 1]])</f>
        <v/>
      </c>
      <c r="Y323" s="50" t="str">
        <f>IF(NOTA[[#This Row],[JUMLAH]]="","",(NOTA[[#This Row],[JUMLAH]]-NOTA[[#This Row],[DISC 1-]])*NOTA[[#This Row],[DISC 2]])</f>
        <v/>
      </c>
      <c r="Z323" s="50" t="str">
        <f>IF(NOTA[[#This Row],[JUMLAH]]="","",NOTA[[#This Row],[DISC 1-]]+NOTA[[#This Row],[DISC 2-]])</f>
        <v/>
      </c>
      <c r="AA323" s="50" t="str">
        <f>IF(NOTA[[#This Row],[JUMLAH]]="","",NOTA[[#This Row],[JUMLAH]]-NOTA[[#This Row],[DISC]])</f>
        <v/>
      </c>
      <c r="AB323" s="50"/>
      <c r="AC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50" t="str">
        <f>IF(OR(NOTA[[#This Row],[QTY]]="",NOTA[[#This Row],[HARGA SATUAN]]="",),"",NOTA[[#This Row],[QTY]]*NOTA[[#This Row],[HARGA SATUAN]])</f>
        <v/>
      </c>
      <c r="AG323" s="39" t="str">
        <f ca="1">IF(NOTA[ID_H]="","",INDEX(NOTA[TANGGAL],MATCH(,INDIRECT(ADDRESS(ROW(NOTA[TANGGAL]),COLUMN(NOTA[TANGGAL]))&amp;":"&amp;ADDRESS(ROW(),COLUMN(NOTA[TANGGAL]))),-1)))</f>
        <v/>
      </c>
      <c r="AH323" s="41" t="str">
        <f ca="1">IF(NOTA[[#This Row],[NAMA BARANG]]="","",INDEX(NOTA[SUPPLIER],MATCH(,INDIRECT(ADDRESS(ROW(NOTA[ID]),COLUMN(NOTA[ID]))&amp;":"&amp;ADDRESS(ROW(),COLUMN(NOTA[ID]))),-1)))</f>
        <v/>
      </c>
      <c r="AI323" s="41" t="str">
        <f ca="1">IF(NOTA[[#This Row],[ID_H]]="","",IF(NOTA[[#This Row],[FAKTUR]]="",INDIRECT(ADDRESS(ROW()-1,COLUMN())),NOTA[[#This Row],[FAKTUR]]))</f>
        <v/>
      </c>
      <c r="AJ323" s="38" t="str">
        <f ca="1">IF(NOTA[[#This Row],[ID]]="","",COUNTIF(NOTA[ID_H],NOTA[[#This Row],[ID_H]]))</f>
        <v/>
      </c>
      <c r="AK323" s="38" t="str">
        <f ca="1">IF(NOTA[[#This Row],[TGL.NOTA]]="",IF(NOTA[[#This Row],[SUPPLIER_H]]="","",AK322),MONTH(NOTA[[#This Row],[TGL.NOTA]]))</f>
        <v/>
      </c>
      <c r="AL323" s="38" t="str">
        <f>LOWER(SUBSTITUTE(SUBSTITUTE(SUBSTITUTE(SUBSTITUTE(SUBSTITUTE(SUBSTITUTE(SUBSTITUTE(SUBSTITUTE(SUBSTITUTE(NOTA[NAMA BARANG]," ",),".",""),"-",""),"(",""),")",""),",",""),"/",""),"""",""),"+",""))</f>
        <v/>
      </c>
      <c r="AM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8" t="str">
        <f>IF(NOTA[[#This Row],[CONCAT4]]="","",_xlfn.IFNA(MATCH(NOTA[[#This Row],[CONCAT4]],[2]!RAW[CONCAT_H],0),FALSE))</f>
        <v/>
      </c>
      <c r="AQ323" s="38" t="str">
        <f>IF(NOTA[[#This Row],[CONCAT1]]="","",MATCH(NOTA[[#This Row],[CONCAT1]],[3]!db[NB NOTA_C],0))</f>
        <v/>
      </c>
      <c r="AR323" s="38" t="str">
        <f>IF(NOTA[[#This Row],[QTY/ CTN]]="","",TRUE)</f>
        <v/>
      </c>
      <c r="AS323" s="38" t="str">
        <f ca="1">IF(NOTA[[#This Row],[ID_H]]="","",IF(NOTA[[#This Row],[Column3]]=TRUE,NOTA[[#This Row],[QTY/ CTN]],INDEX([3]!db[QTY/ CTN],NOTA[[#This Row],[//DB]])))</f>
        <v/>
      </c>
      <c r="AT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3" s="38" t="str">
        <f ca="1">IF(NOTA[[#This Row],[ID_H]]="","",MATCH(NOTA[[#This Row],[NB NOTA_C_QTY]],[4]!db[NB NOTA_C_QTY+F],0))</f>
        <v/>
      </c>
      <c r="AV323" s="53" t="str">
        <f ca="1">IF(NOTA[[#This Row],[NB NOTA_C_QTY]]="","",ROW()-2)</f>
        <v/>
      </c>
    </row>
    <row r="324" spans="1:48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H324" s="47"/>
      <c r="N324" s="38"/>
      <c r="Q324" s="42"/>
      <c r="R324" s="48"/>
      <c r="S324" s="49"/>
      <c r="U324" s="50"/>
      <c r="V324" s="45"/>
      <c r="W324" s="50" t="str">
        <f>IF(NOTA[[#This Row],[HARGA/ CTN]]="",NOTA[[#This Row],[JUMLAH_H]],NOTA[[#This Row],[HARGA/ CTN]]*IF(NOTA[[#This Row],[C]]="",0,NOTA[[#This Row],[C]]))</f>
        <v/>
      </c>
      <c r="X324" s="50" t="str">
        <f>IF(NOTA[[#This Row],[JUMLAH]]="","",NOTA[[#This Row],[JUMLAH]]*NOTA[[#This Row],[DISC 1]])</f>
        <v/>
      </c>
      <c r="Y324" s="50" t="str">
        <f>IF(NOTA[[#This Row],[JUMLAH]]="","",(NOTA[[#This Row],[JUMLAH]]-NOTA[[#This Row],[DISC 1-]])*NOTA[[#This Row],[DISC 2]])</f>
        <v/>
      </c>
      <c r="Z324" s="50" t="str">
        <f>IF(NOTA[[#This Row],[JUMLAH]]="","",NOTA[[#This Row],[DISC 1-]]+NOTA[[#This Row],[DISC 2-]])</f>
        <v/>
      </c>
      <c r="AA324" s="50" t="str">
        <f>IF(NOTA[[#This Row],[JUMLAH]]="","",NOTA[[#This Row],[JUMLAH]]-NOTA[[#This Row],[DISC]])</f>
        <v/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50" t="str">
        <f>IF(OR(NOTA[[#This Row],[QTY]]="",NOTA[[#This Row],[HARGA SATUAN]]="",),"",NOTA[[#This Row],[QTY]]*NOTA[[#This Row],[HARGA SATUAN]])</f>
        <v/>
      </c>
      <c r="AG324" s="39" t="str">
        <f ca="1">IF(NOTA[ID_H]="","",INDEX(NOTA[TANGGAL],MATCH(,INDIRECT(ADDRESS(ROW(NOTA[TANGGAL]),COLUMN(NOTA[TANGGAL]))&amp;":"&amp;ADDRESS(ROW(),COLUMN(NOTA[TANGGAL]))),-1)))</f>
        <v/>
      </c>
      <c r="AH324" s="41" t="str">
        <f ca="1">IF(NOTA[[#This Row],[NAMA BARANG]]="","",INDEX(NOTA[SUPPLIER],MATCH(,INDIRECT(ADDRESS(ROW(NOTA[ID]),COLUMN(NOTA[ID]))&amp;":"&amp;ADDRESS(ROW(),COLUMN(NOTA[ID]))),-1)))</f>
        <v/>
      </c>
      <c r="AI324" s="41" t="str">
        <f ca="1">IF(NOTA[[#This Row],[ID_H]]="","",IF(NOTA[[#This Row],[FAKTUR]]="",INDIRECT(ADDRESS(ROW()-1,COLUMN())),NOTA[[#This Row],[FAKTUR]]))</f>
        <v/>
      </c>
      <c r="AJ324" s="38" t="str">
        <f ca="1">IF(NOTA[[#This Row],[ID]]="","",COUNTIF(NOTA[ID_H],NOTA[[#This Row],[ID_H]]))</f>
        <v/>
      </c>
      <c r="AK324" s="38" t="str">
        <f ca="1">IF(NOTA[[#This Row],[TGL.NOTA]]="",IF(NOTA[[#This Row],[SUPPLIER_H]]="","",AK323),MONTH(NOTA[[#This Row],[TGL.NOTA]]))</f>
        <v/>
      </c>
      <c r="AL324" s="38" t="str">
        <f>LOWER(SUBSTITUTE(SUBSTITUTE(SUBSTITUTE(SUBSTITUTE(SUBSTITUTE(SUBSTITUTE(SUBSTITUTE(SUBSTITUTE(SUBSTITUTE(NOTA[NAMA BARANG]," ",),".",""),"-",""),"(",""),")",""),",",""),"/",""),"""",""),"+",""))</f>
        <v/>
      </c>
      <c r="AM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38" t="str">
        <f>IF(NOTA[[#This Row],[CONCAT4]]="","",_xlfn.IFNA(MATCH(NOTA[[#This Row],[CONCAT4]],[2]!RAW[CONCAT_H],0),FALSE))</f>
        <v/>
      </c>
      <c r="AQ324" s="38" t="str">
        <f>IF(NOTA[[#This Row],[CONCAT1]]="","",MATCH(NOTA[[#This Row],[CONCAT1]],[3]!db[NB NOTA_C],0))</f>
        <v/>
      </c>
      <c r="AR324" s="38" t="str">
        <f>IF(NOTA[[#This Row],[QTY/ CTN]]="","",TRUE)</f>
        <v/>
      </c>
      <c r="AS324" s="38" t="str">
        <f ca="1">IF(NOTA[[#This Row],[ID_H]]="","",IF(NOTA[[#This Row],[Column3]]=TRUE,NOTA[[#This Row],[QTY/ CTN]],INDEX([3]!db[QTY/ CTN],NOTA[[#This Row],[//DB]])))</f>
        <v/>
      </c>
      <c r="AT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4" s="38" t="str">
        <f ca="1">IF(NOTA[[#This Row],[ID_H]]="","",MATCH(NOTA[[#This Row],[NB NOTA_C_QTY]],[4]!db[NB NOTA_C_QTY+F],0))</f>
        <v/>
      </c>
      <c r="AV324" s="53" t="str">
        <f ca="1">IF(NOTA[[#This Row],[NB NOTA_C_QTY]]="","",ROW()-2)</f>
        <v/>
      </c>
    </row>
    <row r="325" spans="1:48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H325" s="47"/>
      <c r="N325" s="38"/>
      <c r="Q325" s="42"/>
      <c r="R325" s="48"/>
      <c r="S325" s="49"/>
      <c r="U325" s="50"/>
      <c r="V325" s="45"/>
      <c r="W325" s="50" t="str">
        <f>IF(NOTA[[#This Row],[HARGA/ CTN]]="",NOTA[[#This Row],[JUMLAH_H]],NOTA[[#This Row],[HARGA/ CTN]]*IF(NOTA[[#This Row],[C]]="",0,NOTA[[#This Row],[C]]))</f>
        <v/>
      </c>
      <c r="X325" s="50" t="str">
        <f>IF(NOTA[[#This Row],[JUMLAH]]="","",NOTA[[#This Row],[JUMLAH]]*NOTA[[#This Row],[DISC 1]])</f>
        <v/>
      </c>
      <c r="Y325" s="50" t="str">
        <f>IF(NOTA[[#This Row],[JUMLAH]]="","",(NOTA[[#This Row],[JUMLAH]]-NOTA[[#This Row],[DISC 1-]])*NOTA[[#This Row],[DISC 2]])</f>
        <v/>
      </c>
      <c r="Z325" s="50" t="str">
        <f>IF(NOTA[[#This Row],[JUMLAH]]="","",NOTA[[#This Row],[DISC 1-]]+NOTA[[#This Row],[DISC 2-]])</f>
        <v/>
      </c>
      <c r="AA325" s="50" t="str">
        <f>IF(NOTA[[#This Row],[JUMLAH]]="","",NOTA[[#This Row],[JUMLAH]]-NOTA[[#This Row],[DISC]])</f>
        <v/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5" s="50" t="str">
        <f>IF(OR(NOTA[[#This Row],[QTY]]="",NOTA[[#This Row],[HARGA SATUAN]]="",),"",NOTA[[#This Row],[QTY]]*NOTA[[#This Row],[HARGA SATUAN]])</f>
        <v/>
      </c>
      <c r="AG325" s="39" t="str">
        <f ca="1">IF(NOTA[ID_H]="","",INDEX(NOTA[TANGGAL],MATCH(,INDIRECT(ADDRESS(ROW(NOTA[TANGGAL]),COLUMN(NOTA[TANGGAL]))&amp;":"&amp;ADDRESS(ROW(),COLUMN(NOTA[TANGGAL]))),-1)))</f>
        <v/>
      </c>
      <c r="AH325" s="41" t="str">
        <f ca="1">IF(NOTA[[#This Row],[NAMA BARANG]]="","",INDEX(NOTA[SUPPLIER],MATCH(,INDIRECT(ADDRESS(ROW(NOTA[ID]),COLUMN(NOTA[ID]))&amp;":"&amp;ADDRESS(ROW(),COLUMN(NOTA[ID]))),-1)))</f>
        <v/>
      </c>
      <c r="AI325" s="41" t="str">
        <f ca="1">IF(NOTA[[#This Row],[ID_H]]="","",IF(NOTA[[#This Row],[FAKTUR]]="",INDIRECT(ADDRESS(ROW()-1,COLUMN())),NOTA[[#This Row],[FAKTUR]]))</f>
        <v/>
      </c>
      <c r="AJ325" s="38" t="str">
        <f ca="1">IF(NOTA[[#This Row],[ID]]="","",COUNTIF(NOTA[ID_H],NOTA[[#This Row],[ID_H]]))</f>
        <v/>
      </c>
      <c r="AK325" s="38" t="str">
        <f ca="1">IF(NOTA[[#This Row],[TGL.NOTA]]="",IF(NOTA[[#This Row],[SUPPLIER_H]]="","",AK324),MONTH(NOTA[[#This Row],[TGL.NOTA]]))</f>
        <v/>
      </c>
      <c r="AL325" s="38" t="str">
        <f>LOWER(SUBSTITUTE(SUBSTITUTE(SUBSTITUTE(SUBSTITUTE(SUBSTITUTE(SUBSTITUTE(SUBSTITUTE(SUBSTITUTE(SUBSTITUTE(NOTA[NAMA BARANG]," ",),".",""),"-",""),"(",""),")",""),",",""),"/",""),"""",""),"+",""))</f>
        <v/>
      </c>
      <c r="AM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38" t="str">
        <f>IF(NOTA[[#This Row],[CONCAT4]]="","",_xlfn.IFNA(MATCH(NOTA[[#This Row],[CONCAT4]],[2]!RAW[CONCAT_H],0),FALSE))</f>
        <v/>
      </c>
      <c r="AQ325" s="38" t="str">
        <f>IF(NOTA[[#This Row],[CONCAT1]]="","",MATCH(NOTA[[#This Row],[CONCAT1]],[3]!db[NB NOTA_C],0))</f>
        <v/>
      </c>
      <c r="AR325" s="38" t="str">
        <f>IF(NOTA[[#This Row],[QTY/ CTN]]="","",TRUE)</f>
        <v/>
      </c>
      <c r="AS325" s="38" t="str">
        <f ca="1">IF(NOTA[[#This Row],[ID_H]]="","",IF(NOTA[[#This Row],[Column3]]=TRUE,NOTA[[#This Row],[QTY/ CTN]],INDEX([3]!db[QTY/ CTN],NOTA[[#This Row],[//DB]])))</f>
        <v/>
      </c>
      <c r="AT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5" s="38" t="str">
        <f ca="1">IF(NOTA[[#This Row],[ID_H]]="","",MATCH(NOTA[[#This Row],[NB NOTA_C_QTY]],[4]!db[NB NOTA_C_QTY+F],0))</f>
        <v/>
      </c>
      <c r="AV325" s="53" t="str">
        <f ca="1">IF(NOTA[[#This Row],[NB NOTA_C_QTY]]="","",ROW()-2)</f>
        <v/>
      </c>
    </row>
    <row r="326" spans="1:48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H326" s="47"/>
      <c r="N326" s="38"/>
      <c r="Q326" s="42"/>
      <c r="R326" s="48"/>
      <c r="S326" s="49"/>
      <c r="U326" s="50"/>
      <c r="V326" s="45"/>
      <c r="W326" s="50" t="str">
        <f>IF(NOTA[[#This Row],[HARGA/ CTN]]="",NOTA[[#This Row],[JUMLAH_H]],NOTA[[#This Row],[HARGA/ CTN]]*IF(NOTA[[#This Row],[C]]="",0,NOTA[[#This Row],[C]]))</f>
        <v/>
      </c>
      <c r="X326" s="50" t="str">
        <f>IF(NOTA[[#This Row],[JUMLAH]]="","",NOTA[[#This Row],[JUMLAH]]*NOTA[[#This Row],[DISC 1]])</f>
        <v/>
      </c>
      <c r="Y326" s="50" t="str">
        <f>IF(NOTA[[#This Row],[JUMLAH]]="","",(NOTA[[#This Row],[JUMLAH]]-NOTA[[#This Row],[DISC 1-]])*NOTA[[#This Row],[DISC 2]])</f>
        <v/>
      </c>
      <c r="Z326" s="50" t="str">
        <f>IF(NOTA[[#This Row],[JUMLAH]]="","",NOTA[[#This Row],[DISC 1-]]+NOTA[[#This Row],[DISC 2-]])</f>
        <v/>
      </c>
      <c r="AA326" s="50" t="str">
        <f>IF(NOTA[[#This Row],[JUMLAH]]="","",NOTA[[#This Row],[JUMLAH]]-NOTA[[#This Row],[DISC]])</f>
        <v/>
      </c>
      <c r="AB326" s="50"/>
      <c r="AC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6" s="50" t="str">
        <f>IF(OR(NOTA[[#This Row],[QTY]]="",NOTA[[#This Row],[HARGA SATUAN]]="",),"",NOTA[[#This Row],[QTY]]*NOTA[[#This Row],[HARGA SATUAN]])</f>
        <v/>
      </c>
      <c r="AG326" s="39" t="str">
        <f ca="1">IF(NOTA[ID_H]="","",INDEX(NOTA[TANGGAL],MATCH(,INDIRECT(ADDRESS(ROW(NOTA[TANGGAL]),COLUMN(NOTA[TANGGAL]))&amp;":"&amp;ADDRESS(ROW(),COLUMN(NOTA[TANGGAL]))),-1)))</f>
        <v/>
      </c>
      <c r="AH326" s="41" t="str">
        <f ca="1">IF(NOTA[[#This Row],[NAMA BARANG]]="","",INDEX(NOTA[SUPPLIER],MATCH(,INDIRECT(ADDRESS(ROW(NOTA[ID]),COLUMN(NOTA[ID]))&amp;":"&amp;ADDRESS(ROW(),COLUMN(NOTA[ID]))),-1)))</f>
        <v/>
      </c>
      <c r="AI326" s="41" t="str">
        <f ca="1">IF(NOTA[[#This Row],[ID_H]]="","",IF(NOTA[[#This Row],[FAKTUR]]="",INDIRECT(ADDRESS(ROW()-1,COLUMN())),NOTA[[#This Row],[FAKTUR]]))</f>
        <v/>
      </c>
      <c r="AJ326" s="38" t="str">
        <f ca="1">IF(NOTA[[#This Row],[ID]]="","",COUNTIF(NOTA[ID_H],NOTA[[#This Row],[ID_H]]))</f>
        <v/>
      </c>
      <c r="AK326" s="38" t="str">
        <f ca="1">IF(NOTA[[#This Row],[TGL.NOTA]]="",IF(NOTA[[#This Row],[SUPPLIER_H]]="","",AK325),MONTH(NOTA[[#This Row],[TGL.NOTA]]))</f>
        <v/>
      </c>
      <c r="AL326" s="38" t="str">
        <f>LOWER(SUBSTITUTE(SUBSTITUTE(SUBSTITUTE(SUBSTITUTE(SUBSTITUTE(SUBSTITUTE(SUBSTITUTE(SUBSTITUTE(SUBSTITUTE(NOTA[NAMA BARANG]," ",),".",""),"-",""),"(",""),")",""),",",""),"/",""),"""",""),"+",""))</f>
        <v/>
      </c>
      <c r="AM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8" t="str">
        <f>IF(NOTA[[#This Row],[CONCAT4]]="","",_xlfn.IFNA(MATCH(NOTA[[#This Row],[CONCAT4]],[2]!RAW[CONCAT_H],0),FALSE))</f>
        <v/>
      </c>
      <c r="AQ326" s="38" t="str">
        <f>IF(NOTA[[#This Row],[CONCAT1]]="","",MATCH(NOTA[[#This Row],[CONCAT1]],[3]!db[NB NOTA_C],0))</f>
        <v/>
      </c>
      <c r="AR326" s="38" t="str">
        <f>IF(NOTA[[#This Row],[QTY/ CTN]]="","",TRUE)</f>
        <v/>
      </c>
      <c r="AS326" s="38" t="str">
        <f ca="1">IF(NOTA[[#This Row],[ID_H]]="","",IF(NOTA[[#This Row],[Column3]]=TRUE,NOTA[[#This Row],[QTY/ CTN]],INDEX([3]!db[QTY/ CTN],NOTA[[#This Row],[//DB]])))</f>
        <v/>
      </c>
      <c r="AT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6" s="38" t="str">
        <f ca="1">IF(NOTA[[#This Row],[ID_H]]="","",MATCH(NOTA[[#This Row],[NB NOTA_C_QTY]],[4]!db[NB NOTA_C_QTY+F],0))</f>
        <v/>
      </c>
      <c r="AV326" s="53" t="str">
        <f ca="1">IF(NOTA[[#This Row],[NB NOTA_C_QTY]]="","",ROW()-2)</f>
        <v/>
      </c>
    </row>
    <row r="327" spans="1:48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H327" s="47"/>
      <c r="N327" s="38"/>
      <c r="Q327" s="42"/>
      <c r="R327" s="48"/>
      <c r="S327" s="49"/>
      <c r="U327" s="50"/>
      <c r="V327" s="45"/>
      <c r="W327" s="50" t="str">
        <f>IF(NOTA[[#This Row],[HARGA/ CTN]]="",NOTA[[#This Row],[JUMLAH_H]],NOTA[[#This Row],[HARGA/ CTN]]*IF(NOTA[[#This Row],[C]]="",0,NOTA[[#This Row],[C]]))</f>
        <v/>
      </c>
      <c r="X327" s="50" t="str">
        <f>IF(NOTA[[#This Row],[JUMLAH]]="","",NOTA[[#This Row],[JUMLAH]]*NOTA[[#This Row],[DISC 1]])</f>
        <v/>
      </c>
      <c r="Y327" s="50" t="str">
        <f>IF(NOTA[[#This Row],[JUMLAH]]="","",(NOTA[[#This Row],[JUMLAH]]-NOTA[[#This Row],[DISC 1-]])*NOTA[[#This Row],[DISC 2]])</f>
        <v/>
      </c>
      <c r="Z327" s="50" t="str">
        <f>IF(NOTA[[#This Row],[JUMLAH]]="","",NOTA[[#This Row],[DISC 1-]]+NOTA[[#This Row],[DISC 2-]])</f>
        <v/>
      </c>
      <c r="AA327" s="50" t="str">
        <f>IF(NOTA[[#This Row],[JUMLAH]]="","",NOTA[[#This Row],[JUMLAH]]-NOTA[[#This Row],[DISC]])</f>
        <v/>
      </c>
      <c r="AB327" s="50"/>
      <c r="AC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50" t="str">
        <f>IF(OR(NOTA[[#This Row],[QTY]]="",NOTA[[#This Row],[HARGA SATUAN]]="",),"",NOTA[[#This Row],[QTY]]*NOTA[[#This Row],[HARGA SATUAN]])</f>
        <v/>
      </c>
      <c r="AG327" s="39" t="str">
        <f ca="1">IF(NOTA[ID_H]="","",INDEX(NOTA[TANGGAL],MATCH(,INDIRECT(ADDRESS(ROW(NOTA[TANGGAL]),COLUMN(NOTA[TANGGAL]))&amp;":"&amp;ADDRESS(ROW(),COLUMN(NOTA[TANGGAL]))),-1)))</f>
        <v/>
      </c>
      <c r="AH327" s="41" t="str">
        <f ca="1">IF(NOTA[[#This Row],[NAMA BARANG]]="","",INDEX(NOTA[SUPPLIER],MATCH(,INDIRECT(ADDRESS(ROW(NOTA[ID]),COLUMN(NOTA[ID]))&amp;":"&amp;ADDRESS(ROW(),COLUMN(NOTA[ID]))),-1)))</f>
        <v/>
      </c>
      <c r="AI327" s="41" t="str">
        <f ca="1">IF(NOTA[[#This Row],[ID_H]]="","",IF(NOTA[[#This Row],[FAKTUR]]="",INDIRECT(ADDRESS(ROW()-1,COLUMN())),NOTA[[#This Row],[FAKTUR]]))</f>
        <v/>
      </c>
      <c r="AJ327" s="38" t="str">
        <f ca="1">IF(NOTA[[#This Row],[ID]]="","",COUNTIF(NOTA[ID_H],NOTA[[#This Row],[ID_H]]))</f>
        <v/>
      </c>
      <c r="AK327" s="38" t="str">
        <f ca="1">IF(NOTA[[#This Row],[TGL.NOTA]]="",IF(NOTA[[#This Row],[SUPPLIER_H]]="","",AK326),MONTH(NOTA[[#This Row],[TGL.NOTA]]))</f>
        <v/>
      </c>
      <c r="AL327" s="38" t="str">
        <f>LOWER(SUBSTITUTE(SUBSTITUTE(SUBSTITUTE(SUBSTITUTE(SUBSTITUTE(SUBSTITUTE(SUBSTITUTE(SUBSTITUTE(SUBSTITUTE(NOTA[NAMA BARANG]," ",),".",""),"-",""),"(",""),")",""),",",""),"/",""),"""",""),"+",""))</f>
        <v/>
      </c>
      <c r="AM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8" t="str">
        <f>IF(NOTA[[#This Row],[CONCAT4]]="","",_xlfn.IFNA(MATCH(NOTA[[#This Row],[CONCAT4]],[2]!RAW[CONCAT_H],0),FALSE))</f>
        <v/>
      </c>
      <c r="AQ327" s="38" t="str">
        <f>IF(NOTA[[#This Row],[CONCAT1]]="","",MATCH(NOTA[[#This Row],[CONCAT1]],[3]!db[NB NOTA_C],0))</f>
        <v/>
      </c>
      <c r="AR327" s="38" t="str">
        <f>IF(NOTA[[#This Row],[QTY/ CTN]]="","",TRUE)</f>
        <v/>
      </c>
      <c r="AS327" s="38" t="str">
        <f ca="1">IF(NOTA[[#This Row],[ID_H]]="","",IF(NOTA[[#This Row],[Column3]]=TRUE,NOTA[[#This Row],[QTY/ CTN]],INDEX([3]!db[QTY/ CTN],NOTA[[#This Row],[//DB]])))</f>
        <v/>
      </c>
      <c r="AT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7" s="38" t="str">
        <f ca="1">IF(NOTA[[#This Row],[ID_H]]="","",MATCH(NOTA[[#This Row],[NB NOTA_C_QTY]],[4]!db[NB NOTA_C_QTY+F],0))</f>
        <v/>
      </c>
      <c r="AV327" s="53" t="str">
        <f ca="1">IF(NOTA[[#This Row],[NB NOTA_C_QTY]]="","",ROW()-2)</f>
        <v/>
      </c>
    </row>
    <row r="328" spans="1:48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H328" s="47"/>
      <c r="N328" s="38"/>
      <c r="Q328" s="42"/>
      <c r="R328" s="48"/>
      <c r="S328" s="49"/>
      <c r="U328" s="50"/>
      <c r="V328" s="45"/>
      <c r="W328" s="50" t="str">
        <f>IF(NOTA[[#This Row],[HARGA/ CTN]]="",NOTA[[#This Row],[JUMLAH_H]],NOTA[[#This Row],[HARGA/ CTN]]*IF(NOTA[[#This Row],[C]]="",0,NOTA[[#This Row],[C]]))</f>
        <v/>
      </c>
      <c r="X328" s="50" t="str">
        <f>IF(NOTA[[#This Row],[JUMLAH]]="","",NOTA[[#This Row],[JUMLAH]]*NOTA[[#This Row],[DISC 1]])</f>
        <v/>
      </c>
      <c r="Y328" s="50" t="str">
        <f>IF(NOTA[[#This Row],[JUMLAH]]="","",(NOTA[[#This Row],[JUMLAH]]-NOTA[[#This Row],[DISC 1-]])*NOTA[[#This Row],[DISC 2]])</f>
        <v/>
      </c>
      <c r="Z328" s="50" t="str">
        <f>IF(NOTA[[#This Row],[JUMLAH]]="","",NOTA[[#This Row],[DISC 1-]]+NOTA[[#This Row],[DISC 2-]])</f>
        <v/>
      </c>
      <c r="AA328" s="50" t="str">
        <f>IF(NOTA[[#This Row],[JUMLAH]]="","",NOTA[[#This Row],[JUMLAH]]-NOTA[[#This Row],[DISC]])</f>
        <v/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50" t="str">
        <f>IF(OR(NOTA[[#This Row],[QTY]]="",NOTA[[#This Row],[HARGA SATUAN]]="",),"",NOTA[[#This Row],[QTY]]*NOTA[[#This Row],[HARGA SATUAN]])</f>
        <v/>
      </c>
      <c r="AG328" s="39" t="str">
        <f ca="1">IF(NOTA[ID_H]="","",INDEX(NOTA[TANGGAL],MATCH(,INDIRECT(ADDRESS(ROW(NOTA[TANGGAL]),COLUMN(NOTA[TANGGAL]))&amp;":"&amp;ADDRESS(ROW(),COLUMN(NOTA[TANGGAL]))),-1)))</f>
        <v/>
      </c>
      <c r="AH328" s="41" t="str">
        <f ca="1">IF(NOTA[[#This Row],[NAMA BARANG]]="","",INDEX(NOTA[SUPPLIER],MATCH(,INDIRECT(ADDRESS(ROW(NOTA[ID]),COLUMN(NOTA[ID]))&amp;":"&amp;ADDRESS(ROW(),COLUMN(NOTA[ID]))),-1)))</f>
        <v/>
      </c>
      <c r="AI328" s="41" t="str">
        <f ca="1">IF(NOTA[[#This Row],[ID_H]]="","",IF(NOTA[[#This Row],[FAKTUR]]="",INDIRECT(ADDRESS(ROW()-1,COLUMN())),NOTA[[#This Row],[FAKTUR]]))</f>
        <v/>
      </c>
      <c r="AJ328" s="38" t="str">
        <f ca="1">IF(NOTA[[#This Row],[ID]]="","",COUNTIF(NOTA[ID_H],NOTA[[#This Row],[ID_H]]))</f>
        <v/>
      </c>
      <c r="AK328" s="38" t="str">
        <f ca="1">IF(NOTA[[#This Row],[TGL.NOTA]]="",IF(NOTA[[#This Row],[SUPPLIER_H]]="","",AK327),MONTH(NOTA[[#This Row],[TGL.NOTA]]))</f>
        <v/>
      </c>
      <c r="AL328" s="38" t="str">
        <f>LOWER(SUBSTITUTE(SUBSTITUTE(SUBSTITUTE(SUBSTITUTE(SUBSTITUTE(SUBSTITUTE(SUBSTITUTE(SUBSTITUTE(SUBSTITUTE(NOTA[NAMA BARANG]," ",),".",""),"-",""),"(",""),")",""),",",""),"/",""),"""",""),"+",""))</f>
        <v/>
      </c>
      <c r="AM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8" t="str">
        <f>IF(NOTA[[#This Row],[CONCAT4]]="","",_xlfn.IFNA(MATCH(NOTA[[#This Row],[CONCAT4]],[2]!RAW[CONCAT_H],0),FALSE))</f>
        <v/>
      </c>
      <c r="AQ328" s="38" t="str">
        <f>IF(NOTA[[#This Row],[CONCAT1]]="","",MATCH(NOTA[[#This Row],[CONCAT1]],[3]!db[NB NOTA_C],0))</f>
        <v/>
      </c>
      <c r="AR328" s="38" t="str">
        <f>IF(NOTA[[#This Row],[QTY/ CTN]]="","",TRUE)</f>
        <v/>
      </c>
      <c r="AS328" s="38" t="str">
        <f ca="1">IF(NOTA[[#This Row],[ID_H]]="","",IF(NOTA[[#This Row],[Column3]]=TRUE,NOTA[[#This Row],[QTY/ CTN]],INDEX([3]!db[QTY/ CTN],NOTA[[#This Row],[//DB]])))</f>
        <v/>
      </c>
      <c r="AT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8" s="38" t="str">
        <f ca="1">IF(NOTA[[#This Row],[ID_H]]="","",MATCH(NOTA[[#This Row],[NB NOTA_C_QTY]],[4]!db[NB NOTA_C_QTY+F],0))</f>
        <v/>
      </c>
      <c r="AV328" s="53" t="str">
        <f ca="1">IF(NOTA[[#This Row],[NB NOTA_C_QTY]]="","",ROW()-2)</f>
        <v/>
      </c>
    </row>
    <row r="329" spans="1:48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H329" s="47"/>
      <c r="N329" s="38"/>
      <c r="Q329" s="42"/>
      <c r="R329" s="48"/>
      <c r="S329" s="49"/>
      <c r="U329" s="50"/>
      <c r="V329" s="45"/>
      <c r="W329" s="50" t="str">
        <f>IF(NOTA[[#This Row],[HARGA/ CTN]]="",NOTA[[#This Row],[JUMLAH_H]],NOTA[[#This Row],[HARGA/ CTN]]*IF(NOTA[[#This Row],[C]]="",0,NOTA[[#This Row],[C]]))</f>
        <v/>
      </c>
      <c r="X329" s="50" t="str">
        <f>IF(NOTA[[#This Row],[JUMLAH]]="","",NOTA[[#This Row],[JUMLAH]]*NOTA[[#This Row],[DISC 1]])</f>
        <v/>
      </c>
      <c r="Y329" s="50" t="str">
        <f>IF(NOTA[[#This Row],[JUMLAH]]="","",(NOTA[[#This Row],[JUMLAH]]-NOTA[[#This Row],[DISC 1-]])*NOTA[[#This Row],[DISC 2]])</f>
        <v/>
      </c>
      <c r="Z329" s="50" t="str">
        <f>IF(NOTA[[#This Row],[JUMLAH]]="","",NOTA[[#This Row],[DISC 1-]]+NOTA[[#This Row],[DISC 2-]])</f>
        <v/>
      </c>
      <c r="AA329" s="50" t="str">
        <f>IF(NOTA[[#This Row],[JUMLAH]]="","",NOTA[[#This Row],[JUMLAH]]-NOTA[[#This Row],[DISC]])</f>
        <v/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9" s="50" t="str">
        <f>IF(OR(NOTA[[#This Row],[QTY]]="",NOTA[[#This Row],[HARGA SATUAN]]="",),"",NOTA[[#This Row],[QTY]]*NOTA[[#This Row],[HARGA SATUAN]])</f>
        <v/>
      </c>
      <c r="AG329" s="39" t="str">
        <f ca="1">IF(NOTA[ID_H]="","",INDEX(NOTA[TANGGAL],MATCH(,INDIRECT(ADDRESS(ROW(NOTA[TANGGAL]),COLUMN(NOTA[TANGGAL]))&amp;":"&amp;ADDRESS(ROW(),COLUMN(NOTA[TANGGAL]))),-1)))</f>
        <v/>
      </c>
      <c r="AH329" s="41" t="str">
        <f ca="1">IF(NOTA[[#This Row],[NAMA BARANG]]="","",INDEX(NOTA[SUPPLIER],MATCH(,INDIRECT(ADDRESS(ROW(NOTA[ID]),COLUMN(NOTA[ID]))&amp;":"&amp;ADDRESS(ROW(),COLUMN(NOTA[ID]))),-1)))</f>
        <v/>
      </c>
      <c r="AI329" s="41" t="str">
        <f ca="1">IF(NOTA[[#This Row],[ID_H]]="","",IF(NOTA[[#This Row],[FAKTUR]]="",INDIRECT(ADDRESS(ROW()-1,COLUMN())),NOTA[[#This Row],[FAKTUR]]))</f>
        <v/>
      </c>
      <c r="AJ329" s="38" t="str">
        <f ca="1">IF(NOTA[[#This Row],[ID]]="","",COUNTIF(NOTA[ID_H],NOTA[[#This Row],[ID_H]]))</f>
        <v/>
      </c>
      <c r="AK329" s="38" t="str">
        <f ca="1">IF(NOTA[[#This Row],[TGL.NOTA]]="",IF(NOTA[[#This Row],[SUPPLIER_H]]="","",AK328),MONTH(NOTA[[#This Row],[TGL.NOTA]]))</f>
        <v/>
      </c>
      <c r="AL329" s="38" t="str">
        <f>LOWER(SUBSTITUTE(SUBSTITUTE(SUBSTITUTE(SUBSTITUTE(SUBSTITUTE(SUBSTITUTE(SUBSTITUTE(SUBSTITUTE(SUBSTITUTE(NOTA[NAMA BARANG]," ",),".",""),"-",""),"(",""),")",""),",",""),"/",""),"""",""),"+",""))</f>
        <v/>
      </c>
      <c r="AM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38" t="str">
        <f>IF(NOTA[[#This Row],[CONCAT4]]="","",_xlfn.IFNA(MATCH(NOTA[[#This Row],[CONCAT4]],[2]!RAW[CONCAT_H],0),FALSE))</f>
        <v/>
      </c>
      <c r="AQ329" s="38" t="str">
        <f>IF(NOTA[[#This Row],[CONCAT1]]="","",MATCH(NOTA[[#This Row],[CONCAT1]],[3]!db[NB NOTA_C],0))</f>
        <v/>
      </c>
      <c r="AR329" s="38" t="str">
        <f>IF(NOTA[[#This Row],[QTY/ CTN]]="","",TRUE)</f>
        <v/>
      </c>
      <c r="AS329" s="38" t="str">
        <f ca="1">IF(NOTA[[#This Row],[ID_H]]="","",IF(NOTA[[#This Row],[Column3]]=TRUE,NOTA[[#This Row],[QTY/ CTN]],INDEX([3]!db[QTY/ CTN],NOTA[[#This Row],[//DB]])))</f>
        <v/>
      </c>
      <c r="AT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9" s="38" t="str">
        <f ca="1">IF(NOTA[[#This Row],[ID_H]]="","",MATCH(NOTA[[#This Row],[NB NOTA_C_QTY]],[4]!db[NB NOTA_C_QTY+F],0))</f>
        <v/>
      </c>
      <c r="AV329" s="53" t="str">
        <f ca="1">IF(NOTA[[#This Row],[NB NOTA_C_QTY]]="","",ROW()-2)</f>
        <v/>
      </c>
    </row>
    <row r="330" spans="1:48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H330" s="47"/>
      <c r="N330" s="38"/>
      <c r="Q330" s="42"/>
      <c r="R330" s="48"/>
      <c r="S330" s="49"/>
      <c r="U330" s="50"/>
      <c r="V330" s="45"/>
      <c r="W330" s="50" t="str">
        <f>IF(NOTA[[#This Row],[HARGA/ CTN]]="",NOTA[[#This Row],[JUMLAH_H]],NOTA[[#This Row],[HARGA/ CTN]]*IF(NOTA[[#This Row],[C]]="",0,NOTA[[#This Row],[C]]))</f>
        <v/>
      </c>
      <c r="X330" s="50" t="str">
        <f>IF(NOTA[[#This Row],[JUMLAH]]="","",NOTA[[#This Row],[JUMLAH]]*NOTA[[#This Row],[DISC 1]])</f>
        <v/>
      </c>
      <c r="Y330" s="50" t="str">
        <f>IF(NOTA[[#This Row],[JUMLAH]]="","",(NOTA[[#This Row],[JUMLAH]]-NOTA[[#This Row],[DISC 1-]])*NOTA[[#This Row],[DISC 2]])</f>
        <v/>
      </c>
      <c r="Z330" s="50" t="str">
        <f>IF(NOTA[[#This Row],[JUMLAH]]="","",NOTA[[#This Row],[DISC 1-]]+NOTA[[#This Row],[DISC 2-]])</f>
        <v/>
      </c>
      <c r="AA330" s="50" t="str">
        <f>IF(NOTA[[#This Row],[JUMLAH]]="","",NOTA[[#This Row],[JUMLAH]]-NOTA[[#This Row],[DISC]])</f>
        <v/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0" s="50" t="str">
        <f>IF(OR(NOTA[[#This Row],[QTY]]="",NOTA[[#This Row],[HARGA SATUAN]]="",),"",NOTA[[#This Row],[QTY]]*NOTA[[#This Row],[HARGA SATUAN]])</f>
        <v/>
      </c>
      <c r="AG330" s="39" t="str">
        <f ca="1">IF(NOTA[ID_H]="","",INDEX(NOTA[TANGGAL],MATCH(,INDIRECT(ADDRESS(ROW(NOTA[TANGGAL]),COLUMN(NOTA[TANGGAL]))&amp;":"&amp;ADDRESS(ROW(),COLUMN(NOTA[TANGGAL]))),-1)))</f>
        <v/>
      </c>
      <c r="AH330" s="41" t="str">
        <f ca="1">IF(NOTA[[#This Row],[NAMA BARANG]]="","",INDEX(NOTA[SUPPLIER],MATCH(,INDIRECT(ADDRESS(ROW(NOTA[ID]),COLUMN(NOTA[ID]))&amp;":"&amp;ADDRESS(ROW(),COLUMN(NOTA[ID]))),-1)))</f>
        <v/>
      </c>
      <c r="AI330" s="41" t="str">
        <f ca="1">IF(NOTA[[#This Row],[ID_H]]="","",IF(NOTA[[#This Row],[FAKTUR]]="",INDIRECT(ADDRESS(ROW()-1,COLUMN())),NOTA[[#This Row],[FAKTUR]]))</f>
        <v/>
      </c>
      <c r="AJ330" s="38" t="str">
        <f ca="1">IF(NOTA[[#This Row],[ID]]="","",COUNTIF(NOTA[ID_H],NOTA[[#This Row],[ID_H]]))</f>
        <v/>
      </c>
      <c r="AK330" s="38" t="str">
        <f ca="1">IF(NOTA[[#This Row],[TGL.NOTA]]="",IF(NOTA[[#This Row],[SUPPLIER_H]]="","",AK329),MONTH(NOTA[[#This Row],[TGL.NOTA]]))</f>
        <v/>
      </c>
      <c r="AL330" s="38" t="str">
        <f>LOWER(SUBSTITUTE(SUBSTITUTE(SUBSTITUTE(SUBSTITUTE(SUBSTITUTE(SUBSTITUTE(SUBSTITUTE(SUBSTITUTE(SUBSTITUTE(NOTA[NAMA BARANG]," ",),".",""),"-",""),"(",""),")",""),",",""),"/",""),"""",""),"+",""))</f>
        <v/>
      </c>
      <c r="AM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8" t="str">
        <f>IF(NOTA[[#This Row],[CONCAT4]]="","",_xlfn.IFNA(MATCH(NOTA[[#This Row],[CONCAT4]],[2]!RAW[CONCAT_H],0),FALSE))</f>
        <v/>
      </c>
      <c r="AQ330" s="38" t="str">
        <f>IF(NOTA[[#This Row],[CONCAT1]]="","",MATCH(NOTA[[#This Row],[CONCAT1]],[3]!db[NB NOTA_C],0))</f>
        <v/>
      </c>
      <c r="AR330" s="38" t="str">
        <f>IF(NOTA[[#This Row],[QTY/ CTN]]="","",TRUE)</f>
        <v/>
      </c>
      <c r="AS330" s="38" t="str">
        <f ca="1">IF(NOTA[[#This Row],[ID_H]]="","",IF(NOTA[[#This Row],[Column3]]=TRUE,NOTA[[#This Row],[QTY/ CTN]],INDEX([3]!db[QTY/ CTN],NOTA[[#This Row],[//DB]])))</f>
        <v/>
      </c>
      <c r="AT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0" s="38" t="str">
        <f ca="1">IF(NOTA[[#This Row],[ID_H]]="","",MATCH(NOTA[[#This Row],[NB NOTA_C_QTY]],[4]!db[NB NOTA_C_QTY+F],0))</f>
        <v/>
      </c>
      <c r="AV330" s="53" t="str">
        <f ca="1">IF(NOTA[[#This Row],[NB NOTA_C_QTY]]="","",ROW()-2)</f>
        <v/>
      </c>
    </row>
    <row r="331" spans="1:48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H331" s="47"/>
      <c r="N331" s="38"/>
      <c r="Q331" s="42"/>
      <c r="R331" s="48"/>
      <c r="S331" s="49"/>
      <c r="U331" s="50"/>
      <c r="V331" s="45"/>
      <c r="W331" s="50" t="str">
        <f>IF(NOTA[[#This Row],[HARGA/ CTN]]="",NOTA[[#This Row],[JUMLAH_H]],NOTA[[#This Row],[HARGA/ CTN]]*IF(NOTA[[#This Row],[C]]="",0,NOTA[[#This Row],[C]]))</f>
        <v/>
      </c>
      <c r="X331" s="50" t="str">
        <f>IF(NOTA[[#This Row],[JUMLAH]]="","",NOTA[[#This Row],[JUMLAH]]*NOTA[[#This Row],[DISC 1]])</f>
        <v/>
      </c>
      <c r="Y331" s="50" t="str">
        <f>IF(NOTA[[#This Row],[JUMLAH]]="","",(NOTA[[#This Row],[JUMLAH]]-NOTA[[#This Row],[DISC 1-]])*NOTA[[#This Row],[DISC 2]])</f>
        <v/>
      </c>
      <c r="Z331" s="50" t="str">
        <f>IF(NOTA[[#This Row],[JUMLAH]]="","",NOTA[[#This Row],[DISC 1-]]+NOTA[[#This Row],[DISC 2-]])</f>
        <v/>
      </c>
      <c r="AA331" s="50" t="str">
        <f>IF(NOTA[[#This Row],[JUMLAH]]="","",NOTA[[#This Row],[JUMLAH]]-NOTA[[#This Row],[DISC]])</f>
        <v/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50" t="str">
        <f>IF(OR(NOTA[[#This Row],[QTY]]="",NOTA[[#This Row],[HARGA SATUAN]]="",),"",NOTA[[#This Row],[QTY]]*NOTA[[#This Row],[HARGA SATUAN]])</f>
        <v/>
      </c>
      <c r="AG331" s="39" t="str">
        <f ca="1">IF(NOTA[ID_H]="","",INDEX(NOTA[TANGGAL],MATCH(,INDIRECT(ADDRESS(ROW(NOTA[TANGGAL]),COLUMN(NOTA[TANGGAL]))&amp;":"&amp;ADDRESS(ROW(),COLUMN(NOTA[TANGGAL]))),-1)))</f>
        <v/>
      </c>
      <c r="AH331" s="41" t="str">
        <f ca="1">IF(NOTA[[#This Row],[NAMA BARANG]]="","",INDEX(NOTA[SUPPLIER],MATCH(,INDIRECT(ADDRESS(ROW(NOTA[ID]),COLUMN(NOTA[ID]))&amp;":"&amp;ADDRESS(ROW(),COLUMN(NOTA[ID]))),-1)))</f>
        <v/>
      </c>
      <c r="AI331" s="41" t="str">
        <f ca="1">IF(NOTA[[#This Row],[ID_H]]="","",IF(NOTA[[#This Row],[FAKTUR]]="",INDIRECT(ADDRESS(ROW()-1,COLUMN())),NOTA[[#This Row],[FAKTUR]]))</f>
        <v/>
      </c>
      <c r="AJ331" s="38" t="str">
        <f ca="1">IF(NOTA[[#This Row],[ID]]="","",COUNTIF(NOTA[ID_H],NOTA[[#This Row],[ID_H]]))</f>
        <v/>
      </c>
      <c r="AK331" s="38" t="str">
        <f ca="1">IF(NOTA[[#This Row],[TGL.NOTA]]="",IF(NOTA[[#This Row],[SUPPLIER_H]]="","",AK330),MONTH(NOTA[[#This Row],[TGL.NOTA]]))</f>
        <v/>
      </c>
      <c r="AL331" s="38" t="str">
        <f>LOWER(SUBSTITUTE(SUBSTITUTE(SUBSTITUTE(SUBSTITUTE(SUBSTITUTE(SUBSTITUTE(SUBSTITUTE(SUBSTITUTE(SUBSTITUTE(NOTA[NAMA BARANG]," ",),".",""),"-",""),"(",""),")",""),",",""),"/",""),"""",""),"+",""))</f>
        <v/>
      </c>
      <c r="AM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8" t="str">
        <f>IF(NOTA[[#This Row],[CONCAT4]]="","",_xlfn.IFNA(MATCH(NOTA[[#This Row],[CONCAT4]],[2]!RAW[CONCAT_H],0),FALSE))</f>
        <v/>
      </c>
      <c r="AQ331" s="38" t="str">
        <f>IF(NOTA[[#This Row],[CONCAT1]]="","",MATCH(NOTA[[#This Row],[CONCAT1]],[3]!db[NB NOTA_C],0))</f>
        <v/>
      </c>
      <c r="AR331" s="38" t="str">
        <f>IF(NOTA[[#This Row],[QTY/ CTN]]="","",TRUE)</f>
        <v/>
      </c>
      <c r="AS331" s="38" t="str">
        <f ca="1">IF(NOTA[[#This Row],[ID_H]]="","",IF(NOTA[[#This Row],[Column3]]=TRUE,NOTA[[#This Row],[QTY/ CTN]],INDEX([3]!db[QTY/ CTN],NOTA[[#This Row],[//DB]])))</f>
        <v/>
      </c>
      <c r="AT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1" s="38" t="str">
        <f ca="1">IF(NOTA[[#This Row],[ID_H]]="","",MATCH(NOTA[[#This Row],[NB NOTA_C_QTY]],[4]!db[NB NOTA_C_QTY+F],0))</f>
        <v/>
      </c>
      <c r="AV331" s="53" t="str">
        <f ca="1">IF(NOTA[[#This Row],[NB NOTA_C_QTY]]="","",ROW()-2)</f>
        <v/>
      </c>
    </row>
    <row r="332" spans="1:48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H332" s="47"/>
      <c r="N332" s="38"/>
      <c r="Q332" s="42"/>
      <c r="R332" s="48"/>
      <c r="S332" s="49"/>
      <c r="U332" s="50"/>
      <c r="V332" s="45"/>
      <c r="W332" s="50" t="str">
        <f>IF(NOTA[[#This Row],[HARGA/ CTN]]="",NOTA[[#This Row],[JUMLAH_H]],NOTA[[#This Row],[HARGA/ CTN]]*IF(NOTA[[#This Row],[C]]="",0,NOTA[[#This Row],[C]]))</f>
        <v/>
      </c>
      <c r="X332" s="50" t="str">
        <f>IF(NOTA[[#This Row],[JUMLAH]]="","",NOTA[[#This Row],[JUMLAH]]*NOTA[[#This Row],[DISC 1]])</f>
        <v/>
      </c>
      <c r="Y332" s="50" t="str">
        <f>IF(NOTA[[#This Row],[JUMLAH]]="","",(NOTA[[#This Row],[JUMLAH]]-NOTA[[#This Row],[DISC 1-]])*NOTA[[#This Row],[DISC 2]])</f>
        <v/>
      </c>
      <c r="Z332" s="50" t="str">
        <f>IF(NOTA[[#This Row],[JUMLAH]]="","",NOTA[[#This Row],[DISC 1-]]+NOTA[[#This Row],[DISC 2-]])</f>
        <v/>
      </c>
      <c r="AA332" s="50" t="str">
        <f>IF(NOTA[[#This Row],[JUMLAH]]="","",NOTA[[#This Row],[JUMLAH]]-NOTA[[#This Row],[DISC]])</f>
        <v/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50" t="str">
        <f>IF(OR(NOTA[[#This Row],[QTY]]="",NOTA[[#This Row],[HARGA SATUAN]]="",),"",NOTA[[#This Row],[QTY]]*NOTA[[#This Row],[HARGA SATUAN]])</f>
        <v/>
      </c>
      <c r="AG332" s="39" t="str">
        <f ca="1">IF(NOTA[ID_H]="","",INDEX(NOTA[TANGGAL],MATCH(,INDIRECT(ADDRESS(ROW(NOTA[TANGGAL]),COLUMN(NOTA[TANGGAL]))&amp;":"&amp;ADDRESS(ROW(),COLUMN(NOTA[TANGGAL]))),-1)))</f>
        <v/>
      </c>
      <c r="AH332" s="41" t="str">
        <f ca="1">IF(NOTA[[#This Row],[NAMA BARANG]]="","",INDEX(NOTA[SUPPLIER],MATCH(,INDIRECT(ADDRESS(ROW(NOTA[ID]),COLUMN(NOTA[ID]))&amp;":"&amp;ADDRESS(ROW(),COLUMN(NOTA[ID]))),-1)))</f>
        <v/>
      </c>
      <c r="AI332" s="41" t="str">
        <f ca="1">IF(NOTA[[#This Row],[ID_H]]="","",IF(NOTA[[#This Row],[FAKTUR]]="",INDIRECT(ADDRESS(ROW()-1,COLUMN())),NOTA[[#This Row],[FAKTUR]]))</f>
        <v/>
      </c>
      <c r="AJ332" s="38" t="str">
        <f ca="1">IF(NOTA[[#This Row],[ID]]="","",COUNTIF(NOTA[ID_H],NOTA[[#This Row],[ID_H]]))</f>
        <v/>
      </c>
      <c r="AK332" s="38" t="str">
        <f ca="1">IF(NOTA[[#This Row],[TGL.NOTA]]="",IF(NOTA[[#This Row],[SUPPLIER_H]]="","",AK331),MONTH(NOTA[[#This Row],[TGL.NOTA]]))</f>
        <v/>
      </c>
      <c r="AL332" s="38" t="str">
        <f>LOWER(SUBSTITUTE(SUBSTITUTE(SUBSTITUTE(SUBSTITUTE(SUBSTITUTE(SUBSTITUTE(SUBSTITUTE(SUBSTITUTE(SUBSTITUTE(NOTA[NAMA BARANG]," ",),".",""),"-",""),"(",""),")",""),",",""),"/",""),"""",""),"+",""))</f>
        <v/>
      </c>
      <c r="AM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38" t="str">
        <f>IF(NOTA[[#This Row],[CONCAT4]]="","",_xlfn.IFNA(MATCH(NOTA[[#This Row],[CONCAT4]],[2]!RAW[CONCAT_H],0),FALSE))</f>
        <v/>
      </c>
      <c r="AQ332" s="38" t="str">
        <f>IF(NOTA[[#This Row],[CONCAT1]]="","",MATCH(NOTA[[#This Row],[CONCAT1]],[3]!db[NB NOTA_C],0))</f>
        <v/>
      </c>
      <c r="AR332" s="38" t="str">
        <f>IF(NOTA[[#This Row],[QTY/ CTN]]="","",TRUE)</f>
        <v/>
      </c>
      <c r="AS332" s="38" t="str">
        <f ca="1">IF(NOTA[[#This Row],[ID_H]]="","",IF(NOTA[[#This Row],[Column3]]=TRUE,NOTA[[#This Row],[QTY/ CTN]],INDEX([3]!db[QTY/ CTN],NOTA[[#This Row],[//DB]])))</f>
        <v/>
      </c>
      <c r="AT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2" s="38" t="str">
        <f ca="1">IF(NOTA[[#This Row],[ID_H]]="","",MATCH(NOTA[[#This Row],[NB NOTA_C_QTY]],[4]!db[NB NOTA_C_QTY+F],0))</f>
        <v/>
      </c>
      <c r="AV332" s="53" t="str">
        <f ca="1">IF(NOTA[[#This Row],[NB NOTA_C_QTY]]="","",ROW()-2)</f>
        <v/>
      </c>
    </row>
    <row r="333" spans="1:48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H333" s="47"/>
      <c r="N333" s="38"/>
      <c r="Q333" s="42"/>
      <c r="R333" s="48"/>
      <c r="S333" s="49"/>
      <c r="U333" s="50"/>
      <c r="V333" s="45"/>
      <c r="W333" s="50" t="str">
        <f>IF(NOTA[[#This Row],[HARGA/ CTN]]="",NOTA[[#This Row],[JUMLAH_H]],NOTA[[#This Row],[HARGA/ CTN]]*IF(NOTA[[#This Row],[C]]="",0,NOTA[[#This Row],[C]]))</f>
        <v/>
      </c>
      <c r="X333" s="50" t="str">
        <f>IF(NOTA[[#This Row],[JUMLAH]]="","",NOTA[[#This Row],[JUMLAH]]*NOTA[[#This Row],[DISC 1]])</f>
        <v/>
      </c>
      <c r="Y333" s="50" t="str">
        <f>IF(NOTA[[#This Row],[JUMLAH]]="","",(NOTA[[#This Row],[JUMLAH]]-NOTA[[#This Row],[DISC 1-]])*NOTA[[#This Row],[DISC 2]])</f>
        <v/>
      </c>
      <c r="Z333" s="50" t="str">
        <f>IF(NOTA[[#This Row],[JUMLAH]]="","",NOTA[[#This Row],[DISC 1-]]+NOTA[[#This Row],[DISC 2-]])</f>
        <v/>
      </c>
      <c r="AA333" s="50" t="str">
        <f>IF(NOTA[[#This Row],[JUMLAH]]="","",NOTA[[#This Row],[JUMLAH]]-NOTA[[#This Row],[DISC]])</f>
        <v/>
      </c>
      <c r="AB333" s="50"/>
      <c r="AC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3" s="50" t="str">
        <f>IF(OR(NOTA[[#This Row],[QTY]]="",NOTA[[#This Row],[HARGA SATUAN]]="",),"",NOTA[[#This Row],[QTY]]*NOTA[[#This Row],[HARGA SATUAN]])</f>
        <v/>
      </c>
      <c r="AG333" s="39" t="str">
        <f ca="1">IF(NOTA[ID_H]="","",INDEX(NOTA[TANGGAL],MATCH(,INDIRECT(ADDRESS(ROW(NOTA[TANGGAL]),COLUMN(NOTA[TANGGAL]))&amp;":"&amp;ADDRESS(ROW(),COLUMN(NOTA[TANGGAL]))),-1)))</f>
        <v/>
      </c>
      <c r="AH333" s="41" t="str">
        <f ca="1">IF(NOTA[[#This Row],[NAMA BARANG]]="","",INDEX(NOTA[SUPPLIER],MATCH(,INDIRECT(ADDRESS(ROW(NOTA[ID]),COLUMN(NOTA[ID]))&amp;":"&amp;ADDRESS(ROW(),COLUMN(NOTA[ID]))),-1)))</f>
        <v/>
      </c>
      <c r="AI333" s="41" t="str">
        <f ca="1">IF(NOTA[[#This Row],[ID_H]]="","",IF(NOTA[[#This Row],[FAKTUR]]="",INDIRECT(ADDRESS(ROW()-1,COLUMN())),NOTA[[#This Row],[FAKTUR]]))</f>
        <v/>
      </c>
      <c r="AJ333" s="38" t="str">
        <f ca="1">IF(NOTA[[#This Row],[ID]]="","",COUNTIF(NOTA[ID_H],NOTA[[#This Row],[ID_H]]))</f>
        <v/>
      </c>
      <c r="AK333" s="38" t="str">
        <f ca="1">IF(NOTA[[#This Row],[TGL.NOTA]]="",IF(NOTA[[#This Row],[SUPPLIER_H]]="","",AK332),MONTH(NOTA[[#This Row],[TGL.NOTA]]))</f>
        <v/>
      </c>
      <c r="AL333" s="38" t="str">
        <f>LOWER(SUBSTITUTE(SUBSTITUTE(SUBSTITUTE(SUBSTITUTE(SUBSTITUTE(SUBSTITUTE(SUBSTITUTE(SUBSTITUTE(SUBSTITUTE(NOTA[NAMA BARANG]," ",),".",""),"-",""),"(",""),")",""),",",""),"/",""),"""",""),"+",""))</f>
        <v/>
      </c>
      <c r="AM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8" t="str">
        <f>IF(NOTA[[#This Row],[CONCAT4]]="","",_xlfn.IFNA(MATCH(NOTA[[#This Row],[CONCAT4]],[2]!RAW[CONCAT_H],0),FALSE))</f>
        <v/>
      </c>
      <c r="AQ333" s="38" t="str">
        <f>IF(NOTA[[#This Row],[CONCAT1]]="","",MATCH(NOTA[[#This Row],[CONCAT1]],[3]!db[NB NOTA_C],0))</f>
        <v/>
      </c>
      <c r="AR333" s="38" t="str">
        <f>IF(NOTA[[#This Row],[QTY/ CTN]]="","",TRUE)</f>
        <v/>
      </c>
      <c r="AS333" s="38" t="str">
        <f ca="1">IF(NOTA[[#This Row],[ID_H]]="","",IF(NOTA[[#This Row],[Column3]]=TRUE,NOTA[[#This Row],[QTY/ CTN]],INDEX([3]!db[QTY/ CTN],NOTA[[#This Row],[//DB]])))</f>
        <v/>
      </c>
      <c r="AT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3" s="38" t="str">
        <f ca="1">IF(NOTA[[#This Row],[ID_H]]="","",MATCH(NOTA[[#This Row],[NB NOTA_C_QTY]],[4]!db[NB NOTA_C_QTY+F],0))</f>
        <v/>
      </c>
      <c r="AV333" s="53" t="str">
        <f ca="1">IF(NOTA[[#This Row],[NB NOTA_C_QTY]]="","",ROW()-2)</f>
        <v/>
      </c>
    </row>
    <row r="334" spans="1:48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H334" s="47"/>
      <c r="N334" s="38"/>
      <c r="Q334" s="42"/>
      <c r="R334" s="48"/>
      <c r="S334" s="49"/>
      <c r="U334" s="50"/>
      <c r="V334" s="45"/>
      <c r="W334" s="50" t="str">
        <f>IF(NOTA[[#This Row],[HARGA/ CTN]]="",NOTA[[#This Row],[JUMLAH_H]],NOTA[[#This Row],[HARGA/ CTN]]*IF(NOTA[[#This Row],[C]]="",0,NOTA[[#This Row],[C]]))</f>
        <v/>
      </c>
      <c r="X334" s="50" t="str">
        <f>IF(NOTA[[#This Row],[JUMLAH]]="","",NOTA[[#This Row],[JUMLAH]]*NOTA[[#This Row],[DISC 1]])</f>
        <v/>
      </c>
      <c r="Y334" s="50" t="str">
        <f>IF(NOTA[[#This Row],[JUMLAH]]="","",(NOTA[[#This Row],[JUMLAH]]-NOTA[[#This Row],[DISC 1-]])*NOTA[[#This Row],[DISC 2]])</f>
        <v/>
      </c>
      <c r="Z334" s="50" t="str">
        <f>IF(NOTA[[#This Row],[JUMLAH]]="","",NOTA[[#This Row],[DISC 1-]]+NOTA[[#This Row],[DISC 2-]])</f>
        <v/>
      </c>
      <c r="AA334" s="50" t="str">
        <f>IF(NOTA[[#This Row],[JUMLAH]]="","",NOTA[[#This Row],[JUMLAH]]-NOTA[[#This Row],[DISC]])</f>
        <v/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0" t="str">
        <f>IF(OR(NOTA[[#This Row],[QTY]]="",NOTA[[#This Row],[HARGA SATUAN]]="",),"",NOTA[[#This Row],[QTY]]*NOTA[[#This Row],[HARGA SATUAN]])</f>
        <v/>
      </c>
      <c r="AG334" s="39" t="str">
        <f ca="1">IF(NOTA[ID_H]="","",INDEX(NOTA[TANGGAL],MATCH(,INDIRECT(ADDRESS(ROW(NOTA[TANGGAL]),COLUMN(NOTA[TANGGAL]))&amp;":"&amp;ADDRESS(ROW(),COLUMN(NOTA[TANGGAL]))),-1)))</f>
        <v/>
      </c>
      <c r="AH334" s="41" t="str">
        <f ca="1">IF(NOTA[[#This Row],[NAMA BARANG]]="","",INDEX(NOTA[SUPPLIER],MATCH(,INDIRECT(ADDRESS(ROW(NOTA[ID]),COLUMN(NOTA[ID]))&amp;":"&amp;ADDRESS(ROW(),COLUMN(NOTA[ID]))),-1)))</f>
        <v/>
      </c>
      <c r="AI334" s="41" t="str">
        <f ca="1">IF(NOTA[[#This Row],[ID_H]]="","",IF(NOTA[[#This Row],[FAKTUR]]="",INDIRECT(ADDRESS(ROW()-1,COLUMN())),NOTA[[#This Row],[FAKTUR]]))</f>
        <v/>
      </c>
      <c r="AJ334" s="38" t="str">
        <f ca="1">IF(NOTA[[#This Row],[ID]]="","",COUNTIF(NOTA[ID_H],NOTA[[#This Row],[ID_H]]))</f>
        <v/>
      </c>
      <c r="AK334" s="38" t="str">
        <f ca="1">IF(NOTA[[#This Row],[TGL.NOTA]]="",IF(NOTA[[#This Row],[SUPPLIER_H]]="","",AK333),MONTH(NOTA[[#This Row],[TGL.NOTA]]))</f>
        <v/>
      </c>
      <c r="AL334" s="38" t="str">
        <f>LOWER(SUBSTITUTE(SUBSTITUTE(SUBSTITUTE(SUBSTITUTE(SUBSTITUTE(SUBSTITUTE(SUBSTITUTE(SUBSTITUTE(SUBSTITUTE(NOTA[NAMA BARANG]," ",),".",""),"-",""),"(",""),")",""),",",""),"/",""),"""",""),"+",""))</f>
        <v/>
      </c>
      <c r="AM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8" t="str">
        <f>IF(NOTA[[#This Row],[CONCAT4]]="","",_xlfn.IFNA(MATCH(NOTA[[#This Row],[CONCAT4]],[2]!RAW[CONCAT_H],0),FALSE))</f>
        <v/>
      </c>
      <c r="AQ334" s="38" t="str">
        <f>IF(NOTA[[#This Row],[CONCAT1]]="","",MATCH(NOTA[[#This Row],[CONCAT1]],[3]!db[NB NOTA_C],0))</f>
        <v/>
      </c>
      <c r="AR334" s="38" t="str">
        <f>IF(NOTA[[#This Row],[QTY/ CTN]]="","",TRUE)</f>
        <v/>
      </c>
      <c r="AS334" s="38" t="str">
        <f ca="1">IF(NOTA[[#This Row],[ID_H]]="","",IF(NOTA[[#This Row],[Column3]]=TRUE,NOTA[[#This Row],[QTY/ CTN]],INDEX([3]!db[QTY/ CTN],NOTA[[#This Row],[//DB]])))</f>
        <v/>
      </c>
      <c r="AT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4" s="38" t="str">
        <f ca="1">IF(NOTA[[#This Row],[ID_H]]="","",MATCH(NOTA[[#This Row],[NB NOTA_C_QTY]],[4]!db[NB NOTA_C_QTY+F],0))</f>
        <v/>
      </c>
      <c r="AV334" s="53" t="str">
        <f ca="1">IF(NOTA[[#This Row],[NB NOTA_C_QTY]]="","",ROW()-2)</f>
        <v/>
      </c>
    </row>
    <row r="335" spans="1:48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H335" s="47"/>
      <c r="N335" s="38"/>
      <c r="Q335" s="42"/>
      <c r="R335" s="48"/>
      <c r="S335" s="49"/>
      <c r="U335" s="50"/>
      <c r="V335" s="45"/>
      <c r="W335" s="50" t="str">
        <f>IF(NOTA[[#This Row],[HARGA/ CTN]]="",NOTA[[#This Row],[JUMLAH_H]],NOTA[[#This Row],[HARGA/ CTN]]*IF(NOTA[[#This Row],[C]]="",0,NOTA[[#This Row],[C]]))</f>
        <v/>
      </c>
      <c r="X335" s="50" t="str">
        <f>IF(NOTA[[#This Row],[JUMLAH]]="","",NOTA[[#This Row],[JUMLAH]]*NOTA[[#This Row],[DISC 1]])</f>
        <v/>
      </c>
      <c r="Y335" s="50" t="str">
        <f>IF(NOTA[[#This Row],[JUMLAH]]="","",(NOTA[[#This Row],[JUMLAH]]-NOTA[[#This Row],[DISC 1-]])*NOTA[[#This Row],[DISC 2]])</f>
        <v/>
      </c>
      <c r="Z335" s="50" t="str">
        <f>IF(NOTA[[#This Row],[JUMLAH]]="","",NOTA[[#This Row],[DISC 1-]]+NOTA[[#This Row],[DISC 2-]])</f>
        <v/>
      </c>
      <c r="AA335" s="50" t="str">
        <f>IF(NOTA[[#This Row],[JUMLAH]]="","",NOTA[[#This Row],[JUMLAH]]-NOTA[[#This Row],[DISC]])</f>
        <v/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5" s="50" t="str">
        <f>IF(OR(NOTA[[#This Row],[QTY]]="",NOTA[[#This Row],[HARGA SATUAN]]="",),"",NOTA[[#This Row],[QTY]]*NOTA[[#This Row],[HARGA SATUAN]])</f>
        <v/>
      </c>
      <c r="AG335" s="39" t="str">
        <f ca="1">IF(NOTA[ID_H]="","",INDEX(NOTA[TANGGAL],MATCH(,INDIRECT(ADDRESS(ROW(NOTA[TANGGAL]),COLUMN(NOTA[TANGGAL]))&amp;":"&amp;ADDRESS(ROW(),COLUMN(NOTA[TANGGAL]))),-1)))</f>
        <v/>
      </c>
      <c r="AH335" s="41" t="str">
        <f ca="1">IF(NOTA[[#This Row],[NAMA BARANG]]="","",INDEX(NOTA[SUPPLIER],MATCH(,INDIRECT(ADDRESS(ROW(NOTA[ID]),COLUMN(NOTA[ID]))&amp;":"&amp;ADDRESS(ROW(),COLUMN(NOTA[ID]))),-1)))</f>
        <v/>
      </c>
      <c r="AI335" s="41" t="str">
        <f ca="1">IF(NOTA[[#This Row],[ID_H]]="","",IF(NOTA[[#This Row],[FAKTUR]]="",INDIRECT(ADDRESS(ROW()-1,COLUMN())),NOTA[[#This Row],[FAKTUR]]))</f>
        <v/>
      </c>
      <c r="AJ335" s="38" t="str">
        <f ca="1">IF(NOTA[[#This Row],[ID]]="","",COUNTIF(NOTA[ID_H],NOTA[[#This Row],[ID_H]]))</f>
        <v/>
      </c>
      <c r="AK335" s="38" t="str">
        <f ca="1">IF(NOTA[[#This Row],[TGL.NOTA]]="",IF(NOTA[[#This Row],[SUPPLIER_H]]="","",AK334),MONTH(NOTA[[#This Row],[TGL.NOTA]]))</f>
        <v/>
      </c>
      <c r="AL335" s="38" t="str">
        <f>LOWER(SUBSTITUTE(SUBSTITUTE(SUBSTITUTE(SUBSTITUTE(SUBSTITUTE(SUBSTITUTE(SUBSTITUTE(SUBSTITUTE(SUBSTITUTE(NOTA[NAMA BARANG]," ",),".",""),"-",""),"(",""),")",""),",",""),"/",""),"""",""),"+",""))</f>
        <v/>
      </c>
      <c r="AM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38" t="str">
        <f>IF(NOTA[[#This Row],[CONCAT4]]="","",_xlfn.IFNA(MATCH(NOTA[[#This Row],[CONCAT4]],[2]!RAW[CONCAT_H],0),FALSE))</f>
        <v/>
      </c>
      <c r="AQ335" s="38" t="str">
        <f>IF(NOTA[[#This Row],[CONCAT1]]="","",MATCH(NOTA[[#This Row],[CONCAT1]],[3]!db[NB NOTA_C],0))</f>
        <v/>
      </c>
      <c r="AR335" s="38" t="str">
        <f>IF(NOTA[[#This Row],[QTY/ CTN]]="","",TRUE)</f>
        <v/>
      </c>
      <c r="AS335" s="38" t="str">
        <f ca="1">IF(NOTA[[#This Row],[ID_H]]="","",IF(NOTA[[#This Row],[Column3]]=TRUE,NOTA[[#This Row],[QTY/ CTN]],INDEX([3]!db[QTY/ CTN],NOTA[[#This Row],[//DB]])))</f>
        <v/>
      </c>
      <c r="AT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5" s="38" t="str">
        <f ca="1">IF(NOTA[[#This Row],[ID_H]]="","",MATCH(NOTA[[#This Row],[NB NOTA_C_QTY]],[4]!db[NB NOTA_C_QTY+F],0))</f>
        <v/>
      </c>
      <c r="AV335" s="53" t="str">
        <f ca="1">IF(NOTA[[#This Row],[NB NOTA_C_QTY]]="","",ROW()-2)</f>
        <v/>
      </c>
    </row>
    <row r="336" spans="1:48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H336" s="47"/>
      <c r="N336" s="38"/>
      <c r="Q336" s="42"/>
      <c r="R336" s="48"/>
      <c r="S336" s="49"/>
      <c r="U336" s="50"/>
      <c r="V336" s="45"/>
      <c r="W336" s="50" t="str">
        <f>IF(NOTA[[#This Row],[HARGA/ CTN]]="",NOTA[[#This Row],[JUMLAH_H]],NOTA[[#This Row],[HARGA/ CTN]]*IF(NOTA[[#This Row],[C]]="",0,NOTA[[#This Row],[C]]))</f>
        <v/>
      </c>
      <c r="X336" s="50" t="str">
        <f>IF(NOTA[[#This Row],[JUMLAH]]="","",NOTA[[#This Row],[JUMLAH]]*NOTA[[#This Row],[DISC 1]])</f>
        <v/>
      </c>
      <c r="Y336" s="50" t="str">
        <f>IF(NOTA[[#This Row],[JUMLAH]]="","",(NOTA[[#This Row],[JUMLAH]]-NOTA[[#This Row],[DISC 1-]])*NOTA[[#This Row],[DISC 2]])</f>
        <v/>
      </c>
      <c r="Z336" s="50" t="str">
        <f>IF(NOTA[[#This Row],[JUMLAH]]="","",NOTA[[#This Row],[DISC 1-]]+NOTA[[#This Row],[DISC 2-]])</f>
        <v/>
      </c>
      <c r="AA336" s="50" t="str">
        <f>IF(NOTA[[#This Row],[JUMLAH]]="","",NOTA[[#This Row],[JUMLAH]]-NOTA[[#This Row],[DISC]])</f>
        <v/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6" s="50" t="str">
        <f>IF(OR(NOTA[[#This Row],[QTY]]="",NOTA[[#This Row],[HARGA SATUAN]]="",),"",NOTA[[#This Row],[QTY]]*NOTA[[#This Row],[HARGA SATUAN]])</f>
        <v/>
      </c>
      <c r="AG336" s="39" t="str">
        <f ca="1">IF(NOTA[ID_H]="","",INDEX(NOTA[TANGGAL],MATCH(,INDIRECT(ADDRESS(ROW(NOTA[TANGGAL]),COLUMN(NOTA[TANGGAL]))&amp;":"&amp;ADDRESS(ROW(),COLUMN(NOTA[TANGGAL]))),-1)))</f>
        <v/>
      </c>
      <c r="AH336" s="41" t="str">
        <f ca="1">IF(NOTA[[#This Row],[NAMA BARANG]]="","",INDEX(NOTA[SUPPLIER],MATCH(,INDIRECT(ADDRESS(ROW(NOTA[ID]),COLUMN(NOTA[ID]))&amp;":"&amp;ADDRESS(ROW(),COLUMN(NOTA[ID]))),-1)))</f>
        <v/>
      </c>
      <c r="AI336" s="41" t="str">
        <f ca="1">IF(NOTA[[#This Row],[ID_H]]="","",IF(NOTA[[#This Row],[FAKTUR]]="",INDIRECT(ADDRESS(ROW()-1,COLUMN())),NOTA[[#This Row],[FAKTUR]]))</f>
        <v/>
      </c>
      <c r="AJ336" s="38" t="str">
        <f ca="1">IF(NOTA[[#This Row],[ID]]="","",COUNTIF(NOTA[ID_H],NOTA[[#This Row],[ID_H]]))</f>
        <v/>
      </c>
      <c r="AK336" s="38" t="str">
        <f ca="1">IF(NOTA[[#This Row],[TGL.NOTA]]="",IF(NOTA[[#This Row],[SUPPLIER_H]]="","",AK335),MONTH(NOTA[[#This Row],[TGL.NOTA]]))</f>
        <v/>
      </c>
      <c r="AL336" s="38" t="str">
        <f>LOWER(SUBSTITUTE(SUBSTITUTE(SUBSTITUTE(SUBSTITUTE(SUBSTITUTE(SUBSTITUTE(SUBSTITUTE(SUBSTITUTE(SUBSTITUTE(NOTA[NAMA BARANG]," ",),".",""),"-",""),"(",""),")",""),",",""),"/",""),"""",""),"+",""))</f>
        <v/>
      </c>
      <c r="AM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8" t="str">
        <f>IF(NOTA[[#This Row],[CONCAT4]]="","",_xlfn.IFNA(MATCH(NOTA[[#This Row],[CONCAT4]],[2]!RAW[CONCAT_H],0),FALSE))</f>
        <v/>
      </c>
      <c r="AQ336" s="38" t="str">
        <f>IF(NOTA[[#This Row],[CONCAT1]]="","",MATCH(NOTA[[#This Row],[CONCAT1]],[3]!db[NB NOTA_C],0))</f>
        <v/>
      </c>
      <c r="AR336" s="38" t="str">
        <f>IF(NOTA[[#This Row],[QTY/ CTN]]="","",TRUE)</f>
        <v/>
      </c>
      <c r="AS336" s="38" t="str">
        <f ca="1">IF(NOTA[[#This Row],[ID_H]]="","",IF(NOTA[[#This Row],[Column3]]=TRUE,NOTA[[#This Row],[QTY/ CTN]],INDEX([3]!db[QTY/ CTN],NOTA[[#This Row],[//DB]])))</f>
        <v/>
      </c>
      <c r="AT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6" s="38" t="str">
        <f ca="1">IF(NOTA[[#This Row],[ID_H]]="","",MATCH(NOTA[[#This Row],[NB NOTA_C_QTY]],[4]!db[NB NOTA_C_QTY+F],0))</f>
        <v/>
      </c>
      <c r="AV336" s="53" t="str">
        <f ca="1">IF(NOTA[[#This Row],[NB NOTA_C_QTY]]="","",ROW()-2)</f>
        <v/>
      </c>
    </row>
    <row r="337" spans="1:48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H337" s="47"/>
      <c r="N337" s="38"/>
      <c r="Q337" s="42"/>
      <c r="R337" s="48"/>
      <c r="S337" s="49"/>
      <c r="U337" s="50"/>
      <c r="V337" s="45"/>
      <c r="W337" s="50" t="str">
        <f>IF(NOTA[[#This Row],[HARGA/ CTN]]="",NOTA[[#This Row],[JUMLAH_H]],NOTA[[#This Row],[HARGA/ CTN]]*IF(NOTA[[#This Row],[C]]="",0,NOTA[[#This Row],[C]]))</f>
        <v/>
      </c>
      <c r="X337" s="50" t="str">
        <f>IF(NOTA[[#This Row],[JUMLAH]]="","",NOTA[[#This Row],[JUMLAH]]*NOTA[[#This Row],[DISC 1]])</f>
        <v/>
      </c>
      <c r="Y337" s="50" t="str">
        <f>IF(NOTA[[#This Row],[JUMLAH]]="","",(NOTA[[#This Row],[JUMLAH]]-NOTA[[#This Row],[DISC 1-]])*NOTA[[#This Row],[DISC 2]])</f>
        <v/>
      </c>
      <c r="Z337" s="50" t="str">
        <f>IF(NOTA[[#This Row],[JUMLAH]]="","",NOTA[[#This Row],[DISC 1-]]+NOTA[[#This Row],[DISC 2-]])</f>
        <v/>
      </c>
      <c r="AA337" s="50" t="str">
        <f>IF(NOTA[[#This Row],[JUMLAH]]="","",NOTA[[#This Row],[JUMLAH]]-NOTA[[#This Row],[DISC]])</f>
        <v/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7" s="50" t="str">
        <f>IF(OR(NOTA[[#This Row],[QTY]]="",NOTA[[#This Row],[HARGA SATUAN]]="",),"",NOTA[[#This Row],[QTY]]*NOTA[[#This Row],[HARGA SATUAN]])</f>
        <v/>
      </c>
      <c r="AG337" s="39" t="str">
        <f ca="1">IF(NOTA[ID_H]="","",INDEX(NOTA[TANGGAL],MATCH(,INDIRECT(ADDRESS(ROW(NOTA[TANGGAL]),COLUMN(NOTA[TANGGAL]))&amp;":"&amp;ADDRESS(ROW(),COLUMN(NOTA[TANGGAL]))),-1)))</f>
        <v/>
      </c>
      <c r="AH337" s="41" t="str">
        <f ca="1">IF(NOTA[[#This Row],[NAMA BARANG]]="","",INDEX(NOTA[SUPPLIER],MATCH(,INDIRECT(ADDRESS(ROW(NOTA[ID]),COLUMN(NOTA[ID]))&amp;":"&amp;ADDRESS(ROW(),COLUMN(NOTA[ID]))),-1)))</f>
        <v/>
      </c>
      <c r="AI337" s="41" t="str">
        <f ca="1">IF(NOTA[[#This Row],[ID_H]]="","",IF(NOTA[[#This Row],[FAKTUR]]="",INDIRECT(ADDRESS(ROW()-1,COLUMN())),NOTA[[#This Row],[FAKTUR]]))</f>
        <v/>
      </c>
      <c r="AJ337" s="38" t="str">
        <f ca="1">IF(NOTA[[#This Row],[ID]]="","",COUNTIF(NOTA[ID_H],NOTA[[#This Row],[ID_H]]))</f>
        <v/>
      </c>
      <c r="AK337" s="38" t="str">
        <f ca="1">IF(NOTA[[#This Row],[TGL.NOTA]]="",IF(NOTA[[#This Row],[SUPPLIER_H]]="","",AK336),MONTH(NOTA[[#This Row],[TGL.NOTA]]))</f>
        <v/>
      </c>
      <c r="AL337" s="38" t="str">
        <f>LOWER(SUBSTITUTE(SUBSTITUTE(SUBSTITUTE(SUBSTITUTE(SUBSTITUTE(SUBSTITUTE(SUBSTITUTE(SUBSTITUTE(SUBSTITUTE(NOTA[NAMA BARANG]," ",),".",""),"-",""),"(",""),")",""),",",""),"/",""),"""",""),"+",""))</f>
        <v/>
      </c>
      <c r="AM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8" t="str">
        <f>IF(NOTA[[#This Row],[CONCAT4]]="","",_xlfn.IFNA(MATCH(NOTA[[#This Row],[CONCAT4]],[2]!RAW[CONCAT_H],0),FALSE))</f>
        <v/>
      </c>
      <c r="AQ337" s="38" t="str">
        <f>IF(NOTA[[#This Row],[CONCAT1]]="","",MATCH(NOTA[[#This Row],[CONCAT1]],[3]!db[NB NOTA_C],0))</f>
        <v/>
      </c>
      <c r="AR337" s="38" t="str">
        <f>IF(NOTA[[#This Row],[QTY/ CTN]]="","",TRUE)</f>
        <v/>
      </c>
      <c r="AS337" s="38" t="str">
        <f ca="1">IF(NOTA[[#This Row],[ID_H]]="","",IF(NOTA[[#This Row],[Column3]]=TRUE,NOTA[[#This Row],[QTY/ CTN]],INDEX([3]!db[QTY/ CTN],NOTA[[#This Row],[//DB]])))</f>
        <v/>
      </c>
      <c r="AT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7" s="38" t="str">
        <f ca="1">IF(NOTA[[#This Row],[ID_H]]="","",MATCH(NOTA[[#This Row],[NB NOTA_C_QTY]],[4]!db[NB NOTA_C_QTY+F],0))</f>
        <v/>
      </c>
      <c r="AV337" s="53" t="str">
        <f ca="1">IF(NOTA[[#This Row],[NB NOTA_C_QTY]]="","",ROW()-2)</f>
        <v/>
      </c>
    </row>
    <row r="338" spans="1:48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H338" s="47"/>
      <c r="N338" s="38"/>
      <c r="Q338" s="42"/>
      <c r="R338" s="48"/>
      <c r="S338" s="49"/>
      <c r="U338" s="50"/>
      <c r="V338" s="45"/>
      <c r="W338" s="50" t="str">
        <f>IF(NOTA[[#This Row],[HARGA/ CTN]]="",NOTA[[#This Row],[JUMLAH_H]],NOTA[[#This Row],[HARGA/ CTN]]*IF(NOTA[[#This Row],[C]]="",0,NOTA[[#This Row],[C]]))</f>
        <v/>
      </c>
      <c r="X338" s="50" t="str">
        <f>IF(NOTA[[#This Row],[JUMLAH]]="","",NOTA[[#This Row],[JUMLAH]]*NOTA[[#This Row],[DISC 1]])</f>
        <v/>
      </c>
      <c r="Y338" s="50" t="str">
        <f>IF(NOTA[[#This Row],[JUMLAH]]="","",(NOTA[[#This Row],[JUMLAH]]-NOTA[[#This Row],[DISC 1-]])*NOTA[[#This Row],[DISC 2]])</f>
        <v/>
      </c>
      <c r="Z338" s="50" t="str">
        <f>IF(NOTA[[#This Row],[JUMLAH]]="","",NOTA[[#This Row],[DISC 1-]]+NOTA[[#This Row],[DISC 2-]])</f>
        <v/>
      </c>
      <c r="AA338" s="50" t="str">
        <f>IF(NOTA[[#This Row],[JUMLAH]]="","",NOTA[[#This Row],[JUMLAH]]-NOTA[[#This Row],[DISC]])</f>
        <v/>
      </c>
      <c r="AB338" s="50"/>
      <c r="AC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50" t="str">
        <f>IF(OR(NOTA[[#This Row],[QTY]]="",NOTA[[#This Row],[HARGA SATUAN]]="",),"",NOTA[[#This Row],[QTY]]*NOTA[[#This Row],[HARGA SATUAN]])</f>
        <v/>
      </c>
      <c r="AG338" s="39" t="str">
        <f ca="1">IF(NOTA[ID_H]="","",INDEX(NOTA[TANGGAL],MATCH(,INDIRECT(ADDRESS(ROW(NOTA[TANGGAL]),COLUMN(NOTA[TANGGAL]))&amp;":"&amp;ADDRESS(ROW(),COLUMN(NOTA[TANGGAL]))),-1)))</f>
        <v/>
      </c>
      <c r="AH338" s="41" t="str">
        <f ca="1">IF(NOTA[[#This Row],[NAMA BARANG]]="","",INDEX(NOTA[SUPPLIER],MATCH(,INDIRECT(ADDRESS(ROW(NOTA[ID]),COLUMN(NOTA[ID]))&amp;":"&amp;ADDRESS(ROW(),COLUMN(NOTA[ID]))),-1)))</f>
        <v/>
      </c>
      <c r="AI338" s="41" t="str">
        <f ca="1">IF(NOTA[[#This Row],[ID_H]]="","",IF(NOTA[[#This Row],[FAKTUR]]="",INDIRECT(ADDRESS(ROW()-1,COLUMN())),NOTA[[#This Row],[FAKTUR]]))</f>
        <v/>
      </c>
      <c r="AJ338" s="38" t="str">
        <f ca="1">IF(NOTA[[#This Row],[ID]]="","",COUNTIF(NOTA[ID_H],NOTA[[#This Row],[ID_H]]))</f>
        <v/>
      </c>
      <c r="AK338" s="38" t="str">
        <f ca="1">IF(NOTA[[#This Row],[TGL.NOTA]]="",IF(NOTA[[#This Row],[SUPPLIER_H]]="","",AK337),MONTH(NOTA[[#This Row],[TGL.NOTA]]))</f>
        <v/>
      </c>
      <c r="AL338" s="38" t="str">
        <f>LOWER(SUBSTITUTE(SUBSTITUTE(SUBSTITUTE(SUBSTITUTE(SUBSTITUTE(SUBSTITUTE(SUBSTITUTE(SUBSTITUTE(SUBSTITUTE(NOTA[NAMA BARANG]," ",),".",""),"-",""),"(",""),")",""),",",""),"/",""),"""",""),"+",""))</f>
        <v/>
      </c>
      <c r="AM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8" t="str">
        <f>IF(NOTA[[#This Row],[CONCAT4]]="","",_xlfn.IFNA(MATCH(NOTA[[#This Row],[CONCAT4]],[2]!RAW[CONCAT_H],0),FALSE))</f>
        <v/>
      </c>
      <c r="AQ338" s="38" t="str">
        <f>IF(NOTA[[#This Row],[CONCAT1]]="","",MATCH(NOTA[[#This Row],[CONCAT1]],[3]!db[NB NOTA_C],0))</f>
        <v/>
      </c>
      <c r="AR338" s="38" t="str">
        <f>IF(NOTA[[#This Row],[QTY/ CTN]]="","",TRUE)</f>
        <v/>
      </c>
      <c r="AS338" s="38" t="str">
        <f ca="1">IF(NOTA[[#This Row],[ID_H]]="","",IF(NOTA[[#This Row],[Column3]]=TRUE,NOTA[[#This Row],[QTY/ CTN]],INDEX([3]!db[QTY/ CTN],NOTA[[#This Row],[//DB]])))</f>
        <v/>
      </c>
      <c r="AT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8" s="38" t="str">
        <f ca="1">IF(NOTA[[#This Row],[ID_H]]="","",MATCH(NOTA[[#This Row],[NB NOTA_C_QTY]],[4]!db[NB NOTA_C_QTY+F],0))</f>
        <v/>
      </c>
      <c r="AV338" s="53" t="str">
        <f ca="1">IF(NOTA[[#This Row],[NB NOTA_C_QTY]]="","",ROW()-2)</f>
        <v/>
      </c>
    </row>
    <row r="339" spans="1:48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H339" s="47"/>
      <c r="N339" s="38"/>
      <c r="Q339" s="42"/>
      <c r="R339" s="48"/>
      <c r="S339" s="49"/>
      <c r="U339" s="50"/>
      <c r="V339" s="45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0" t="str">
        <f>IF(OR(NOTA[[#This Row],[QTY]]="",NOTA[[#This Row],[HARGA SATUAN]]="",),"",NOTA[[#This Row],[QTY]]*NOTA[[#This Row],[HARGA SATUAN]])</f>
        <v/>
      </c>
      <c r="AG339" s="39" t="str">
        <f ca="1">IF(NOTA[ID_H]="","",INDEX(NOTA[TANGGAL],MATCH(,INDIRECT(ADDRESS(ROW(NOTA[TANGGAL]),COLUMN(NOTA[TANGGAL]))&amp;":"&amp;ADDRESS(ROW(),COLUMN(NOTA[TANGGAL]))),-1)))</f>
        <v/>
      </c>
      <c r="AH339" s="41" t="str">
        <f ca="1">IF(NOTA[[#This Row],[NAMA BARANG]]="","",INDEX(NOTA[SUPPLIER],MATCH(,INDIRECT(ADDRESS(ROW(NOTA[ID]),COLUMN(NOTA[ID]))&amp;":"&amp;ADDRESS(ROW(),COLUMN(NOTA[ID]))),-1)))</f>
        <v/>
      </c>
      <c r="AI339" s="41" t="str">
        <f ca="1">IF(NOTA[[#This Row],[ID_H]]="","",IF(NOTA[[#This Row],[FAKTUR]]="",INDIRECT(ADDRESS(ROW()-1,COLUMN())),NOTA[[#This Row],[FAKTUR]]))</f>
        <v/>
      </c>
      <c r="AJ339" s="38" t="str">
        <f ca="1">IF(NOTA[[#This Row],[ID]]="","",COUNTIF(NOTA[ID_H],NOTA[[#This Row],[ID_H]]))</f>
        <v/>
      </c>
      <c r="AK339" s="38" t="str">
        <f ca="1">IF(NOTA[[#This Row],[TGL.NOTA]]="",IF(NOTA[[#This Row],[SUPPLIER_H]]="","",AK338),MONTH(NOTA[[#This Row],[TGL.NOTA]]))</f>
        <v/>
      </c>
      <c r="AL339" s="38" t="str">
        <f>LOWER(SUBSTITUTE(SUBSTITUTE(SUBSTITUTE(SUBSTITUTE(SUBSTITUTE(SUBSTITUTE(SUBSTITUTE(SUBSTITUTE(SUBSTITUTE(NOTA[NAMA BARANG]," ",),".",""),"-",""),"(",""),")",""),",",""),"/",""),"""",""),"+",""))</f>
        <v/>
      </c>
      <c r="AM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38" t="str">
        <f>IF(NOTA[[#This Row],[CONCAT4]]="","",_xlfn.IFNA(MATCH(NOTA[[#This Row],[CONCAT4]],[2]!RAW[CONCAT_H],0),FALSE))</f>
        <v/>
      </c>
      <c r="AQ339" s="38" t="str">
        <f>IF(NOTA[[#This Row],[CONCAT1]]="","",MATCH(NOTA[[#This Row],[CONCAT1]],[3]!db[NB NOTA_C],0))</f>
        <v/>
      </c>
      <c r="AR339" s="38" t="str">
        <f>IF(NOTA[[#This Row],[QTY/ CTN]]="","",TRUE)</f>
        <v/>
      </c>
      <c r="AS339" s="38" t="str">
        <f ca="1">IF(NOTA[[#This Row],[ID_H]]="","",IF(NOTA[[#This Row],[Column3]]=TRUE,NOTA[[#This Row],[QTY/ CTN]],INDEX([3]!db[QTY/ CTN],NOTA[[#This Row],[//DB]])))</f>
        <v/>
      </c>
      <c r="AT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9" s="38" t="str">
        <f ca="1">IF(NOTA[[#This Row],[ID_H]]="","",MATCH(NOTA[[#This Row],[NB NOTA_C_QTY]],[4]!db[NB NOTA_C_QTY+F],0))</f>
        <v/>
      </c>
      <c r="AV339" s="53" t="str">
        <f ca="1">IF(NOTA[[#This Row],[NB NOTA_C_QTY]]="","",ROW()-2)</f>
        <v/>
      </c>
    </row>
    <row r="340" spans="1:48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H340" s="47"/>
      <c r="N340" s="38"/>
      <c r="Q340" s="42"/>
      <c r="R340" s="48"/>
      <c r="S340" s="49"/>
      <c r="U340" s="50"/>
      <c r="V340" s="45"/>
      <c r="W340" s="50" t="str">
        <f>IF(NOTA[[#This Row],[HARGA/ CTN]]="",NOTA[[#This Row],[JUMLAH_H]],NOTA[[#This Row],[HARGA/ CTN]]*IF(NOTA[[#This Row],[C]]="",0,NOTA[[#This Row],[C]]))</f>
        <v/>
      </c>
      <c r="X340" s="50" t="str">
        <f>IF(NOTA[[#This Row],[JUMLAH]]="","",NOTA[[#This Row],[JUMLAH]]*NOTA[[#This Row],[DISC 1]])</f>
        <v/>
      </c>
      <c r="Y340" s="50" t="str">
        <f>IF(NOTA[[#This Row],[JUMLAH]]="","",(NOTA[[#This Row],[JUMLAH]]-NOTA[[#This Row],[DISC 1-]])*NOTA[[#This Row],[DISC 2]])</f>
        <v/>
      </c>
      <c r="Z340" s="50" t="str">
        <f>IF(NOTA[[#This Row],[JUMLAH]]="","",NOTA[[#This Row],[DISC 1-]]+NOTA[[#This Row],[DISC 2-]])</f>
        <v/>
      </c>
      <c r="AA340" s="50" t="str">
        <f>IF(NOTA[[#This Row],[JUMLAH]]="","",NOTA[[#This Row],[JUMLAH]]-NOTA[[#This Row],[DISC]])</f>
        <v/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0" s="50" t="str">
        <f>IF(OR(NOTA[[#This Row],[QTY]]="",NOTA[[#This Row],[HARGA SATUAN]]="",),"",NOTA[[#This Row],[QTY]]*NOTA[[#This Row],[HARGA SATUAN]])</f>
        <v/>
      </c>
      <c r="AG340" s="39" t="str">
        <f ca="1">IF(NOTA[ID_H]="","",INDEX(NOTA[TANGGAL],MATCH(,INDIRECT(ADDRESS(ROW(NOTA[TANGGAL]),COLUMN(NOTA[TANGGAL]))&amp;":"&amp;ADDRESS(ROW(),COLUMN(NOTA[TANGGAL]))),-1)))</f>
        <v/>
      </c>
      <c r="AH340" s="41" t="str">
        <f ca="1">IF(NOTA[[#This Row],[NAMA BARANG]]="","",INDEX(NOTA[SUPPLIER],MATCH(,INDIRECT(ADDRESS(ROW(NOTA[ID]),COLUMN(NOTA[ID]))&amp;":"&amp;ADDRESS(ROW(),COLUMN(NOTA[ID]))),-1)))</f>
        <v/>
      </c>
      <c r="AI340" s="41" t="str">
        <f ca="1">IF(NOTA[[#This Row],[ID_H]]="","",IF(NOTA[[#This Row],[FAKTUR]]="",INDIRECT(ADDRESS(ROW()-1,COLUMN())),NOTA[[#This Row],[FAKTUR]]))</f>
        <v/>
      </c>
      <c r="AJ340" s="38" t="str">
        <f ca="1">IF(NOTA[[#This Row],[ID]]="","",COUNTIF(NOTA[ID_H],NOTA[[#This Row],[ID_H]]))</f>
        <v/>
      </c>
      <c r="AK340" s="38" t="str">
        <f ca="1">IF(NOTA[[#This Row],[TGL.NOTA]]="",IF(NOTA[[#This Row],[SUPPLIER_H]]="","",AK339),MONTH(NOTA[[#This Row],[TGL.NOTA]]))</f>
        <v/>
      </c>
      <c r="AL340" s="38" t="str">
        <f>LOWER(SUBSTITUTE(SUBSTITUTE(SUBSTITUTE(SUBSTITUTE(SUBSTITUTE(SUBSTITUTE(SUBSTITUTE(SUBSTITUTE(SUBSTITUTE(NOTA[NAMA BARANG]," ",),".",""),"-",""),"(",""),")",""),",",""),"/",""),"""",""),"+",""))</f>
        <v/>
      </c>
      <c r="AM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38" t="str">
        <f>IF(NOTA[[#This Row],[CONCAT4]]="","",_xlfn.IFNA(MATCH(NOTA[[#This Row],[CONCAT4]],[2]!RAW[CONCAT_H],0),FALSE))</f>
        <v/>
      </c>
      <c r="AQ340" s="38" t="str">
        <f>IF(NOTA[[#This Row],[CONCAT1]]="","",MATCH(NOTA[[#This Row],[CONCAT1]],[3]!db[NB NOTA_C],0))</f>
        <v/>
      </c>
      <c r="AR340" s="38" t="str">
        <f>IF(NOTA[[#This Row],[QTY/ CTN]]="","",TRUE)</f>
        <v/>
      </c>
      <c r="AS340" s="38" t="str">
        <f ca="1">IF(NOTA[[#This Row],[ID_H]]="","",IF(NOTA[[#This Row],[Column3]]=TRUE,NOTA[[#This Row],[QTY/ CTN]],INDEX([3]!db[QTY/ CTN],NOTA[[#This Row],[//DB]])))</f>
        <v/>
      </c>
      <c r="AT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0" s="38" t="str">
        <f ca="1">IF(NOTA[[#This Row],[ID_H]]="","",MATCH(NOTA[[#This Row],[NB NOTA_C_QTY]],[4]!db[NB NOTA_C_QTY+F],0))</f>
        <v/>
      </c>
      <c r="AV340" s="53" t="str">
        <f ca="1">IF(NOTA[[#This Row],[NB NOTA_C_QTY]]="","",ROW()-2)</f>
        <v/>
      </c>
    </row>
    <row r="341" spans="1:48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H341" s="47"/>
      <c r="N341" s="38"/>
      <c r="Q341" s="42"/>
      <c r="R341" s="48"/>
      <c r="S341" s="49"/>
      <c r="U341" s="50"/>
      <c r="V341" s="45"/>
      <c r="W341" s="50" t="str">
        <f>IF(NOTA[[#This Row],[HARGA/ CTN]]="",NOTA[[#This Row],[JUMLAH_H]],NOTA[[#This Row],[HARGA/ CTN]]*IF(NOTA[[#This Row],[C]]="",0,NOTA[[#This Row],[C]]))</f>
        <v/>
      </c>
      <c r="X341" s="50" t="str">
        <f>IF(NOTA[[#This Row],[JUMLAH]]="","",NOTA[[#This Row],[JUMLAH]]*NOTA[[#This Row],[DISC 1]])</f>
        <v/>
      </c>
      <c r="Y341" s="50" t="str">
        <f>IF(NOTA[[#This Row],[JUMLAH]]="","",(NOTA[[#This Row],[JUMLAH]]-NOTA[[#This Row],[DISC 1-]])*NOTA[[#This Row],[DISC 2]])</f>
        <v/>
      </c>
      <c r="Z341" s="50" t="str">
        <f>IF(NOTA[[#This Row],[JUMLAH]]="","",NOTA[[#This Row],[DISC 1-]]+NOTA[[#This Row],[DISC 2-]])</f>
        <v/>
      </c>
      <c r="AA341" s="50" t="str">
        <f>IF(NOTA[[#This Row],[JUMLAH]]="","",NOTA[[#This Row],[JUMLAH]]-NOTA[[#This Row],[DISC]])</f>
        <v/>
      </c>
      <c r="AB341" s="50"/>
      <c r="AC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1" s="50" t="str">
        <f>IF(OR(NOTA[[#This Row],[QTY]]="",NOTA[[#This Row],[HARGA SATUAN]]="",),"",NOTA[[#This Row],[QTY]]*NOTA[[#This Row],[HARGA SATUAN]])</f>
        <v/>
      </c>
      <c r="AG341" s="39" t="str">
        <f ca="1">IF(NOTA[ID_H]="","",INDEX(NOTA[TANGGAL],MATCH(,INDIRECT(ADDRESS(ROW(NOTA[TANGGAL]),COLUMN(NOTA[TANGGAL]))&amp;":"&amp;ADDRESS(ROW(),COLUMN(NOTA[TANGGAL]))),-1)))</f>
        <v/>
      </c>
      <c r="AH341" s="41" t="str">
        <f ca="1">IF(NOTA[[#This Row],[NAMA BARANG]]="","",INDEX(NOTA[SUPPLIER],MATCH(,INDIRECT(ADDRESS(ROW(NOTA[ID]),COLUMN(NOTA[ID]))&amp;":"&amp;ADDRESS(ROW(),COLUMN(NOTA[ID]))),-1)))</f>
        <v/>
      </c>
      <c r="AI341" s="41" t="str">
        <f ca="1">IF(NOTA[[#This Row],[ID_H]]="","",IF(NOTA[[#This Row],[FAKTUR]]="",INDIRECT(ADDRESS(ROW()-1,COLUMN())),NOTA[[#This Row],[FAKTUR]]))</f>
        <v/>
      </c>
      <c r="AJ341" s="38" t="str">
        <f ca="1">IF(NOTA[[#This Row],[ID]]="","",COUNTIF(NOTA[ID_H],NOTA[[#This Row],[ID_H]]))</f>
        <v/>
      </c>
      <c r="AK341" s="38" t="str">
        <f ca="1">IF(NOTA[[#This Row],[TGL.NOTA]]="",IF(NOTA[[#This Row],[SUPPLIER_H]]="","",AK340),MONTH(NOTA[[#This Row],[TGL.NOTA]]))</f>
        <v/>
      </c>
      <c r="AL341" s="38" t="str">
        <f>LOWER(SUBSTITUTE(SUBSTITUTE(SUBSTITUTE(SUBSTITUTE(SUBSTITUTE(SUBSTITUTE(SUBSTITUTE(SUBSTITUTE(SUBSTITUTE(NOTA[NAMA BARANG]," ",),".",""),"-",""),"(",""),")",""),",",""),"/",""),"""",""),"+",""))</f>
        <v/>
      </c>
      <c r="AM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8" t="str">
        <f>IF(NOTA[[#This Row],[CONCAT4]]="","",_xlfn.IFNA(MATCH(NOTA[[#This Row],[CONCAT4]],[2]!RAW[CONCAT_H],0),FALSE))</f>
        <v/>
      </c>
      <c r="AQ341" s="38" t="str">
        <f>IF(NOTA[[#This Row],[CONCAT1]]="","",MATCH(NOTA[[#This Row],[CONCAT1]],[3]!db[NB NOTA_C],0))</f>
        <v/>
      </c>
      <c r="AR341" s="38" t="str">
        <f>IF(NOTA[[#This Row],[QTY/ CTN]]="","",TRUE)</f>
        <v/>
      </c>
      <c r="AS341" s="38" t="str">
        <f ca="1">IF(NOTA[[#This Row],[ID_H]]="","",IF(NOTA[[#This Row],[Column3]]=TRUE,NOTA[[#This Row],[QTY/ CTN]],INDEX([3]!db[QTY/ CTN],NOTA[[#This Row],[//DB]])))</f>
        <v/>
      </c>
      <c r="AT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1" s="38" t="str">
        <f ca="1">IF(NOTA[[#This Row],[ID_H]]="","",MATCH(NOTA[[#This Row],[NB NOTA_C_QTY]],[4]!db[NB NOTA_C_QTY+F],0))</f>
        <v/>
      </c>
      <c r="AV341" s="53" t="str">
        <f ca="1">IF(NOTA[[#This Row],[NB NOTA_C_QTY]]="","",ROW()-2)</f>
        <v/>
      </c>
    </row>
    <row r="342" spans="1:48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H342" s="47"/>
      <c r="N342" s="38"/>
      <c r="Q342" s="42"/>
      <c r="R342" s="48"/>
      <c r="S342" s="49"/>
      <c r="U342" s="50"/>
      <c r="V342" s="45"/>
      <c r="W342" s="50" t="str">
        <f>IF(NOTA[[#This Row],[HARGA/ CTN]]="",NOTA[[#This Row],[JUMLAH_H]],NOTA[[#This Row],[HARGA/ CTN]]*IF(NOTA[[#This Row],[C]]="",0,NOTA[[#This Row],[C]]))</f>
        <v/>
      </c>
      <c r="X342" s="50" t="str">
        <f>IF(NOTA[[#This Row],[JUMLAH]]="","",NOTA[[#This Row],[JUMLAH]]*NOTA[[#This Row],[DISC 1]])</f>
        <v/>
      </c>
      <c r="Y342" s="50" t="str">
        <f>IF(NOTA[[#This Row],[JUMLAH]]="","",(NOTA[[#This Row],[JUMLAH]]-NOTA[[#This Row],[DISC 1-]])*NOTA[[#This Row],[DISC 2]])</f>
        <v/>
      </c>
      <c r="Z342" s="50" t="str">
        <f>IF(NOTA[[#This Row],[JUMLAH]]="","",NOTA[[#This Row],[DISC 1-]]+NOTA[[#This Row],[DISC 2-]])</f>
        <v/>
      </c>
      <c r="AA342" s="50" t="str">
        <f>IF(NOTA[[#This Row],[JUMLAH]]="","",NOTA[[#This Row],[JUMLAH]]-NOTA[[#This Row],[DISC]])</f>
        <v/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50" t="str">
        <f>IF(OR(NOTA[[#This Row],[QTY]]="",NOTA[[#This Row],[HARGA SATUAN]]="",),"",NOTA[[#This Row],[QTY]]*NOTA[[#This Row],[HARGA SATUAN]])</f>
        <v/>
      </c>
      <c r="AG342" s="39" t="str">
        <f ca="1">IF(NOTA[ID_H]="","",INDEX(NOTA[TANGGAL],MATCH(,INDIRECT(ADDRESS(ROW(NOTA[TANGGAL]),COLUMN(NOTA[TANGGAL]))&amp;":"&amp;ADDRESS(ROW(),COLUMN(NOTA[TANGGAL]))),-1)))</f>
        <v/>
      </c>
      <c r="AH342" s="41" t="str">
        <f ca="1">IF(NOTA[[#This Row],[NAMA BARANG]]="","",INDEX(NOTA[SUPPLIER],MATCH(,INDIRECT(ADDRESS(ROW(NOTA[ID]),COLUMN(NOTA[ID]))&amp;":"&amp;ADDRESS(ROW(),COLUMN(NOTA[ID]))),-1)))</f>
        <v/>
      </c>
      <c r="AI342" s="41" t="str">
        <f ca="1">IF(NOTA[[#This Row],[ID_H]]="","",IF(NOTA[[#This Row],[FAKTUR]]="",INDIRECT(ADDRESS(ROW()-1,COLUMN())),NOTA[[#This Row],[FAKTUR]]))</f>
        <v/>
      </c>
      <c r="AJ342" s="38" t="str">
        <f ca="1">IF(NOTA[[#This Row],[ID]]="","",COUNTIF(NOTA[ID_H],NOTA[[#This Row],[ID_H]]))</f>
        <v/>
      </c>
      <c r="AK342" s="38" t="str">
        <f ca="1">IF(NOTA[[#This Row],[TGL.NOTA]]="",IF(NOTA[[#This Row],[SUPPLIER_H]]="","",AK341),MONTH(NOTA[[#This Row],[TGL.NOTA]]))</f>
        <v/>
      </c>
      <c r="AL342" s="38" t="str">
        <f>LOWER(SUBSTITUTE(SUBSTITUTE(SUBSTITUTE(SUBSTITUTE(SUBSTITUTE(SUBSTITUTE(SUBSTITUTE(SUBSTITUTE(SUBSTITUTE(NOTA[NAMA BARANG]," ",),".",""),"-",""),"(",""),")",""),",",""),"/",""),"""",""),"+",""))</f>
        <v/>
      </c>
      <c r="AM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8" t="str">
        <f>IF(NOTA[[#This Row],[CONCAT4]]="","",_xlfn.IFNA(MATCH(NOTA[[#This Row],[CONCAT4]],[2]!RAW[CONCAT_H],0),FALSE))</f>
        <v/>
      </c>
      <c r="AQ342" s="38" t="str">
        <f>IF(NOTA[[#This Row],[CONCAT1]]="","",MATCH(NOTA[[#This Row],[CONCAT1]],[3]!db[NB NOTA_C],0))</f>
        <v/>
      </c>
      <c r="AR342" s="38" t="str">
        <f>IF(NOTA[[#This Row],[QTY/ CTN]]="","",TRUE)</f>
        <v/>
      </c>
      <c r="AS342" s="38" t="str">
        <f ca="1">IF(NOTA[[#This Row],[ID_H]]="","",IF(NOTA[[#This Row],[Column3]]=TRUE,NOTA[[#This Row],[QTY/ CTN]],INDEX([3]!db[QTY/ CTN],NOTA[[#This Row],[//DB]])))</f>
        <v/>
      </c>
      <c r="AT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2" s="38" t="str">
        <f ca="1">IF(NOTA[[#This Row],[ID_H]]="","",MATCH(NOTA[[#This Row],[NB NOTA_C_QTY]],[4]!db[NB NOTA_C_QTY+F],0))</f>
        <v/>
      </c>
      <c r="AV342" s="53" t="str">
        <f ca="1">IF(NOTA[[#This Row],[NB NOTA_C_QTY]]="","",ROW()-2)</f>
        <v/>
      </c>
    </row>
    <row r="343" spans="1:48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H343" s="47"/>
      <c r="N343" s="38"/>
      <c r="Q343" s="42"/>
      <c r="R343" s="48"/>
      <c r="S343" s="49"/>
      <c r="U343" s="50"/>
      <c r="V343" s="45"/>
      <c r="W343" s="50" t="str">
        <f>IF(NOTA[[#This Row],[HARGA/ CTN]]="",NOTA[[#This Row],[JUMLAH_H]],NOTA[[#This Row],[HARGA/ CTN]]*IF(NOTA[[#This Row],[C]]="",0,NOTA[[#This Row],[C]]))</f>
        <v/>
      </c>
      <c r="X343" s="50" t="str">
        <f>IF(NOTA[[#This Row],[JUMLAH]]="","",NOTA[[#This Row],[JUMLAH]]*NOTA[[#This Row],[DISC 1]])</f>
        <v/>
      </c>
      <c r="Y343" s="50" t="str">
        <f>IF(NOTA[[#This Row],[JUMLAH]]="","",(NOTA[[#This Row],[JUMLAH]]-NOTA[[#This Row],[DISC 1-]])*NOTA[[#This Row],[DISC 2]])</f>
        <v/>
      </c>
      <c r="Z343" s="50" t="str">
        <f>IF(NOTA[[#This Row],[JUMLAH]]="","",NOTA[[#This Row],[DISC 1-]]+NOTA[[#This Row],[DISC 2-]])</f>
        <v/>
      </c>
      <c r="AA343" s="50" t="str">
        <f>IF(NOTA[[#This Row],[JUMLAH]]="","",NOTA[[#This Row],[JUMLAH]]-NOTA[[#This Row],[DISC]])</f>
        <v/>
      </c>
      <c r="AB343" s="50"/>
      <c r="AC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50" t="str">
        <f>IF(OR(NOTA[[#This Row],[QTY]]="",NOTA[[#This Row],[HARGA SATUAN]]="",),"",NOTA[[#This Row],[QTY]]*NOTA[[#This Row],[HARGA SATUAN]])</f>
        <v/>
      </c>
      <c r="AG343" s="39" t="str">
        <f ca="1">IF(NOTA[ID_H]="","",INDEX(NOTA[TANGGAL],MATCH(,INDIRECT(ADDRESS(ROW(NOTA[TANGGAL]),COLUMN(NOTA[TANGGAL]))&amp;":"&amp;ADDRESS(ROW(),COLUMN(NOTA[TANGGAL]))),-1)))</f>
        <v/>
      </c>
      <c r="AH343" s="41" t="str">
        <f ca="1">IF(NOTA[[#This Row],[NAMA BARANG]]="","",INDEX(NOTA[SUPPLIER],MATCH(,INDIRECT(ADDRESS(ROW(NOTA[ID]),COLUMN(NOTA[ID]))&amp;":"&amp;ADDRESS(ROW(),COLUMN(NOTA[ID]))),-1)))</f>
        <v/>
      </c>
      <c r="AI343" s="41" t="str">
        <f ca="1">IF(NOTA[[#This Row],[ID_H]]="","",IF(NOTA[[#This Row],[FAKTUR]]="",INDIRECT(ADDRESS(ROW()-1,COLUMN())),NOTA[[#This Row],[FAKTUR]]))</f>
        <v/>
      </c>
      <c r="AJ343" s="38" t="str">
        <f ca="1">IF(NOTA[[#This Row],[ID]]="","",COUNTIF(NOTA[ID_H],NOTA[[#This Row],[ID_H]]))</f>
        <v/>
      </c>
      <c r="AK343" s="38" t="str">
        <f ca="1">IF(NOTA[[#This Row],[TGL.NOTA]]="",IF(NOTA[[#This Row],[SUPPLIER_H]]="","",AK342),MONTH(NOTA[[#This Row],[TGL.NOTA]]))</f>
        <v/>
      </c>
      <c r="AL343" s="38" t="str">
        <f>LOWER(SUBSTITUTE(SUBSTITUTE(SUBSTITUTE(SUBSTITUTE(SUBSTITUTE(SUBSTITUTE(SUBSTITUTE(SUBSTITUTE(SUBSTITUTE(NOTA[NAMA BARANG]," ",),".",""),"-",""),"(",""),")",""),",",""),"/",""),"""",""),"+",""))</f>
        <v/>
      </c>
      <c r="AM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38" t="str">
        <f>IF(NOTA[[#This Row],[CONCAT4]]="","",_xlfn.IFNA(MATCH(NOTA[[#This Row],[CONCAT4]],[2]!RAW[CONCAT_H],0),FALSE))</f>
        <v/>
      </c>
      <c r="AQ343" s="38" t="str">
        <f>IF(NOTA[[#This Row],[CONCAT1]]="","",MATCH(NOTA[[#This Row],[CONCAT1]],[3]!db[NB NOTA_C],0))</f>
        <v/>
      </c>
      <c r="AR343" s="38" t="str">
        <f>IF(NOTA[[#This Row],[QTY/ CTN]]="","",TRUE)</f>
        <v/>
      </c>
      <c r="AS343" s="38" t="str">
        <f ca="1">IF(NOTA[[#This Row],[ID_H]]="","",IF(NOTA[[#This Row],[Column3]]=TRUE,NOTA[[#This Row],[QTY/ CTN]],INDEX([3]!db[QTY/ CTN],NOTA[[#This Row],[//DB]])))</f>
        <v/>
      </c>
      <c r="AT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3" s="38" t="str">
        <f ca="1">IF(NOTA[[#This Row],[ID_H]]="","",MATCH(NOTA[[#This Row],[NB NOTA_C_QTY]],[4]!db[NB NOTA_C_QTY+F],0))</f>
        <v/>
      </c>
      <c r="AV343" s="53" t="str">
        <f ca="1">IF(NOTA[[#This Row],[NB NOTA_C_QTY]]="","",ROW()-2)</f>
        <v/>
      </c>
    </row>
    <row r="344" spans="1:48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H344" s="47"/>
      <c r="N344" s="38"/>
      <c r="Q344" s="42"/>
      <c r="R344" s="48"/>
      <c r="S344" s="49"/>
      <c r="U344" s="50"/>
      <c r="V344" s="45"/>
      <c r="W344" s="50" t="str">
        <f>IF(NOTA[[#This Row],[HARGA/ CTN]]="",NOTA[[#This Row],[JUMLAH_H]],NOTA[[#This Row],[HARGA/ CTN]]*IF(NOTA[[#This Row],[C]]="",0,NOTA[[#This Row],[C]]))</f>
        <v/>
      </c>
      <c r="X344" s="50" t="str">
        <f>IF(NOTA[[#This Row],[JUMLAH]]="","",NOTA[[#This Row],[JUMLAH]]*NOTA[[#This Row],[DISC 1]])</f>
        <v/>
      </c>
      <c r="Y344" s="50" t="str">
        <f>IF(NOTA[[#This Row],[JUMLAH]]="","",(NOTA[[#This Row],[JUMLAH]]-NOTA[[#This Row],[DISC 1-]])*NOTA[[#This Row],[DISC 2]])</f>
        <v/>
      </c>
      <c r="Z344" s="50" t="str">
        <f>IF(NOTA[[#This Row],[JUMLAH]]="","",NOTA[[#This Row],[DISC 1-]]+NOTA[[#This Row],[DISC 2-]])</f>
        <v/>
      </c>
      <c r="AA344" s="50" t="str">
        <f>IF(NOTA[[#This Row],[JUMLAH]]="","",NOTA[[#This Row],[JUMLAH]]-NOTA[[#This Row],[DISC]])</f>
        <v/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0" t="str">
        <f>IF(OR(NOTA[[#This Row],[QTY]]="",NOTA[[#This Row],[HARGA SATUAN]]="",),"",NOTA[[#This Row],[QTY]]*NOTA[[#This Row],[HARGA SATUAN]])</f>
        <v/>
      </c>
      <c r="AG344" s="39" t="str">
        <f ca="1">IF(NOTA[ID_H]="","",INDEX(NOTA[TANGGAL],MATCH(,INDIRECT(ADDRESS(ROW(NOTA[TANGGAL]),COLUMN(NOTA[TANGGAL]))&amp;":"&amp;ADDRESS(ROW(),COLUMN(NOTA[TANGGAL]))),-1)))</f>
        <v/>
      </c>
      <c r="AH344" s="41" t="str">
        <f ca="1">IF(NOTA[[#This Row],[NAMA BARANG]]="","",INDEX(NOTA[SUPPLIER],MATCH(,INDIRECT(ADDRESS(ROW(NOTA[ID]),COLUMN(NOTA[ID]))&amp;":"&amp;ADDRESS(ROW(),COLUMN(NOTA[ID]))),-1)))</f>
        <v/>
      </c>
      <c r="AI344" s="41" t="str">
        <f ca="1">IF(NOTA[[#This Row],[ID_H]]="","",IF(NOTA[[#This Row],[FAKTUR]]="",INDIRECT(ADDRESS(ROW()-1,COLUMN())),NOTA[[#This Row],[FAKTUR]]))</f>
        <v/>
      </c>
      <c r="AJ344" s="38" t="str">
        <f ca="1">IF(NOTA[[#This Row],[ID]]="","",COUNTIF(NOTA[ID_H],NOTA[[#This Row],[ID_H]]))</f>
        <v/>
      </c>
      <c r="AK344" s="38" t="str">
        <f ca="1">IF(NOTA[[#This Row],[TGL.NOTA]]="",IF(NOTA[[#This Row],[SUPPLIER_H]]="","",AK343),MONTH(NOTA[[#This Row],[TGL.NOTA]]))</f>
        <v/>
      </c>
      <c r="AL344" s="38" t="str">
        <f>LOWER(SUBSTITUTE(SUBSTITUTE(SUBSTITUTE(SUBSTITUTE(SUBSTITUTE(SUBSTITUTE(SUBSTITUTE(SUBSTITUTE(SUBSTITUTE(NOTA[NAMA BARANG]," ",),".",""),"-",""),"(",""),")",""),",",""),"/",""),"""",""),"+",""))</f>
        <v/>
      </c>
      <c r="AM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8" t="str">
        <f>IF(NOTA[[#This Row],[CONCAT4]]="","",_xlfn.IFNA(MATCH(NOTA[[#This Row],[CONCAT4]],[2]!RAW[CONCAT_H],0),FALSE))</f>
        <v/>
      </c>
      <c r="AQ344" s="38" t="str">
        <f>IF(NOTA[[#This Row],[CONCAT1]]="","",MATCH(NOTA[[#This Row],[CONCAT1]],[3]!db[NB NOTA_C],0))</f>
        <v/>
      </c>
      <c r="AR344" s="38" t="str">
        <f>IF(NOTA[[#This Row],[QTY/ CTN]]="","",TRUE)</f>
        <v/>
      </c>
      <c r="AS344" s="38" t="str">
        <f ca="1">IF(NOTA[[#This Row],[ID_H]]="","",IF(NOTA[[#This Row],[Column3]]=TRUE,NOTA[[#This Row],[QTY/ CTN]],INDEX([3]!db[QTY/ CTN],NOTA[[#This Row],[//DB]])))</f>
        <v/>
      </c>
      <c r="AT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4" s="38" t="str">
        <f ca="1">IF(NOTA[[#This Row],[ID_H]]="","",MATCH(NOTA[[#This Row],[NB NOTA_C_QTY]],[4]!db[NB NOTA_C_QTY+F],0))</f>
        <v/>
      </c>
      <c r="AV344" s="53" t="str">
        <f ca="1">IF(NOTA[[#This Row],[NB NOTA_C_QTY]]="","",ROW()-2)</f>
        <v/>
      </c>
    </row>
    <row r="345" spans="1:48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H345" s="47"/>
      <c r="N345" s="38"/>
      <c r="Q345" s="42"/>
      <c r="R345" s="48"/>
      <c r="S345" s="49"/>
      <c r="U345" s="50"/>
      <c r="V345" s="45"/>
      <c r="W345" s="50" t="str">
        <f>IF(NOTA[[#This Row],[HARGA/ CTN]]="",NOTA[[#This Row],[JUMLAH_H]],NOTA[[#This Row],[HARGA/ CTN]]*IF(NOTA[[#This Row],[C]]="",0,NOTA[[#This Row],[C]]))</f>
        <v/>
      </c>
      <c r="X345" s="50" t="str">
        <f>IF(NOTA[[#This Row],[JUMLAH]]="","",NOTA[[#This Row],[JUMLAH]]*NOTA[[#This Row],[DISC 1]])</f>
        <v/>
      </c>
      <c r="Y345" s="50" t="str">
        <f>IF(NOTA[[#This Row],[JUMLAH]]="","",(NOTA[[#This Row],[JUMLAH]]-NOTA[[#This Row],[DISC 1-]])*NOTA[[#This Row],[DISC 2]])</f>
        <v/>
      </c>
      <c r="Z345" s="50" t="str">
        <f>IF(NOTA[[#This Row],[JUMLAH]]="","",NOTA[[#This Row],[DISC 1-]]+NOTA[[#This Row],[DISC 2-]])</f>
        <v/>
      </c>
      <c r="AA345" s="50" t="str">
        <f>IF(NOTA[[#This Row],[JUMLAH]]="","",NOTA[[#This Row],[JUMLAH]]-NOTA[[#This Row],[DISC]])</f>
        <v/>
      </c>
      <c r="AB345" s="50"/>
      <c r="AC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50" t="str">
        <f>IF(OR(NOTA[[#This Row],[QTY]]="",NOTA[[#This Row],[HARGA SATUAN]]="",),"",NOTA[[#This Row],[QTY]]*NOTA[[#This Row],[HARGA SATUAN]])</f>
        <v/>
      </c>
      <c r="AG345" s="39" t="str">
        <f ca="1">IF(NOTA[ID_H]="","",INDEX(NOTA[TANGGAL],MATCH(,INDIRECT(ADDRESS(ROW(NOTA[TANGGAL]),COLUMN(NOTA[TANGGAL]))&amp;":"&amp;ADDRESS(ROW(),COLUMN(NOTA[TANGGAL]))),-1)))</f>
        <v/>
      </c>
      <c r="AH345" s="41" t="str">
        <f ca="1">IF(NOTA[[#This Row],[NAMA BARANG]]="","",INDEX(NOTA[SUPPLIER],MATCH(,INDIRECT(ADDRESS(ROW(NOTA[ID]),COLUMN(NOTA[ID]))&amp;":"&amp;ADDRESS(ROW(),COLUMN(NOTA[ID]))),-1)))</f>
        <v/>
      </c>
      <c r="AI345" s="41" t="str">
        <f ca="1">IF(NOTA[[#This Row],[ID_H]]="","",IF(NOTA[[#This Row],[FAKTUR]]="",INDIRECT(ADDRESS(ROW()-1,COLUMN())),NOTA[[#This Row],[FAKTUR]]))</f>
        <v/>
      </c>
      <c r="AJ345" s="38" t="str">
        <f ca="1">IF(NOTA[[#This Row],[ID]]="","",COUNTIF(NOTA[ID_H],NOTA[[#This Row],[ID_H]]))</f>
        <v/>
      </c>
      <c r="AK345" s="38" t="str">
        <f ca="1">IF(NOTA[[#This Row],[TGL.NOTA]]="",IF(NOTA[[#This Row],[SUPPLIER_H]]="","",AK344),MONTH(NOTA[[#This Row],[TGL.NOTA]]))</f>
        <v/>
      </c>
      <c r="AL345" s="38" t="str">
        <f>LOWER(SUBSTITUTE(SUBSTITUTE(SUBSTITUTE(SUBSTITUTE(SUBSTITUTE(SUBSTITUTE(SUBSTITUTE(SUBSTITUTE(SUBSTITUTE(NOTA[NAMA BARANG]," ",),".",""),"-",""),"(",""),")",""),",",""),"/",""),"""",""),"+",""))</f>
        <v/>
      </c>
      <c r="AM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38" t="str">
        <f>IF(NOTA[[#This Row],[CONCAT4]]="","",_xlfn.IFNA(MATCH(NOTA[[#This Row],[CONCAT4]],[2]!RAW[CONCAT_H],0),FALSE))</f>
        <v/>
      </c>
      <c r="AQ345" s="38" t="str">
        <f>IF(NOTA[[#This Row],[CONCAT1]]="","",MATCH(NOTA[[#This Row],[CONCAT1]],[3]!db[NB NOTA_C],0))</f>
        <v/>
      </c>
      <c r="AR345" s="38" t="str">
        <f>IF(NOTA[[#This Row],[QTY/ CTN]]="","",TRUE)</f>
        <v/>
      </c>
      <c r="AS345" s="38" t="str">
        <f ca="1">IF(NOTA[[#This Row],[ID_H]]="","",IF(NOTA[[#This Row],[Column3]]=TRUE,NOTA[[#This Row],[QTY/ CTN]],INDEX([3]!db[QTY/ CTN],NOTA[[#This Row],[//DB]])))</f>
        <v/>
      </c>
      <c r="AT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5" s="38" t="str">
        <f ca="1">IF(NOTA[[#This Row],[ID_H]]="","",MATCH(NOTA[[#This Row],[NB NOTA_C_QTY]],[4]!db[NB NOTA_C_QTY+F],0))</f>
        <v/>
      </c>
      <c r="AV345" s="53" t="str">
        <f ca="1">IF(NOTA[[#This Row],[NB NOTA_C_QTY]]="","",ROW()-2)</f>
        <v/>
      </c>
    </row>
    <row r="346" spans="1:48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H346" s="47"/>
      <c r="N346" s="38"/>
      <c r="Q346" s="42"/>
      <c r="R346" s="48"/>
      <c r="S346" s="49"/>
      <c r="U346" s="50"/>
      <c r="V346" s="45"/>
      <c r="W346" s="50" t="str">
        <f>IF(NOTA[[#This Row],[HARGA/ CTN]]="",NOTA[[#This Row],[JUMLAH_H]],NOTA[[#This Row],[HARGA/ CTN]]*IF(NOTA[[#This Row],[C]]="",0,NOTA[[#This Row],[C]]))</f>
        <v/>
      </c>
      <c r="X346" s="50" t="str">
        <f>IF(NOTA[[#This Row],[JUMLAH]]="","",NOTA[[#This Row],[JUMLAH]]*NOTA[[#This Row],[DISC 1]])</f>
        <v/>
      </c>
      <c r="Y346" s="50" t="str">
        <f>IF(NOTA[[#This Row],[JUMLAH]]="","",(NOTA[[#This Row],[JUMLAH]]-NOTA[[#This Row],[DISC 1-]])*NOTA[[#This Row],[DISC 2]])</f>
        <v/>
      </c>
      <c r="Z346" s="50" t="str">
        <f>IF(NOTA[[#This Row],[JUMLAH]]="","",NOTA[[#This Row],[DISC 1-]]+NOTA[[#This Row],[DISC 2-]])</f>
        <v/>
      </c>
      <c r="AA346" s="50" t="str">
        <f>IF(NOTA[[#This Row],[JUMLAH]]="","",NOTA[[#This Row],[JUMLAH]]-NOTA[[#This Row],[DISC]])</f>
        <v/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50" t="str">
        <f>IF(OR(NOTA[[#This Row],[QTY]]="",NOTA[[#This Row],[HARGA SATUAN]]="",),"",NOTA[[#This Row],[QTY]]*NOTA[[#This Row],[HARGA SATUAN]])</f>
        <v/>
      </c>
      <c r="AG346" s="39" t="str">
        <f ca="1">IF(NOTA[ID_H]="","",INDEX(NOTA[TANGGAL],MATCH(,INDIRECT(ADDRESS(ROW(NOTA[TANGGAL]),COLUMN(NOTA[TANGGAL]))&amp;":"&amp;ADDRESS(ROW(),COLUMN(NOTA[TANGGAL]))),-1)))</f>
        <v/>
      </c>
      <c r="AH346" s="41" t="str">
        <f ca="1">IF(NOTA[[#This Row],[NAMA BARANG]]="","",INDEX(NOTA[SUPPLIER],MATCH(,INDIRECT(ADDRESS(ROW(NOTA[ID]),COLUMN(NOTA[ID]))&amp;":"&amp;ADDRESS(ROW(),COLUMN(NOTA[ID]))),-1)))</f>
        <v/>
      </c>
      <c r="AI346" s="41" t="str">
        <f ca="1">IF(NOTA[[#This Row],[ID_H]]="","",IF(NOTA[[#This Row],[FAKTUR]]="",INDIRECT(ADDRESS(ROW()-1,COLUMN())),NOTA[[#This Row],[FAKTUR]]))</f>
        <v/>
      </c>
      <c r="AJ346" s="38" t="str">
        <f ca="1">IF(NOTA[[#This Row],[ID]]="","",COUNTIF(NOTA[ID_H],NOTA[[#This Row],[ID_H]]))</f>
        <v/>
      </c>
      <c r="AK346" s="38" t="str">
        <f ca="1">IF(NOTA[[#This Row],[TGL.NOTA]]="",IF(NOTA[[#This Row],[SUPPLIER_H]]="","",AK345),MONTH(NOTA[[#This Row],[TGL.NOTA]]))</f>
        <v/>
      </c>
      <c r="AL346" s="38" t="str">
        <f>LOWER(SUBSTITUTE(SUBSTITUTE(SUBSTITUTE(SUBSTITUTE(SUBSTITUTE(SUBSTITUTE(SUBSTITUTE(SUBSTITUTE(SUBSTITUTE(NOTA[NAMA BARANG]," ",),".",""),"-",""),"(",""),")",""),",",""),"/",""),"""",""),"+",""))</f>
        <v/>
      </c>
      <c r="AM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38" t="str">
        <f>IF(NOTA[[#This Row],[CONCAT4]]="","",_xlfn.IFNA(MATCH(NOTA[[#This Row],[CONCAT4]],[2]!RAW[CONCAT_H],0),FALSE))</f>
        <v/>
      </c>
      <c r="AQ346" s="38" t="str">
        <f>IF(NOTA[[#This Row],[CONCAT1]]="","",MATCH(NOTA[[#This Row],[CONCAT1]],[3]!db[NB NOTA_C],0))</f>
        <v/>
      </c>
      <c r="AR346" s="38" t="str">
        <f>IF(NOTA[[#This Row],[QTY/ CTN]]="","",TRUE)</f>
        <v/>
      </c>
      <c r="AS346" s="38" t="str">
        <f ca="1">IF(NOTA[[#This Row],[ID_H]]="","",IF(NOTA[[#This Row],[Column3]]=TRUE,NOTA[[#This Row],[QTY/ CTN]],INDEX([3]!db[QTY/ CTN],NOTA[[#This Row],[//DB]])))</f>
        <v/>
      </c>
      <c r="AT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6" s="38" t="str">
        <f ca="1">IF(NOTA[[#This Row],[ID_H]]="","",MATCH(NOTA[[#This Row],[NB NOTA_C_QTY]],[4]!db[NB NOTA_C_QTY+F],0))</f>
        <v/>
      </c>
      <c r="AV346" s="53" t="str">
        <f ca="1">IF(NOTA[[#This Row],[NB NOTA_C_QTY]]="","",ROW()-2)</f>
        <v/>
      </c>
    </row>
    <row r="347" spans="1:48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H347" s="47"/>
      <c r="N347" s="38"/>
      <c r="Q347" s="42"/>
      <c r="R347" s="48"/>
      <c r="S347" s="49"/>
      <c r="U347" s="50"/>
      <c r="V347" s="45"/>
      <c r="W347" s="50" t="str">
        <f>IF(NOTA[[#This Row],[HARGA/ CTN]]="",NOTA[[#This Row],[JUMLAH_H]],NOTA[[#This Row],[HARGA/ CTN]]*IF(NOTA[[#This Row],[C]]="",0,NOTA[[#This Row],[C]]))</f>
        <v/>
      </c>
      <c r="X347" s="50" t="str">
        <f>IF(NOTA[[#This Row],[JUMLAH]]="","",NOTA[[#This Row],[JUMLAH]]*NOTA[[#This Row],[DISC 1]])</f>
        <v/>
      </c>
      <c r="Y347" s="50" t="str">
        <f>IF(NOTA[[#This Row],[JUMLAH]]="","",(NOTA[[#This Row],[JUMLAH]]-NOTA[[#This Row],[DISC 1-]])*NOTA[[#This Row],[DISC 2]])</f>
        <v/>
      </c>
      <c r="Z347" s="50" t="str">
        <f>IF(NOTA[[#This Row],[JUMLAH]]="","",NOTA[[#This Row],[DISC 1-]]+NOTA[[#This Row],[DISC 2-]])</f>
        <v/>
      </c>
      <c r="AA347" s="50" t="str">
        <f>IF(NOTA[[#This Row],[JUMLAH]]="","",NOTA[[#This Row],[JUMLAH]]-NOTA[[#This Row],[DISC]])</f>
        <v/>
      </c>
      <c r="AB347" s="50"/>
      <c r="AC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7" s="50" t="str">
        <f>IF(OR(NOTA[[#This Row],[QTY]]="",NOTA[[#This Row],[HARGA SATUAN]]="",),"",NOTA[[#This Row],[QTY]]*NOTA[[#This Row],[HARGA SATUAN]])</f>
        <v/>
      </c>
      <c r="AG347" s="39" t="str">
        <f ca="1">IF(NOTA[ID_H]="","",INDEX(NOTA[TANGGAL],MATCH(,INDIRECT(ADDRESS(ROW(NOTA[TANGGAL]),COLUMN(NOTA[TANGGAL]))&amp;":"&amp;ADDRESS(ROW(),COLUMN(NOTA[TANGGAL]))),-1)))</f>
        <v/>
      </c>
      <c r="AH347" s="41" t="str">
        <f ca="1">IF(NOTA[[#This Row],[NAMA BARANG]]="","",INDEX(NOTA[SUPPLIER],MATCH(,INDIRECT(ADDRESS(ROW(NOTA[ID]),COLUMN(NOTA[ID]))&amp;":"&amp;ADDRESS(ROW(),COLUMN(NOTA[ID]))),-1)))</f>
        <v/>
      </c>
      <c r="AI347" s="41" t="str">
        <f ca="1">IF(NOTA[[#This Row],[ID_H]]="","",IF(NOTA[[#This Row],[FAKTUR]]="",INDIRECT(ADDRESS(ROW()-1,COLUMN())),NOTA[[#This Row],[FAKTUR]]))</f>
        <v/>
      </c>
      <c r="AJ347" s="38" t="str">
        <f ca="1">IF(NOTA[[#This Row],[ID]]="","",COUNTIF(NOTA[ID_H],NOTA[[#This Row],[ID_H]]))</f>
        <v/>
      </c>
      <c r="AK347" s="38" t="str">
        <f ca="1">IF(NOTA[[#This Row],[TGL.NOTA]]="",IF(NOTA[[#This Row],[SUPPLIER_H]]="","",AK346),MONTH(NOTA[[#This Row],[TGL.NOTA]]))</f>
        <v/>
      </c>
      <c r="AL347" s="38" t="str">
        <f>LOWER(SUBSTITUTE(SUBSTITUTE(SUBSTITUTE(SUBSTITUTE(SUBSTITUTE(SUBSTITUTE(SUBSTITUTE(SUBSTITUTE(SUBSTITUTE(NOTA[NAMA BARANG]," ",),".",""),"-",""),"(",""),")",""),",",""),"/",""),"""",""),"+",""))</f>
        <v/>
      </c>
      <c r="AM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8" t="str">
        <f>IF(NOTA[[#This Row],[CONCAT4]]="","",_xlfn.IFNA(MATCH(NOTA[[#This Row],[CONCAT4]],[2]!RAW[CONCAT_H],0),FALSE))</f>
        <v/>
      </c>
      <c r="AQ347" s="38" t="str">
        <f>IF(NOTA[[#This Row],[CONCAT1]]="","",MATCH(NOTA[[#This Row],[CONCAT1]],[3]!db[NB NOTA_C],0))</f>
        <v/>
      </c>
      <c r="AR347" s="38" t="str">
        <f>IF(NOTA[[#This Row],[QTY/ CTN]]="","",TRUE)</f>
        <v/>
      </c>
      <c r="AS347" s="38" t="str">
        <f ca="1">IF(NOTA[[#This Row],[ID_H]]="","",IF(NOTA[[#This Row],[Column3]]=TRUE,NOTA[[#This Row],[QTY/ CTN]],INDEX([3]!db[QTY/ CTN],NOTA[[#This Row],[//DB]])))</f>
        <v/>
      </c>
      <c r="AT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7" s="38" t="str">
        <f ca="1">IF(NOTA[[#This Row],[ID_H]]="","",MATCH(NOTA[[#This Row],[NB NOTA_C_QTY]],[4]!db[NB NOTA_C_QTY+F],0))</f>
        <v/>
      </c>
      <c r="AV347" s="53" t="str">
        <f ca="1">IF(NOTA[[#This Row],[NB NOTA_C_QTY]]="","",ROW()-2)</f>
        <v/>
      </c>
    </row>
    <row r="348" spans="1:48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H348" s="47"/>
      <c r="N348" s="38"/>
      <c r="Q348" s="42"/>
      <c r="R348" s="48"/>
      <c r="S348" s="49"/>
      <c r="U348" s="50"/>
      <c r="V348" s="45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0" t="str">
        <f>IF(OR(NOTA[[#This Row],[QTY]]="",NOTA[[#This Row],[HARGA SATUAN]]="",),"",NOTA[[#This Row],[QTY]]*NOTA[[#This Row],[HARGA SATUAN]])</f>
        <v/>
      </c>
      <c r="AG348" s="39" t="str">
        <f ca="1">IF(NOTA[ID_H]="","",INDEX(NOTA[TANGGAL],MATCH(,INDIRECT(ADDRESS(ROW(NOTA[TANGGAL]),COLUMN(NOTA[TANGGAL]))&amp;":"&amp;ADDRESS(ROW(),COLUMN(NOTA[TANGGAL]))),-1)))</f>
        <v/>
      </c>
      <c r="AH348" s="41" t="str">
        <f ca="1">IF(NOTA[[#This Row],[NAMA BARANG]]="","",INDEX(NOTA[SUPPLIER],MATCH(,INDIRECT(ADDRESS(ROW(NOTA[ID]),COLUMN(NOTA[ID]))&amp;":"&amp;ADDRESS(ROW(),COLUMN(NOTA[ID]))),-1)))</f>
        <v/>
      </c>
      <c r="AI348" s="41" t="str">
        <f ca="1">IF(NOTA[[#This Row],[ID_H]]="","",IF(NOTA[[#This Row],[FAKTUR]]="",INDIRECT(ADDRESS(ROW()-1,COLUMN())),NOTA[[#This Row],[FAKTUR]]))</f>
        <v/>
      </c>
      <c r="AJ348" s="38" t="str">
        <f ca="1">IF(NOTA[[#This Row],[ID]]="","",COUNTIF(NOTA[ID_H],NOTA[[#This Row],[ID_H]]))</f>
        <v/>
      </c>
      <c r="AK348" s="38" t="str">
        <f ca="1">IF(NOTA[[#This Row],[TGL.NOTA]]="",IF(NOTA[[#This Row],[SUPPLIER_H]]="","",AK347),MONTH(NOTA[[#This Row],[TGL.NOTA]]))</f>
        <v/>
      </c>
      <c r="AL348" s="38" t="str">
        <f>LOWER(SUBSTITUTE(SUBSTITUTE(SUBSTITUTE(SUBSTITUTE(SUBSTITUTE(SUBSTITUTE(SUBSTITUTE(SUBSTITUTE(SUBSTITUTE(NOTA[NAMA BARANG]," ",),".",""),"-",""),"(",""),")",""),",",""),"/",""),"""",""),"+",""))</f>
        <v/>
      </c>
      <c r="AM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8" t="str">
        <f>IF(NOTA[[#This Row],[CONCAT4]]="","",_xlfn.IFNA(MATCH(NOTA[[#This Row],[CONCAT4]],[2]!RAW[CONCAT_H],0),FALSE))</f>
        <v/>
      </c>
      <c r="AQ348" s="38" t="str">
        <f>IF(NOTA[[#This Row],[CONCAT1]]="","",MATCH(NOTA[[#This Row],[CONCAT1]],[3]!db[NB NOTA_C],0))</f>
        <v/>
      </c>
      <c r="AR348" s="38" t="str">
        <f>IF(NOTA[[#This Row],[QTY/ CTN]]="","",TRUE)</f>
        <v/>
      </c>
      <c r="AS348" s="38" t="str">
        <f ca="1">IF(NOTA[[#This Row],[ID_H]]="","",IF(NOTA[[#This Row],[Column3]]=TRUE,NOTA[[#This Row],[QTY/ CTN]],INDEX([3]!db[QTY/ CTN],NOTA[[#This Row],[//DB]])))</f>
        <v/>
      </c>
      <c r="AT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8" s="38" t="str">
        <f ca="1">IF(NOTA[[#This Row],[ID_H]]="","",MATCH(NOTA[[#This Row],[NB NOTA_C_QTY]],[4]!db[NB NOTA_C_QTY+F],0))</f>
        <v/>
      </c>
      <c r="AV348" s="53" t="str">
        <f ca="1">IF(NOTA[[#This Row],[NB NOTA_C_QTY]]="","",ROW()-2)</f>
        <v/>
      </c>
    </row>
    <row r="349" spans="1:48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H349" s="47"/>
      <c r="N349" s="38"/>
      <c r="Q349" s="42"/>
      <c r="R349" s="48"/>
      <c r="S349" s="49"/>
      <c r="U349" s="50"/>
      <c r="V349" s="45"/>
      <c r="W349" s="50" t="str">
        <f>IF(NOTA[[#This Row],[HARGA/ CTN]]="",NOTA[[#This Row],[JUMLAH_H]],NOTA[[#This Row],[HARGA/ CTN]]*IF(NOTA[[#This Row],[C]]="",0,NOTA[[#This Row],[C]]))</f>
        <v/>
      </c>
      <c r="X349" s="50" t="str">
        <f>IF(NOTA[[#This Row],[JUMLAH]]="","",NOTA[[#This Row],[JUMLAH]]*NOTA[[#This Row],[DISC 1]])</f>
        <v/>
      </c>
      <c r="Y349" s="50" t="str">
        <f>IF(NOTA[[#This Row],[JUMLAH]]="","",(NOTA[[#This Row],[JUMLAH]]-NOTA[[#This Row],[DISC 1-]])*NOTA[[#This Row],[DISC 2]])</f>
        <v/>
      </c>
      <c r="Z349" s="50" t="str">
        <f>IF(NOTA[[#This Row],[JUMLAH]]="","",NOTA[[#This Row],[DISC 1-]]+NOTA[[#This Row],[DISC 2-]])</f>
        <v/>
      </c>
      <c r="AA349" s="50" t="str">
        <f>IF(NOTA[[#This Row],[JUMLAH]]="","",NOTA[[#This Row],[JUMLAH]]-NOTA[[#This Row],[DISC]])</f>
        <v/>
      </c>
      <c r="AB349" s="50"/>
      <c r="AC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9" s="50" t="str">
        <f>IF(OR(NOTA[[#This Row],[QTY]]="",NOTA[[#This Row],[HARGA SATUAN]]="",),"",NOTA[[#This Row],[QTY]]*NOTA[[#This Row],[HARGA SATUAN]])</f>
        <v/>
      </c>
      <c r="AG349" s="39" t="str">
        <f ca="1">IF(NOTA[ID_H]="","",INDEX(NOTA[TANGGAL],MATCH(,INDIRECT(ADDRESS(ROW(NOTA[TANGGAL]),COLUMN(NOTA[TANGGAL]))&amp;":"&amp;ADDRESS(ROW(),COLUMN(NOTA[TANGGAL]))),-1)))</f>
        <v/>
      </c>
      <c r="AH349" s="41" t="str">
        <f ca="1">IF(NOTA[[#This Row],[NAMA BARANG]]="","",INDEX(NOTA[SUPPLIER],MATCH(,INDIRECT(ADDRESS(ROW(NOTA[ID]),COLUMN(NOTA[ID]))&amp;":"&amp;ADDRESS(ROW(),COLUMN(NOTA[ID]))),-1)))</f>
        <v/>
      </c>
      <c r="AI349" s="41" t="str">
        <f ca="1">IF(NOTA[[#This Row],[ID_H]]="","",IF(NOTA[[#This Row],[FAKTUR]]="",INDIRECT(ADDRESS(ROW()-1,COLUMN())),NOTA[[#This Row],[FAKTUR]]))</f>
        <v/>
      </c>
      <c r="AJ349" s="38" t="str">
        <f ca="1">IF(NOTA[[#This Row],[ID]]="","",COUNTIF(NOTA[ID_H],NOTA[[#This Row],[ID_H]]))</f>
        <v/>
      </c>
      <c r="AK349" s="38" t="str">
        <f ca="1">IF(NOTA[[#This Row],[TGL.NOTA]]="",IF(NOTA[[#This Row],[SUPPLIER_H]]="","",AK348),MONTH(NOTA[[#This Row],[TGL.NOTA]]))</f>
        <v/>
      </c>
      <c r="AL349" s="38" t="str">
        <f>LOWER(SUBSTITUTE(SUBSTITUTE(SUBSTITUTE(SUBSTITUTE(SUBSTITUTE(SUBSTITUTE(SUBSTITUTE(SUBSTITUTE(SUBSTITUTE(NOTA[NAMA BARANG]," ",),".",""),"-",""),"(",""),")",""),",",""),"/",""),"""",""),"+",""))</f>
        <v/>
      </c>
      <c r="AM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38" t="str">
        <f>IF(NOTA[[#This Row],[CONCAT4]]="","",_xlfn.IFNA(MATCH(NOTA[[#This Row],[CONCAT4]],[2]!RAW[CONCAT_H],0),FALSE))</f>
        <v/>
      </c>
      <c r="AQ349" s="38" t="str">
        <f>IF(NOTA[[#This Row],[CONCAT1]]="","",MATCH(NOTA[[#This Row],[CONCAT1]],[3]!db[NB NOTA_C],0))</f>
        <v/>
      </c>
      <c r="AR349" s="38" t="str">
        <f>IF(NOTA[[#This Row],[QTY/ CTN]]="","",TRUE)</f>
        <v/>
      </c>
      <c r="AS349" s="38" t="str">
        <f ca="1">IF(NOTA[[#This Row],[ID_H]]="","",IF(NOTA[[#This Row],[Column3]]=TRUE,NOTA[[#This Row],[QTY/ CTN]],INDEX([3]!db[QTY/ CTN],NOTA[[#This Row],[//DB]])))</f>
        <v/>
      </c>
      <c r="AT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9" s="38" t="str">
        <f ca="1">IF(NOTA[[#This Row],[ID_H]]="","",MATCH(NOTA[[#This Row],[NB NOTA_C_QTY]],[4]!db[NB NOTA_C_QTY+F],0))</f>
        <v/>
      </c>
      <c r="AV349" s="53" t="str">
        <f ca="1">IF(NOTA[[#This Row],[NB NOTA_C_QTY]]="","",ROW()-2)</f>
        <v/>
      </c>
    </row>
    <row r="350" spans="1:48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H350" s="47"/>
      <c r="N350" s="38"/>
      <c r="Q350" s="42"/>
      <c r="R350" s="48"/>
      <c r="S350" s="49"/>
      <c r="U350" s="50"/>
      <c r="V350" s="45"/>
      <c r="W350" s="50" t="str">
        <f>IF(NOTA[[#This Row],[HARGA/ CTN]]="",NOTA[[#This Row],[JUMLAH_H]],NOTA[[#This Row],[HARGA/ CTN]]*IF(NOTA[[#This Row],[C]]="",0,NOTA[[#This Row],[C]]))</f>
        <v/>
      </c>
      <c r="X350" s="50" t="str">
        <f>IF(NOTA[[#This Row],[JUMLAH]]="","",NOTA[[#This Row],[JUMLAH]]*NOTA[[#This Row],[DISC 1]])</f>
        <v/>
      </c>
      <c r="Y350" s="50" t="str">
        <f>IF(NOTA[[#This Row],[JUMLAH]]="","",(NOTA[[#This Row],[JUMLAH]]-NOTA[[#This Row],[DISC 1-]])*NOTA[[#This Row],[DISC 2]])</f>
        <v/>
      </c>
      <c r="Z350" s="50" t="str">
        <f>IF(NOTA[[#This Row],[JUMLAH]]="","",NOTA[[#This Row],[DISC 1-]]+NOTA[[#This Row],[DISC 2-]])</f>
        <v/>
      </c>
      <c r="AA350" s="50" t="str">
        <f>IF(NOTA[[#This Row],[JUMLAH]]="","",NOTA[[#This Row],[JUMLAH]]-NOTA[[#This Row],[DISC]])</f>
        <v/>
      </c>
      <c r="AB350" s="50"/>
      <c r="AC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50" t="str">
        <f>IF(OR(NOTA[[#This Row],[QTY]]="",NOTA[[#This Row],[HARGA SATUAN]]="",),"",NOTA[[#This Row],[QTY]]*NOTA[[#This Row],[HARGA SATUAN]])</f>
        <v/>
      </c>
      <c r="AG350" s="39" t="str">
        <f ca="1">IF(NOTA[ID_H]="","",INDEX(NOTA[TANGGAL],MATCH(,INDIRECT(ADDRESS(ROW(NOTA[TANGGAL]),COLUMN(NOTA[TANGGAL]))&amp;":"&amp;ADDRESS(ROW(),COLUMN(NOTA[TANGGAL]))),-1)))</f>
        <v/>
      </c>
      <c r="AH350" s="41" t="str">
        <f ca="1">IF(NOTA[[#This Row],[NAMA BARANG]]="","",INDEX(NOTA[SUPPLIER],MATCH(,INDIRECT(ADDRESS(ROW(NOTA[ID]),COLUMN(NOTA[ID]))&amp;":"&amp;ADDRESS(ROW(),COLUMN(NOTA[ID]))),-1)))</f>
        <v/>
      </c>
      <c r="AI350" s="41" t="str">
        <f ca="1">IF(NOTA[[#This Row],[ID_H]]="","",IF(NOTA[[#This Row],[FAKTUR]]="",INDIRECT(ADDRESS(ROW()-1,COLUMN())),NOTA[[#This Row],[FAKTUR]]))</f>
        <v/>
      </c>
      <c r="AJ350" s="38" t="str">
        <f ca="1">IF(NOTA[[#This Row],[ID]]="","",COUNTIF(NOTA[ID_H],NOTA[[#This Row],[ID_H]]))</f>
        <v/>
      </c>
      <c r="AK350" s="38" t="str">
        <f ca="1">IF(NOTA[[#This Row],[TGL.NOTA]]="",IF(NOTA[[#This Row],[SUPPLIER_H]]="","",AK349),MONTH(NOTA[[#This Row],[TGL.NOTA]]))</f>
        <v/>
      </c>
      <c r="AL350" s="38" t="str">
        <f>LOWER(SUBSTITUTE(SUBSTITUTE(SUBSTITUTE(SUBSTITUTE(SUBSTITUTE(SUBSTITUTE(SUBSTITUTE(SUBSTITUTE(SUBSTITUTE(NOTA[NAMA BARANG]," ",),".",""),"-",""),"(",""),")",""),",",""),"/",""),"""",""),"+",""))</f>
        <v/>
      </c>
      <c r="AM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8" t="str">
        <f>IF(NOTA[[#This Row],[CONCAT4]]="","",_xlfn.IFNA(MATCH(NOTA[[#This Row],[CONCAT4]],[2]!RAW[CONCAT_H],0),FALSE))</f>
        <v/>
      </c>
      <c r="AQ350" s="38" t="str">
        <f>IF(NOTA[[#This Row],[CONCAT1]]="","",MATCH(NOTA[[#This Row],[CONCAT1]],[3]!db[NB NOTA_C],0))</f>
        <v/>
      </c>
      <c r="AR350" s="38" t="str">
        <f>IF(NOTA[[#This Row],[QTY/ CTN]]="","",TRUE)</f>
        <v/>
      </c>
      <c r="AS350" s="38" t="str">
        <f ca="1">IF(NOTA[[#This Row],[ID_H]]="","",IF(NOTA[[#This Row],[Column3]]=TRUE,NOTA[[#This Row],[QTY/ CTN]],INDEX([3]!db[QTY/ CTN],NOTA[[#This Row],[//DB]])))</f>
        <v/>
      </c>
      <c r="AT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0" s="38" t="str">
        <f ca="1">IF(NOTA[[#This Row],[ID_H]]="","",MATCH(NOTA[[#This Row],[NB NOTA_C_QTY]],[4]!db[NB NOTA_C_QTY+F],0))</f>
        <v/>
      </c>
      <c r="AV350" s="53" t="str">
        <f ca="1">IF(NOTA[[#This Row],[NB NOTA_C_QTY]]="","",ROW()-2)</f>
        <v/>
      </c>
    </row>
    <row r="351" spans="1:48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H351" s="47"/>
      <c r="N351" s="38"/>
      <c r="Q351" s="42"/>
      <c r="R351" s="48"/>
      <c r="S351" s="49"/>
      <c r="U351" s="50"/>
      <c r="V351" s="45"/>
      <c r="W351" s="50" t="str">
        <f>IF(NOTA[[#This Row],[HARGA/ CTN]]="",NOTA[[#This Row],[JUMLAH_H]],NOTA[[#This Row],[HARGA/ CTN]]*IF(NOTA[[#This Row],[C]]="",0,NOTA[[#This Row],[C]]))</f>
        <v/>
      </c>
      <c r="X351" s="50" t="str">
        <f>IF(NOTA[[#This Row],[JUMLAH]]="","",NOTA[[#This Row],[JUMLAH]]*NOTA[[#This Row],[DISC 1]])</f>
        <v/>
      </c>
      <c r="Y351" s="50" t="str">
        <f>IF(NOTA[[#This Row],[JUMLAH]]="","",(NOTA[[#This Row],[JUMLAH]]-NOTA[[#This Row],[DISC 1-]])*NOTA[[#This Row],[DISC 2]])</f>
        <v/>
      </c>
      <c r="Z351" s="50" t="str">
        <f>IF(NOTA[[#This Row],[JUMLAH]]="","",NOTA[[#This Row],[DISC 1-]]+NOTA[[#This Row],[DISC 2-]])</f>
        <v/>
      </c>
      <c r="AA351" s="50" t="str">
        <f>IF(NOTA[[#This Row],[JUMLAH]]="","",NOTA[[#This Row],[JUMLAH]]-NOTA[[#This Row],[DISC]])</f>
        <v/>
      </c>
      <c r="AB351" s="50"/>
      <c r="AC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0" t="str">
        <f>IF(OR(NOTA[[#This Row],[QTY]]="",NOTA[[#This Row],[HARGA SATUAN]]="",),"",NOTA[[#This Row],[QTY]]*NOTA[[#This Row],[HARGA SATUAN]])</f>
        <v/>
      </c>
      <c r="AG351" s="39" t="str">
        <f ca="1">IF(NOTA[ID_H]="","",INDEX(NOTA[TANGGAL],MATCH(,INDIRECT(ADDRESS(ROW(NOTA[TANGGAL]),COLUMN(NOTA[TANGGAL]))&amp;":"&amp;ADDRESS(ROW(),COLUMN(NOTA[TANGGAL]))),-1)))</f>
        <v/>
      </c>
      <c r="AH351" s="41" t="str">
        <f ca="1">IF(NOTA[[#This Row],[NAMA BARANG]]="","",INDEX(NOTA[SUPPLIER],MATCH(,INDIRECT(ADDRESS(ROW(NOTA[ID]),COLUMN(NOTA[ID]))&amp;":"&amp;ADDRESS(ROW(),COLUMN(NOTA[ID]))),-1)))</f>
        <v/>
      </c>
      <c r="AI351" s="41" t="str">
        <f ca="1">IF(NOTA[[#This Row],[ID_H]]="","",IF(NOTA[[#This Row],[FAKTUR]]="",INDIRECT(ADDRESS(ROW()-1,COLUMN())),NOTA[[#This Row],[FAKTUR]]))</f>
        <v/>
      </c>
      <c r="AJ351" s="38" t="str">
        <f ca="1">IF(NOTA[[#This Row],[ID]]="","",COUNTIF(NOTA[ID_H],NOTA[[#This Row],[ID_H]]))</f>
        <v/>
      </c>
      <c r="AK351" s="38" t="str">
        <f ca="1">IF(NOTA[[#This Row],[TGL.NOTA]]="",IF(NOTA[[#This Row],[SUPPLIER_H]]="","",AK350),MONTH(NOTA[[#This Row],[TGL.NOTA]]))</f>
        <v/>
      </c>
      <c r="AL351" s="38" t="str">
        <f>LOWER(SUBSTITUTE(SUBSTITUTE(SUBSTITUTE(SUBSTITUTE(SUBSTITUTE(SUBSTITUTE(SUBSTITUTE(SUBSTITUTE(SUBSTITUTE(NOTA[NAMA BARANG]," ",),".",""),"-",""),"(",""),")",""),",",""),"/",""),"""",""),"+",""))</f>
        <v/>
      </c>
      <c r="AM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8" t="str">
        <f>IF(NOTA[[#This Row],[CONCAT4]]="","",_xlfn.IFNA(MATCH(NOTA[[#This Row],[CONCAT4]],[2]!RAW[CONCAT_H],0),FALSE))</f>
        <v/>
      </c>
      <c r="AQ351" s="38" t="str">
        <f>IF(NOTA[[#This Row],[CONCAT1]]="","",MATCH(NOTA[[#This Row],[CONCAT1]],[3]!db[NB NOTA_C],0))</f>
        <v/>
      </c>
      <c r="AR351" s="38" t="str">
        <f>IF(NOTA[[#This Row],[QTY/ CTN]]="","",TRUE)</f>
        <v/>
      </c>
      <c r="AS351" s="38" t="str">
        <f ca="1">IF(NOTA[[#This Row],[ID_H]]="","",IF(NOTA[[#This Row],[Column3]]=TRUE,NOTA[[#This Row],[QTY/ CTN]],INDEX([3]!db[QTY/ CTN],NOTA[[#This Row],[//DB]])))</f>
        <v/>
      </c>
      <c r="AT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8" t="str">
        <f ca="1">IF(NOTA[[#This Row],[ID_H]]="","",MATCH(NOTA[[#This Row],[NB NOTA_C_QTY]],[4]!db[NB NOTA_C_QTY+F],0))</f>
        <v/>
      </c>
      <c r="AV351" s="53" t="str">
        <f ca="1">IF(NOTA[[#This Row],[NB NOTA_C_QTY]]="","",ROW()-2)</f>
        <v/>
      </c>
    </row>
    <row r="352" spans="1:48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H352" s="47"/>
      <c r="N352" s="38"/>
      <c r="Q352" s="42"/>
      <c r="R352" s="48"/>
      <c r="S352" s="49"/>
      <c r="U352" s="50"/>
      <c r="V352" s="45"/>
      <c r="W352" s="50" t="str">
        <f>IF(NOTA[[#This Row],[HARGA/ CTN]]="",NOTA[[#This Row],[JUMLAH_H]],NOTA[[#This Row],[HARGA/ CTN]]*IF(NOTA[[#This Row],[C]]="",0,NOTA[[#This Row],[C]]))</f>
        <v/>
      </c>
      <c r="X352" s="50" t="str">
        <f>IF(NOTA[[#This Row],[JUMLAH]]="","",NOTA[[#This Row],[JUMLAH]]*NOTA[[#This Row],[DISC 1]])</f>
        <v/>
      </c>
      <c r="Y352" s="50" t="str">
        <f>IF(NOTA[[#This Row],[JUMLAH]]="","",(NOTA[[#This Row],[JUMLAH]]-NOTA[[#This Row],[DISC 1-]])*NOTA[[#This Row],[DISC 2]])</f>
        <v/>
      </c>
      <c r="Z352" s="50" t="str">
        <f>IF(NOTA[[#This Row],[JUMLAH]]="","",NOTA[[#This Row],[DISC 1-]]+NOTA[[#This Row],[DISC 2-]])</f>
        <v/>
      </c>
      <c r="AA352" s="50" t="str">
        <f>IF(NOTA[[#This Row],[JUMLAH]]="","",NOTA[[#This Row],[JUMLAH]]-NOTA[[#This Row],[DISC]])</f>
        <v/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50" t="str">
        <f>IF(OR(NOTA[[#This Row],[QTY]]="",NOTA[[#This Row],[HARGA SATUAN]]="",),"",NOTA[[#This Row],[QTY]]*NOTA[[#This Row],[HARGA SATUAN]])</f>
        <v/>
      </c>
      <c r="AG352" s="39" t="str">
        <f ca="1">IF(NOTA[ID_H]="","",INDEX(NOTA[TANGGAL],MATCH(,INDIRECT(ADDRESS(ROW(NOTA[TANGGAL]),COLUMN(NOTA[TANGGAL]))&amp;":"&amp;ADDRESS(ROW(),COLUMN(NOTA[TANGGAL]))),-1)))</f>
        <v/>
      </c>
      <c r="AH352" s="41" t="str">
        <f ca="1">IF(NOTA[[#This Row],[NAMA BARANG]]="","",INDEX(NOTA[SUPPLIER],MATCH(,INDIRECT(ADDRESS(ROW(NOTA[ID]),COLUMN(NOTA[ID]))&amp;":"&amp;ADDRESS(ROW(),COLUMN(NOTA[ID]))),-1)))</f>
        <v/>
      </c>
      <c r="AI352" s="41" t="str">
        <f ca="1">IF(NOTA[[#This Row],[ID_H]]="","",IF(NOTA[[#This Row],[FAKTUR]]="",INDIRECT(ADDRESS(ROW()-1,COLUMN())),NOTA[[#This Row],[FAKTUR]]))</f>
        <v/>
      </c>
      <c r="AJ352" s="38" t="str">
        <f ca="1">IF(NOTA[[#This Row],[ID]]="","",COUNTIF(NOTA[ID_H],NOTA[[#This Row],[ID_H]]))</f>
        <v/>
      </c>
      <c r="AK352" s="38" t="str">
        <f ca="1">IF(NOTA[[#This Row],[TGL.NOTA]]="",IF(NOTA[[#This Row],[SUPPLIER_H]]="","",AK351),MONTH(NOTA[[#This Row],[TGL.NOTA]]))</f>
        <v/>
      </c>
      <c r="AL352" s="38" t="str">
        <f>LOWER(SUBSTITUTE(SUBSTITUTE(SUBSTITUTE(SUBSTITUTE(SUBSTITUTE(SUBSTITUTE(SUBSTITUTE(SUBSTITUTE(SUBSTITUTE(NOTA[NAMA BARANG]," ",),".",""),"-",""),"(",""),")",""),",",""),"/",""),"""",""),"+",""))</f>
        <v/>
      </c>
      <c r="AM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38" t="str">
        <f>IF(NOTA[[#This Row],[CONCAT4]]="","",_xlfn.IFNA(MATCH(NOTA[[#This Row],[CONCAT4]],[2]!RAW[CONCAT_H],0),FALSE))</f>
        <v/>
      </c>
      <c r="AQ352" s="38" t="str">
        <f>IF(NOTA[[#This Row],[CONCAT1]]="","",MATCH(NOTA[[#This Row],[CONCAT1]],[3]!db[NB NOTA_C],0))</f>
        <v/>
      </c>
      <c r="AR352" s="38" t="str">
        <f>IF(NOTA[[#This Row],[QTY/ CTN]]="","",TRUE)</f>
        <v/>
      </c>
      <c r="AS352" s="38" t="str">
        <f ca="1">IF(NOTA[[#This Row],[ID_H]]="","",IF(NOTA[[#This Row],[Column3]]=TRUE,NOTA[[#This Row],[QTY/ CTN]],INDEX([3]!db[QTY/ CTN],NOTA[[#This Row],[//DB]])))</f>
        <v/>
      </c>
      <c r="AT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2" s="38" t="str">
        <f ca="1">IF(NOTA[[#This Row],[ID_H]]="","",MATCH(NOTA[[#This Row],[NB NOTA_C_QTY]],[4]!db[NB NOTA_C_QTY+F],0))</f>
        <v/>
      </c>
      <c r="AV352" s="53" t="str">
        <f ca="1">IF(NOTA[[#This Row],[NB NOTA_C_QTY]]="","",ROW()-2)</f>
        <v/>
      </c>
    </row>
    <row r="353" spans="1:48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H353" s="47"/>
      <c r="N353" s="38"/>
      <c r="Q353" s="42"/>
      <c r="R353" s="48"/>
      <c r="S353" s="49"/>
      <c r="U353" s="50"/>
      <c r="V353" s="45"/>
      <c r="W353" s="50" t="str">
        <f>IF(NOTA[[#This Row],[HARGA/ CTN]]="",NOTA[[#This Row],[JUMLAH_H]],NOTA[[#This Row],[HARGA/ CTN]]*IF(NOTA[[#This Row],[C]]="",0,NOTA[[#This Row],[C]]))</f>
        <v/>
      </c>
      <c r="X353" s="50" t="str">
        <f>IF(NOTA[[#This Row],[JUMLAH]]="","",NOTA[[#This Row],[JUMLAH]]*NOTA[[#This Row],[DISC 1]])</f>
        <v/>
      </c>
      <c r="Y353" s="50" t="str">
        <f>IF(NOTA[[#This Row],[JUMLAH]]="","",(NOTA[[#This Row],[JUMLAH]]-NOTA[[#This Row],[DISC 1-]])*NOTA[[#This Row],[DISC 2]])</f>
        <v/>
      </c>
      <c r="Z353" s="50" t="str">
        <f>IF(NOTA[[#This Row],[JUMLAH]]="","",NOTA[[#This Row],[DISC 1-]]+NOTA[[#This Row],[DISC 2-]])</f>
        <v/>
      </c>
      <c r="AA353" s="50" t="str">
        <f>IF(NOTA[[#This Row],[JUMLAH]]="","",NOTA[[#This Row],[JUMLAH]]-NOTA[[#This Row],[DISC]])</f>
        <v/>
      </c>
      <c r="AB353" s="50"/>
      <c r="AC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3" s="50" t="str">
        <f>IF(OR(NOTA[[#This Row],[QTY]]="",NOTA[[#This Row],[HARGA SATUAN]]="",),"",NOTA[[#This Row],[QTY]]*NOTA[[#This Row],[HARGA SATUAN]])</f>
        <v/>
      </c>
      <c r="AG353" s="39" t="str">
        <f ca="1">IF(NOTA[ID_H]="","",INDEX(NOTA[TANGGAL],MATCH(,INDIRECT(ADDRESS(ROW(NOTA[TANGGAL]),COLUMN(NOTA[TANGGAL]))&amp;":"&amp;ADDRESS(ROW(),COLUMN(NOTA[TANGGAL]))),-1)))</f>
        <v/>
      </c>
      <c r="AH353" s="41" t="str">
        <f ca="1">IF(NOTA[[#This Row],[NAMA BARANG]]="","",INDEX(NOTA[SUPPLIER],MATCH(,INDIRECT(ADDRESS(ROW(NOTA[ID]),COLUMN(NOTA[ID]))&amp;":"&amp;ADDRESS(ROW(),COLUMN(NOTA[ID]))),-1)))</f>
        <v/>
      </c>
      <c r="AI353" s="41" t="str">
        <f ca="1">IF(NOTA[[#This Row],[ID_H]]="","",IF(NOTA[[#This Row],[FAKTUR]]="",INDIRECT(ADDRESS(ROW()-1,COLUMN())),NOTA[[#This Row],[FAKTUR]]))</f>
        <v/>
      </c>
      <c r="AJ353" s="38" t="str">
        <f ca="1">IF(NOTA[[#This Row],[ID]]="","",COUNTIF(NOTA[ID_H],NOTA[[#This Row],[ID_H]]))</f>
        <v/>
      </c>
      <c r="AK353" s="38" t="str">
        <f ca="1">IF(NOTA[[#This Row],[TGL.NOTA]]="",IF(NOTA[[#This Row],[SUPPLIER_H]]="","",AK352),MONTH(NOTA[[#This Row],[TGL.NOTA]]))</f>
        <v/>
      </c>
      <c r="AL353" s="38" t="str">
        <f>LOWER(SUBSTITUTE(SUBSTITUTE(SUBSTITUTE(SUBSTITUTE(SUBSTITUTE(SUBSTITUTE(SUBSTITUTE(SUBSTITUTE(SUBSTITUTE(NOTA[NAMA BARANG]," ",),".",""),"-",""),"(",""),")",""),",",""),"/",""),"""",""),"+",""))</f>
        <v/>
      </c>
      <c r="AM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8" t="str">
        <f>IF(NOTA[[#This Row],[CONCAT4]]="","",_xlfn.IFNA(MATCH(NOTA[[#This Row],[CONCAT4]],[2]!RAW[CONCAT_H],0),FALSE))</f>
        <v/>
      </c>
      <c r="AQ353" s="38" t="str">
        <f>IF(NOTA[[#This Row],[CONCAT1]]="","",MATCH(NOTA[[#This Row],[CONCAT1]],[3]!db[NB NOTA_C],0))</f>
        <v/>
      </c>
      <c r="AR353" s="38" t="str">
        <f>IF(NOTA[[#This Row],[QTY/ CTN]]="","",TRUE)</f>
        <v/>
      </c>
      <c r="AS353" s="38" t="str">
        <f ca="1">IF(NOTA[[#This Row],[ID_H]]="","",IF(NOTA[[#This Row],[Column3]]=TRUE,NOTA[[#This Row],[QTY/ CTN]],INDEX([3]!db[QTY/ CTN],NOTA[[#This Row],[//DB]])))</f>
        <v/>
      </c>
      <c r="AT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3" s="38" t="str">
        <f ca="1">IF(NOTA[[#This Row],[ID_H]]="","",MATCH(NOTA[[#This Row],[NB NOTA_C_QTY]],[4]!db[NB NOTA_C_QTY+F],0))</f>
        <v/>
      </c>
      <c r="AV353" s="53" t="str">
        <f ca="1">IF(NOTA[[#This Row],[NB NOTA_C_QTY]]="","",ROW()-2)</f>
        <v/>
      </c>
    </row>
    <row r="354" spans="1:48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H354" s="47"/>
      <c r="N354" s="38"/>
      <c r="Q354" s="42"/>
      <c r="R354" s="48"/>
      <c r="S354" s="49"/>
      <c r="U354" s="50"/>
      <c r="V354" s="45"/>
      <c r="W354" s="50" t="str">
        <f>IF(NOTA[[#This Row],[HARGA/ CTN]]="",NOTA[[#This Row],[JUMLAH_H]],NOTA[[#This Row],[HARGA/ CTN]]*IF(NOTA[[#This Row],[C]]="",0,NOTA[[#This Row],[C]]))</f>
        <v/>
      </c>
      <c r="X354" s="50" t="str">
        <f>IF(NOTA[[#This Row],[JUMLAH]]="","",NOTA[[#This Row],[JUMLAH]]*NOTA[[#This Row],[DISC 1]])</f>
        <v/>
      </c>
      <c r="Y354" s="50" t="str">
        <f>IF(NOTA[[#This Row],[JUMLAH]]="","",(NOTA[[#This Row],[JUMLAH]]-NOTA[[#This Row],[DISC 1-]])*NOTA[[#This Row],[DISC 2]])</f>
        <v/>
      </c>
      <c r="Z354" s="50" t="str">
        <f>IF(NOTA[[#This Row],[JUMLAH]]="","",NOTA[[#This Row],[DISC 1-]]+NOTA[[#This Row],[DISC 2-]])</f>
        <v/>
      </c>
      <c r="AA354" s="50" t="str">
        <f>IF(NOTA[[#This Row],[JUMLAH]]="","",NOTA[[#This Row],[JUMLAH]]-NOTA[[#This Row],[DISC]])</f>
        <v/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50" t="str">
        <f>IF(OR(NOTA[[#This Row],[QTY]]="",NOTA[[#This Row],[HARGA SATUAN]]="",),"",NOTA[[#This Row],[QTY]]*NOTA[[#This Row],[HARGA SATUAN]])</f>
        <v/>
      </c>
      <c r="AG354" s="39" t="str">
        <f ca="1">IF(NOTA[ID_H]="","",INDEX(NOTA[TANGGAL],MATCH(,INDIRECT(ADDRESS(ROW(NOTA[TANGGAL]),COLUMN(NOTA[TANGGAL]))&amp;":"&amp;ADDRESS(ROW(),COLUMN(NOTA[TANGGAL]))),-1)))</f>
        <v/>
      </c>
      <c r="AH354" s="41" t="str">
        <f ca="1">IF(NOTA[[#This Row],[NAMA BARANG]]="","",INDEX(NOTA[SUPPLIER],MATCH(,INDIRECT(ADDRESS(ROW(NOTA[ID]),COLUMN(NOTA[ID]))&amp;":"&amp;ADDRESS(ROW(),COLUMN(NOTA[ID]))),-1)))</f>
        <v/>
      </c>
      <c r="AI354" s="41" t="str">
        <f ca="1">IF(NOTA[[#This Row],[ID_H]]="","",IF(NOTA[[#This Row],[FAKTUR]]="",INDIRECT(ADDRESS(ROW()-1,COLUMN())),NOTA[[#This Row],[FAKTUR]]))</f>
        <v/>
      </c>
      <c r="AJ354" s="38" t="str">
        <f ca="1">IF(NOTA[[#This Row],[ID]]="","",COUNTIF(NOTA[ID_H],NOTA[[#This Row],[ID_H]]))</f>
        <v/>
      </c>
      <c r="AK354" s="38" t="str">
        <f ca="1">IF(NOTA[[#This Row],[TGL.NOTA]]="",IF(NOTA[[#This Row],[SUPPLIER_H]]="","",AK353),MONTH(NOTA[[#This Row],[TGL.NOTA]]))</f>
        <v/>
      </c>
      <c r="AL354" s="38" t="str">
        <f>LOWER(SUBSTITUTE(SUBSTITUTE(SUBSTITUTE(SUBSTITUTE(SUBSTITUTE(SUBSTITUTE(SUBSTITUTE(SUBSTITUTE(SUBSTITUTE(NOTA[NAMA BARANG]," ",),".",""),"-",""),"(",""),")",""),",",""),"/",""),"""",""),"+",""))</f>
        <v/>
      </c>
      <c r="AM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8" t="str">
        <f>IF(NOTA[[#This Row],[CONCAT4]]="","",_xlfn.IFNA(MATCH(NOTA[[#This Row],[CONCAT4]],[2]!RAW[CONCAT_H],0),FALSE))</f>
        <v/>
      </c>
      <c r="AQ354" s="38" t="str">
        <f>IF(NOTA[[#This Row],[CONCAT1]]="","",MATCH(NOTA[[#This Row],[CONCAT1]],[3]!db[NB NOTA_C],0))</f>
        <v/>
      </c>
      <c r="AR354" s="38" t="str">
        <f>IF(NOTA[[#This Row],[QTY/ CTN]]="","",TRUE)</f>
        <v/>
      </c>
      <c r="AS354" s="38" t="str">
        <f ca="1">IF(NOTA[[#This Row],[ID_H]]="","",IF(NOTA[[#This Row],[Column3]]=TRUE,NOTA[[#This Row],[QTY/ CTN]],INDEX([3]!db[QTY/ CTN],NOTA[[#This Row],[//DB]])))</f>
        <v/>
      </c>
      <c r="AT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4" s="38" t="str">
        <f ca="1">IF(NOTA[[#This Row],[ID_H]]="","",MATCH(NOTA[[#This Row],[NB NOTA_C_QTY]],[4]!db[NB NOTA_C_QTY+F],0))</f>
        <v/>
      </c>
      <c r="AV354" s="53" t="str">
        <f ca="1">IF(NOTA[[#This Row],[NB NOTA_C_QTY]]="","",ROW()-2)</f>
        <v/>
      </c>
    </row>
    <row r="355" spans="1:48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H355" s="47"/>
      <c r="N355" s="38"/>
      <c r="Q355" s="42"/>
      <c r="R355" s="48"/>
      <c r="S355" s="49"/>
      <c r="U355" s="50"/>
      <c r="V355" s="45"/>
      <c r="W355" s="50" t="str">
        <f>IF(NOTA[[#This Row],[HARGA/ CTN]]="",NOTA[[#This Row],[JUMLAH_H]],NOTA[[#This Row],[HARGA/ CTN]]*IF(NOTA[[#This Row],[C]]="",0,NOTA[[#This Row],[C]]))</f>
        <v/>
      </c>
      <c r="X355" s="50" t="str">
        <f>IF(NOTA[[#This Row],[JUMLAH]]="","",NOTA[[#This Row],[JUMLAH]]*NOTA[[#This Row],[DISC 1]])</f>
        <v/>
      </c>
      <c r="Y355" s="50" t="str">
        <f>IF(NOTA[[#This Row],[JUMLAH]]="","",(NOTA[[#This Row],[JUMLAH]]-NOTA[[#This Row],[DISC 1-]])*NOTA[[#This Row],[DISC 2]])</f>
        <v/>
      </c>
      <c r="Z355" s="50" t="str">
        <f>IF(NOTA[[#This Row],[JUMLAH]]="","",NOTA[[#This Row],[DISC 1-]]+NOTA[[#This Row],[DISC 2-]])</f>
        <v/>
      </c>
      <c r="AA355" s="50" t="str">
        <f>IF(NOTA[[#This Row],[JUMLAH]]="","",NOTA[[#This Row],[JUMLAH]]-NOTA[[#This Row],[DISC]])</f>
        <v/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5" s="50" t="str">
        <f>IF(OR(NOTA[[#This Row],[QTY]]="",NOTA[[#This Row],[HARGA SATUAN]]="",),"",NOTA[[#This Row],[QTY]]*NOTA[[#This Row],[HARGA SATUAN]])</f>
        <v/>
      </c>
      <c r="AG355" s="39" t="str">
        <f ca="1">IF(NOTA[ID_H]="","",INDEX(NOTA[TANGGAL],MATCH(,INDIRECT(ADDRESS(ROW(NOTA[TANGGAL]),COLUMN(NOTA[TANGGAL]))&amp;":"&amp;ADDRESS(ROW(),COLUMN(NOTA[TANGGAL]))),-1)))</f>
        <v/>
      </c>
      <c r="AH355" s="41" t="str">
        <f ca="1">IF(NOTA[[#This Row],[NAMA BARANG]]="","",INDEX(NOTA[SUPPLIER],MATCH(,INDIRECT(ADDRESS(ROW(NOTA[ID]),COLUMN(NOTA[ID]))&amp;":"&amp;ADDRESS(ROW(),COLUMN(NOTA[ID]))),-1)))</f>
        <v/>
      </c>
      <c r="AI355" s="41" t="str">
        <f ca="1">IF(NOTA[[#This Row],[ID_H]]="","",IF(NOTA[[#This Row],[FAKTUR]]="",INDIRECT(ADDRESS(ROW()-1,COLUMN())),NOTA[[#This Row],[FAKTUR]]))</f>
        <v/>
      </c>
      <c r="AJ355" s="38" t="str">
        <f ca="1">IF(NOTA[[#This Row],[ID]]="","",COUNTIF(NOTA[ID_H],NOTA[[#This Row],[ID_H]]))</f>
        <v/>
      </c>
      <c r="AK355" s="38" t="str">
        <f ca="1">IF(NOTA[[#This Row],[TGL.NOTA]]="",IF(NOTA[[#This Row],[SUPPLIER_H]]="","",AK354),MONTH(NOTA[[#This Row],[TGL.NOTA]]))</f>
        <v/>
      </c>
      <c r="AL355" s="38" t="str">
        <f>LOWER(SUBSTITUTE(SUBSTITUTE(SUBSTITUTE(SUBSTITUTE(SUBSTITUTE(SUBSTITUTE(SUBSTITUTE(SUBSTITUTE(SUBSTITUTE(NOTA[NAMA BARANG]," ",),".",""),"-",""),"(",""),")",""),",",""),"/",""),"""",""),"+",""))</f>
        <v/>
      </c>
      <c r="AM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8" t="str">
        <f>IF(NOTA[[#This Row],[CONCAT4]]="","",_xlfn.IFNA(MATCH(NOTA[[#This Row],[CONCAT4]],[2]!RAW[CONCAT_H],0),FALSE))</f>
        <v/>
      </c>
      <c r="AQ355" s="38" t="str">
        <f>IF(NOTA[[#This Row],[CONCAT1]]="","",MATCH(NOTA[[#This Row],[CONCAT1]],[3]!db[NB NOTA_C],0))</f>
        <v/>
      </c>
      <c r="AR355" s="38" t="str">
        <f>IF(NOTA[[#This Row],[QTY/ CTN]]="","",TRUE)</f>
        <v/>
      </c>
      <c r="AS355" s="38" t="str">
        <f ca="1">IF(NOTA[[#This Row],[ID_H]]="","",IF(NOTA[[#This Row],[Column3]]=TRUE,NOTA[[#This Row],[QTY/ CTN]],INDEX([3]!db[QTY/ CTN],NOTA[[#This Row],[//DB]])))</f>
        <v/>
      </c>
      <c r="AT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5" s="38" t="str">
        <f ca="1">IF(NOTA[[#This Row],[ID_H]]="","",MATCH(NOTA[[#This Row],[NB NOTA_C_QTY]],[4]!db[NB NOTA_C_QTY+F],0))</f>
        <v/>
      </c>
      <c r="AV355" s="53" t="str">
        <f ca="1">IF(NOTA[[#This Row],[NB NOTA_C_QTY]]="","",ROW()-2)</f>
        <v/>
      </c>
    </row>
    <row r="356" spans="1:48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H356" s="47"/>
      <c r="N356" s="38"/>
      <c r="Q356" s="42"/>
      <c r="R356" s="48"/>
      <c r="S356" s="49"/>
      <c r="U356" s="50"/>
      <c r="V356" s="45"/>
      <c r="W356" s="50" t="str">
        <f>IF(NOTA[[#This Row],[HARGA/ CTN]]="",NOTA[[#This Row],[JUMLAH_H]],NOTA[[#This Row],[HARGA/ CTN]]*IF(NOTA[[#This Row],[C]]="",0,NOTA[[#This Row],[C]]))</f>
        <v/>
      </c>
      <c r="X356" s="50" t="str">
        <f>IF(NOTA[[#This Row],[JUMLAH]]="","",NOTA[[#This Row],[JUMLAH]]*NOTA[[#This Row],[DISC 1]])</f>
        <v/>
      </c>
      <c r="Y356" s="50" t="str">
        <f>IF(NOTA[[#This Row],[JUMLAH]]="","",(NOTA[[#This Row],[JUMLAH]]-NOTA[[#This Row],[DISC 1-]])*NOTA[[#This Row],[DISC 2]])</f>
        <v/>
      </c>
      <c r="Z356" s="50" t="str">
        <f>IF(NOTA[[#This Row],[JUMLAH]]="","",NOTA[[#This Row],[DISC 1-]]+NOTA[[#This Row],[DISC 2-]])</f>
        <v/>
      </c>
      <c r="AA356" s="50" t="str">
        <f>IF(NOTA[[#This Row],[JUMLAH]]="","",NOTA[[#This Row],[JUMLAH]]-NOTA[[#This Row],[DISC]])</f>
        <v/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6" s="50" t="str">
        <f>IF(OR(NOTA[[#This Row],[QTY]]="",NOTA[[#This Row],[HARGA SATUAN]]="",),"",NOTA[[#This Row],[QTY]]*NOTA[[#This Row],[HARGA SATUAN]])</f>
        <v/>
      </c>
      <c r="AG356" s="39" t="str">
        <f ca="1">IF(NOTA[ID_H]="","",INDEX(NOTA[TANGGAL],MATCH(,INDIRECT(ADDRESS(ROW(NOTA[TANGGAL]),COLUMN(NOTA[TANGGAL]))&amp;":"&amp;ADDRESS(ROW(),COLUMN(NOTA[TANGGAL]))),-1)))</f>
        <v/>
      </c>
      <c r="AH356" s="41" t="str">
        <f ca="1">IF(NOTA[[#This Row],[NAMA BARANG]]="","",INDEX(NOTA[SUPPLIER],MATCH(,INDIRECT(ADDRESS(ROW(NOTA[ID]),COLUMN(NOTA[ID]))&amp;":"&amp;ADDRESS(ROW(),COLUMN(NOTA[ID]))),-1)))</f>
        <v/>
      </c>
      <c r="AI356" s="41" t="str">
        <f ca="1">IF(NOTA[[#This Row],[ID_H]]="","",IF(NOTA[[#This Row],[FAKTUR]]="",INDIRECT(ADDRESS(ROW()-1,COLUMN())),NOTA[[#This Row],[FAKTUR]]))</f>
        <v/>
      </c>
      <c r="AJ356" s="38" t="str">
        <f ca="1">IF(NOTA[[#This Row],[ID]]="","",COUNTIF(NOTA[ID_H],NOTA[[#This Row],[ID_H]]))</f>
        <v/>
      </c>
      <c r="AK356" s="38" t="str">
        <f ca="1">IF(NOTA[[#This Row],[TGL.NOTA]]="",IF(NOTA[[#This Row],[SUPPLIER_H]]="","",AK355),MONTH(NOTA[[#This Row],[TGL.NOTA]]))</f>
        <v/>
      </c>
      <c r="AL356" s="38" t="str">
        <f>LOWER(SUBSTITUTE(SUBSTITUTE(SUBSTITUTE(SUBSTITUTE(SUBSTITUTE(SUBSTITUTE(SUBSTITUTE(SUBSTITUTE(SUBSTITUTE(NOTA[NAMA BARANG]," ",),".",""),"-",""),"(",""),")",""),",",""),"/",""),"""",""),"+",""))</f>
        <v/>
      </c>
      <c r="AM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8" t="str">
        <f>IF(NOTA[[#This Row],[CONCAT4]]="","",_xlfn.IFNA(MATCH(NOTA[[#This Row],[CONCAT4]],[2]!RAW[CONCAT_H],0),FALSE))</f>
        <v/>
      </c>
      <c r="AQ356" s="38" t="str">
        <f>IF(NOTA[[#This Row],[CONCAT1]]="","",MATCH(NOTA[[#This Row],[CONCAT1]],[3]!db[NB NOTA_C],0))</f>
        <v/>
      </c>
      <c r="AR356" s="38" t="str">
        <f>IF(NOTA[[#This Row],[QTY/ CTN]]="","",TRUE)</f>
        <v/>
      </c>
      <c r="AS356" s="38" t="str">
        <f ca="1">IF(NOTA[[#This Row],[ID_H]]="","",IF(NOTA[[#This Row],[Column3]]=TRUE,NOTA[[#This Row],[QTY/ CTN]],INDEX([3]!db[QTY/ CTN],NOTA[[#This Row],[//DB]])))</f>
        <v/>
      </c>
      <c r="AT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6" s="38" t="str">
        <f ca="1">IF(NOTA[[#This Row],[ID_H]]="","",MATCH(NOTA[[#This Row],[NB NOTA_C_QTY]],[4]!db[NB NOTA_C_QTY+F],0))</f>
        <v/>
      </c>
      <c r="AV356" s="53" t="str">
        <f ca="1">IF(NOTA[[#This Row],[NB NOTA_C_QTY]]="","",ROW()-2)</f>
        <v/>
      </c>
    </row>
    <row r="357" spans="1:48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H357" s="47"/>
      <c r="N357" s="38"/>
      <c r="Q357" s="42"/>
      <c r="R357" s="48"/>
      <c r="S357" s="49"/>
      <c r="U357" s="50"/>
      <c r="V357" s="45"/>
      <c r="W357" s="50" t="str">
        <f>IF(NOTA[[#This Row],[HARGA/ CTN]]="",NOTA[[#This Row],[JUMLAH_H]],NOTA[[#This Row],[HARGA/ CTN]]*IF(NOTA[[#This Row],[C]]="",0,NOTA[[#This Row],[C]]))</f>
        <v/>
      </c>
      <c r="X357" s="50" t="str">
        <f>IF(NOTA[[#This Row],[JUMLAH]]="","",NOTA[[#This Row],[JUMLAH]]*NOTA[[#This Row],[DISC 1]])</f>
        <v/>
      </c>
      <c r="Y357" s="50" t="str">
        <f>IF(NOTA[[#This Row],[JUMLAH]]="","",(NOTA[[#This Row],[JUMLAH]]-NOTA[[#This Row],[DISC 1-]])*NOTA[[#This Row],[DISC 2]])</f>
        <v/>
      </c>
      <c r="Z357" s="50" t="str">
        <f>IF(NOTA[[#This Row],[JUMLAH]]="","",NOTA[[#This Row],[DISC 1-]]+NOTA[[#This Row],[DISC 2-]])</f>
        <v/>
      </c>
      <c r="AA357" s="50" t="str">
        <f>IF(NOTA[[#This Row],[JUMLAH]]="","",NOTA[[#This Row],[JUMLAH]]-NOTA[[#This Row],[DISC]])</f>
        <v/>
      </c>
      <c r="AB357" s="50"/>
      <c r="AC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7" s="50" t="str">
        <f>IF(OR(NOTA[[#This Row],[QTY]]="",NOTA[[#This Row],[HARGA SATUAN]]="",),"",NOTA[[#This Row],[QTY]]*NOTA[[#This Row],[HARGA SATUAN]])</f>
        <v/>
      </c>
      <c r="AG357" s="39" t="str">
        <f ca="1">IF(NOTA[ID_H]="","",INDEX(NOTA[TANGGAL],MATCH(,INDIRECT(ADDRESS(ROW(NOTA[TANGGAL]),COLUMN(NOTA[TANGGAL]))&amp;":"&amp;ADDRESS(ROW(),COLUMN(NOTA[TANGGAL]))),-1)))</f>
        <v/>
      </c>
      <c r="AH357" s="41" t="str">
        <f ca="1">IF(NOTA[[#This Row],[NAMA BARANG]]="","",INDEX(NOTA[SUPPLIER],MATCH(,INDIRECT(ADDRESS(ROW(NOTA[ID]),COLUMN(NOTA[ID]))&amp;":"&amp;ADDRESS(ROW(),COLUMN(NOTA[ID]))),-1)))</f>
        <v/>
      </c>
      <c r="AI357" s="41" t="str">
        <f ca="1">IF(NOTA[[#This Row],[ID_H]]="","",IF(NOTA[[#This Row],[FAKTUR]]="",INDIRECT(ADDRESS(ROW()-1,COLUMN())),NOTA[[#This Row],[FAKTUR]]))</f>
        <v/>
      </c>
      <c r="AJ357" s="38" t="str">
        <f ca="1">IF(NOTA[[#This Row],[ID]]="","",COUNTIF(NOTA[ID_H],NOTA[[#This Row],[ID_H]]))</f>
        <v/>
      </c>
      <c r="AK357" s="38" t="str">
        <f ca="1">IF(NOTA[[#This Row],[TGL.NOTA]]="",IF(NOTA[[#This Row],[SUPPLIER_H]]="","",AK356),MONTH(NOTA[[#This Row],[TGL.NOTA]]))</f>
        <v/>
      </c>
      <c r="AL357" s="38" t="str">
        <f>LOWER(SUBSTITUTE(SUBSTITUTE(SUBSTITUTE(SUBSTITUTE(SUBSTITUTE(SUBSTITUTE(SUBSTITUTE(SUBSTITUTE(SUBSTITUTE(NOTA[NAMA BARANG]," ",),".",""),"-",""),"(",""),")",""),",",""),"/",""),"""",""),"+",""))</f>
        <v/>
      </c>
      <c r="AM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8" t="str">
        <f>IF(NOTA[[#This Row],[CONCAT4]]="","",_xlfn.IFNA(MATCH(NOTA[[#This Row],[CONCAT4]],[2]!RAW[CONCAT_H],0),FALSE))</f>
        <v/>
      </c>
      <c r="AQ357" s="38" t="str">
        <f>IF(NOTA[[#This Row],[CONCAT1]]="","",MATCH(NOTA[[#This Row],[CONCAT1]],[3]!db[NB NOTA_C],0))</f>
        <v/>
      </c>
      <c r="AR357" s="38" t="str">
        <f>IF(NOTA[[#This Row],[QTY/ CTN]]="","",TRUE)</f>
        <v/>
      </c>
      <c r="AS357" s="38" t="str">
        <f ca="1">IF(NOTA[[#This Row],[ID_H]]="","",IF(NOTA[[#This Row],[Column3]]=TRUE,NOTA[[#This Row],[QTY/ CTN]],INDEX([3]!db[QTY/ CTN],NOTA[[#This Row],[//DB]])))</f>
        <v/>
      </c>
      <c r="AT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7" s="38" t="str">
        <f ca="1">IF(NOTA[[#This Row],[ID_H]]="","",MATCH(NOTA[[#This Row],[NB NOTA_C_QTY]],[4]!db[NB NOTA_C_QTY+F],0))</f>
        <v/>
      </c>
      <c r="AV357" s="53" t="str">
        <f ca="1">IF(NOTA[[#This Row],[NB NOTA_C_QTY]]="","",ROW()-2)</f>
        <v/>
      </c>
    </row>
    <row r="358" spans="1:48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H358" s="47"/>
      <c r="N358" s="38"/>
      <c r="Q358" s="42"/>
      <c r="R358" s="48"/>
      <c r="S358" s="49"/>
      <c r="U358" s="50"/>
      <c r="V358" s="45"/>
      <c r="W358" s="50" t="str">
        <f>IF(NOTA[[#This Row],[HARGA/ CTN]]="",NOTA[[#This Row],[JUMLAH_H]],NOTA[[#This Row],[HARGA/ CTN]]*IF(NOTA[[#This Row],[C]]="",0,NOTA[[#This Row],[C]]))</f>
        <v/>
      </c>
      <c r="X358" s="50" t="str">
        <f>IF(NOTA[[#This Row],[JUMLAH]]="","",NOTA[[#This Row],[JUMLAH]]*NOTA[[#This Row],[DISC 1]])</f>
        <v/>
      </c>
      <c r="Y358" s="50" t="str">
        <f>IF(NOTA[[#This Row],[JUMLAH]]="","",(NOTA[[#This Row],[JUMLAH]]-NOTA[[#This Row],[DISC 1-]])*NOTA[[#This Row],[DISC 2]])</f>
        <v/>
      </c>
      <c r="Z358" s="50" t="str">
        <f>IF(NOTA[[#This Row],[JUMLAH]]="","",NOTA[[#This Row],[DISC 1-]]+NOTA[[#This Row],[DISC 2-]])</f>
        <v/>
      </c>
      <c r="AA358" s="50" t="str">
        <f>IF(NOTA[[#This Row],[JUMLAH]]="","",NOTA[[#This Row],[JUMLAH]]-NOTA[[#This Row],[DISC]])</f>
        <v/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50" t="str">
        <f>IF(OR(NOTA[[#This Row],[QTY]]="",NOTA[[#This Row],[HARGA SATUAN]]="",),"",NOTA[[#This Row],[QTY]]*NOTA[[#This Row],[HARGA SATUAN]])</f>
        <v/>
      </c>
      <c r="AG358" s="39" t="str">
        <f ca="1">IF(NOTA[ID_H]="","",INDEX(NOTA[TANGGAL],MATCH(,INDIRECT(ADDRESS(ROW(NOTA[TANGGAL]),COLUMN(NOTA[TANGGAL]))&amp;":"&amp;ADDRESS(ROW(),COLUMN(NOTA[TANGGAL]))),-1)))</f>
        <v/>
      </c>
      <c r="AH358" s="41" t="str">
        <f ca="1">IF(NOTA[[#This Row],[NAMA BARANG]]="","",INDEX(NOTA[SUPPLIER],MATCH(,INDIRECT(ADDRESS(ROW(NOTA[ID]),COLUMN(NOTA[ID]))&amp;":"&amp;ADDRESS(ROW(),COLUMN(NOTA[ID]))),-1)))</f>
        <v/>
      </c>
      <c r="AI358" s="41" t="str">
        <f ca="1">IF(NOTA[[#This Row],[ID_H]]="","",IF(NOTA[[#This Row],[FAKTUR]]="",INDIRECT(ADDRESS(ROW()-1,COLUMN())),NOTA[[#This Row],[FAKTUR]]))</f>
        <v/>
      </c>
      <c r="AJ358" s="38" t="str">
        <f ca="1">IF(NOTA[[#This Row],[ID]]="","",COUNTIF(NOTA[ID_H],NOTA[[#This Row],[ID_H]]))</f>
        <v/>
      </c>
      <c r="AK358" s="38" t="str">
        <f ca="1">IF(NOTA[[#This Row],[TGL.NOTA]]="",IF(NOTA[[#This Row],[SUPPLIER_H]]="","",AK357),MONTH(NOTA[[#This Row],[TGL.NOTA]]))</f>
        <v/>
      </c>
      <c r="AL358" s="38" t="str">
        <f>LOWER(SUBSTITUTE(SUBSTITUTE(SUBSTITUTE(SUBSTITUTE(SUBSTITUTE(SUBSTITUTE(SUBSTITUTE(SUBSTITUTE(SUBSTITUTE(NOTA[NAMA BARANG]," ",),".",""),"-",""),"(",""),")",""),",",""),"/",""),"""",""),"+",""))</f>
        <v/>
      </c>
      <c r="AM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8" t="str">
        <f>IF(NOTA[[#This Row],[CONCAT4]]="","",_xlfn.IFNA(MATCH(NOTA[[#This Row],[CONCAT4]],[2]!RAW[CONCAT_H],0),FALSE))</f>
        <v/>
      </c>
      <c r="AQ358" s="38" t="str">
        <f>IF(NOTA[[#This Row],[CONCAT1]]="","",MATCH(NOTA[[#This Row],[CONCAT1]],[3]!db[NB NOTA_C],0))</f>
        <v/>
      </c>
      <c r="AR358" s="38" t="str">
        <f>IF(NOTA[[#This Row],[QTY/ CTN]]="","",TRUE)</f>
        <v/>
      </c>
      <c r="AS358" s="38" t="str">
        <f ca="1">IF(NOTA[[#This Row],[ID_H]]="","",IF(NOTA[[#This Row],[Column3]]=TRUE,NOTA[[#This Row],[QTY/ CTN]],INDEX([3]!db[QTY/ CTN],NOTA[[#This Row],[//DB]])))</f>
        <v/>
      </c>
      <c r="AT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8" s="38" t="str">
        <f ca="1">IF(NOTA[[#This Row],[ID_H]]="","",MATCH(NOTA[[#This Row],[NB NOTA_C_QTY]],[4]!db[NB NOTA_C_QTY+F],0))</f>
        <v/>
      </c>
      <c r="AV358" s="53" t="str">
        <f ca="1">IF(NOTA[[#This Row],[NB NOTA_C_QTY]]="","",ROW()-2)</f>
        <v/>
      </c>
    </row>
    <row r="359" spans="1:48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H359" s="47"/>
      <c r="N359" s="38"/>
      <c r="Q359" s="42"/>
      <c r="R359" s="48"/>
      <c r="S359" s="49"/>
      <c r="U359" s="50"/>
      <c r="V359" s="45"/>
      <c r="W359" s="50" t="str">
        <f>IF(NOTA[[#This Row],[HARGA/ CTN]]="",NOTA[[#This Row],[JUMLAH_H]],NOTA[[#This Row],[HARGA/ CTN]]*IF(NOTA[[#This Row],[C]]="",0,NOTA[[#This Row],[C]]))</f>
        <v/>
      </c>
      <c r="X359" s="50" t="str">
        <f>IF(NOTA[[#This Row],[JUMLAH]]="","",NOTA[[#This Row],[JUMLAH]]*NOTA[[#This Row],[DISC 1]])</f>
        <v/>
      </c>
      <c r="Y359" s="50" t="str">
        <f>IF(NOTA[[#This Row],[JUMLAH]]="","",(NOTA[[#This Row],[JUMLAH]]-NOTA[[#This Row],[DISC 1-]])*NOTA[[#This Row],[DISC 2]])</f>
        <v/>
      </c>
      <c r="Z359" s="50" t="str">
        <f>IF(NOTA[[#This Row],[JUMLAH]]="","",NOTA[[#This Row],[DISC 1-]]+NOTA[[#This Row],[DISC 2-]])</f>
        <v/>
      </c>
      <c r="AA359" s="50" t="str">
        <f>IF(NOTA[[#This Row],[JUMLAH]]="","",NOTA[[#This Row],[JUMLAH]]-NOTA[[#This Row],[DISC]])</f>
        <v/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50" t="str">
        <f>IF(OR(NOTA[[#This Row],[QTY]]="",NOTA[[#This Row],[HARGA SATUAN]]="",),"",NOTA[[#This Row],[QTY]]*NOTA[[#This Row],[HARGA SATUAN]])</f>
        <v/>
      </c>
      <c r="AG359" s="39" t="str">
        <f ca="1">IF(NOTA[ID_H]="","",INDEX(NOTA[TANGGAL],MATCH(,INDIRECT(ADDRESS(ROW(NOTA[TANGGAL]),COLUMN(NOTA[TANGGAL]))&amp;":"&amp;ADDRESS(ROW(),COLUMN(NOTA[TANGGAL]))),-1)))</f>
        <v/>
      </c>
      <c r="AH359" s="41" t="str">
        <f ca="1">IF(NOTA[[#This Row],[NAMA BARANG]]="","",INDEX(NOTA[SUPPLIER],MATCH(,INDIRECT(ADDRESS(ROW(NOTA[ID]),COLUMN(NOTA[ID]))&amp;":"&amp;ADDRESS(ROW(),COLUMN(NOTA[ID]))),-1)))</f>
        <v/>
      </c>
      <c r="AI359" s="41" t="str">
        <f ca="1">IF(NOTA[[#This Row],[ID_H]]="","",IF(NOTA[[#This Row],[FAKTUR]]="",INDIRECT(ADDRESS(ROW()-1,COLUMN())),NOTA[[#This Row],[FAKTUR]]))</f>
        <v/>
      </c>
      <c r="AJ359" s="38" t="str">
        <f ca="1">IF(NOTA[[#This Row],[ID]]="","",COUNTIF(NOTA[ID_H],NOTA[[#This Row],[ID_H]]))</f>
        <v/>
      </c>
      <c r="AK359" s="38" t="str">
        <f ca="1">IF(NOTA[[#This Row],[TGL.NOTA]]="",IF(NOTA[[#This Row],[SUPPLIER_H]]="","",AK358),MONTH(NOTA[[#This Row],[TGL.NOTA]]))</f>
        <v/>
      </c>
      <c r="AL359" s="38" t="str">
        <f>LOWER(SUBSTITUTE(SUBSTITUTE(SUBSTITUTE(SUBSTITUTE(SUBSTITUTE(SUBSTITUTE(SUBSTITUTE(SUBSTITUTE(SUBSTITUTE(NOTA[NAMA BARANG]," ",),".",""),"-",""),"(",""),")",""),",",""),"/",""),"""",""),"+",""))</f>
        <v/>
      </c>
      <c r="AM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8" t="str">
        <f>IF(NOTA[[#This Row],[CONCAT4]]="","",_xlfn.IFNA(MATCH(NOTA[[#This Row],[CONCAT4]],[2]!RAW[CONCAT_H],0),FALSE))</f>
        <v/>
      </c>
      <c r="AQ359" s="38" t="str">
        <f>IF(NOTA[[#This Row],[CONCAT1]]="","",MATCH(NOTA[[#This Row],[CONCAT1]],[3]!db[NB NOTA_C],0))</f>
        <v/>
      </c>
      <c r="AR359" s="38" t="str">
        <f>IF(NOTA[[#This Row],[QTY/ CTN]]="","",TRUE)</f>
        <v/>
      </c>
      <c r="AS359" s="38" t="str">
        <f ca="1">IF(NOTA[[#This Row],[ID_H]]="","",IF(NOTA[[#This Row],[Column3]]=TRUE,NOTA[[#This Row],[QTY/ CTN]],INDEX([3]!db[QTY/ CTN],NOTA[[#This Row],[//DB]])))</f>
        <v/>
      </c>
      <c r="AT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9" s="38" t="str">
        <f ca="1">IF(NOTA[[#This Row],[ID_H]]="","",MATCH(NOTA[[#This Row],[NB NOTA_C_QTY]],[4]!db[NB NOTA_C_QTY+F],0))</f>
        <v/>
      </c>
      <c r="AV359" s="53" t="str">
        <f ca="1">IF(NOTA[[#This Row],[NB NOTA_C_QTY]]="","",ROW()-2)</f>
        <v/>
      </c>
    </row>
    <row r="360" spans="1:48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H360" s="47"/>
      <c r="N360" s="38"/>
      <c r="Q360" s="42"/>
      <c r="R360" s="48"/>
      <c r="S360" s="49"/>
      <c r="U360" s="50"/>
      <c r="V360" s="45"/>
      <c r="W360" s="50" t="str">
        <f>IF(NOTA[[#This Row],[HARGA/ CTN]]="",NOTA[[#This Row],[JUMLAH_H]],NOTA[[#This Row],[HARGA/ CTN]]*IF(NOTA[[#This Row],[C]]="",0,NOTA[[#This Row],[C]]))</f>
        <v/>
      </c>
      <c r="X360" s="50" t="str">
        <f>IF(NOTA[[#This Row],[JUMLAH]]="","",NOTA[[#This Row],[JUMLAH]]*NOTA[[#This Row],[DISC 1]])</f>
        <v/>
      </c>
      <c r="Y360" s="50" t="str">
        <f>IF(NOTA[[#This Row],[JUMLAH]]="","",(NOTA[[#This Row],[JUMLAH]]-NOTA[[#This Row],[DISC 1-]])*NOTA[[#This Row],[DISC 2]])</f>
        <v/>
      </c>
      <c r="Z360" s="50" t="str">
        <f>IF(NOTA[[#This Row],[JUMLAH]]="","",NOTA[[#This Row],[DISC 1-]]+NOTA[[#This Row],[DISC 2-]])</f>
        <v/>
      </c>
      <c r="AA360" s="50" t="str">
        <f>IF(NOTA[[#This Row],[JUMLAH]]="","",NOTA[[#This Row],[JUMLAH]]-NOTA[[#This Row],[DISC]])</f>
        <v/>
      </c>
      <c r="AB360" s="50"/>
      <c r="AC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50" t="str">
        <f>IF(OR(NOTA[[#This Row],[QTY]]="",NOTA[[#This Row],[HARGA SATUAN]]="",),"",NOTA[[#This Row],[QTY]]*NOTA[[#This Row],[HARGA SATUAN]])</f>
        <v/>
      </c>
      <c r="AG360" s="39" t="str">
        <f ca="1">IF(NOTA[ID_H]="","",INDEX(NOTA[TANGGAL],MATCH(,INDIRECT(ADDRESS(ROW(NOTA[TANGGAL]),COLUMN(NOTA[TANGGAL]))&amp;":"&amp;ADDRESS(ROW(),COLUMN(NOTA[TANGGAL]))),-1)))</f>
        <v/>
      </c>
      <c r="AH360" s="41" t="str">
        <f ca="1">IF(NOTA[[#This Row],[NAMA BARANG]]="","",INDEX(NOTA[SUPPLIER],MATCH(,INDIRECT(ADDRESS(ROW(NOTA[ID]),COLUMN(NOTA[ID]))&amp;":"&amp;ADDRESS(ROW(),COLUMN(NOTA[ID]))),-1)))</f>
        <v/>
      </c>
      <c r="AI360" s="41" t="str">
        <f ca="1">IF(NOTA[[#This Row],[ID_H]]="","",IF(NOTA[[#This Row],[FAKTUR]]="",INDIRECT(ADDRESS(ROW()-1,COLUMN())),NOTA[[#This Row],[FAKTUR]]))</f>
        <v/>
      </c>
      <c r="AJ360" s="38" t="str">
        <f ca="1">IF(NOTA[[#This Row],[ID]]="","",COUNTIF(NOTA[ID_H],NOTA[[#This Row],[ID_H]]))</f>
        <v/>
      </c>
      <c r="AK360" s="38" t="str">
        <f ca="1">IF(NOTA[[#This Row],[TGL.NOTA]]="",IF(NOTA[[#This Row],[SUPPLIER_H]]="","",AK359),MONTH(NOTA[[#This Row],[TGL.NOTA]]))</f>
        <v/>
      </c>
      <c r="AL360" s="38" t="str">
        <f>LOWER(SUBSTITUTE(SUBSTITUTE(SUBSTITUTE(SUBSTITUTE(SUBSTITUTE(SUBSTITUTE(SUBSTITUTE(SUBSTITUTE(SUBSTITUTE(NOTA[NAMA BARANG]," ",),".",""),"-",""),"(",""),")",""),",",""),"/",""),"""",""),"+",""))</f>
        <v/>
      </c>
      <c r="AM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38" t="str">
        <f>IF(NOTA[[#This Row],[CONCAT4]]="","",_xlfn.IFNA(MATCH(NOTA[[#This Row],[CONCAT4]],[2]!RAW[CONCAT_H],0),FALSE))</f>
        <v/>
      </c>
      <c r="AQ360" s="38" t="str">
        <f>IF(NOTA[[#This Row],[CONCAT1]]="","",MATCH(NOTA[[#This Row],[CONCAT1]],[3]!db[NB NOTA_C],0))</f>
        <v/>
      </c>
      <c r="AR360" s="38" t="str">
        <f>IF(NOTA[[#This Row],[QTY/ CTN]]="","",TRUE)</f>
        <v/>
      </c>
      <c r="AS360" s="38" t="str">
        <f ca="1">IF(NOTA[[#This Row],[ID_H]]="","",IF(NOTA[[#This Row],[Column3]]=TRUE,NOTA[[#This Row],[QTY/ CTN]],INDEX([3]!db[QTY/ CTN],NOTA[[#This Row],[//DB]])))</f>
        <v/>
      </c>
      <c r="AT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0" s="38" t="str">
        <f ca="1">IF(NOTA[[#This Row],[ID_H]]="","",MATCH(NOTA[[#This Row],[NB NOTA_C_QTY]],[4]!db[NB NOTA_C_QTY+F],0))</f>
        <v/>
      </c>
      <c r="AV360" s="53" t="str">
        <f ca="1">IF(NOTA[[#This Row],[NB NOTA_C_QTY]]="","",ROW()-2)</f>
        <v/>
      </c>
    </row>
    <row r="361" spans="1:48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H361" s="47"/>
      <c r="N361" s="38"/>
      <c r="Q361" s="42"/>
      <c r="R361" s="48"/>
      <c r="S361" s="49"/>
      <c r="U361" s="50"/>
      <c r="V361" s="45"/>
      <c r="W361" s="50" t="str">
        <f>IF(NOTA[[#This Row],[HARGA/ CTN]]="",NOTA[[#This Row],[JUMLAH_H]],NOTA[[#This Row],[HARGA/ CTN]]*IF(NOTA[[#This Row],[C]]="",0,NOTA[[#This Row],[C]]))</f>
        <v/>
      </c>
      <c r="X361" s="50" t="str">
        <f>IF(NOTA[[#This Row],[JUMLAH]]="","",NOTA[[#This Row],[JUMLAH]]*NOTA[[#This Row],[DISC 1]])</f>
        <v/>
      </c>
      <c r="Y361" s="50" t="str">
        <f>IF(NOTA[[#This Row],[JUMLAH]]="","",(NOTA[[#This Row],[JUMLAH]]-NOTA[[#This Row],[DISC 1-]])*NOTA[[#This Row],[DISC 2]])</f>
        <v/>
      </c>
      <c r="Z361" s="50" t="str">
        <f>IF(NOTA[[#This Row],[JUMLAH]]="","",NOTA[[#This Row],[DISC 1-]]+NOTA[[#This Row],[DISC 2-]])</f>
        <v/>
      </c>
      <c r="AA361" s="50" t="str">
        <f>IF(NOTA[[#This Row],[JUMLAH]]="","",NOTA[[#This Row],[JUMLAH]]-NOTA[[#This Row],[DISC]])</f>
        <v/>
      </c>
      <c r="AB361" s="50"/>
      <c r="AC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50" t="str">
        <f>IF(OR(NOTA[[#This Row],[QTY]]="",NOTA[[#This Row],[HARGA SATUAN]]="",),"",NOTA[[#This Row],[QTY]]*NOTA[[#This Row],[HARGA SATUAN]])</f>
        <v/>
      </c>
      <c r="AG361" s="39" t="str">
        <f ca="1">IF(NOTA[ID_H]="","",INDEX(NOTA[TANGGAL],MATCH(,INDIRECT(ADDRESS(ROW(NOTA[TANGGAL]),COLUMN(NOTA[TANGGAL]))&amp;":"&amp;ADDRESS(ROW(),COLUMN(NOTA[TANGGAL]))),-1)))</f>
        <v/>
      </c>
      <c r="AH361" s="41" t="str">
        <f ca="1">IF(NOTA[[#This Row],[NAMA BARANG]]="","",INDEX(NOTA[SUPPLIER],MATCH(,INDIRECT(ADDRESS(ROW(NOTA[ID]),COLUMN(NOTA[ID]))&amp;":"&amp;ADDRESS(ROW(),COLUMN(NOTA[ID]))),-1)))</f>
        <v/>
      </c>
      <c r="AI361" s="41" t="str">
        <f ca="1">IF(NOTA[[#This Row],[ID_H]]="","",IF(NOTA[[#This Row],[FAKTUR]]="",INDIRECT(ADDRESS(ROW()-1,COLUMN())),NOTA[[#This Row],[FAKTUR]]))</f>
        <v/>
      </c>
      <c r="AJ361" s="38" t="str">
        <f ca="1">IF(NOTA[[#This Row],[ID]]="","",COUNTIF(NOTA[ID_H],NOTA[[#This Row],[ID_H]]))</f>
        <v/>
      </c>
      <c r="AK361" s="38" t="str">
        <f ca="1">IF(NOTA[[#This Row],[TGL.NOTA]]="",IF(NOTA[[#This Row],[SUPPLIER_H]]="","",AK360),MONTH(NOTA[[#This Row],[TGL.NOTA]]))</f>
        <v/>
      </c>
      <c r="AL361" s="38" t="str">
        <f>LOWER(SUBSTITUTE(SUBSTITUTE(SUBSTITUTE(SUBSTITUTE(SUBSTITUTE(SUBSTITUTE(SUBSTITUTE(SUBSTITUTE(SUBSTITUTE(NOTA[NAMA BARANG]," ",),".",""),"-",""),"(",""),")",""),",",""),"/",""),"""",""),"+",""))</f>
        <v/>
      </c>
      <c r="AM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8" t="str">
        <f>IF(NOTA[[#This Row],[CONCAT4]]="","",_xlfn.IFNA(MATCH(NOTA[[#This Row],[CONCAT4]],[2]!RAW[CONCAT_H],0),FALSE))</f>
        <v/>
      </c>
      <c r="AQ361" s="38" t="str">
        <f>IF(NOTA[[#This Row],[CONCAT1]]="","",MATCH(NOTA[[#This Row],[CONCAT1]],[3]!db[NB NOTA_C],0))</f>
        <v/>
      </c>
      <c r="AR361" s="38" t="str">
        <f>IF(NOTA[[#This Row],[QTY/ CTN]]="","",TRUE)</f>
        <v/>
      </c>
      <c r="AS361" s="38" t="str">
        <f ca="1">IF(NOTA[[#This Row],[ID_H]]="","",IF(NOTA[[#This Row],[Column3]]=TRUE,NOTA[[#This Row],[QTY/ CTN]],INDEX([3]!db[QTY/ CTN],NOTA[[#This Row],[//DB]])))</f>
        <v/>
      </c>
      <c r="AT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1" s="38" t="str">
        <f ca="1">IF(NOTA[[#This Row],[ID_H]]="","",MATCH(NOTA[[#This Row],[NB NOTA_C_QTY]],[4]!db[NB NOTA_C_QTY+F],0))</f>
        <v/>
      </c>
      <c r="AV361" s="53" t="str">
        <f ca="1">IF(NOTA[[#This Row],[NB NOTA_C_QTY]]="","",ROW()-2)</f>
        <v/>
      </c>
    </row>
    <row r="362" spans="1:48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H362" s="47"/>
      <c r="N362" s="38"/>
      <c r="Q362" s="42"/>
      <c r="R362" s="48"/>
      <c r="S362" s="49"/>
      <c r="U362" s="50"/>
      <c r="V362" s="45"/>
      <c r="W362" s="50" t="str">
        <f>IF(NOTA[[#This Row],[HARGA/ CTN]]="",NOTA[[#This Row],[JUMLAH_H]],NOTA[[#This Row],[HARGA/ CTN]]*IF(NOTA[[#This Row],[C]]="",0,NOTA[[#This Row],[C]]))</f>
        <v/>
      </c>
      <c r="X362" s="50" t="str">
        <f>IF(NOTA[[#This Row],[JUMLAH]]="","",NOTA[[#This Row],[JUMLAH]]*NOTA[[#This Row],[DISC 1]])</f>
        <v/>
      </c>
      <c r="Y362" s="50" t="str">
        <f>IF(NOTA[[#This Row],[JUMLAH]]="","",(NOTA[[#This Row],[JUMLAH]]-NOTA[[#This Row],[DISC 1-]])*NOTA[[#This Row],[DISC 2]])</f>
        <v/>
      </c>
      <c r="Z362" s="50" t="str">
        <f>IF(NOTA[[#This Row],[JUMLAH]]="","",NOTA[[#This Row],[DISC 1-]]+NOTA[[#This Row],[DISC 2-]])</f>
        <v/>
      </c>
      <c r="AA362" s="50" t="str">
        <f>IF(NOTA[[#This Row],[JUMLAH]]="","",NOTA[[#This Row],[JUMLAH]]-NOTA[[#This Row],[DISC]])</f>
        <v/>
      </c>
      <c r="AB362" s="50"/>
      <c r="AC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50" t="str">
        <f>IF(OR(NOTA[[#This Row],[QTY]]="",NOTA[[#This Row],[HARGA SATUAN]]="",),"",NOTA[[#This Row],[QTY]]*NOTA[[#This Row],[HARGA SATUAN]])</f>
        <v/>
      </c>
      <c r="AG362" s="39" t="str">
        <f ca="1">IF(NOTA[ID_H]="","",INDEX(NOTA[TANGGAL],MATCH(,INDIRECT(ADDRESS(ROW(NOTA[TANGGAL]),COLUMN(NOTA[TANGGAL]))&amp;":"&amp;ADDRESS(ROW(),COLUMN(NOTA[TANGGAL]))),-1)))</f>
        <v/>
      </c>
      <c r="AH362" s="41" t="str">
        <f ca="1">IF(NOTA[[#This Row],[NAMA BARANG]]="","",INDEX(NOTA[SUPPLIER],MATCH(,INDIRECT(ADDRESS(ROW(NOTA[ID]),COLUMN(NOTA[ID]))&amp;":"&amp;ADDRESS(ROW(),COLUMN(NOTA[ID]))),-1)))</f>
        <v/>
      </c>
      <c r="AI362" s="41" t="str">
        <f ca="1">IF(NOTA[[#This Row],[ID_H]]="","",IF(NOTA[[#This Row],[FAKTUR]]="",INDIRECT(ADDRESS(ROW()-1,COLUMN())),NOTA[[#This Row],[FAKTUR]]))</f>
        <v/>
      </c>
      <c r="AJ362" s="38" t="str">
        <f ca="1">IF(NOTA[[#This Row],[ID]]="","",COUNTIF(NOTA[ID_H],NOTA[[#This Row],[ID_H]]))</f>
        <v/>
      </c>
      <c r="AK362" s="38" t="str">
        <f ca="1">IF(NOTA[[#This Row],[TGL.NOTA]]="",IF(NOTA[[#This Row],[SUPPLIER_H]]="","",AK361),MONTH(NOTA[[#This Row],[TGL.NOTA]]))</f>
        <v/>
      </c>
      <c r="AL362" s="38" t="str">
        <f>LOWER(SUBSTITUTE(SUBSTITUTE(SUBSTITUTE(SUBSTITUTE(SUBSTITUTE(SUBSTITUTE(SUBSTITUTE(SUBSTITUTE(SUBSTITUTE(NOTA[NAMA BARANG]," ",),".",""),"-",""),"(",""),")",""),",",""),"/",""),"""",""),"+",""))</f>
        <v/>
      </c>
      <c r="AM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38" t="str">
        <f>IF(NOTA[[#This Row],[CONCAT4]]="","",_xlfn.IFNA(MATCH(NOTA[[#This Row],[CONCAT4]],[2]!RAW[CONCAT_H],0),FALSE))</f>
        <v/>
      </c>
      <c r="AQ362" s="38" t="str">
        <f>IF(NOTA[[#This Row],[CONCAT1]]="","",MATCH(NOTA[[#This Row],[CONCAT1]],[3]!db[NB NOTA_C],0))</f>
        <v/>
      </c>
      <c r="AR362" s="38" t="str">
        <f>IF(NOTA[[#This Row],[QTY/ CTN]]="","",TRUE)</f>
        <v/>
      </c>
      <c r="AS362" s="38" t="str">
        <f ca="1">IF(NOTA[[#This Row],[ID_H]]="","",IF(NOTA[[#This Row],[Column3]]=TRUE,NOTA[[#This Row],[QTY/ CTN]],INDEX([3]!db[QTY/ CTN],NOTA[[#This Row],[//DB]])))</f>
        <v/>
      </c>
      <c r="AT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2" s="38" t="str">
        <f ca="1">IF(NOTA[[#This Row],[ID_H]]="","",MATCH(NOTA[[#This Row],[NB NOTA_C_QTY]],[4]!db[NB NOTA_C_QTY+F],0))</f>
        <v/>
      </c>
      <c r="AV362" s="53" t="str">
        <f ca="1">IF(NOTA[[#This Row],[NB NOTA_C_QTY]]="","",ROW()-2)</f>
        <v/>
      </c>
    </row>
    <row r="363" spans="1:48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H363" s="47"/>
      <c r="N363" s="38"/>
      <c r="Q363" s="42"/>
      <c r="R363" s="48"/>
      <c r="S363" s="49"/>
      <c r="U363" s="50"/>
      <c r="V363" s="45"/>
      <c r="W363" s="50" t="str">
        <f>IF(NOTA[[#This Row],[HARGA/ CTN]]="",NOTA[[#This Row],[JUMLAH_H]],NOTA[[#This Row],[HARGA/ CTN]]*IF(NOTA[[#This Row],[C]]="",0,NOTA[[#This Row],[C]]))</f>
        <v/>
      </c>
      <c r="X363" s="50" t="str">
        <f>IF(NOTA[[#This Row],[JUMLAH]]="","",NOTA[[#This Row],[JUMLAH]]*NOTA[[#This Row],[DISC 1]])</f>
        <v/>
      </c>
      <c r="Y363" s="50" t="str">
        <f>IF(NOTA[[#This Row],[JUMLAH]]="","",(NOTA[[#This Row],[JUMLAH]]-NOTA[[#This Row],[DISC 1-]])*NOTA[[#This Row],[DISC 2]])</f>
        <v/>
      </c>
      <c r="Z363" s="50" t="str">
        <f>IF(NOTA[[#This Row],[JUMLAH]]="","",NOTA[[#This Row],[DISC 1-]]+NOTA[[#This Row],[DISC 2-]])</f>
        <v/>
      </c>
      <c r="AA363" s="50" t="str">
        <f>IF(NOTA[[#This Row],[JUMLAH]]="","",NOTA[[#This Row],[JUMLAH]]-NOTA[[#This Row],[DISC]])</f>
        <v/>
      </c>
      <c r="AB363" s="50"/>
      <c r="AC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50" t="str">
        <f>IF(OR(NOTA[[#This Row],[QTY]]="",NOTA[[#This Row],[HARGA SATUAN]]="",),"",NOTA[[#This Row],[QTY]]*NOTA[[#This Row],[HARGA SATUAN]])</f>
        <v/>
      </c>
      <c r="AG363" s="39" t="str">
        <f ca="1">IF(NOTA[ID_H]="","",INDEX(NOTA[TANGGAL],MATCH(,INDIRECT(ADDRESS(ROW(NOTA[TANGGAL]),COLUMN(NOTA[TANGGAL]))&amp;":"&amp;ADDRESS(ROW(),COLUMN(NOTA[TANGGAL]))),-1)))</f>
        <v/>
      </c>
      <c r="AH363" s="41" t="str">
        <f ca="1">IF(NOTA[[#This Row],[NAMA BARANG]]="","",INDEX(NOTA[SUPPLIER],MATCH(,INDIRECT(ADDRESS(ROW(NOTA[ID]),COLUMN(NOTA[ID]))&amp;":"&amp;ADDRESS(ROW(),COLUMN(NOTA[ID]))),-1)))</f>
        <v/>
      </c>
      <c r="AI363" s="41" t="str">
        <f ca="1">IF(NOTA[[#This Row],[ID_H]]="","",IF(NOTA[[#This Row],[FAKTUR]]="",INDIRECT(ADDRESS(ROW()-1,COLUMN())),NOTA[[#This Row],[FAKTUR]]))</f>
        <v/>
      </c>
      <c r="AJ363" s="38" t="str">
        <f ca="1">IF(NOTA[[#This Row],[ID]]="","",COUNTIF(NOTA[ID_H],NOTA[[#This Row],[ID_H]]))</f>
        <v/>
      </c>
      <c r="AK363" s="38" t="str">
        <f ca="1">IF(NOTA[[#This Row],[TGL.NOTA]]="",IF(NOTA[[#This Row],[SUPPLIER_H]]="","",AK362),MONTH(NOTA[[#This Row],[TGL.NOTA]]))</f>
        <v/>
      </c>
      <c r="AL363" s="38" t="str">
        <f>LOWER(SUBSTITUTE(SUBSTITUTE(SUBSTITUTE(SUBSTITUTE(SUBSTITUTE(SUBSTITUTE(SUBSTITUTE(SUBSTITUTE(SUBSTITUTE(NOTA[NAMA BARANG]," ",),".",""),"-",""),"(",""),")",""),",",""),"/",""),"""",""),"+",""))</f>
        <v/>
      </c>
      <c r="AM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38" t="str">
        <f>IF(NOTA[[#This Row],[CONCAT4]]="","",_xlfn.IFNA(MATCH(NOTA[[#This Row],[CONCAT4]],[2]!RAW[CONCAT_H],0),FALSE))</f>
        <v/>
      </c>
      <c r="AQ363" s="38" t="str">
        <f>IF(NOTA[[#This Row],[CONCAT1]]="","",MATCH(NOTA[[#This Row],[CONCAT1]],[3]!db[NB NOTA_C],0))</f>
        <v/>
      </c>
      <c r="AR363" s="38" t="str">
        <f>IF(NOTA[[#This Row],[QTY/ CTN]]="","",TRUE)</f>
        <v/>
      </c>
      <c r="AS363" s="38" t="str">
        <f ca="1">IF(NOTA[[#This Row],[ID_H]]="","",IF(NOTA[[#This Row],[Column3]]=TRUE,NOTA[[#This Row],[QTY/ CTN]],INDEX([3]!db[QTY/ CTN],NOTA[[#This Row],[//DB]])))</f>
        <v/>
      </c>
      <c r="AT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3" s="38" t="str">
        <f ca="1">IF(NOTA[[#This Row],[ID_H]]="","",MATCH(NOTA[[#This Row],[NB NOTA_C_QTY]],[4]!db[NB NOTA_C_QTY+F],0))</f>
        <v/>
      </c>
      <c r="AV363" s="53" t="str">
        <f ca="1">IF(NOTA[[#This Row],[NB NOTA_C_QTY]]="","",ROW()-2)</f>
        <v/>
      </c>
    </row>
    <row r="364" spans="1:48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H364" s="47"/>
      <c r="N364" s="38"/>
      <c r="Q364" s="42"/>
      <c r="R364" s="48"/>
      <c r="S364" s="49"/>
      <c r="U364" s="50"/>
      <c r="V364" s="45"/>
      <c r="W364" s="50" t="str">
        <f>IF(NOTA[[#This Row],[HARGA/ CTN]]="",NOTA[[#This Row],[JUMLAH_H]],NOTA[[#This Row],[HARGA/ CTN]]*IF(NOTA[[#This Row],[C]]="",0,NOTA[[#This Row],[C]]))</f>
        <v/>
      </c>
      <c r="X364" s="50" t="str">
        <f>IF(NOTA[[#This Row],[JUMLAH]]="","",NOTA[[#This Row],[JUMLAH]]*NOTA[[#This Row],[DISC 1]])</f>
        <v/>
      </c>
      <c r="Y364" s="50" t="str">
        <f>IF(NOTA[[#This Row],[JUMLAH]]="","",(NOTA[[#This Row],[JUMLAH]]-NOTA[[#This Row],[DISC 1-]])*NOTA[[#This Row],[DISC 2]])</f>
        <v/>
      </c>
      <c r="Z364" s="50" t="str">
        <f>IF(NOTA[[#This Row],[JUMLAH]]="","",NOTA[[#This Row],[DISC 1-]]+NOTA[[#This Row],[DISC 2-]])</f>
        <v/>
      </c>
      <c r="AA364" s="50" t="str">
        <f>IF(NOTA[[#This Row],[JUMLAH]]="","",NOTA[[#This Row],[JUMLAH]]-NOTA[[#This Row],[DISC]])</f>
        <v/>
      </c>
      <c r="AB364" s="50"/>
      <c r="AC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4" s="50" t="str">
        <f>IF(OR(NOTA[[#This Row],[QTY]]="",NOTA[[#This Row],[HARGA SATUAN]]="",),"",NOTA[[#This Row],[QTY]]*NOTA[[#This Row],[HARGA SATUAN]])</f>
        <v/>
      </c>
      <c r="AG364" s="39" t="str">
        <f ca="1">IF(NOTA[ID_H]="","",INDEX(NOTA[TANGGAL],MATCH(,INDIRECT(ADDRESS(ROW(NOTA[TANGGAL]),COLUMN(NOTA[TANGGAL]))&amp;":"&amp;ADDRESS(ROW(),COLUMN(NOTA[TANGGAL]))),-1)))</f>
        <v/>
      </c>
      <c r="AH364" s="41" t="str">
        <f ca="1">IF(NOTA[[#This Row],[NAMA BARANG]]="","",INDEX(NOTA[SUPPLIER],MATCH(,INDIRECT(ADDRESS(ROW(NOTA[ID]),COLUMN(NOTA[ID]))&amp;":"&amp;ADDRESS(ROW(),COLUMN(NOTA[ID]))),-1)))</f>
        <v/>
      </c>
      <c r="AI364" s="41" t="str">
        <f ca="1">IF(NOTA[[#This Row],[ID_H]]="","",IF(NOTA[[#This Row],[FAKTUR]]="",INDIRECT(ADDRESS(ROW()-1,COLUMN())),NOTA[[#This Row],[FAKTUR]]))</f>
        <v/>
      </c>
      <c r="AJ364" s="38" t="str">
        <f ca="1">IF(NOTA[[#This Row],[ID]]="","",COUNTIF(NOTA[ID_H],NOTA[[#This Row],[ID_H]]))</f>
        <v/>
      </c>
      <c r="AK364" s="38" t="str">
        <f ca="1">IF(NOTA[[#This Row],[TGL.NOTA]]="",IF(NOTA[[#This Row],[SUPPLIER_H]]="","",AK363),MONTH(NOTA[[#This Row],[TGL.NOTA]]))</f>
        <v/>
      </c>
      <c r="AL364" s="38" t="str">
        <f>LOWER(SUBSTITUTE(SUBSTITUTE(SUBSTITUTE(SUBSTITUTE(SUBSTITUTE(SUBSTITUTE(SUBSTITUTE(SUBSTITUTE(SUBSTITUTE(NOTA[NAMA BARANG]," ",),".",""),"-",""),"(",""),")",""),",",""),"/",""),"""",""),"+",""))</f>
        <v/>
      </c>
      <c r="AM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8" t="str">
        <f>IF(NOTA[[#This Row],[CONCAT4]]="","",_xlfn.IFNA(MATCH(NOTA[[#This Row],[CONCAT4]],[2]!RAW[CONCAT_H],0),FALSE))</f>
        <v/>
      </c>
      <c r="AQ364" s="38" t="str">
        <f>IF(NOTA[[#This Row],[CONCAT1]]="","",MATCH(NOTA[[#This Row],[CONCAT1]],[3]!db[NB NOTA_C],0))</f>
        <v/>
      </c>
      <c r="AR364" s="38" t="str">
        <f>IF(NOTA[[#This Row],[QTY/ CTN]]="","",TRUE)</f>
        <v/>
      </c>
      <c r="AS364" s="38" t="str">
        <f ca="1">IF(NOTA[[#This Row],[ID_H]]="","",IF(NOTA[[#This Row],[Column3]]=TRUE,NOTA[[#This Row],[QTY/ CTN]],INDEX([3]!db[QTY/ CTN],NOTA[[#This Row],[//DB]])))</f>
        <v/>
      </c>
      <c r="AT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4" s="38" t="str">
        <f ca="1">IF(NOTA[[#This Row],[ID_H]]="","",MATCH(NOTA[[#This Row],[NB NOTA_C_QTY]],[4]!db[NB NOTA_C_QTY+F],0))</f>
        <v/>
      </c>
      <c r="AV364" s="53" t="str">
        <f ca="1">IF(NOTA[[#This Row],[NB NOTA_C_QTY]]="","",ROW()-2)</f>
        <v/>
      </c>
    </row>
    <row r="365" spans="1:48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H365" s="47"/>
      <c r="N365" s="38"/>
      <c r="Q365" s="42"/>
      <c r="R365" s="48"/>
      <c r="S365" s="49"/>
      <c r="U365" s="50"/>
      <c r="V365" s="45"/>
      <c r="W365" s="50" t="str">
        <f>IF(NOTA[[#This Row],[HARGA/ CTN]]="",NOTA[[#This Row],[JUMLAH_H]],NOTA[[#This Row],[HARGA/ CTN]]*IF(NOTA[[#This Row],[C]]="",0,NOTA[[#This Row],[C]]))</f>
        <v/>
      </c>
      <c r="X365" s="50" t="str">
        <f>IF(NOTA[[#This Row],[JUMLAH]]="","",NOTA[[#This Row],[JUMLAH]]*NOTA[[#This Row],[DISC 1]])</f>
        <v/>
      </c>
      <c r="Y365" s="50" t="str">
        <f>IF(NOTA[[#This Row],[JUMLAH]]="","",(NOTA[[#This Row],[JUMLAH]]-NOTA[[#This Row],[DISC 1-]])*NOTA[[#This Row],[DISC 2]])</f>
        <v/>
      </c>
      <c r="Z365" s="50" t="str">
        <f>IF(NOTA[[#This Row],[JUMLAH]]="","",NOTA[[#This Row],[DISC 1-]]+NOTA[[#This Row],[DISC 2-]])</f>
        <v/>
      </c>
      <c r="AA365" s="50" t="str">
        <f>IF(NOTA[[#This Row],[JUMLAH]]="","",NOTA[[#This Row],[JUMLAH]]-NOTA[[#This Row],[DISC]])</f>
        <v/>
      </c>
      <c r="AB365" s="50"/>
      <c r="AC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5" s="50" t="str">
        <f>IF(OR(NOTA[[#This Row],[QTY]]="",NOTA[[#This Row],[HARGA SATUAN]]="",),"",NOTA[[#This Row],[QTY]]*NOTA[[#This Row],[HARGA SATUAN]])</f>
        <v/>
      </c>
      <c r="AG365" s="39" t="str">
        <f ca="1">IF(NOTA[ID_H]="","",INDEX(NOTA[TANGGAL],MATCH(,INDIRECT(ADDRESS(ROW(NOTA[TANGGAL]),COLUMN(NOTA[TANGGAL]))&amp;":"&amp;ADDRESS(ROW(),COLUMN(NOTA[TANGGAL]))),-1)))</f>
        <v/>
      </c>
      <c r="AH365" s="41" t="str">
        <f ca="1">IF(NOTA[[#This Row],[NAMA BARANG]]="","",INDEX(NOTA[SUPPLIER],MATCH(,INDIRECT(ADDRESS(ROW(NOTA[ID]),COLUMN(NOTA[ID]))&amp;":"&amp;ADDRESS(ROW(),COLUMN(NOTA[ID]))),-1)))</f>
        <v/>
      </c>
      <c r="AI365" s="41" t="str">
        <f ca="1">IF(NOTA[[#This Row],[ID_H]]="","",IF(NOTA[[#This Row],[FAKTUR]]="",INDIRECT(ADDRESS(ROW()-1,COLUMN())),NOTA[[#This Row],[FAKTUR]]))</f>
        <v/>
      </c>
      <c r="AJ365" s="38" t="str">
        <f ca="1">IF(NOTA[[#This Row],[ID]]="","",COUNTIF(NOTA[ID_H],NOTA[[#This Row],[ID_H]]))</f>
        <v/>
      </c>
      <c r="AK365" s="38" t="str">
        <f ca="1">IF(NOTA[[#This Row],[TGL.NOTA]]="",IF(NOTA[[#This Row],[SUPPLIER_H]]="","",AK364),MONTH(NOTA[[#This Row],[TGL.NOTA]]))</f>
        <v/>
      </c>
      <c r="AL365" s="38" t="str">
        <f>LOWER(SUBSTITUTE(SUBSTITUTE(SUBSTITUTE(SUBSTITUTE(SUBSTITUTE(SUBSTITUTE(SUBSTITUTE(SUBSTITUTE(SUBSTITUTE(NOTA[NAMA BARANG]," ",),".",""),"-",""),"(",""),")",""),",",""),"/",""),"""",""),"+",""))</f>
        <v/>
      </c>
      <c r="AM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8" t="str">
        <f>IF(NOTA[[#This Row],[CONCAT4]]="","",_xlfn.IFNA(MATCH(NOTA[[#This Row],[CONCAT4]],[2]!RAW[CONCAT_H],0),FALSE))</f>
        <v/>
      </c>
      <c r="AQ365" s="38" t="str">
        <f>IF(NOTA[[#This Row],[CONCAT1]]="","",MATCH(NOTA[[#This Row],[CONCAT1]],[3]!db[NB NOTA_C],0))</f>
        <v/>
      </c>
      <c r="AR365" s="38" t="str">
        <f>IF(NOTA[[#This Row],[QTY/ CTN]]="","",TRUE)</f>
        <v/>
      </c>
      <c r="AS365" s="38" t="str">
        <f ca="1">IF(NOTA[[#This Row],[ID_H]]="","",IF(NOTA[[#This Row],[Column3]]=TRUE,NOTA[[#This Row],[QTY/ CTN]],INDEX([3]!db[QTY/ CTN],NOTA[[#This Row],[//DB]])))</f>
        <v/>
      </c>
      <c r="AT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5" s="38" t="str">
        <f ca="1">IF(NOTA[[#This Row],[ID_H]]="","",MATCH(NOTA[[#This Row],[NB NOTA_C_QTY]],[4]!db[NB NOTA_C_QTY+F],0))</f>
        <v/>
      </c>
      <c r="AV365" s="53" t="str">
        <f ca="1">IF(NOTA[[#This Row],[NB NOTA_C_QTY]]="","",ROW()-2)</f>
        <v/>
      </c>
    </row>
    <row r="366" spans="1:48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H366" s="47"/>
      <c r="N366" s="38"/>
      <c r="Q366" s="42"/>
      <c r="R366" s="48"/>
      <c r="S366" s="49"/>
      <c r="U366" s="50"/>
      <c r="V366" s="45"/>
      <c r="W366" s="50" t="str">
        <f>IF(NOTA[[#This Row],[HARGA/ CTN]]="",NOTA[[#This Row],[JUMLAH_H]],NOTA[[#This Row],[HARGA/ CTN]]*IF(NOTA[[#This Row],[C]]="",0,NOTA[[#This Row],[C]]))</f>
        <v/>
      </c>
      <c r="X366" s="50" t="str">
        <f>IF(NOTA[[#This Row],[JUMLAH]]="","",NOTA[[#This Row],[JUMLAH]]*NOTA[[#This Row],[DISC 1]])</f>
        <v/>
      </c>
      <c r="Y366" s="50" t="str">
        <f>IF(NOTA[[#This Row],[JUMLAH]]="","",(NOTA[[#This Row],[JUMLAH]]-NOTA[[#This Row],[DISC 1-]])*NOTA[[#This Row],[DISC 2]])</f>
        <v/>
      </c>
      <c r="Z366" s="50" t="str">
        <f>IF(NOTA[[#This Row],[JUMLAH]]="","",NOTA[[#This Row],[DISC 1-]]+NOTA[[#This Row],[DISC 2-]])</f>
        <v/>
      </c>
      <c r="AA366" s="50" t="str">
        <f>IF(NOTA[[#This Row],[JUMLAH]]="","",NOTA[[#This Row],[JUMLAH]]-NOTA[[#This Row],[DISC]])</f>
        <v/>
      </c>
      <c r="AB366" s="50"/>
      <c r="AC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50" t="str">
        <f>IF(OR(NOTA[[#This Row],[QTY]]="",NOTA[[#This Row],[HARGA SATUAN]]="",),"",NOTA[[#This Row],[QTY]]*NOTA[[#This Row],[HARGA SATUAN]])</f>
        <v/>
      </c>
      <c r="AG366" s="39" t="str">
        <f ca="1">IF(NOTA[ID_H]="","",INDEX(NOTA[TANGGAL],MATCH(,INDIRECT(ADDRESS(ROW(NOTA[TANGGAL]),COLUMN(NOTA[TANGGAL]))&amp;":"&amp;ADDRESS(ROW(),COLUMN(NOTA[TANGGAL]))),-1)))</f>
        <v/>
      </c>
      <c r="AH366" s="41" t="str">
        <f ca="1">IF(NOTA[[#This Row],[NAMA BARANG]]="","",INDEX(NOTA[SUPPLIER],MATCH(,INDIRECT(ADDRESS(ROW(NOTA[ID]),COLUMN(NOTA[ID]))&amp;":"&amp;ADDRESS(ROW(),COLUMN(NOTA[ID]))),-1)))</f>
        <v/>
      </c>
      <c r="AI366" s="41" t="str">
        <f ca="1">IF(NOTA[[#This Row],[ID_H]]="","",IF(NOTA[[#This Row],[FAKTUR]]="",INDIRECT(ADDRESS(ROW()-1,COLUMN())),NOTA[[#This Row],[FAKTUR]]))</f>
        <v/>
      </c>
      <c r="AJ366" s="38" t="str">
        <f ca="1">IF(NOTA[[#This Row],[ID]]="","",COUNTIF(NOTA[ID_H],NOTA[[#This Row],[ID_H]]))</f>
        <v/>
      </c>
      <c r="AK366" s="38" t="str">
        <f ca="1">IF(NOTA[[#This Row],[TGL.NOTA]]="",IF(NOTA[[#This Row],[SUPPLIER_H]]="","",AK365),MONTH(NOTA[[#This Row],[TGL.NOTA]]))</f>
        <v/>
      </c>
      <c r="AL366" s="38" t="str">
        <f>LOWER(SUBSTITUTE(SUBSTITUTE(SUBSTITUTE(SUBSTITUTE(SUBSTITUTE(SUBSTITUTE(SUBSTITUTE(SUBSTITUTE(SUBSTITUTE(NOTA[NAMA BARANG]," ",),".",""),"-",""),"(",""),")",""),",",""),"/",""),"""",""),"+",""))</f>
        <v/>
      </c>
      <c r="AM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8" t="str">
        <f>IF(NOTA[[#This Row],[CONCAT4]]="","",_xlfn.IFNA(MATCH(NOTA[[#This Row],[CONCAT4]],[2]!RAW[CONCAT_H],0),FALSE))</f>
        <v/>
      </c>
      <c r="AQ366" s="38" t="str">
        <f>IF(NOTA[[#This Row],[CONCAT1]]="","",MATCH(NOTA[[#This Row],[CONCAT1]],[3]!db[NB NOTA_C],0))</f>
        <v/>
      </c>
      <c r="AR366" s="38" t="str">
        <f>IF(NOTA[[#This Row],[QTY/ CTN]]="","",TRUE)</f>
        <v/>
      </c>
      <c r="AS366" s="38" t="str">
        <f ca="1">IF(NOTA[[#This Row],[ID_H]]="","",IF(NOTA[[#This Row],[Column3]]=TRUE,NOTA[[#This Row],[QTY/ CTN]],INDEX([3]!db[QTY/ CTN],NOTA[[#This Row],[//DB]])))</f>
        <v/>
      </c>
      <c r="AT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6" s="38" t="str">
        <f ca="1">IF(NOTA[[#This Row],[ID_H]]="","",MATCH(NOTA[[#This Row],[NB NOTA_C_QTY]],[4]!db[NB NOTA_C_QTY+F],0))</f>
        <v/>
      </c>
      <c r="AV366" s="53" t="str">
        <f ca="1">IF(NOTA[[#This Row],[NB NOTA_C_QTY]]="","",ROW()-2)</f>
        <v/>
      </c>
    </row>
    <row r="367" spans="1:48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H367" s="47"/>
      <c r="N367" s="38"/>
      <c r="Q367" s="42"/>
      <c r="R367" s="48"/>
      <c r="S367" s="49"/>
      <c r="U367" s="50"/>
      <c r="V367" s="45"/>
      <c r="W367" s="50" t="str">
        <f>IF(NOTA[[#This Row],[HARGA/ CTN]]="",NOTA[[#This Row],[JUMLAH_H]],NOTA[[#This Row],[HARGA/ CTN]]*IF(NOTA[[#This Row],[C]]="",0,NOTA[[#This Row],[C]]))</f>
        <v/>
      </c>
      <c r="X367" s="50" t="str">
        <f>IF(NOTA[[#This Row],[JUMLAH]]="","",NOTA[[#This Row],[JUMLAH]]*NOTA[[#This Row],[DISC 1]])</f>
        <v/>
      </c>
      <c r="Y367" s="50" t="str">
        <f>IF(NOTA[[#This Row],[JUMLAH]]="","",(NOTA[[#This Row],[JUMLAH]]-NOTA[[#This Row],[DISC 1-]])*NOTA[[#This Row],[DISC 2]])</f>
        <v/>
      </c>
      <c r="Z367" s="50" t="str">
        <f>IF(NOTA[[#This Row],[JUMLAH]]="","",NOTA[[#This Row],[DISC 1-]]+NOTA[[#This Row],[DISC 2-]])</f>
        <v/>
      </c>
      <c r="AA367" s="50" t="str">
        <f>IF(NOTA[[#This Row],[JUMLAH]]="","",NOTA[[#This Row],[JUMLAH]]-NOTA[[#This Row],[DISC]])</f>
        <v/>
      </c>
      <c r="AB367" s="50"/>
      <c r="AC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7" s="50" t="str">
        <f>IF(OR(NOTA[[#This Row],[QTY]]="",NOTA[[#This Row],[HARGA SATUAN]]="",),"",NOTA[[#This Row],[QTY]]*NOTA[[#This Row],[HARGA SATUAN]])</f>
        <v/>
      </c>
      <c r="AG367" s="39" t="str">
        <f ca="1">IF(NOTA[ID_H]="","",INDEX(NOTA[TANGGAL],MATCH(,INDIRECT(ADDRESS(ROW(NOTA[TANGGAL]),COLUMN(NOTA[TANGGAL]))&amp;":"&amp;ADDRESS(ROW(),COLUMN(NOTA[TANGGAL]))),-1)))</f>
        <v/>
      </c>
      <c r="AH367" s="41" t="str">
        <f ca="1">IF(NOTA[[#This Row],[NAMA BARANG]]="","",INDEX(NOTA[SUPPLIER],MATCH(,INDIRECT(ADDRESS(ROW(NOTA[ID]),COLUMN(NOTA[ID]))&amp;":"&amp;ADDRESS(ROW(),COLUMN(NOTA[ID]))),-1)))</f>
        <v/>
      </c>
      <c r="AI367" s="41" t="str">
        <f ca="1">IF(NOTA[[#This Row],[ID_H]]="","",IF(NOTA[[#This Row],[FAKTUR]]="",INDIRECT(ADDRESS(ROW()-1,COLUMN())),NOTA[[#This Row],[FAKTUR]]))</f>
        <v/>
      </c>
      <c r="AJ367" s="38" t="str">
        <f ca="1">IF(NOTA[[#This Row],[ID]]="","",COUNTIF(NOTA[ID_H],NOTA[[#This Row],[ID_H]]))</f>
        <v/>
      </c>
      <c r="AK367" s="38" t="str">
        <f ca="1">IF(NOTA[[#This Row],[TGL.NOTA]]="",IF(NOTA[[#This Row],[SUPPLIER_H]]="","",AK366),MONTH(NOTA[[#This Row],[TGL.NOTA]]))</f>
        <v/>
      </c>
      <c r="AL367" s="38" t="str">
        <f>LOWER(SUBSTITUTE(SUBSTITUTE(SUBSTITUTE(SUBSTITUTE(SUBSTITUTE(SUBSTITUTE(SUBSTITUTE(SUBSTITUTE(SUBSTITUTE(NOTA[NAMA BARANG]," ",),".",""),"-",""),"(",""),")",""),",",""),"/",""),"""",""),"+",""))</f>
        <v/>
      </c>
      <c r="AM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8" t="str">
        <f>IF(NOTA[[#This Row],[CONCAT4]]="","",_xlfn.IFNA(MATCH(NOTA[[#This Row],[CONCAT4]],[2]!RAW[CONCAT_H],0),FALSE))</f>
        <v/>
      </c>
      <c r="AQ367" s="38" t="str">
        <f>IF(NOTA[[#This Row],[CONCAT1]]="","",MATCH(NOTA[[#This Row],[CONCAT1]],[3]!db[NB NOTA_C],0))</f>
        <v/>
      </c>
      <c r="AR367" s="38" t="str">
        <f>IF(NOTA[[#This Row],[QTY/ CTN]]="","",TRUE)</f>
        <v/>
      </c>
      <c r="AS367" s="38" t="str">
        <f ca="1">IF(NOTA[[#This Row],[ID_H]]="","",IF(NOTA[[#This Row],[Column3]]=TRUE,NOTA[[#This Row],[QTY/ CTN]],INDEX([3]!db[QTY/ CTN],NOTA[[#This Row],[//DB]])))</f>
        <v/>
      </c>
      <c r="AT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7" s="38" t="str">
        <f ca="1">IF(NOTA[[#This Row],[ID_H]]="","",MATCH(NOTA[[#This Row],[NB NOTA_C_QTY]],[4]!db[NB NOTA_C_QTY+F],0))</f>
        <v/>
      </c>
      <c r="AV367" s="53" t="str">
        <f ca="1">IF(NOTA[[#This Row],[NB NOTA_C_QTY]]="","",ROW()-2)</f>
        <v/>
      </c>
    </row>
    <row r="368" spans="1:48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H368" s="47"/>
      <c r="N368" s="38"/>
      <c r="Q368" s="42"/>
      <c r="R368" s="48"/>
      <c r="S368" s="49"/>
      <c r="U368" s="50"/>
      <c r="V368" s="45"/>
      <c r="W368" s="50" t="str">
        <f>IF(NOTA[[#This Row],[HARGA/ CTN]]="",NOTA[[#This Row],[JUMLAH_H]],NOTA[[#This Row],[HARGA/ CTN]]*IF(NOTA[[#This Row],[C]]="",0,NOTA[[#This Row],[C]]))</f>
        <v/>
      </c>
      <c r="X368" s="50" t="str">
        <f>IF(NOTA[[#This Row],[JUMLAH]]="","",NOTA[[#This Row],[JUMLAH]]*NOTA[[#This Row],[DISC 1]])</f>
        <v/>
      </c>
      <c r="Y368" s="50" t="str">
        <f>IF(NOTA[[#This Row],[JUMLAH]]="","",(NOTA[[#This Row],[JUMLAH]]-NOTA[[#This Row],[DISC 1-]])*NOTA[[#This Row],[DISC 2]])</f>
        <v/>
      </c>
      <c r="Z368" s="50" t="str">
        <f>IF(NOTA[[#This Row],[JUMLAH]]="","",NOTA[[#This Row],[DISC 1-]]+NOTA[[#This Row],[DISC 2-]])</f>
        <v/>
      </c>
      <c r="AA368" s="50" t="str">
        <f>IF(NOTA[[#This Row],[JUMLAH]]="","",NOTA[[#This Row],[JUMLAH]]-NOTA[[#This Row],[DISC]])</f>
        <v/>
      </c>
      <c r="AB368" s="50"/>
      <c r="AC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8" s="50" t="str">
        <f>IF(OR(NOTA[[#This Row],[QTY]]="",NOTA[[#This Row],[HARGA SATUAN]]="",),"",NOTA[[#This Row],[QTY]]*NOTA[[#This Row],[HARGA SATUAN]])</f>
        <v/>
      </c>
      <c r="AG368" s="39" t="str">
        <f ca="1">IF(NOTA[ID_H]="","",INDEX(NOTA[TANGGAL],MATCH(,INDIRECT(ADDRESS(ROW(NOTA[TANGGAL]),COLUMN(NOTA[TANGGAL]))&amp;":"&amp;ADDRESS(ROW(),COLUMN(NOTA[TANGGAL]))),-1)))</f>
        <v/>
      </c>
      <c r="AH368" s="41" t="str">
        <f ca="1">IF(NOTA[[#This Row],[NAMA BARANG]]="","",INDEX(NOTA[SUPPLIER],MATCH(,INDIRECT(ADDRESS(ROW(NOTA[ID]),COLUMN(NOTA[ID]))&amp;":"&amp;ADDRESS(ROW(),COLUMN(NOTA[ID]))),-1)))</f>
        <v/>
      </c>
      <c r="AI368" s="41" t="str">
        <f ca="1">IF(NOTA[[#This Row],[ID_H]]="","",IF(NOTA[[#This Row],[FAKTUR]]="",INDIRECT(ADDRESS(ROW()-1,COLUMN())),NOTA[[#This Row],[FAKTUR]]))</f>
        <v/>
      </c>
      <c r="AJ368" s="38" t="str">
        <f ca="1">IF(NOTA[[#This Row],[ID]]="","",COUNTIF(NOTA[ID_H],NOTA[[#This Row],[ID_H]]))</f>
        <v/>
      </c>
      <c r="AK368" s="38" t="str">
        <f ca="1">IF(NOTA[[#This Row],[TGL.NOTA]]="",IF(NOTA[[#This Row],[SUPPLIER_H]]="","",AK367),MONTH(NOTA[[#This Row],[TGL.NOTA]]))</f>
        <v/>
      </c>
      <c r="AL368" s="38" t="str">
        <f>LOWER(SUBSTITUTE(SUBSTITUTE(SUBSTITUTE(SUBSTITUTE(SUBSTITUTE(SUBSTITUTE(SUBSTITUTE(SUBSTITUTE(SUBSTITUTE(NOTA[NAMA BARANG]," ",),".",""),"-",""),"(",""),")",""),",",""),"/",""),"""",""),"+",""))</f>
        <v/>
      </c>
      <c r="AM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8" t="str">
        <f>IF(NOTA[[#This Row],[CONCAT4]]="","",_xlfn.IFNA(MATCH(NOTA[[#This Row],[CONCAT4]],[2]!RAW[CONCAT_H],0),FALSE))</f>
        <v/>
      </c>
      <c r="AQ368" s="38" t="str">
        <f>IF(NOTA[[#This Row],[CONCAT1]]="","",MATCH(NOTA[[#This Row],[CONCAT1]],[3]!db[NB NOTA_C],0))</f>
        <v/>
      </c>
      <c r="AR368" s="38" t="str">
        <f>IF(NOTA[[#This Row],[QTY/ CTN]]="","",TRUE)</f>
        <v/>
      </c>
      <c r="AS368" s="38" t="str">
        <f ca="1">IF(NOTA[[#This Row],[ID_H]]="","",IF(NOTA[[#This Row],[Column3]]=TRUE,NOTA[[#This Row],[QTY/ CTN]],INDEX([3]!db[QTY/ CTN],NOTA[[#This Row],[//DB]])))</f>
        <v/>
      </c>
      <c r="AT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8" s="38" t="str">
        <f ca="1">IF(NOTA[[#This Row],[ID_H]]="","",MATCH(NOTA[[#This Row],[NB NOTA_C_QTY]],[4]!db[NB NOTA_C_QTY+F],0))</f>
        <v/>
      </c>
      <c r="AV368" s="53" t="str">
        <f ca="1">IF(NOTA[[#This Row],[NB NOTA_C_QTY]]="","",ROW()-2)</f>
        <v/>
      </c>
    </row>
    <row r="369" spans="1:48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H369" s="47"/>
      <c r="N369" s="38"/>
      <c r="Q369" s="42"/>
      <c r="R369" s="48"/>
      <c r="S369" s="49"/>
      <c r="U369" s="50"/>
      <c r="V369" s="45"/>
      <c r="W369" s="50" t="str">
        <f>IF(NOTA[[#This Row],[HARGA/ CTN]]="",NOTA[[#This Row],[JUMLAH_H]],NOTA[[#This Row],[HARGA/ CTN]]*IF(NOTA[[#This Row],[C]]="",0,NOTA[[#This Row],[C]]))</f>
        <v/>
      </c>
      <c r="X369" s="50" t="str">
        <f>IF(NOTA[[#This Row],[JUMLAH]]="","",NOTA[[#This Row],[JUMLAH]]*NOTA[[#This Row],[DISC 1]])</f>
        <v/>
      </c>
      <c r="Y369" s="50" t="str">
        <f>IF(NOTA[[#This Row],[JUMLAH]]="","",(NOTA[[#This Row],[JUMLAH]]-NOTA[[#This Row],[DISC 1-]])*NOTA[[#This Row],[DISC 2]])</f>
        <v/>
      </c>
      <c r="Z369" s="50" t="str">
        <f>IF(NOTA[[#This Row],[JUMLAH]]="","",NOTA[[#This Row],[DISC 1-]]+NOTA[[#This Row],[DISC 2-]])</f>
        <v/>
      </c>
      <c r="AA369" s="50" t="str">
        <f>IF(NOTA[[#This Row],[JUMLAH]]="","",NOTA[[#This Row],[JUMLAH]]-NOTA[[#This Row],[DISC]])</f>
        <v/>
      </c>
      <c r="AB369" s="50"/>
      <c r="AC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0" t="str">
        <f>IF(OR(NOTA[[#This Row],[QTY]]="",NOTA[[#This Row],[HARGA SATUAN]]="",),"",NOTA[[#This Row],[QTY]]*NOTA[[#This Row],[HARGA SATUAN]])</f>
        <v/>
      </c>
      <c r="AG369" s="39" t="str">
        <f ca="1">IF(NOTA[ID_H]="","",INDEX(NOTA[TANGGAL],MATCH(,INDIRECT(ADDRESS(ROW(NOTA[TANGGAL]),COLUMN(NOTA[TANGGAL]))&amp;":"&amp;ADDRESS(ROW(),COLUMN(NOTA[TANGGAL]))),-1)))</f>
        <v/>
      </c>
      <c r="AH369" s="41" t="str">
        <f ca="1">IF(NOTA[[#This Row],[NAMA BARANG]]="","",INDEX(NOTA[SUPPLIER],MATCH(,INDIRECT(ADDRESS(ROW(NOTA[ID]),COLUMN(NOTA[ID]))&amp;":"&amp;ADDRESS(ROW(),COLUMN(NOTA[ID]))),-1)))</f>
        <v/>
      </c>
      <c r="AI369" s="41" t="str">
        <f ca="1">IF(NOTA[[#This Row],[ID_H]]="","",IF(NOTA[[#This Row],[FAKTUR]]="",INDIRECT(ADDRESS(ROW()-1,COLUMN())),NOTA[[#This Row],[FAKTUR]]))</f>
        <v/>
      </c>
      <c r="AJ369" s="38" t="str">
        <f ca="1">IF(NOTA[[#This Row],[ID]]="","",COUNTIF(NOTA[ID_H],NOTA[[#This Row],[ID_H]]))</f>
        <v/>
      </c>
      <c r="AK369" s="38" t="str">
        <f ca="1">IF(NOTA[[#This Row],[TGL.NOTA]]="",IF(NOTA[[#This Row],[SUPPLIER_H]]="","",AK368),MONTH(NOTA[[#This Row],[TGL.NOTA]]))</f>
        <v/>
      </c>
      <c r="AL369" s="38" t="str">
        <f>LOWER(SUBSTITUTE(SUBSTITUTE(SUBSTITUTE(SUBSTITUTE(SUBSTITUTE(SUBSTITUTE(SUBSTITUTE(SUBSTITUTE(SUBSTITUTE(NOTA[NAMA BARANG]," ",),".",""),"-",""),"(",""),")",""),",",""),"/",""),"""",""),"+",""))</f>
        <v/>
      </c>
      <c r="AM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8" t="str">
        <f>IF(NOTA[[#This Row],[CONCAT4]]="","",_xlfn.IFNA(MATCH(NOTA[[#This Row],[CONCAT4]],[2]!RAW[CONCAT_H],0),FALSE))</f>
        <v/>
      </c>
      <c r="AQ369" s="38" t="str">
        <f>IF(NOTA[[#This Row],[CONCAT1]]="","",MATCH(NOTA[[#This Row],[CONCAT1]],[3]!db[NB NOTA_C],0))</f>
        <v/>
      </c>
      <c r="AR369" s="38" t="str">
        <f>IF(NOTA[[#This Row],[QTY/ CTN]]="","",TRUE)</f>
        <v/>
      </c>
      <c r="AS369" s="38" t="str">
        <f ca="1">IF(NOTA[[#This Row],[ID_H]]="","",IF(NOTA[[#This Row],[Column3]]=TRUE,NOTA[[#This Row],[QTY/ CTN]],INDEX([3]!db[QTY/ CTN],NOTA[[#This Row],[//DB]])))</f>
        <v/>
      </c>
      <c r="AT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9" s="38" t="str">
        <f ca="1">IF(NOTA[[#This Row],[ID_H]]="","",MATCH(NOTA[[#This Row],[NB NOTA_C_QTY]],[4]!db[NB NOTA_C_QTY+F],0))</f>
        <v/>
      </c>
      <c r="AV369" s="53" t="str">
        <f ca="1">IF(NOTA[[#This Row],[NB NOTA_C_QTY]]="","",ROW()-2)</f>
        <v/>
      </c>
    </row>
    <row r="370" spans="1:48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H370" s="47"/>
      <c r="N370" s="38"/>
      <c r="Q370" s="42"/>
      <c r="R370" s="48"/>
      <c r="S370" s="49"/>
      <c r="U370" s="50"/>
      <c r="V370" s="45"/>
      <c r="W370" s="50" t="str">
        <f>IF(NOTA[[#This Row],[HARGA/ CTN]]="",NOTA[[#This Row],[JUMLAH_H]],NOTA[[#This Row],[HARGA/ CTN]]*IF(NOTA[[#This Row],[C]]="",0,NOTA[[#This Row],[C]]))</f>
        <v/>
      </c>
      <c r="X370" s="50" t="str">
        <f>IF(NOTA[[#This Row],[JUMLAH]]="","",NOTA[[#This Row],[JUMLAH]]*NOTA[[#This Row],[DISC 1]])</f>
        <v/>
      </c>
      <c r="Y370" s="50" t="str">
        <f>IF(NOTA[[#This Row],[JUMLAH]]="","",(NOTA[[#This Row],[JUMLAH]]-NOTA[[#This Row],[DISC 1-]])*NOTA[[#This Row],[DISC 2]])</f>
        <v/>
      </c>
      <c r="Z370" s="50" t="str">
        <f>IF(NOTA[[#This Row],[JUMLAH]]="","",NOTA[[#This Row],[DISC 1-]]+NOTA[[#This Row],[DISC 2-]])</f>
        <v/>
      </c>
      <c r="AA370" s="50" t="str">
        <f>IF(NOTA[[#This Row],[JUMLAH]]="","",NOTA[[#This Row],[JUMLAH]]-NOTA[[#This Row],[DISC]])</f>
        <v/>
      </c>
      <c r="AB370" s="50"/>
      <c r="AC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0" s="50" t="str">
        <f>IF(OR(NOTA[[#This Row],[QTY]]="",NOTA[[#This Row],[HARGA SATUAN]]="",),"",NOTA[[#This Row],[QTY]]*NOTA[[#This Row],[HARGA SATUAN]])</f>
        <v/>
      </c>
      <c r="AG370" s="39" t="str">
        <f ca="1">IF(NOTA[ID_H]="","",INDEX(NOTA[TANGGAL],MATCH(,INDIRECT(ADDRESS(ROW(NOTA[TANGGAL]),COLUMN(NOTA[TANGGAL]))&amp;":"&amp;ADDRESS(ROW(),COLUMN(NOTA[TANGGAL]))),-1)))</f>
        <v/>
      </c>
      <c r="AH370" s="41" t="str">
        <f ca="1">IF(NOTA[[#This Row],[NAMA BARANG]]="","",INDEX(NOTA[SUPPLIER],MATCH(,INDIRECT(ADDRESS(ROW(NOTA[ID]),COLUMN(NOTA[ID]))&amp;":"&amp;ADDRESS(ROW(),COLUMN(NOTA[ID]))),-1)))</f>
        <v/>
      </c>
      <c r="AI370" s="41" t="str">
        <f ca="1">IF(NOTA[[#This Row],[ID_H]]="","",IF(NOTA[[#This Row],[FAKTUR]]="",INDIRECT(ADDRESS(ROW()-1,COLUMN())),NOTA[[#This Row],[FAKTUR]]))</f>
        <v/>
      </c>
      <c r="AJ370" s="38" t="str">
        <f ca="1">IF(NOTA[[#This Row],[ID]]="","",COUNTIF(NOTA[ID_H],NOTA[[#This Row],[ID_H]]))</f>
        <v/>
      </c>
      <c r="AK370" s="38" t="str">
        <f ca="1">IF(NOTA[[#This Row],[TGL.NOTA]]="",IF(NOTA[[#This Row],[SUPPLIER_H]]="","",AK369),MONTH(NOTA[[#This Row],[TGL.NOTA]]))</f>
        <v/>
      </c>
      <c r="AL370" s="38" t="str">
        <f>LOWER(SUBSTITUTE(SUBSTITUTE(SUBSTITUTE(SUBSTITUTE(SUBSTITUTE(SUBSTITUTE(SUBSTITUTE(SUBSTITUTE(SUBSTITUTE(NOTA[NAMA BARANG]," ",),".",""),"-",""),"(",""),")",""),",",""),"/",""),"""",""),"+",""))</f>
        <v/>
      </c>
      <c r="AM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38" t="str">
        <f>IF(NOTA[[#This Row],[CONCAT4]]="","",_xlfn.IFNA(MATCH(NOTA[[#This Row],[CONCAT4]],[2]!RAW[CONCAT_H],0),FALSE))</f>
        <v/>
      </c>
      <c r="AQ370" s="38" t="str">
        <f>IF(NOTA[[#This Row],[CONCAT1]]="","",MATCH(NOTA[[#This Row],[CONCAT1]],[3]!db[NB NOTA_C],0))</f>
        <v/>
      </c>
      <c r="AR370" s="38" t="str">
        <f>IF(NOTA[[#This Row],[QTY/ CTN]]="","",TRUE)</f>
        <v/>
      </c>
      <c r="AS370" s="38" t="str">
        <f ca="1">IF(NOTA[[#This Row],[ID_H]]="","",IF(NOTA[[#This Row],[Column3]]=TRUE,NOTA[[#This Row],[QTY/ CTN]],INDEX([3]!db[QTY/ CTN],NOTA[[#This Row],[//DB]])))</f>
        <v/>
      </c>
      <c r="AT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0" s="38" t="str">
        <f ca="1">IF(NOTA[[#This Row],[ID_H]]="","",MATCH(NOTA[[#This Row],[NB NOTA_C_QTY]],[4]!db[NB NOTA_C_QTY+F],0))</f>
        <v/>
      </c>
      <c r="AV370" s="53" t="str">
        <f ca="1">IF(NOTA[[#This Row],[NB NOTA_C_QTY]]="","",ROW()-2)</f>
        <v/>
      </c>
    </row>
    <row r="371" spans="1:48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H371" s="47"/>
      <c r="N371" s="38"/>
      <c r="Q371" s="42"/>
      <c r="R371" s="48"/>
      <c r="S371" s="49"/>
      <c r="U371" s="50"/>
      <c r="V371" s="45"/>
      <c r="W371" s="50" t="str">
        <f>IF(NOTA[[#This Row],[HARGA/ CTN]]="",NOTA[[#This Row],[JUMLAH_H]],NOTA[[#This Row],[HARGA/ CTN]]*IF(NOTA[[#This Row],[C]]="",0,NOTA[[#This Row],[C]]))</f>
        <v/>
      </c>
      <c r="X371" s="50" t="str">
        <f>IF(NOTA[[#This Row],[JUMLAH]]="","",NOTA[[#This Row],[JUMLAH]]*NOTA[[#This Row],[DISC 1]])</f>
        <v/>
      </c>
      <c r="Y371" s="50" t="str">
        <f>IF(NOTA[[#This Row],[JUMLAH]]="","",(NOTA[[#This Row],[JUMLAH]]-NOTA[[#This Row],[DISC 1-]])*NOTA[[#This Row],[DISC 2]])</f>
        <v/>
      </c>
      <c r="Z371" s="50" t="str">
        <f>IF(NOTA[[#This Row],[JUMLAH]]="","",NOTA[[#This Row],[DISC 1-]]+NOTA[[#This Row],[DISC 2-]])</f>
        <v/>
      </c>
      <c r="AA371" s="50" t="str">
        <f>IF(NOTA[[#This Row],[JUMLAH]]="","",NOTA[[#This Row],[JUMLAH]]-NOTA[[#This Row],[DISC]])</f>
        <v/>
      </c>
      <c r="AB371" s="50"/>
      <c r="AC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1" s="50" t="str">
        <f>IF(OR(NOTA[[#This Row],[QTY]]="",NOTA[[#This Row],[HARGA SATUAN]]="",),"",NOTA[[#This Row],[QTY]]*NOTA[[#This Row],[HARGA SATUAN]])</f>
        <v/>
      </c>
      <c r="AG371" s="39" t="str">
        <f ca="1">IF(NOTA[ID_H]="","",INDEX(NOTA[TANGGAL],MATCH(,INDIRECT(ADDRESS(ROW(NOTA[TANGGAL]),COLUMN(NOTA[TANGGAL]))&amp;":"&amp;ADDRESS(ROW(),COLUMN(NOTA[TANGGAL]))),-1)))</f>
        <v/>
      </c>
      <c r="AH371" s="41" t="str">
        <f ca="1">IF(NOTA[[#This Row],[NAMA BARANG]]="","",INDEX(NOTA[SUPPLIER],MATCH(,INDIRECT(ADDRESS(ROW(NOTA[ID]),COLUMN(NOTA[ID]))&amp;":"&amp;ADDRESS(ROW(),COLUMN(NOTA[ID]))),-1)))</f>
        <v/>
      </c>
      <c r="AI371" s="41" t="str">
        <f ca="1">IF(NOTA[[#This Row],[ID_H]]="","",IF(NOTA[[#This Row],[FAKTUR]]="",INDIRECT(ADDRESS(ROW()-1,COLUMN())),NOTA[[#This Row],[FAKTUR]]))</f>
        <v/>
      </c>
      <c r="AJ371" s="38" t="str">
        <f ca="1">IF(NOTA[[#This Row],[ID]]="","",COUNTIF(NOTA[ID_H],NOTA[[#This Row],[ID_H]]))</f>
        <v/>
      </c>
      <c r="AK371" s="38" t="str">
        <f ca="1">IF(NOTA[[#This Row],[TGL.NOTA]]="",IF(NOTA[[#This Row],[SUPPLIER_H]]="","",AK370),MONTH(NOTA[[#This Row],[TGL.NOTA]]))</f>
        <v/>
      </c>
      <c r="AL371" s="38" t="str">
        <f>LOWER(SUBSTITUTE(SUBSTITUTE(SUBSTITUTE(SUBSTITUTE(SUBSTITUTE(SUBSTITUTE(SUBSTITUTE(SUBSTITUTE(SUBSTITUTE(NOTA[NAMA BARANG]," ",),".",""),"-",""),"(",""),")",""),",",""),"/",""),"""",""),"+",""))</f>
        <v/>
      </c>
      <c r="AM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8" t="str">
        <f>IF(NOTA[[#This Row],[CONCAT4]]="","",_xlfn.IFNA(MATCH(NOTA[[#This Row],[CONCAT4]],[2]!RAW[CONCAT_H],0),FALSE))</f>
        <v/>
      </c>
      <c r="AQ371" s="38" t="str">
        <f>IF(NOTA[[#This Row],[CONCAT1]]="","",MATCH(NOTA[[#This Row],[CONCAT1]],[3]!db[NB NOTA_C],0))</f>
        <v/>
      </c>
      <c r="AR371" s="38" t="str">
        <f>IF(NOTA[[#This Row],[QTY/ CTN]]="","",TRUE)</f>
        <v/>
      </c>
      <c r="AS371" s="38" t="str">
        <f ca="1">IF(NOTA[[#This Row],[ID_H]]="","",IF(NOTA[[#This Row],[Column3]]=TRUE,NOTA[[#This Row],[QTY/ CTN]],INDEX([3]!db[QTY/ CTN],NOTA[[#This Row],[//DB]])))</f>
        <v/>
      </c>
      <c r="AT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1" s="38" t="str">
        <f ca="1">IF(NOTA[[#This Row],[ID_H]]="","",MATCH(NOTA[[#This Row],[NB NOTA_C_QTY]],[4]!db[NB NOTA_C_QTY+F],0))</f>
        <v/>
      </c>
      <c r="AV371" s="53" t="str">
        <f ca="1">IF(NOTA[[#This Row],[NB NOTA_C_QTY]]="","",ROW()-2)</f>
        <v/>
      </c>
    </row>
    <row r="372" spans="1:48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H372" s="47"/>
      <c r="N372" s="38"/>
      <c r="Q372" s="42"/>
      <c r="R372" s="48"/>
      <c r="S372" s="49"/>
      <c r="U372" s="50"/>
      <c r="V372" s="45"/>
      <c r="W372" s="50" t="str">
        <f>IF(NOTA[[#This Row],[HARGA/ CTN]]="",NOTA[[#This Row],[JUMLAH_H]],NOTA[[#This Row],[HARGA/ CTN]]*IF(NOTA[[#This Row],[C]]="",0,NOTA[[#This Row],[C]]))</f>
        <v/>
      </c>
      <c r="X372" s="50" t="str">
        <f>IF(NOTA[[#This Row],[JUMLAH]]="","",NOTA[[#This Row],[JUMLAH]]*NOTA[[#This Row],[DISC 1]])</f>
        <v/>
      </c>
      <c r="Y372" s="50" t="str">
        <f>IF(NOTA[[#This Row],[JUMLAH]]="","",(NOTA[[#This Row],[JUMLAH]]-NOTA[[#This Row],[DISC 1-]])*NOTA[[#This Row],[DISC 2]])</f>
        <v/>
      </c>
      <c r="Z372" s="50" t="str">
        <f>IF(NOTA[[#This Row],[JUMLAH]]="","",NOTA[[#This Row],[DISC 1-]]+NOTA[[#This Row],[DISC 2-]])</f>
        <v/>
      </c>
      <c r="AA372" s="50" t="str">
        <f>IF(NOTA[[#This Row],[JUMLAH]]="","",NOTA[[#This Row],[JUMLAH]]-NOTA[[#This Row],[DISC]])</f>
        <v/>
      </c>
      <c r="AB372" s="50"/>
      <c r="AC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0" t="str">
        <f>IF(OR(NOTA[[#This Row],[QTY]]="",NOTA[[#This Row],[HARGA SATUAN]]="",),"",NOTA[[#This Row],[QTY]]*NOTA[[#This Row],[HARGA SATUAN]])</f>
        <v/>
      </c>
      <c r="AG372" s="39" t="str">
        <f ca="1">IF(NOTA[ID_H]="","",INDEX(NOTA[TANGGAL],MATCH(,INDIRECT(ADDRESS(ROW(NOTA[TANGGAL]),COLUMN(NOTA[TANGGAL]))&amp;":"&amp;ADDRESS(ROW(),COLUMN(NOTA[TANGGAL]))),-1)))</f>
        <v/>
      </c>
      <c r="AH372" s="41" t="str">
        <f ca="1">IF(NOTA[[#This Row],[NAMA BARANG]]="","",INDEX(NOTA[SUPPLIER],MATCH(,INDIRECT(ADDRESS(ROW(NOTA[ID]),COLUMN(NOTA[ID]))&amp;":"&amp;ADDRESS(ROW(),COLUMN(NOTA[ID]))),-1)))</f>
        <v/>
      </c>
      <c r="AI372" s="41" t="str">
        <f ca="1">IF(NOTA[[#This Row],[ID_H]]="","",IF(NOTA[[#This Row],[FAKTUR]]="",INDIRECT(ADDRESS(ROW()-1,COLUMN())),NOTA[[#This Row],[FAKTUR]]))</f>
        <v/>
      </c>
      <c r="AJ372" s="38" t="str">
        <f ca="1">IF(NOTA[[#This Row],[ID]]="","",COUNTIF(NOTA[ID_H],NOTA[[#This Row],[ID_H]]))</f>
        <v/>
      </c>
      <c r="AK372" s="38" t="str">
        <f ca="1">IF(NOTA[[#This Row],[TGL.NOTA]]="",IF(NOTA[[#This Row],[SUPPLIER_H]]="","",AK371),MONTH(NOTA[[#This Row],[TGL.NOTA]]))</f>
        <v/>
      </c>
      <c r="AL372" s="38" t="str">
        <f>LOWER(SUBSTITUTE(SUBSTITUTE(SUBSTITUTE(SUBSTITUTE(SUBSTITUTE(SUBSTITUTE(SUBSTITUTE(SUBSTITUTE(SUBSTITUTE(NOTA[NAMA BARANG]," ",),".",""),"-",""),"(",""),")",""),",",""),"/",""),"""",""),"+",""))</f>
        <v/>
      </c>
      <c r="AM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8" t="str">
        <f>IF(NOTA[[#This Row],[CONCAT4]]="","",_xlfn.IFNA(MATCH(NOTA[[#This Row],[CONCAT4]],[2]!RAW[CONCAT_H],0),FALSE))</f>
        <v/>
      </c>
      <c r="AQ372" s="38" t="str">
        <f>IF(NOTA[[#This Row],[CONCAT1]]="","",MATCH(NOTA[[#This Row],[CONCAT1]],[3]!db[NB NOTA_C],0))</f>
        <v/>
      </c>
      <c r="AR372" s="38" t="str">
        <f>IF(NOTA[[#This Row],[QTY/ CTN]]="","",TRUE)</f>
        <v/>
      </c>
      <c r="AS372" s="38" t="str">
        <f ca="1">IF(NOTA[[#This Row],[ID_H]]="","",IF(NOTA[[#This Row],[Column3]]=TRUE,NOTA[[#This Row],[QTY/ CTN]],INDEX([3]!db[QTY/ CTN],NOTA[[#This Row],[//DB]])))</f>
        <v/>
      </c>
      <c r="AT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2" s="38" t="str">
        <f ca="1">IF(NOTA[[#This Row],[ID_H]]="","",MATCH(NOTA[[#This Row],[NB NOTA_C_QTY]],[4]!db[NB NOTA_C_QTY+F],0))</f>
        <v/>
      </c>
      <c r="AV372" s="53" t="str">
        <f ca="1">IF(NOTA[[#This Row],[NB NOTA_C_QTY]]="","",ROW()-2)</f>
        <v/>
      </c>
    </row>
    <row r="373" spans="1:48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H373" s="47"/>
      <c r="N373" s="38"/>
      <c r="Q373" s="42"/>
      <c r="R373" s="48"/>
      <c r="S373" s="49"/>
      <c r="U373" s="50"/>
      <c r="V373" s="45"/>
      <c r="W373" s="50" t="str">
        <f>IF(NOTA[[#This Row],[HARGA/ CTN]]="",NOTA[[#This Row],[JUMLAH_H]],NOTA[[#This Row],[HARGA/ CTN]]*IF(NOTA[[#This Row],[C]]="",0,NOTA[[#This Row],[C]]))</f>
        <v/>
      </c>
      <c r="X373" s="50" t="str">
        <f>IF(NOTA[[#This Row],[JUMLAH]]="","",NOTA[[#This Row],[JUMLAH]]*NOTA[[#This Row],[DISC 1]])</f>
        <v/>
      </c>
      <c r="Y373" s="50" t="str">
        <f>IF(NOTA[[#This Row],[JUMLAH]]="","",(NOTA[[#This Row],[JUMLAH]]-NOTA[[#This Row],[DISC 1-]])*NOTA[[#This Row],[DISC 2]])</f>
        <v/>
      </c>
      <c r="Z373" s="50" t="str">
        <f>IF(NOTA[[#This Row],[JUMLAH]]="","",NOTA[[#This Row],[DISC 1-]]+NOTA[[#This Row],[DISC 2-]])</f>
        <v/>
      </c>
      <c r="AA373" s="50" t="str">
        <f>IF(NOTA[[#This Row],[JUMLAH]]="","",NOTA[[#This Row],[JUMLAH]]-NOTA[[#This Row],[DISC]])</f>
        <v/>
      </c>
      <c r="AB373" s="50"/>
      <c r="AC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50" t="str">
        <f>IF(OR(NOTA[[#This Row],[QTY]]="",NOTA[[#This Row],[HARGA SATUAN]]="",),"",NOTA[[#This Row],[QTY]]*NOTA[[#This Row],[HARGA SATUAN]])</f>
        <v/>
      </c>
      <c r="AG373" s="39" t="str">
        <f ca="1">IF(NOTA[ID_H]="","",INDEX(NOTA[TANGGAL],MATCH(,INDIRECT(ADDRESS(ROW(NOTA[TANGGAL]),COLUMN(NOTA[TANGGAL]))&amp;":"&amp;ADDRESS(ROW(),COLUMN(NOTA[TANGGAL]))),-1)))</f>
        <v/>
      </c>
      <c r="AH373" s="41" t="str">
        <f ca="1">IF(NOTA[[#This Row],[NAMA BARANG]]="","",INDEX(NOTA[SUPPLIER],MATCH(,INDIRECT(ADDRESS(ROW(NOTA[ID]),COLUMN(NOTA[ID]))&amp;":"&amp;ADDRESS(ROW(),COLUMN(NOTA[ID]))),-1)))</f>
        <v/>
      </c>
      <c r="AI373" s="41" t="str">
        <f ca="1">IF(NOTA[[#This Row],[ID_H]]="","",IF(NOTA[[#This Row],[FAKTUR]]="",INDIRECT(ADDRESS(ROW()-1,COLUMN())),NOTA[[#This Row],[FAKTUR]]))</f>
        <v/>
      </c>
      <c r="AJ373" s="38" t="str">
        <f ca="1">IF(NOTA[[#This Row],[ID]]="","",COUNTIF(NOTA[ID_H],NOTA[[#This Row],[ID_H]]))</f>
        <v/>
      </c>
      <c r="AK373" s="38" t="str">
        <f ca="1">IF(NOTA[[#This Row],[TGL.NOTA]]="",IF(NOTA[[#This Row],[SUPPLIER_H]]="","",AK372),MONTH(NOTA[[#This Row],[TGL.NOTA]]))</f>
        <v/>
      </c>
      <c r="AL373" s="38" t="str">
        <f>LOWER(SUBSTITUTE(SUBSTITUTE(SUBSTITUTE(SUBSTITUTE(SUBSTITUTE(SUBSTITUTE(SUBSTITUTE(SUBSTITUTE(SUBSTITUTE(NOTA[NAMA BARANG]," ",),".",""),"-",""),"(",""),")",""),",",""),"/",""),"""",""),"+",""))</f>
        <v/>
      </c>
      <c r="AM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38" t="str">
        <f>IF(NOTA[[#This Row],[CONCAT4]]="","",_xlfn.IFNA(MATCH(NOTA[[#This Row],[CONCAT4]],[2]!RAW[CONCAT_H],0),FALSE))</f>
        <v/>
      </c>
      <c r="AQ373" s="38" t="str">
        <f>IF(NOTA[[#This Row],[CONCAT1]]="","",MATCH(NOTA[[#This Row],[CONCAT1]],[3]!db[NB NOTA_C],0))</f>
        <v/>
      </c>
      <c r="AR373" s="38" t="str">
        <f>IF(NOTA[[#This Row],[QTY/ CTN]]="","",TRUE)</f>
        <v/>
      </c>
      <c r="AS373" s="38" t="str">
        <f ca="1">IF(NOTA[[#This Row],[ID_H]]="","",IF(NOTA[[#This Row],[Column3]]=TRUE,NOTA[[#This Row],[QTY/ CTN]],INDEX([3]!db[QTY/ CTN],NOTA[[#This Row],[//DB]])))</f>
        <v/>
      </c>
      <c r="AT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3" s="38" t="str">
        <f ca="1">IF(NOTA[[#This Row],[ID_H]]="","",MATCH(NOTA[[#This Row],[NB NOTA_C_QTY]],[4]!db[NB NOTA_C_QTY+F],0))</f>
        <v/>
      </c>
      <c r="AV373" s="53" t="str">
        <f ca="1">IF(NOTA[[#This Row],[NB NOTA_C_QTY]]="","",ROW()-2)</f>
        <v/>
      </c>
    </row>
    <row r="374" spans="1:48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H374" s="47"/>
      <c r="N374" s="38"/>
      <c r="Q374" s="42"/>
      <c r="R374" s="48"/>
      <c r="S374" s="49"/>
      <c r="U374" s="50"/>
      <c r="V374" s="45"/>
      <c r="W374" s="50" t="str">
        <f>IF(NOTA[[#This Row],[HARGA/ CTN]]="",NOTA[[#This Row],[JUMLAH_H]],NOTA[[#This Row],[HARGA/ CTN]]*IF(NOTA[[#This Row],[C]]="",0,NOTA[[#This Row],[C]]))</f>
        <v/>
      </c>
      <c r="X374" s="50" t="str">
        <f>IF(NOTA[[#This Row],[JUMLAH]]="","",NOTA[[#This Row],[JUMLAH]]*NOTA[[#This Row],[DISC 1]])</f>
        <v/>
      </c>
      <c r="Y374" s="50" t="str">
        <f>IF(NOTA[[#This Row],[JUMLAH]]="","",(NOTA[[#This Row],[JUMLAH]]-NOTA[[#This Row],[DISC 1-]])*NOTA[[#This Row],[DISC 2]])</f>
        <v/>
      </c>
      <c r="Z374" s="50" t="str">
        <f>IF(NOTA[[#This Row],[JUMLAH]]="","",NOTA[[#This Row],[DISC 1-]]+NOTA[[#This Row],[DISC 2-]])</f>
        <v/>
      </c>
      <c r="AA374" s="50" t="str">
        <f>IF(NOTA[[#This Row],[JUMLAH]]="","",NOTA[[#This Row],[JUMLAH]]-NOTA[[#This Row],[DISC]])</f>
        <v/>
      </c>
      <c r="AB374" s="50"/>
      <c r="AC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4" s="50" t="str">
        <f>IF(OR(NOTA[[#This Row],[QTY]]="",NOTA[[#This Row],[HARGA SATUAN]]="",),"",NOTA[[#This Row],[QTY]]*NOTA[[#This Row],[HARGA SATUAN]])</f>
        <v/>
      </c>
      <c r="AG374" s="39" t="str">
        <f ca="1">IF(NOTA[ID_H]="","",INDEX(NOTA[TANGGAL],MATCH(,INDIRECT(ADDRESS(ROW(NOTA[TANGGAL]),COLUMN(NOTA[TANGGAL]))&amp;":"&amp;ADDRESS(ROW(),COLUMN(NOTA[TANGGAL]))),-1)))</f>
        <v/>
      </c>
      <c r="AH374" s="41" t="str">
        <f ca="1">IF(NOTA[[#This Row],[NAMA BARANG]]="","",INDEX(NOTA[SUPPLIER],MATCH(,INDIRECT(ADDRESS(ROW(NOTA[ID]),COLUMN(NOTA[ID]))&amp;":"&amp;ADDRESS(ROW(),COLUMN(NOTA[ID]))),-1)))</f>
        <v/>
      </c>
      <c r="AI374" s="41" t="str">
        <f ca="1">IF(NOTA[[#This Row],[ID_H]]="","",IF(NOTA[[#This Row],[FAKTUR]]="",INDIRECT(ADDRESS(ROW()-1,COLUMN())),NOTA[[#This Row],[FAKTUR]]))</f>
        <v/>
      </c>
      <c r="AJ374" s="38" t="str">
        <f ca="1">IF(NOTA[[#This Row],[ID]]="","",COUNTIF(NOTA[ID_H],NOTA[[#This Row],[ID_H]]))</f>
        <v/>
      </c>
      <c r="AK374" s="38" t="str">
        <f ca="1">IF(NOTA[[#This Row],[TGL.NOTA]]="",IF(NOTA[[#This Row],[SUPPLIER_H]]="","",AK373),MONTH(NOTA[[#This Row],[TGL.NOTA]]))</f>
        <v/>
      </c>
      <c r="AL374" s="38" t="str">
        <f>LOWER(SUBSTITUTE(SUBSTITUTE(SUBSTITUTE(SUBSTITUTE(SUBSTITUTE(SUBSTITUTE(SUBSTITUTE(SUBSTITUTE(SUBSTITUTE(NOTA[NAMA BARANG]," ",),".",""),"-",""),"(",""),")",""),",",""),"/",""),"""",""),"+",""))</f>
        <v/>
      </c>
      <c r="AM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8" t="str">
        <f>IF(NOTA[[#This Row],[CONCAT4]]="","",_xlfn.IFNA(MATCH(NOTA[[#This Row],[CONCAT4]],[2]!RAW[CONCAT_H],0),FALSE))</f>
        <v/>
      </c>
      <c r="AQ374" s="38" t="str">
        <f>IF(NOTA[[#This Row],[CONCAT1]]="","",MATCH(NOTA[[#This Row],[CONCAT1]],[3]!db[NB NOTA_C],0))</f>
        <v/>
      </c>
      <c r="AR374" s="38" t="str">
        <f>IF(NOTA[[#This Row],[QTY/ CTN]]="","",TRUE)</f>
        <v/>
      </c>
      <c r="AS374" s="38" t="str">
        <f ca="1">IF(NOTA[[#This Row],[ID_H]]="","",IF(NOTA[[#This Row],[Column3]]=TRUE,NOTA[[#This Row],[QTY/ CTN]],INDEX([3]!db[QTY/ CTN],NOTA[[#This Row],[//DB]])))</f>
        <v/>
      </c>
      <c r="AT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4" s="38" t="str">
        <f ca="1">IF(NOTA[[#This Row],[ID_H]]="","",MATCH(NOTA[[#This Row],[NB NOTA_C_QTY]],[4]!db[NB NOTA_C_QTY+F],0))</f>
        <v/>
      </c>
      <c r="AV374" s="53" t="str">
        <f ca="1">IF(NOTA[[#This Row],[NB NOTA_C_QTY]]="","",ROW()-2)</f>
        <v/>
      </c>
    </row>
    <row r="375" spans="1:48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H375" s="47"/>
      <c r="N375" s="38"/>
      <c r="Q375" s="42"/>
      <c r="R375" s="48"/>
      <c r="S375" s="49"/>
      <c r="U375" s="50"/>
      <c r="V375" s="45"/>
      <c r="W375" s="50" t="str">
        <f>IF(NOTA[[#This Row],[HARGA/ CTN]]="",NOTA[[#This Row],[JUMLAH_H]],NOTA[[#This Row],[HARGA/ CTN]]*IF(NOTA[[#This Row],[C]]="",0,NOTA[[#This Row],[C]]))</f>
        <v/>
      </c>
      <c r="X375" s="50" t="str">
        <f>IF(NOTA[[#This Row],[JUMLAH]]="","",NOTA[[#This Row],[JUMLAH]]*NOTA[[#This Row],[DISC 1]])</f>
        <v/>
      </c>
      <c r="Y375" s="50" t="str">
        <f>IF(NOTA[[#This Row],[JUMLAH]]="","",(NOTA[[#This Row],[JUMLAH]]-NOTA[[#This Row],[DISC 1-]])*NOTA[[#This Row],[DISC 2]])</f>
        <v/>
      </c>
      <c r="Z375" s="50" t="str">
        <f>IF(NOTA[[#This Row],[JUMLAH]]="","",NOTA[[#This Row],[DISC 1-]]+NOTA[[#This Row],[DISC 2-]])</f>
        <v/>
      </c>
      <c r="AA375" s="50" t="str">
        <f>IF(NOTA[[#This Row],[JUMLAH]]="","",NOTA[[#This Row],[JUMLAH]]-NOTA[[#This Row],[DISC]])</f>
        <v/>
      </c>
      <c r="AB375" s="50"/>
      <c r="AC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50" t="str">
        <f>IF(OR(NOTA[[#This Row],[QTY]]="",NOTA[[#This Row],[HARGA SATUAN]]="",),"",NOTA[[#This Row],[QTY]]*NOTA[[#This Row],[HARGA SATUAN]])</f>
        <v/>
      </c>
      <c r="AG375" s="39" t="str">
        <f ca="1">IF(NOTA[ID_H]="","",INDEX(NOTA[TANGGAL],MATCH(,INDIRECT(ADDRESS(ROW(NOTA[TANGGAL]),COLUMN(NOTA[TANGGAL]))&amp;":"&amp;ADDRESS(ROW(),COLUMN(NOTA[TANGGAL]))),-1)))</f>
        <v/>
      </c>
      <c r="AH375" s="41" t="str">
        <f ca="1">IF(NOTA[[#This Row],[NAMA BARANG]]="","",INDEX(NOTA[SUPPLIER],MATCH(,INDIRECT(ADDRESS(ROW(NOTA[ID]),COLUMN(NOTA[ID]))&amp;":"&amp;ADDRESS(ROW(),COLUMN(NOTA[ID]))),-1)))</f>
        <v/>
      </c>
      <c r="AI375" s="41" t="str">
        <f ca="1">IF(NOTA[[#This Row],[ID_H]]="","",IF(NOTA[[#This Row],[FAKTUR]]="",INDIRECT(ADDRESS(ROW()-1,COLUMN())),NOTA[[#This Row],[FAKTUR]]))</f>
        <v/>
      </c>
      <c r="AJ375" s="38" t="str">
        <f ca="1">IF(NOTA[[#This Row],[ID]]="","",COUNTIF(NOTA[ID_H],NOTA[[#This Row],[ID_H]]))</f>
        <v/>
      </c>
      <c r="AK375" s="38" t="str">
        <f ca="1">IF(NOTA[[#This Row],[TGL.NOTA]]="",IF(NOTA[[#This Row],[SUPPLIER_H]]="","",AK374),MONTH(NOTA[[#This Row],[TGL.NOTA]]))</f>
        <v/>
      </c>
      <c r="AL375" s="38" t="str">
        <f>LOWER(SUBSTITUTE(SUBSTITUTE(SUBSTITUTE(SUBSTITUTE(SUBSTITUTE(SUBSTITUTE(SUBSTITUTE(SUBSTITUTE(SUBSTITUTE(NOTA[NAMA BARANG]," ",),".",""),"-",""),"(",""),")",""),",",""),"/",""),"""",""),"+",""))</f>
        <v/>
      </c>
      <c r="AM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8" t="str">
        <f>IF(NOTA[[#This Row],[CONCAT4]]="","",_xlfn.IFNA(MATCH(NOTA[[#This Row],[CONCAT4]],[2]!RAW[CONCAT_H],0),FALSE))</f>
        <v/>
      </c>
      <c r="AQ375" s="38" t="str">
        <f>IF(NOTA[[#This Row],[CONCAT1]]="","",MATCH(NOTA[[#This Row],[CONCAT1]],[3]!db[NB NOTA_C],0))</f>
        <v/>
      </c>
      <c r="AR375" s="38" t="str">
        <f>IF(NOTA[[#This Row],[QTY/ CTN]]="","",TRUE)</f>
        <v/>
      </c>
      <c r="AS375" s="38" t="str">
        <f ca="1">IF(NOTA[[#This Row],[ID_H]]="","",IF(NOTA[[#This Row],[Column3]]=TRUE,NOTA[[#This Row],[QTY/ CTN]],INDEX([3]!db[QTY/ CTN],NOTA[[#This Row],[//DB]])))</f>
        <v/>
      </c>
      <c r="AT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5" s="38" t="str">
        <f ca="1">IF(NOTA[[#This Row],[ID_H]]="","",MATCH(NOTA[[#This Row],[NB NOTA_C_QTY]],[4]!db[NB NOTA_C_QTY+F],0))</f>
        <v/>
      </c>
      <c r="AV375" s="53" t="str">
        <f ca="1">IF(NOTA[[#This Row],[NB NOTA_C_QTY]]="","",ROW()-2)</f>
        <v/>
      </c>
    </row>
    <row r="376" spans="1:48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H376" s="47"/>
      <c r="N376" s="38"/>
      <c r="Q376" s="42"/>
      <c r="R376" s="48"/>
      <c r="S376" s="49"/>
      <c r="U376" s="50"/>
      <c r="V376" s="45"/>
      <c r="W376" s="50" t="str">
        <f>IF(NOTA[[#This Row],[HARGA/ CTN]]="",NOTA[[#This Row],[JUMLAH_H]],NOTA[[#This Row],[HARGA/ CTN]]*IF(NOTA[[#This Row],[C]]="",0,NOTA[[#This Row],[C]]))</f>
        <v/>
      </c>
      <c r="X376" s="50" t="str">
        <f>IF(NOTA[[#This Row],[JUMLAH]]="","",NOTA[[#This Row],[JUMLAH]]*NOTA[[#This Row],[DISC 1]])</f>
        <v/>
      </c>
      <c r="Y376" s="50" t="str">
        <f>IF(NOTA[[#This Row],[JUMLAH]]="","",(NOTA[[#This Row],[JUMLAH]]-NOTA[[#This Row],[DISC 1-]])*NOTA[[#This Row],[DISC 2]])</f>
        <v/>
      </c>
      <c r="Z376" s="50" t="str">
        <f>IF(NOTA[[#This Row],[JUMLAH]]="","",NOTA[[#This Row],[DISC 1-]]+NOTA[[#This Row],[DISC 2-]])</f>
        <v/>
      </c>
      <c r="AA376" s="50" t="str">
        <f>IF(NOTA[[#This Row],[JUMLAH]]="","",NOTA[[#This Row],[JUMLAH]]-NOTA[[#This Row],[DISC]])</f>
        <v/>
      </c>
      <c r="AB376" s="50"/>
      <c r="AC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6" s="50" t="str">
        <f>IF(OR(NOTA[[#This Row],[QTY]]="",NOTA[[#This Row],[HARGA SATUAN]]="",),"",NOTA[[#This Row],[QTY]]*NOTA[[#This Row],[HARGA SATUAN]])</f>
        <v/>
      </c>
      <c r="AG376" s="39" t="str">
        <f ca="1">IF(NOTA[ID_H]="","",INDEX(NOTA[TANGGAL],MATCH(,INDIRECT(ADDRESS(ROW(NOTA[TANGGAL]),COLUMN(NOTA[TANGGAL]))&amp;":"&amp;ADDRESS(ROW(),COLUMN(NOTA[TANGGAL]))),-1)))</f>
        <v/>
      </c>
      <c r="AH376" s="41" t="str">
        <f ca="1">IF(NOTA[[#This Row],[NAMA BARANG]]="","",INDEX(NOTA[SUPPLIER],MATCH(,INDIRECT(ADDRESS(ROW(NOTA[ID]),COLUMN(NOTA[ID]))&amp;":"&amp;ADDRESS(ROW(),COLUMN(NOTA[ID]))),-1)))</f>
        <v/>
      </c>
      <c r="AI376" s="41" t="str">
        <f ca="1">IF(NOTA[[#This Row],[ID_H]]="","",IF(NOTA[[#This Row],[FAKTUR]]="",INDIRECT(ADDRESS(ROW()-1,COLUMN())),NOTA[[#This Row],[FAKTUR]]))</f>
        <v/>
      </c>
      <c r="AJ376" s="38" t="str">
        <f ca="1">IF(NOTA[[#This Row],[ID]]="","",COUNTIF(NOTA[ID_H],NOTA[[#This Row],[ID_H]]))</f>
        <v/>
      </c>
      <c r="AK376" s="38" t="str">
        <f ca="1">IF(NOTA[[#This Row],[TGL.NOTA]]="",IF(NOTA[[#This Row],[SUPPLIER_H]]="","",AK375),MONTH(NOTA[[#This Row],[TGL.NOTA]]))</f>
        <v/>
      </c>
      <c r="AL376" s="38" t="str">
        <f>LOWER(SUBSTITUTE(SUBSTITUTE(SUBSTITUTE(SUBSTITUTE(SUBSTITUTE(SUBSTITUTE(SUBSTITUTE(SUBSTITUTE(SUBSTITUTE(NOTA[NAMA BARANG]," ",),".",""),"-",""),"(",""),")",""),",",""),"/",""),"""",""),"+",""))</f>
        <v/>
      </c>
      <c r="AM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38" t="str">
        <f>IF(NOTA[[#This Row],[CONCAT4]]="","",_xlfn.IFNA(MATCH(NOTA[[#This Row],[CONCAT4]],[2]!RAW[CONCAT_H],0),FALSE))</f>
        <v/>
      </c>
      <c r="AQ376" s="38" t="str">
        <f>IF(NOTA[[#This Row],[CONCAT1]]="","",MATCH(NOTA[[#This Row],[CONCAT1]],[3]!db[NB NOTA_C],0))</f>
        <v/>
      </c>
      <c r="AR376" s="38" t="str">
        <f>IF(NOTA[[#This Row],[QTY/ CTN]]="","",TRUE)</f>
        <v/>
      </c>
      <c r="AS376" s="38" t="str">
        <f ca="1">IF(NOTA[[#This Row],[ID_H]]="","",IF(NOTA[[#This Row],[Column3]]=TRUE,NOTA[[#This Row],[QTY/ CTN]],INDEX([3]!db[QTY/ CTN],NOTA[[#This Row],[//DB]])))</f>
        <v/>
      </c>
      <c r="AT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6" s="38" t="str">
        <f ca="1">IF(NOTA[[#This Row],[ID_H]]="","",MATCH(NOTA[[#This Row],[NB NOTA_C_QTY]],[4]!db[NB NOTA_C_QTY+F],0))</f>
        <v/>
      </c>
      <c r="AV376" s="53" t="str">
        <f ca="1">IF(NOTA[[#This Row],[NB NOTA_C_QTY]]="","",ROW()-2)</f>
        <v/>
      </c>
    </row>
    <row r="377" spans="1:48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H377" s="47"/>
      <c r="N377" s="38"/>
      <c r="Q377" s="42"/>
      <c r="R377" s="48"/>
      <c r="S377" s="49"/>
      <c r="U377" s="50"/>
      <c r="V377" s="45"/>
      <c r="W377" s="50" t="str">
        <f>IF(NOTA[[#This Row],[HARGA/ CTN]]="",NOTA[[#This Row],[JUMLAH_H]],NOTA[[#This Row],[HARGA/ CTN]]*IF(NOTA[[#This Row],[C]]="",0,NOTA[[#This Row],[C]]))</f>
        <v/>
      </c>
      <c r="X377" s="50" t="str">
        <f>IF(NOTA[[#This Row],[JUMLAH]]="","",NOTA[[#This Row],[JUMLAH]]*NOTA[[#This Row],[DISC 1]])</f>
        <v/>
      </c>
      <c r="Y377" s="50" t="str">
        <f>IF(NOTA[[#This Row],[JUMLAH]]="","",(NOTA[[#This Row],[JUMLAH]]-NOTA[[#This Row],[DISC 1-]])*NOTA[[#This Row],[DISC 2]])</f>
        <v/>
      </c>
      <c r="Z377" s="50" t="str">
        <f>IF(NOTA[[#This Row],[JUMLAH]]="","",NOTA[[#This Row],[DISC 1-]]+NOTA[[#This Row],[DISC 2-]])</f>
        <v/>
      </c>
      <c r="AA377" s="50" t="str">
        <f>IF(NOTA[[#This Row],[JUMLAH]]="","",NOTA[[#This Row],[JUMLAH]]-NOTA[[#This Row],[DISC]])</f>
        <v/>
      </c>
      <c r="AB377" s="50"/>
      <c r="AC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50" t="str">
        <f>IF(OR(NOTA[[#This Row],[QTY]]="",NOTA[[#This Row],[HARGA SATUAN]]="",),"",NOTA[[#This Row],[QTY]]*NOTA[[#This Row],[HARGA SATUAN]])</f>
        <v/>
      </c>
      <c r="AG377" s="39" t="str">
        <f ca="1">IF(NOTA[ID_H]="","",INDEX(NOTA[TANGGAL],MATCH(,INDIRECT(ADDRESS(ROW(NOTA[TANGGAL]),COLUMN(NOTA[TANGGAL]))&amp;":"&amp;ADDRESS(ROW(),COLUMN(NOTA[TANGGAL]))),-1)))</f>
        <v/>
      </c>
      <c r="AH377" s="41" t="str">
        <f ca="1">IF(NOTA[[#This Row],[NAMA BARANG]]="","",INDEX(NOTA[SUPPLIER],MATCH(,INDIRECT(ADDRESS(ROW(NOTA[ID]),COLUMN(NOTA[ID]))&amp;":"&amp;ADDRESS(ROW(),COLUMN(NOTA[ID]))),-1)))</f>
        <v/>
      </c>
      <c r="AI377" s="41" t="str">
        <f ca="1">IF(NOTA[[#This Row],[ID_H]]="","",IF(NOTA[[#This Row],[FAKTUR]]="",INDIRECT(ADDRESS(ROW()-1,COLUMN())),NOTA[[#This Row],[FAKTUR]]))</f>
        <v/>
      </c>
      <c r="AJ377" s="38" t="str">
        <f ca="1">IF(NOTA[[#This Row],[ID]]="","",COUNTIF(NOTA[ID_H],NOTA[[#This Row],[ID_H]]))</f>
        <v/>
      </c>
      <c r="AK377" s="38" t="str">
        <f ca="1">IF(NOTA[[#This Row],[TGL.NOTA]]="",IF(NOTA[[#This Row],[SUPPLIER_H]]="","",AK376),MONTH(NOTA[[#This Row],[TGL.NOTA]]))</f>
        <v/>
      </c>
      <c r="AL377" s="38" t="str">
        <f>LOWER(SUBSTITUTE(SUBSTITUTE(SUBSTITUTE(SUBSTITUTE(SUBSTITUTE(SUBSTITUTE(SUBSTITUTE(SUBSTITUTE(SUBSTITUTE(NOTA[NAMA BARANG]," ",),".",""),"-",""),"(",""),")",""),",",""),"/",""),"""",""),"+",""))</f>
        <v/>
      </c>
      <c r="AM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8" t="str">
        <f>IF(NOTA[[#This Row],[CONCAT4]]="","",_xlfn.IFNA(MATCH(NOTA[[#This Row],[CONCAT4]],[2]!RAW[CONCAT_H],0),FALSE))</f>
        <v/>
      </c>
      <c r="AQ377" s="38" t="str">
        <f>IF(NOTA[[#This Row],[CONCAT1]]="","",MATCH(NOTA[[#This Row],[CONCAT1]],[3]!db[NB NOTA_C],0))</f>
        <v/>
      </c>
      <c r="AR377" s="38" t="str">
        <f>IF(NOTA[[#This Row],[QTY/ CTN]]="","",TRUE)</f>
        <v/>
      </c>
      <c r="AS377" s="38" t="str">
        <f ca="1">IF(NOTA[[#This Row],[ID_H]]="","",IF(NOTA[[#This Row],[Column3]]=TRUE,NOTA[[#This Row],[QTY/ CTN]],INDEX([3]!db[QTY/ CTN],NOTA[[#This Row],[//DB]])))</f>
        <v/>
      </c>
      <c r="AT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7" s="38" t="str">
        <f ca="1">IF(NOTA[[#This Row],[ID_H]]="","",MATCH(NOTA[[#This Row],[NB NOTA_C_QTY]],[4]!db[NB NOTA_C_QTY+F],0))</f>
        <v/>
      </c>
      <c r="AV377" s="53" t="str">
        <f ca="1">IF(NOTA[[#This Row],[NB NOTA_C_QTY]]="","",ROW()-2)</f>
        <v/>
      </c>
    </row>
    <row r="378" spans="1:48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H378" s="47"/>
      <c r="N378" s="38"/>
      <c r="Q378" s="42"/>
      <c r="R378" s="48"/>
      <c r="S378" s="49"/>
      <c r="U378" s="50"/>
      <c r="V378" s="45"/>
      <c r="W378" s="50" t="str">
        <f>IF(NOTA[[#This Row],[HARGA/ CTN]]="",NOTA[[#This Row],[JUMLAH_H]],NOTA[[#This Row],[HARGA/ CTN]]*IF(NOTA[[#This Row],[C]]="",0,NOTA[[#This Row],[C]]))</f>
        <v/>
      </c>
      <c r="X378" s="50" t="str">
        <f>IF(NOTA[[#This Row],[JUMLAH]]="","",NOTA[[#This Row],[JUMLAH]]*NOTA[[#This Row],[DISC 1]])</f>
        <v/>
      </c>
      <c r="Y378" s="50" t="str">
        <f>IF(NOTA[[#This Row],[JUMLAH]]="","",(NOTA[[#This Row],[JUMLAH]]-NOTA[[#This Row],[DISC 1-]])*NOTA[[#This Row],[DISC 2]])</f>
        <v/>
      </c>
      <c r="Z378" s="50" t="str">
        <f>IF(NOTA[[#This Row],[JUMLAH]]="","",NOTA[[#This Row],[DISC 1-]]+NOTA[[#This Row],[DISC 2-]])</f>
        <v/>
      </c>
      <c r="AA378" s="50" t="str">
        <f>IF(NOTA[[#This Row],[JUMLAH]]="","",NOTA[[#This Row],[JUMLAH]]-NOTA[[#This Row],[DISC]])</f>
        <v/>
      </c>
      <c r="AB378" s="50"/>
      <c r="AC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8" s="50" t="str">
        <f>IF(OR(NOTA[[#This Row],[QTY]]="",NOTA[[#This Row],[HARGA SATUAN]]="",),"",NOTA[[#This Row],[QTY]]*NOTA[[#This Row],[HARGA SATUAN]])</f>
        <v/>
      </c>
      <c r="AG378" s="39" t="str">
        <f ca="1">IF(NOTA[ID_H]="","",INDEX(NOTA[TANGGAL],MATCH(,INDIRECT(ADDRESS(ROW(NOTA[TANGGAL]),COLUMN(NOTA[TANGGAL]))&amp;":"&amp;ADDRESS(ROW(),COLUMN(NOTA[TANGGAL]))),-1)))</f>
        <v/>
      </c>
      <c r="AH378" s="41" t="str">
        <f ca="1">IF(NOTA[[#This Row],[NAMA BARANG]]="","",INDEX(NOTA[SUPPLIER],MATCH(,INDIRECT(ADDRESS(ROW(NOTA[ID]),COLUMN(NOTA[ID]))&amp;":"&amp;ADDRESS(ROW(),COLUMN(NOTA[ID]))),-1)))</f>
        <v/>
      </c>
      <c r="AI378" s="41" t="str">
        <f ca="1">IF(NOTA[[#This Row],[ID_H]]="","",IF(NOTA[[#This Row],[FAKTUR]]="",INDIRECT(ADDRESS(ROW()-1,COLUMN())),NOTA[[#This Row],[FAKTUR]]))</f>
        <v/>
      </c>
      <c r="AJ378" s="38" t="str">
        <f ca="1">IF(NOTA[[#This Row],[ID]]="","",COUNTIF(NOTA[ID_H],NOTA[[#This Row],[ID_H]]))</f>
        <v/>
      </c>
      <c r="AK378" s="38" t="str">
        <f ca="1">IF(NOTA[[#This Row],[TGL.NOTA]]="",IF(NOTA[[#This Row],[SUPPLIER_H]]="","",AK377),MONTH(NOTA[[#This Row],[TGL.NOTA]]))</f>
        <v/>
      </c>
      <c r="AL378" s="38" t="str">
        <f>LOWER(SUBSTITUTE(SUBSTITUTE(SUBSTITUTE(SUBSTITUTE(SUBSTITUTE(SUBSTITUTE(SUBSTITUTE(SUBSTITUTE(SUBSTITUTE(NOTA[NAMA BARANG]," ",),".",""),"-",""),"(",""),")",""),",",""),"/",""),"""",""),"+",""))</f>
        <v/>
      </c>
      <c r="AM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38" t="str">
        <f>IF(NOTA[[#This Row],[CONCAT4]]="","",_xlfn.IFNA(MATCH(NOTA[[#This Row],[CONCAT4]],[2]!RAW[CONCAT_H],0),FALSE))</f>
        <v/>
      </c>
      <c r="AQ378" s="38" t="str">
        <f>IF(NOTA[[#This Row],[CONCAT1]]="","",MATCH(NOTA[[#This Row],[CONCAT1]],[3]!db[NB NOTA_C],0))</f>
        <v/>
      </c>
      <c r="AR378" s="38" t="str">
        <f>IF(NOTA[[#This Row],[QTY/ CTN]]="","",TRUE)</f>
        <v/>
      </c>
      <c r="AS378" s="38" t="str">
        <f ca="1">IF(NOTA[[#This Row],[ID_H]]="","",IF(NOTA[[#This Row],[Column3]]=TRUE,NOTA[[#This Row],[QTY/ CTN]],INDEX([3]!db[QTY/ CTN],NOTA[[#This Row],[//DB]])))</f>
        <v/>
      </c>
      <c r="AT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8" s="38" t="str">
        <f ca="1">IF(NOTA[[#This Row],[ID_H]]="","",MATCH(NOTA[[#This Row],[NB NOTA_C_QTY]],[4]!db[NB NOTA_C_QTY+F],0))</f>
        <v/>
      </c>
      <c r="AV378" s="53" t="str">
        <f ca="1">IF(NOTA[[#This Row],[NB NOTA_C_QTY]]="","",ROW()-2)</f>
        <v/>
      </c>
    </row>
    <row r="379" spans="1:48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H379" s="47"/>
      <c r="N379" s="38"/>
      <c r="Q379" s="42"/>
      <c r="R379" s="48"/>
      <c r="S379" s="49"/>
      <c r="U379" s="50"/>
      <c r="V379" s="45"/>
      <c r="W379" s="50" t="str">
        <f>IF(NOTA[[#This Row],[HARGA/ CTN]]="",NOTA[[#This Row],[JUMLAH_H]],NOTA[[#This Row],[HARGA/ CTN]]*IF(NOTA[[#This Row],[C]]="",0,NOTA[[#This Row],[C]]))</f>
        <v/>
      </c>
      <c r="X379" s="50" t="str">
        <f>IF(NOTA[[#This Row],[JUMLAH]]="","",NOTA[[#This Row],[JUMLAH]]*NOTA[[#This Row],[DISC 1]])</f>
        <v/>
      </c>
      <c r="Y379" s="50" t="str">
        <f>IF(NOTA[[#This Row],[JUMLAH]]="","",(NOTA[[#This Row],[JUMLAH]]-NOTA[[#This Row],[DISC 1-]])*NOTA[[#This Row],[DISC 2]])</f>
        <v/>
      </c>
      <c r="Z379" s="50" t="str">
        <f>IF(NOTA[[#This Row],[JUMLAH]]="","",NOTA[[#This Row],[DISC 1-]]+NOTA[[#This Row],[DISC 2-]])</f>
        <v/>
      </c>
      <c r="AA379" s="50" t="str">
        <f>IF(NOTA[[#This Row],[JUMLAH]]="","",NOTA[[#This Row],[JUMLAH]]-NOTA[[#This Row],[DISC]])</f>
        <v/>
      </c>
      <c r="AB379" s="50"/>
      <c r="AC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0" t="str">
        <f>IF(OR(NOTA[[#This Row],[QTY]]="",NOTA[[#This Row],[HARGA SATUAN]]="",),"",NOTA[[#This Row],[QTY]]*NOTA[[#This Row],[HARGA SATUAN]])</f>
        <v/>
      </c>
      <c r="AG379" s="39" t="str">
        <f ca="1">IF(NOTA[ID_H]="","",INDEX(NOTA[TANGGAL],MATCH(,INDIRECT(ADDRESS(ROW(NOTA[TANGGAL]),COLUMN(NOTA[TANGGAL]))&amp;":"&amp;ADDRESS(ROW(),COLUMN(NOTA[TANGGAL]))),-1)))</f>
        <v/>
      </c>
      <c r="AH379" s="41" t="str">
        <f ca="1">IF(NOTA[[#This Row],[NAMA BARANG]]="","",INDEX(NOTA[SUPPLIER],MATCH(,INDIRECT(ADDRESS(ROW(NOTA[ID]),COLUMN(NOTA[ID]))&amp;":"&amp;ADDRESS(ROW(),COLUMN(NOTA[ID]))),-1)))</f>
        <v/>
      </c>
      <c r="AI379" s="41" t="str">
        <f ca="1">IF(NOTA[[#This Row],[ID_H]]="","",IF(NOTA[[#This Row],[FAKTUR]]="",INDIRECT(ADDRESS(ROW()-1,COLUMN())),NOTA[[#This Row],[FAKTUR]]))</f>
        <v/>
      </c>
      <c r="AJ379" s="38" t="str">
        <f ca="1">IF(NOTA[[#This Row],[ID]]="","",COUNTIF(NOTA[ID_H],NOTA[[#This Row],[ID_H]]))</f>
        <v/>
      </c>
      <c r="AK379" s="38" t="str">
        <f ca="1">IF(NOTA[[#This Row],[TGL.NOTA]]="",IF(NOTA[[#This Row],[SUPPLIER_H]]="","",AK378),MONTH(NOTA[[#This Row],[TGL.NOTA]]))</f>
        <v/>
      </c>
      <c r="AL379" s="38" t="str">
        <f>LOWER(SUBSTITUTE(SUBSTITUTE(SUBSTITUTE(SUBSTITUTE(SUBSTITUTE(SUBSTITUTE(SUBSTITUTE(SUBSTITUTE(SUBSTITUTE(NOTA[NAMA BARANG]," ",),".",""),"-",""),"(",""),")",""),",",""),"/",""),"""",""),"+",""))</f>
        <v/>
      </c>
      <c r="AM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8" t="str">
        <f>IF(NOTA[[#This Row],[CONCAT4]]="","",_xlfn.IFNA(MATCH(NOTA[[#This Row],[CONCAT4]],[2]!RAW[CONCAT_H],0),FALSE))</f>
        <v/>
      </c>
      <c r="AQ379" s="38" t="str">
        <f>IF(NOTA[[#This Row],[CONCAT1]]="","",MATCH(NOTA[[#This Row],[CONCAT1]],[3]!db[NB NOTA_C],0))</f>
        <v/>
      </c>
      <c r="AR379" s="38" t="str">
        <f>IF(NOTA[[#This Row],[QTY/ CTN]]="","",TRUE)</f>
        <v/>
      </c>
      <c r="AS379" s="38" t="str">
        <f ca="1">IF(NOTA[[#This Row],[ID_H]]="","",IF(NOTA[[#This Row],[Column3]]=TRUE,NOTA[[#This Row],[QTY/ CTN]],INDEX([3]!db[QTY/ CTN],NOTA[[#This Row],[//DB]])))</f>
        <v/>
      </c>
      <c r="AT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9" s="38" t="str">
        <f ca="1">IF(NOTA[[#This Row],[ID_H]]="","",MATCH(NOTA[[#This Row],[NB NOTA_C_QTY]],[4]!db[NB NOTA_C_QTY+F],0))</f>
        <v/>
      </c>
      <c r="AV379" s="53" t="str">
        <f ca="1">IF(NOTA[[#This Row],[NB NOTA_C_QTY]]="","",ROW()-2)</f>
        <v/>
      </c>
    </row>
    <row r="380" spans="1:48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H380" s="47"/>
      <c r="N380" s="38"/>
      <c r="Q380" s="42"/>
      <c r="R380" s="48"/>
      <c r="S380" s="49"/>
      <c r="U380" s="50"/>
      <c r="V380" s="45"/>
      <c r="W380" s="50" t="str">
        <f>IF(NOTA[[#This Row],[HARGA/ CTN]]="",NOTA[[#This Row],[JUMLAH_H]],NOTA[[#This Row],[HARGA/ CTN]]*IF(NOTA[[#This Row],[C]]="",0,NOTA[[#This Row],[C]]))</f>
        <v/>
      </c>
      <c r="X380" s="50" t="str">
        <f>IF(NOTA[[#This Row],[JUMLAH]]="","",NOTA[[#This Row],[JUMLAH]]*NOTA[[#This Row],[DISC 1]])</f>
        <v/>
      </c>
      <c r="Y380" s="50" t="str">
        <f>IF(NOTA[[#This Row],[JUMLAH]]="","",(NOTA[[#This Row],[JUMLAH]]-NOTA[[#This Row],[DISC 1-]])*NOTA[[#This Row],[DISC 2]])</f>
        <v/>
      </c>
      <c r="Z380" s="50" t="str">
        <f>IF(NOTA[[#This Row],[JUMLAH]]="","",NOTA[[#This Row],[DISC 1-]]+NOTA[[#This Row],[DISC 2-]])</f>
        <v/>
      </c>
      <c r="AA380" s="50" t="str">
        <f>IF(NOTA[[#This Row],[JUMLAH]]="","",NOTA[[#This Row],[JUMLAH]]-NOTA[[#This Row],[DISC]])</f>
        <v/>
      </c>
      <c r="AB380" s="50"/>
      <c r="AC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50" t="str">
        <f>IF(OR(NOTA[[#This Row],[QTY]]="",NOTA[[#This Row],[HARGA SATUAN]]="",),"",NOTA[[#This Row],[QTY]]*NOTA[[#This Row],[HARGA SATUAN]])</f>
        <v/>
      </c>
      <c r="AG380" s="39" t="str">
        <f ca="1">IF(NOTA[ID_H]="","",INDEX(NOTA[TANGGAL],MATCH(,INDIRECT(ADDRESS(ROW(NOTA[TANGGAL]),COLUMN(NOTA[TANGGAL]))&amp;":"&amp;ADDRESS(ROW(),COLUMN(NOTA[TANGGAL]))),-1)))</f>
        <v/>
      </c>
      <c r="AH380" s="41" t="str">
        <f ca="1">IF(NOTA[[#This Row],[NAMA BARANG]]="","",INDEX(NOTA[SUPPLIER],MATCH(,INDIRECT(ADDRESS(ROW(NOTA[ID]),COLUMN(NOTA[ID]))&amp;":"&amp;ADDRESS(ROW(),COLUMN(NOTA[ID]))),-1)))</f>
        <v/>
      </c>
      <c r="AI380" s="41" t="str">
        <f ca="1">IF(NOTA[[#This Row],[ID_H]]="","",IF(NOTA[[#This Row],[FAKTUR]]="",INDIRECT(ADDRESS(ROW()-1,COLUMN())),NOTA[[#This Row],[FAKTUR]]))</f>
        <v/>
      </c>
      <c r="AJ380" s="38" t="str">
        <f ca="1">IF(NOTA[[#This Row],[ID]]="","",COUNTIF(NOTA[ID_H],NOTA[[#This Row],[ID_H]]))</f>
        <v/>
      </c>
      <c r="AK380" s="38" t="str">
        <f ca="1">IF(NOTA[[#This Row],[TGL.NOTA]]="",IF(NOTA[[#This Row],[SUPPLIER_H]]="","",AK379),MONTH(NOTA[[#This Row],[TGL.NOTA]]))</f>
        <v/>
      </c>
      <c r="AL380" s="38" t="str">
        <f>LOWER(SUBSTITUTE(SUBSTITUTE(SUBSTITUTE(SUBSTITUTE(SUBSTITUTE(SUBSTITUTE(SUBSTITUTE(SUBSTITUTE(SUBSTITUTE(NOTA[NAMA BARANG]," ",),".",""),"-",""),"(",""),")",""),",",""),"/",""),"""",""),"+",""))</f>
        <v/>
      </c>
      <c r="AM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38" t="str">
        <f>IF(NOTA[[#This Row],[CONCAT4]]="","",_xlfn.IFNA(MATCH(NOTA[[#This Row],[CONCAT4]],[2]!RAW[CONCAT_H],0),FALSE))</f>
        <v/>
      </c>
      <c r="AQ380" s="38" t="str">
        <f>IF(NOTA[[#This Row],[CONCAT1]]="","",MATCH(NOTA[[#This Row],[CONCAT1]],[3]!db[NB NOTA_C],0))</f>
        <v/>
      </c>
      <c r="AR380" s="38" t="str">
        <f>IF(NOTA[[#This Row],[QTY/ CTN]]="","",TRUE)</f>
        <v/>
      </c>
      <c r="AS380" s="38" t="str">
        <f ca="1">IF(NOTA[[#This Row],[ID_H]]="","",IF(NOTA[[#This Row],[Column3]]=TRUE,NOTA[[#This Row],[QTY/ CTN]],INDEX([3]!db[QTY/ CTN],NOTA[[#This Row],[//DB]])))</f>
        <v/>
      </c>
      <c r="AT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0" s="38" t="str">
        <f ca="1">IF(NOTA[[#This Row],[ID_H]]="","",MATCH(NOTA[[#This Row],[NB NOTA_C_QTY]],[4]!db[NB NOTA_C_QTY+F],0))</f>
        <v/>
      </c>
      <c r="AV380" s="53" t="str">
        <f ca="1">IF(NOTA[[#This Row],[NB NOTA_C_QTY]]="","",ROW()-2)</f>
        <v/>
      </c>
    </row>
    <row r="381" spans="1:48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H381" s="47"/>
      <c r="N381" s="38"/>
      <c r="Q381" s="42"/>
      <c r="R381" s="48"/>
      <c r="S381" s="49"/>
      <c r="U381" s="50"/>
      <c r="V381" s="45"/>
      <c r="W381" s="50" t="str">
        <f>IF(NOTA[[#This Row],[HARGA/ CTN]]="",NOTA[[#This Row],[JUMLAH_H]],NOTA[[#This Row],[HARGA/ CTN]]*IF(NOTA[[#This Row],[C]]="",0,NOTA[[#This Row],[C]]))</f>
        <v/>
      </c>
      <c r="X381" s="50" t="str">
        <f>IF(NOTA[[#This Row],[JUMLAH]]="","",NOTA[[#This Row],[JUMLAH]]*NOTA[[#This Row],[DISC 1]])</f>
        <v/>
      </c>
      <c r="Y381" s="50" t="str">
        <f>IF(NOTA[[#This Row],[JUMLAH]]="","",(NOTA[[#This Row],[JUMLAH]]-NOTA[[#This Row],[DISC 1-]])*NOTA[[#This Row],[DISC 2]])</f>
        <v/>
      </c>
      <c r="Z381" s="50" t="str">
        <f>IF(NOTA[[#This Row],[JUMLAH]]="","",NOTA[[#This Row],[DISC 1-]]+NOTA[[#This Row],[DISC 2-]])</f>
        <v/>
      </c>
      <c r="AA381" s="50" t="str">
        <f>IF(NOTA[[#This Row],[JUMLAH]]="","",NOTA[[#This Row],[JUMLAH]]-NOTA[[#This Row],[DISC]])</f>
        <v/>
      </c>
      <c r="AB381" s="50"/>
      <c r="AC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1" s="50" t="str">
        <f>IF(OR(NOTA[[#This Row],[QTY]]="",NOTA[[#This Row],[HARGA SATUAN]]="",),"",NOTA[[#This Row],[QTY]]*NOTA[[#This Row],[HARGA SATUAN]])</f>
        <v/>
      </c>
      <c r="AG381" s="39" t="str">
        <f ca="1">IF(NOTA[ID_H]="","",INDEX(NOTA[TANGGAL],MATCH(,INDIRECT(ADDRESS(ROW(NOTA[TANGGAL]),COLUMN(NOTA[TANGGAL]))&amp;":"&amp;ADDRESS(ROW(),COLUMN(NOTA[TANGGAL]))),-1)))</f>
        <v/>
      </c>
      <c r="AH381" s="41" t="str">
        <f ca="1">IF(NOTA[[#This Row],[NAMA BARANG]]="","",INDEX(NOTA[SUPPLIER],MATCH(,INDIRECT(ADDRESS(ROW(NOTA[ID]),COLUMN(NOTA[ID]))&amp;":"&amp;ADDRESS(ROW(),COLUMN(NOTA[ID]))),-1)))</f>
        <v/>
      </c>
      <c r="AI381" s="41" t="str">
        <f ca="1">IF(NOTA[[#This Row],[ID_H]]="","",IF(NOTA[[#This Row],[FAKTUR]]="",INDIRECT(ADDRESS(ROW()-1,COLUMN())),NOTA[[#This Row],[FAKTUR]]))</f>
        <v/>
      </c>
      <c r="AJ381" s="38" t="str">
        <f ca="1">IF(NOTA[[#This Row],[ID]]="","",COUNTIF(NOTA[ID_H],NOTA[[#This Row],[ID_H]]))</f>
        <v/>
      </c>
      <c r="AK381" s="38" t="str">
        <f ca="1">IF(NOTA[[#This Row],[TGL.NOTA]]="",IF(NOTA[[#This Row],[SUPPLIER_H]]="","",AK380),MONTH(NOTA[[#This Row],[TGL.NOTA]]))</f>
        <v/>
      </c>
      <c r="AL381" s="38" t="str">
        <f>LOWER(SUBSTITUTE(SUBSTITUTE(SUBSTITUTE(SUBSTITUTE(SUBSTITUTE(SUBSTITUTE(SUBSTITUTE(SUBSTITUTE(SUBSTITUTE(NOTA[NAMA BARANG]," ",),".",""),"-",""),"(",""),")",""),",",""),"/",""),"""",""),"+",""))</f>
        <v/>
      </c>
      <c r="AM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8" t="str">
        <f>IF(NOTA[[#This Row],[CONCAT4]]="","",_xlfn.IFNA(MATCH(NOTA[[#This Row],[CONCAT4]],[2]!RAW[CONCAT_H],0),FALSE))</f>
        <v/>
      </c>
      <c r="AQ381" s="38" t="str">
        <f>IF(NOTA[[#This Row],[CONCAT1]]="","",MATCH(NOTA[[#This Row],[CONCAT1]],[3]!db[NB NOTA_C],0))</f>
        <v/>
      </c>
      <c r="AR381" s="38" t="str">
        <f>IF(NOTA[[#This Row],[QTY/ CTN]]="","",TRUE)</f>
        <v/>
      </c>
      <c r="AS381" s="38" t="str">
        <f ca="1">IF(NOTA[[#This Row],[ID_H]]="","",IF(NOTA[[#This Row],[Column3]]=TRUE,NOTA[[#This Row],[QTY/ CTN]],INDEX([3]!db[QTY/ CTN],NOTA[[#This Row],[//DB]])))</f>
        <v/>
      </c>
      <c r="AT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1" s="38" t="str">
        <f ca="1">IF(NOTA[[#This Row],[ID_H]]="","",MATCH(NOTA[[#This Row],[NB NOTA_C_QTY]],[4]!db[NB NOTA_C_QTY+F],0))</f>
        <v/>
      </c>
      <c r="AV381" s="53" t="str">
        <f ca="1">IF(NOTA[[#This Row],[NB NOTA_C_QTY]]="","",ROW()-2)</f>
        <v/>
      </c>
    </row>
    <row r="382" spans="1:48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H382" s="47"/>
      <c r="N382" s="38"/>
      <c r="Q382" s="42"/>
      <c r="R382" s="48"/>
      <c r="S382" s="49"/>
      <c r="U382" s="50"/>
      <c r="V382" s="45"/>
      <c r="W382" s="50" t="str">
        <f>IF(NOTA[[#This Row],[HARGA/ CTN]]="",NOTA[[#This Row],[JUMLAH_H]],NOTA[[#This Row],[HARGA/ CTN]]*IF(NOTA[[#This Row],[C]]="",0,NOTA[[#This Row],[C]]))</f>
        <v/>
      </c>
      <c r="X382" s="50" t="str">
        <f>IF(NOTA[[#This Row],[JUMLAH]]="","",NOTA[[#This Row],[JUMLAH]]*NOTA[[#This Row],[DISC 1]])</f>
        <v/>
      </c>
      <c r="Y382" s="50" t="str">
        <f>IF(NOTA[[#This Row],[JUMLAH]]="","",(NOTA[[#This Row],[JUMLAH]]-NOTA[[#This Row],[DISC 1-]])*NOTA[[#This Row],[DISC 2]])</f>
        <v/>
      </c>
      <c r="Z382" s="50" t="str">
        <f>IF(NOTA[[#This Row],[JUMLAH]]="","",NOTA[[#This Row],[DISC 1-]]+NOTA[[#This Row],[DISC 2-]])</f>
        <v/>
      </c>
      <c r="AA382" s="50" t="str">
        <f>IF(NOTA[[#This Row],[JUMLAH]]="","",NOTA[[#This Row],[JUMLAH]]-NOTA[[#This Row],[DISC]])</f>
        <v/>
      </c>
      <c r="AB382" s="50"/>
      <c r="AC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50" t="str">
        <f>IF(OR(NOTA[[#This Row],[QTY]]="",NOTA[[#This Row],[HARGA SATUAN]]="",),"",NOTA[[#This Row],[QTY]]*NOTA[[#This Row],[HARGA SATUAN]])</f>
        <v/>
      </c>
      <c r="AG382" s="39" t="str">
        <f ca="1">IF(NOTA[ID_H]="","",INDEX(NOTA[TANGGAL],MATCH(,INDIRECT(ADDRESS(ROW(NOTA[TANGGAL]),COLUMN(NOTA[TANGGAL]))&amp;":"&amp;ADDRESS(ROW(),COLUMN(NOTA[TANGGAL]))),-1)))</f>
        <v/>
      </c>
      <c r="AH382" s="41" t="str">
        <f ca="1">IF(NOTA[[#This Row],[NAMA BARANG]]="","",INDEX(NOTA[SUPPLIER],MATCH(,INDIRECT(ADDRESS(ROW(NOTA[ID]),COLUMN(NOTA[ID]))&amp;":"&amp;ADDRESS(ROW(),COLUMN(NOTA[ID]))),-1)))</f>
        <v/>
      </c>
      <c r="AI382" s="41" t="str">
        <f ca="1">IF(NOTA[[#This Row],[ID_H]]="","",IF(NOTA[[#This Row],[FAKTUR]]="",INDIRECT(ADDRESS(ROW()-1,COLUMN())),NOTA[[#This Row],[FAKTUR]]))</f>
        <v/>
      </c>
      <c r="AJ382" s="38" t="str">
        <f ca="1">IF(NOTA[[#This Row],[ID]]="","",COUNTIF(NOTA[ID_H],NOTA[[#This Row],[ID_H]]))</f>
        <v/>
      </c>
      <c r="AK382" s="38" t="str">
        <f ca="1">IF(NOTA[[#This Row],[TGL.NOTA]]="",IF(NOTA[[#This Row],[SUPPLIER_H]]="","",AK381),MONTH(NOTA[[#This Row],[TGL.NOTA]]))</f>
        <v/>
      </c>
      <c r="AL382" s="38" t="str">
        <f>LOWER(SUBSTITUTE(SUBSTITUTE(SUBSTITUTE(SUBSTITUTE(SUBSTITUTE(SUBSTITUTE(SUBSTITUTE(SUBSTITUTE(SUBSTITUTE(NOTA[NAMA BARANG]," ",),".",""),"-",""),"(",""),")",""),",",""),"/",""),"""",""),"+",""))</f>
        <v/>
      </c>
      <c r="AM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8" t="str">
        <f>IF(NOTA[[#This Row],[CONCAT4]]="","",_xlfn.IFNA(MATCH(NOTA[[#This Row],[CONCAT4]],[2]!RAW[CONCAT_H],0),FALSE))</f>
        <v/>
      </c>
      <c r="AQ382" s="38" t="str">
        <f>IF(NOTA[[#This Row],[CONCAT1]]="","",MATCH(NOTA[[#This Row],[CONCAT1]],[3]!db[NB NOTA_C],0))</f>
        <v/>
      </c>
      <c r="AR382" s="38" t="str">
        <f>IF(NOTA[[#This Row],[QTY/ CTN]]="","",TRUE)</f>
        <v/>
      </c>
      <c r="AS382" s="38" t="str">
        <f ca="1">IF(NOTA[[#This Row],[ID_H]]="","",IF(NOTA[[#This Row],[Column3]]=TRUE,NOTA[[#This Row],[QTY/ CTN]],INDEX([3]!db[QTY/ CTN],NOTA[[#This Row],[//DB]])))</f>
        <v/>
      </c>
      <c r="AT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2" s="38" t="str">
        <f ca="1">IF(NOTA[[#This Row],[ID_H]]="","",MATCH(NOTA[[#This Row],[NB NOTA_C_QTY]],[4]!db[NB NOTA_C_QTY+F],0))</f>
        <v/>
      </c>
      <c r="AV382" s="53" t="str">
        <f ca="1">IF(NOTA[[#This Row],[NB NOTA_C_QTY]]="","",ROW()-2)</f>
        <v/>
      </c>
    </row>
    <row r="383" spans="1:48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H383" s="47"/>
      <c r="N383" s="38"/>
      <c r="Q383" s="42"/>
      <c r="R383" s="48"/>
      <c r="S383" s="49"/>
      <c r="U383" s="50"/>
      <c r="V383" s="45"/>
      <c r="W383" s="50" t="str">
        <f>IF(NOTA[[#This Row],[HARGA/ CTN]]="",NOTA[[#This Row],[JUMLAH_H]],NOTA[[#This Row],[HARGA/ CTN]]*IF(NOTA[[#This Row],[C]]="",0,NOTA[[#This Row],[C]]))</f>
        <v/>
      </c>
      <c r="X383" s="50" t="str">
        <f>IF(NOTA[[#This Row],[JUMLAH]]="","",NOTA[[#This Row],[JUMLAH]]*NOTA[[#This Row],[DISC 1]])</f>
        <v/>
      </c>
      <c r="Y383" s="50" t="str">
        <f>IF(NOTA[[#This Row],[JUMLAH]]="","",(NOTA[[#This Row],[JUMLAH]]-NOTA[[#This Row],[DISC 1-]])*NOTA[[#This Row],[DISC 2]])</f>
        <v/>
      </c>
      <c r="Z383" s="50" t="str">
        <f>IF(NOTA[[#This Row],[JUMLAH]]="","",NOTA[[#This Row],[DISC 1-]]+NOTA[[#This Row],[DISC 2-]])</f>
        <v/>
      </c>
      <c r="AA383" s="50" t="str">
        <f>IF(NOTA[[#This Row],[JUMLAH]]="","",NOTA[[#This Row],[JUMLAH]]-NOTA[[#This Row],[DISC]])</f>
        <v/>
      </c>
      <c r="AB383" s="50"/>
      <c r="AC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3" s="50" t="str">
        <f>IF(OR(NOTA[[#This Row],[QTY]]="",NOTA[[#This Row],[HARGA SATUAN]]="",),"",NOTA[[#This Row],[QTY]]*NOTA[[#This Row],[HARGA SATUAN]])</f>
        <v/>
      </c>
      <c r="AG383" s="39" t="str">
        <f ca="1">IF(NOTA[ID_H]="","",INDEX(NOTA[TANGGAL],MATCH(,INDIRECT(ADDRESS(ROW(NOTA[TANGGAL]),COLUMN(NOTA[TANGGAL]))&amp;":"&amp;ADDRESS(ROW(),COLUMN(NOTA[TANGGAL]))),-1)))</f>
        <v/>
      </c>
      <c r="AH383" s="41" t="str">
        <f ca="1">IF(NOTA[[#This Row],[NAMA BARANG]]="","",INDEX(NOTA[SUPPLIER],MATCH(,INDIRECT(ADDRESS(ROW(NOTA[ID]),COLUMN(NOTA[ID]))&amp;":"&amp;ADDRESS(ROW(),COLUMN(NOTA[ID]))),-1)))</f>
        <v/>
      </c>
      <c r="AI383" s="41" t="str">
        <f ca="1">IF(NOTA[[#This Row],[ID_H]]="","",IF(NOTA[[#This Row],[FAKTUR]]="",INDIRECT(ADDRESS(ROW()-1,COLUMN())),NOTA[[#This Row],[FAKTUR]]))</f>
        <v/>
      </c>
      <c r="AJ383" s="38" t="str">
        <f ca="1">IF(NOTA[[#This Row],[ID]]="","",COUNTIF(NOTA[ID_H],NOTA[[#This Row],[ID_H]]))</f>
        <v/>
      </c>
      <c r="AK383" s="38" t="str">
        <f ca="1">IF(NOTA[[#This Row],[TGL.NOTA]]="",IF(NOTA[[#This Row],[SUPPLIER_H]]="","",AK382),MONTH(NOTA[[#This Row],[TGL.NOTA]]))</f>
        <v/>
      </c>
      <c r="AL383" s="38" t="str">
        <f>LOWER(SUBSTITUTE(SUBSTITUTE(SUBSTITUTE(SUBSTITUTE(SUBSTITUTE(SUBSTITUTE(SUBSTITUTE(SUBSTITUTE(SUBSTITUTE(NOTA[NAMA BARANG]," ",),".",""),"-",""),"(",""),")",""),",",""),"/",""),"""",""),"+",""))</f>
        <v/>
      </c>
      <c r="AM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38" t="str">
        <f>IF(NOTA[[#This Row],[CONCAT4]]="","",_xlfn.IFNA(MATCH(NOTA[[#This Row],[CONCAT4]],[2]!RAW[CONCAT_H],0),FALSE))</f>
        <v/>
      </c>
      <c r="AQ383" s="38" t="str">
        <f>IF(NOTA[[#This Row],[CONCAT1]]="","",MATCH(NOTA[[#This Row],[CONCAT1]],[3]!db[NB NOTA_C],0))</f>
        <v/>
      </c>
      <c r="AR383" s="38" t="str">
        <f>IF(NOTA[[#This Row],[QTY/ CTN]]="","",TRUE)</f>
        <v/>
      </c>
      <c r="AS383" s="38" t="str">
        <f ca="1">IF(NOTA[[#This Row],[ID_H]]="","",IF(NOTA[[#This Row],[Column3]]=TRUE,NOTA[[#This Row],[QTY/ CTN]],INDEX([3]!db[QTY/ CTN],NOTA[[#This Row],[//DB]])))</f>
        <v/>
      </c>
      <c r="AT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3" s="38" t="str">
        <f ca="1">IF(NOTA[[#This Row],[ID_H]]="","",MATCH(NOTA[[#This Row],[NB NOTA_C_QTY]],[4]!db[NB NOTA_C_QTY+F],0))</f>
        <v/>
      </c>
      <c r="AV383" s="53" t="str">
        <f ca="1">IF(NOTA[[#This Row],[NB NOTA_C_QTY]]="","",ROW()-2)</f>
        <v/>
      </c>
    </row>
    <row r="384" spans="1:48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H384" s="47"/>
      <c r="N384" s="38"/>
      <c r="Q384" s="42"/>
      <c r="R384" s="48"/>
      <c r="S384" s="49"/>
      <c r="U384" s="50"/>
      <c r="V384" s="45"/>
      <c r="W384" s="50" t="str">
        <f>IF(NOTA[[#This Row],[HARGA/ CTN]]="",NOTA[[#This Row],[JUMLAH_H]],NOTA[[#This Row],[HARGA/ CTN]]*IF(NOTA[[#This Row],[C]]="",0,NOTA[[#This Row],[C]]))</f>
        <v/>
      </c>
      <c r="X384" s="50" t="str">
        <f>IF(NOTA[[#This Row],[JUMLAH]]="","",NOTA[[#This Row],[JUMLAH]]*NOTA[[#This Row],[DISC 1]])</f>
        <v/>
      </c>
      <c r="Y384" s="50" t="str">
        <f>IF(NOTA[[#This Row],[JUMLAH]]="","",(NOTA[[#This Row],[JUMLAH]]-NOTA[[#This Row],[DISC 1-]])*NOTA[[#This Row],[DISC 2]])</f>
        <v/>
      </c>
      <c r="Z384" s="50" t="str">
        <f>IF(NOTA[[#This Row],[JUMLAH]]="","",NOTA[[#This Row],[DISC 1-]]+NOTA[[#This Row],[DISC 2-]])</f>
        <v/>
      </c>
      <c r="AA384" s="50" t="str">
        <f>IF(NOTA[[#This Row],[JUMLAH]]="","",NOTA[[#This Row],[JUMLAH]]-NOTA[[#This Row],[DISC]])</f>
        <v/>
      </c>
      <c r="AB384" s="50"/>
      <c r="AC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4" s="50" t="str">
        <f>IF(OR(NOTA[[#This Row],[QTY]]="",NOTA[[#This Row],[HARGA SATUAN]]="",),"",NOTA[[#This Row],[QTY]]*NOTA[[#This Row],[HARGA SATUAN]])</f>
        <v/>
      </c>
      <c r="AG384" s="39" t="str">
        <f ca="1">IF(NOTA[ID_H]="","",INDEX(NOTA[TANGGAL],MATCH(,INDIRECT(ADDRESS(ROW(NOTA[TANGGAL]),COLUMN(NOTA[TANGGAL]))&amp;":"&amp;ADDRESS(ROW(),COLUMN(NOTA[TANGGAL]))),-1)))</f>
        <v/>
      </c>
      <c r="AH384" s="41" t="str">
        <f ca="1">IF(NOTA[[#This Row],[NAMA BARANG]]="","",INDEX(NOTA[SUPPLIER],MATCH(,INDIRECT(ADDRESS(ROW(NOTA[ID]),COLUMN(NOTA[ID]))&amp;":"&amp;ADDRESS(ROW(),COLUMN(NOTA[ID]))),-1)))</f>
        <v/>
      </c>
      <c r="AI384" s="41" t="str">
        <f ca="1">IF(NOTA[[#This Row],[ID_H]]="","",IF(NOTA[[#This Row],[FAKTUR]]="",INDIRECT(ADDRESS(ROW()-1,COLUMN())),NOTA[[#This Row],[FAKTUR]]))</f>
        <v/>
      </c>
      <c r="AJ384" s="38" t="str">
        <f ca="1">IF(NOTA[[#This Row],[ID]]="","",COUNTIF(NOTA[ID_H],NOTA[[#This Row],[ID_H]]))</f>
        <v/>
      </c>
      <c r="AK384" s="38" t="str">
        <f ca="1">IF(NOTA[[#This Row],[TGL.NOTA]]="",IF(NOTA[[#This Row],[SUPPLIER_H]]="","",AK383),MONTH(NOTA[[#This Row],[TGL.NOTA]]))</f>
        <v/>
      </c>
      <c r="AL384" s="38" t="str">
        <f>LOWER(SUBSTITUTE(SUBSTITUTE(SUBSTITUTE(SUBSTITUTE(SUBSTITUTE(SUBSTITUTE(SUBSTITUTE(SUBSTITUTE(SUBSTITUTE(NOTA[NAMA BARANG]," ",),".",""),"-",""),"(",""),")",""),",",""),"/",""),"""",""),"+",""))</f>
        <v/>
      </c>
      <c r="AM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8" t="str">
        <f>IF(NOTA[[#This Row],[CONCAT4]]="","",_xlfn.IFNA(MATCH(NOTA[[#This Row],[CONCAT4]],[2]!RAW[CONCAT_H],0),FALSE))</f>
        <v/>
      </c>
      <c r="AQ384" s="38" t="str">
        <f>IF(NOTA[[#This Row],[CONCAT1]]="","",MATCH(NOTA[[#This Row],[CONCAT1]],[3]!db[NB NOTA_C],0))</f>
        <v/>
      </c>
      <c r="AR384" s="38" t="str">
        <f>IF(NOTA[[#This Row],[QTY/ CTN]]="","",TRUE)</f>
        <v/>
      </c>
      <c r="AS384" s="38" t="str">
        <f ca="1">IF(NOTA[[#This Row],[ID_H]]="","",IF(NOTA[[#This Row],[Column3]]=TRUE,NOTA[[#This Row],[QTY/ CTN]],INDEX([3]!db[QTY/ CTN],NOTA[[#This Row],[//DB]])))</f>
        <v/>
      </c>
      <c r="AT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4" s="38" t="str">
        <f ca="1">IF(NOTA[[#This Row],[ID_H]]="","",MATCH(NOTA[[#This Row],[NB NOTA_C_QTY]],[4]!db[NB NOTA_C_QTY+F],0))</f>
        <v/>
      </c>
      <c r="AV384" s="53" t="str">
        <f ca="1">IF(NOTA[[#This Row],[NB NOTA_C_QTY]]="","",ROW()-2)</f>
        <v/>
      </c>
    </row>
    <row r="385" spans="1:48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H385" s="47"/>
      <c r="N385" s="38"/>
      <c r="Q385" s="42"/>
      <c r="R385" s="48"/>
      <c r="S385" s="49"/>
      <c r="U385" s="50"/>
      <c r="V385" s="45"/>
      <c r="W385" s="50" t="str">
        <f>IF(NOTA[[#This Row],[HARGA/ CTN]]="",NOTA[[#This Row],[JUMLAH_H]],NOTA[[#This Row],[HARGA/ CTN]]*IF(NOTA[[#This Row],[C]]="",0,NOTA[[#This Row],[C]]))</f>
        <v/>
      </c>
      <c r="X385" s="50" t="str">
        <f>IF(NOTA[[#This Row],[JUMLAH]]="","",NOTA[[#This Row],[JUMLAH]]*NOTA[[#This Row],[DISC 1]])</f>
        <v/>
      </c>
      <c r="Y385" s="50" t="str">
        <f>IF(NOTA[[#This Row],[JUMLAH]]="","",(NOTA[[#This Row],[JUMLAH]]-NOTA[[#This Row],[DISC 1-]])*NOTA[[#This Row],[DISC 2]])</f>
        <v/>
      </c>
      <c r="Z385" s="50" t="str">
        <f>IF(NOTA[[#This Row],[JUMLAH]]="","",NOTA[[#This Row],[DISC 1-]]+NOTA[[#This Row],[DISC 2-]])</f>
        <v/>
      </c>
      <c r="AA385" s="50" t="str">
        <f>IF(NOTA[[#This Row],[JUMLAH]]="","",NOTA[[#This Row],[JUMLAH]]-NOTA[[#This Row],[DISC]])</f>
        <v/>
      </c>
      <c r="AB385" s="50"/>
      <c r="AC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50" t="str">
        <f>IF(OR(NOTA[[#This Row],[QTY]]="",NOTA[[#This Row],[HARGA SATUAN]]="",),"",NOTA[[#This Row],[QTY]]*NOTA[[#This Row],[HARGA SATUAN]])</f>
        <v/>
      </c>
      <c r="AG385" s="39" t="str">
        <f ca="1">IF(NOTA[ID_H]="","",INDEX(NOTA[TANGGAL],MATCH(,INDIRECT(ADDRESS(ROW(NOTA[TANGGAL]),COLUMN(NOTA[TANGGAL]))&amp;":"&amp;ADDRESS(ROW(),COLUMN(NOTA[TANGGAL]))),-1)))</f>
        <v/>
      </c>
      <c r="AH385" s="41" t="str">
        <f ca="1">IF(NOTA[[#This Row],[NAMA BARANG]]="","",INDEX(NOTA[SUPPLIER],MATCH(,INDIRECT(ADDRESS(ROW(NOTA[ID]),COLUMN(NOTA[ID]))&amp;":"&amp;ADDRESS(ROW(),COLUMN(NOTA[ID]))),-1)))</f>
        <v/>
      </c>
      <c r="AI385" s="41" t="str">
        <f ca="1">IF(NOTA[[#This Row],[ID_H]]="","",IF(NOTA[[#This Row],[FAKTUR]]="",INDIRECT(ADDRESS(ROW()-1,COLUMN())),NOTA[[#This Row],[FAKTUR]]))</f>
        <v/>
      </c>
      <c r="AJ385" s="38" t="str">
        <f ca="1">IF(NOTA[[#This Row],[ID]]="","",COUNTIF(NOTA[ID_H],NOTA[[#This Row],[ID_H]]))</f>
        <v/>
      </c>
      <c r="AK385" s="38" t="str">
        <f ca="1">IF(NOTA[[#This Row],[TGL.NOTA]]="",IF(NOTA[[#This Row],[SUPPLIER_H]]="","",AK384),MONTH(NOTA[[#This Row],[TGL.NOTA]]))</f>
        <v/>
      </c>
      <c r="AL385" s="38" t="str">
        <f>LOWER(SUBSTITUTE(SUBSTITUTE(SUBSTITUTE(SUBSTITUTE(SUBSTITUTE(SUBSTITUTE(SUBSTITUTE(SUBSTITUTE(SUBSTITUTE(NOTA[NAMA BARANG]," ",),".",""),"-",""),"(",""),")",""),",",""),"/",""),"""",""),"+",""))</f>
        <v/>
      </c>
      <c r="AM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8" t="str">
        <f>IF(NOTA[[#This Row],[CONCAT4]]="","",_xlfn.IFNA(MATCH(NOTA[[#This Row],[CONCAT4]],[2]!RAW[CONCAT_H],0),FALSE))</f>
        <v/>
      </c>
      <c r="AQ385" s="38" t="str">
        <f>IF(NOTA[[#This Row],[CONCAT1]]="","",MATCH(NOTA[[#This Row],[CONCAT1]],[3]!db[NB NOTA_C],0))</f>
        <v/>
      </c>
      <c r="AR385" s="38" t="str">
        <f>IF(NOTA[[#This Row],[QTY/ CTN]]="","",TRUE)</f>
        <v/>
      </c>
      <c r="AS385" s="38" t="str">
        <f ca="1">IF(NOTA[[#This Row],[ID_H]]="","",IF(NOTA[[#This Row],[Column3]]=TRUE,NOTA[[#This Row],[QTY/ CTN]],INDEX([3]!db[QTY/ CTN],NOTA[[#This Row],[//DB]])))</f>
        <v/>
      </c>
      <c r="AT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5" s="38" t="str">
        <f ca="1">IF(NOTA[[#This Row],[ID_H]]="","",MATCH(NOTA[[#This Row],[NB NOTA_C_QTY]],[4]!db[NB NOTA_C_QTY+F],0))</f>
        <v/>
      </c>
      <c r="AV385" s="53" t="str">
        <f ca="1">IF(NOTA[[#This Row],[NB NOTA_C_QTY]]="","",ROW()-2)</f>
        <v/>
      </c>
    </row>
    <row r="386" spans="1:48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H386" s="47"/>
      <c r="N386" s="38"/>
      <c r="Q386" s="42"/>
      <c r="R386" s="48"/>
      <c r="S386" s="49"/>
      <c r="U386" s="50"/>
      <c r="V386" s="45"/>
      <c r="W386" s="50" t="str">
        <f>IF(NOTA[[#This Row],[HARGA/ CTN]]="",NOTA[[#This Row],[JUMLAH_H]],NOTA[[#This Row],[HARGA/ CTN]]*IF(NOTA[[#This Row],[C]]="",0,NOTA[[#This Row],[C]]))</f>
        <v/>
      </c>
      <c r="X386" s="50" t="str">
        <f>IF(NOTA[[#This Row],[JUMLAH]]="","",NOTA[[#This Row],[JUMLAH]]*NOTA[[#This Row],[DISC 1]])</f>
        <v/>
      </c>
      <c r="Y386" s="50" t="str">
        <f>IF(NOTA[[#This Row],[JUMLAH]]="","",(NOTA[[#This Row],[JUMLAH]]-NOTA[[#This Row],[DISC 1-]])*NOTA[[#This Row],[DISC 2]])</f>
        <v/>
      </c>
      <c r="Z386" s="50" t="str">
        <f>IF(NOTA[[#This Row],[JUMLAH]]="","",NOTA[[#This Row],[DISC 1-]]+NOTA[[#This Row],[DISC 2-]])</f>
        <v/>
      </c>
      <c r="AA386" s="50" t="str">
        <f>IF(NOTA[[#This Row],[JUMLAH]]="","",NOTA[[#This Row],[JUMLAH]]-NOTA[[#This Row],[DISC]])</f>
        <v/>
      </c>
      <c r="AB386" s="50"/>
      <c r="AC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6" s="50" t="str">
        <f>IF(OR(NOTA[[#This Row],[QTY]]="",NOTA[[#This Row],[HARGA SATUAN]]="",),"",NOTA[[#This Row],[QTY]]*NOTA[[#This Row],[HARGA SATUAN]])</f>
        <v/>
      </c>
      <c r="AG386" s="39" t="str">
        <f ca="1">IF(NOTA[ID_H]="","",INDEX(NOTA[TANGGAL],MATCH(,INDIRECT(ADDRESS(ROW(NOTA[TANGGAL]),COLUMN(NOTA[TANGGAL]))&amp;":"&amp;ADDRESS(ROW(),COLUMN(NOTA[TANGGAL]))),-1)))</f>
        <v/>
      </c>
      <c r="AH386" s="41" t="str">
        <f ca="1">IF(NOTA[[#This Row],[NAMA BARANG]]="","",INDEX(NOTA[SUPPLIER],MATCH(,INDIRECT(ADDRESS(ROW(NOTA[ID]),COLUMN(NOTA[ID]))&amp;":"&amp;ADDRESS(ROW(),COLUMN(NOTA[ID]))),-1)))</f>
        <v/>
      </c>
      <c r="AI386" s="41" t="str">
        <f ca="1">IF(NOTA[[#This Row],[ID_H]]="","",IF(NOTA[[#This Row],[FAKTUR]]="",INDIRECT(ADDRESS(ROW()-1,COLUMN())),NOTA[[#This Row],[FAKTUR]]))</f>
        <v/>
      </c>
      <c r="AJ386" s="38" t="str">
        <f ca="1">IF(NOTA[[#This Row],[ID]]="","",COUNTIF(NOTA[ID_H],NOTA[[#This Row],[ID_H]]))</f>
        <v/>
      </c>
      <c r="AK386" s="38" t="str">
        <f ca="1">IF(NOTA[[#This Row],[TGL.NOTA]]="",IF(NOTA[[#This Row],[SUPPLIER_H]]="","",AK385),MONTH(NOTA[[#This Row],[TGL.NOTA]]))</f>
        <v/>
      </c>
      <c r="AL386" s="38" t="str">
        <f>LOWER(SUBSTITUTE(SUBSTITUTE(SUBSTITUTE(SUBSTITUTE(SUBSTITUTE(SUBSTITUTE(SUBSTITUTE(SUBSTITUTE(SUBSTITUTE(NOTA[NAMA BARANG]," ",),".",""),"-",""),"(",""),")",""),",",""),"/",""),"""",""),"+",""))</f>
        <v/>
      </c>
      <c r="AM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8" t="str">
        <f>IF(NOTA[[#This Row],[CONCAT4]]="","",_xlfn.IFNA(MATCH(NOTA[[#This Row],[CONCAT4]],[2]!RAW[CONCAT_H],0),FALSE))</f>
        <v/>
      </c>
      <c r="AQ386" s="38" t="str">
        <f>IF(NOTA[[#This Row],[CONCAT1]]="","",MATCH(NOTA[[#This Row],[CONCAT1]],[3]!db[NB NOTA_C],0))</f>
        <v/>
      </c>
      <c r="AR386" s="38" t="str">
        <f>IF(NOTA[[#This Row],[QTY/ CTN]]="","",TRUE)</f>
        <v/>
      </c>
      <c r="AS386" s="38" t="str">
        <f ca="1">IF(NOTA[[#This Row],[ID_H]]="","",IF(NOTA[[#This Row],[Column3]]=TRUE,NOTA[[#This Row],[QTY/ CTN]],INDEX([3]!db[QTY/ CTN],NOTA[[#This Row],[//DB]])))</f>
        <v/>
      </c>
      <c r="AT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6" s="38" t="str">
        <f ca="1">IF(NOTA[[#This Row],[ID_H]]="","",MATCH(NOTA[[#This Row],[NB NOTA_C_QTY]],[4]!db[NB NOTA_C_QTY+F],0))</f>
        <v/>
      </c>
      <c r="AV386" s="53" t="str">
        <f ca="1">IF(NOTA[[#This Row],[NB NOTA_C_QTY]]="","",ROW()-2)</f>
        <v/>
      </c>
    </row>
    <row r="387" spans="1:48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H387" s="47"/>
      <c r="N387" s="38"/>
      <c r="Q387" s="42"/>
      <c r="R387" s="48"/>
      <c r="S387" s="49"/>
      <c r="U387" s="50"/>
      <c r="V387" s="45"/>
      <c r="W387" s="50" t="str">
        <f>IF(NOTA[[#This Row],[HARGA/ CTN]]="",NOTA[[#This Row],[JUMLAH_H]],NOTA[[#This Row],[HARGA/ CTN]]*IF(NOTA[[#This Row],[C]]="",0,NOTA[[#This Row],[C]]))</f>
        <v/>
      </c>
      <c r="X387" s="50" t="str">
        <f>IF(NOTA[[#This Row],[JUMLAH]]="","",NOTA[[#This Row],[JUMLAH]]*NOTA[[#This Row],[DISC 1]])</f>
        <v/>
      </c>
      <c r="Y387" s="50" t="str">
        <f>IF(NOTA[[#This Row],[JUMLAH]]="","",(NOTA[[#This Row],[JUMLAH]]-NOTA[[#This Row],[DISC 1-]])*NOTA[[#This Row],[DISC 2]])</f>
        <v/>
      </c>
      <c r="Z387" s="50" t="str">
        <f>IF(NOTA[[#This Row],[JUMLAH]]="","",NOTA[[#This Row],[DISC 1-]]+NOTA[[#This Row],[DISC 2-]])</f>
        <v/>
      </c>
      <c r="AA387" s="50" t="str">
        <f>IF(NOTA[[#This Row],[JUMLAH]]="","",NOTA[[#This Row],[JUMLAH]]-NOTA[[#This Row],[DISC]])</f>
        <v/>
      </c>
      <c r="AB387" s="50"/>
      <c r="AC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50" t="str">
        <f>IF(OR(NOTA[[#This Row],[QTY]]="",NOTA[[#This Row],[HARGA SATUAN]]="",),"",NOTA[[#This Row],[QTY]]*NOTA[[#This Row],[HARGA SATUAN]])</f>
        <v/>
      </c>
      <c r="AG387" s="39" t="str">
        <f ca="1">IF(NOTA[ID_H]="","",INDEX(NOTA[TANGGAL],MATCH(,INDIRECT(ADDRESS(ROW(NOTA[TANGGAL]),COLUMN(NOTA[TANGGAL]))&amp;":"&amp;ADDRESS(ROW(),COLUMN(NOTA[TANGGAL]))),-1)))</f>
        <v/>
      </c>
      <c r="AH387" s="41" t="str">
        <f ca="1">IF(NOTA[[#This Row],[NAMA BARANG]]="","",INDEX(NOTA[SUPPLIER],MATCH(,INDIRECT(ADDRESS(ROW(NOTA[ID]),COLUMN(NOTA[ID]))&amp;":"&amp;ADDRESS(ROW(),COLUMN(NOTA[ID]))),-1)))</f>
        <v/>
      </c>
      <c r="AI387" s="41" t="str">
        <f ca="1">IF(NOTA[[#This Row],[ID_H]]="","",IF(NOTA[[#This Row],[FAKTUR]]="",INDIRECT(ADDRESS(ROW()-1,COLUMN())),NOTA[[#This Row],[FAKTUR]]))</f>
        <v/>
      </c>
      <c r="AJ387" s="38" t="str">
        <f ca="1">IF(NOTA[[#This Row],[ID]]="","",COUNTIF(NOTA[ID_H],NOTA[[#This Row],[ID_H]]))</f>
        <v/>
      </c>
      <c r="AK387" s="38" t="str">
        <f ca="1">IF(NOTA[[#This Row],[TGL.NOTA]]="",IF(NOTA[[#This Row],[SUPPLIER_H]]="","",AK386),MONTH(NOTA[[#This Row],[TGL.NOTA]]))</f>
        <v/>
      </c>
      <c r="AL387" s="38" t="str">
        <f>LOWER(SUBSTITUTE(SUBSTITUTE(SUBSTITUTE(SUBSTITUTE(SUBSTITUTE(SUBSTITUTE(SUBSTITUTE(SUBSTITUTE(SUBSTITUTE(NOTA[NAMA BARANG]," ",),".",""),"-",""),"(",""),")",""),",",""),"/",""),"""",""),"+",""))</f>
        <v/>
      </c>
      <c r="AM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8" t="str">
        <f>IF(NOTA[[#This Row],[CONCAT4]]="","",_xlfn.IFNA(MATCH(NOTA[[#This Row],[CONCAT4]],[2]!RAW[CONCAT_H],0),FALSE))</f>
        <v/>
      </c>
      <c r="AQ387" s="38" t="str">
        <f>IF(NOTA[[#This Row],[CONCAT1]]="","",MATCH(NOTA[[#This Row],[CONCAT1]],[3]!db[NB NOTA_C],0))</f>
        <v/>
      </c>
      <c r="AR387" s="38" t="str">
        <f>IF(NOTA[[#This Row],[QTY/ CTN]]="","",TRUE)</f>
        <v/>
      </c>
      <c r="AS387" s="38" t="str">
        <f ca="1">IF(NOTA[[#This Row],[ID_H]]="","",IF(NOTA[[#This Row],[Column3]]=TRUE,NOTA[[#This Row],[QTY/ CTN]],INDEX([3]!db[QTY/ CTN],NOTA[[#This Row],[//DB]])))</f>
        <v/>
      </c>
      <c r="AT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7" s="38" t="str">
        <f ca="1">IF(NOTA[[#This Row],[ID_H]]="","",MATCH(NOTA[[#This Row],[NB NOTA_C_QTY]],[4]!db[NB NOTA_C_QTY+F],0))</f>
        <v/>
      </c>
      <c r="AV387" s="53" t="str">
        <f ca="1">IF(NOTA[[#This Row],[NB NOTA_C_QTY]]="","",ROW()-2)</f>
        <v/>
      </c>
    </row>
    <row r="388" spans="1:48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H388" s="47"/>
      <c r="N388" s="38"/>
      <c r="Q388" s="42"/>
      <c r="R388" s="48"/>
      <c r="S388" s="49"/>
      <c r="U388" s="50"/>
      <c r="V388" s="45"/>
      <c r="W388" s="50" t="str">
        <f>IF(NOTA[[#This Row],[HARGA/ CTN]]="",NOTA[[#This Row],[JUMLAH_H]],NOTA[[#This Row],[HARGA/ CTN]]*IF(NOTA[[#This Row],[C]]="",0,NOTA[[#This Row],[C]]))</f>
        <v/>
      </c>
      <c r="X388" s="50" t="str">
        <f>IF(NOTA[[#This Row],[JUMLAH]]="","",NOTA[[#This Row],[JUMLAH]]*NOTA[[#This Row],[DISC 1]])</f>
        <v/>
      </c>
      <c r="Y388" s="50" t="str">
        <f>IF(NOTA[[#This Row],[JUMLAH]]="","",(NOTA[[#This Row],[JUMLAH]]-NOTA[[#This Row],[DISC 1-]])*NOTA[[#This Row],[DISC 2]])</f>
        <v/>
      </c>
      <c r="Z388" s="50" t="str">
        <f>IF(NOTA[[#This Row],[JUMLAH]]="","",NOTA[[#This Row],[DISC 1-]]+NOTA[[#This Row],[DISC 2-]])</f>
        <v/>
      </c>
      <c r="AA388" s="50" t="str">
        <f>IF(NOTA[[#This Row],[JUMLAH]]="","",NOTA[[#This Row],[JUMLAH]]-NOTA[[#This Row],[DISC]])</f>
        <v/>
      </c>
      <c r="AB388" s="50"/>
      <c r="AC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0" t="str">
        <f>IF(OR(NOTA[[#This Row],[QTY]]="",NOTA[[#This Row],[HARGA SATUAN]]="",),"",NOTA[[#This Row],[QTY]]*NOTA[[#This Row],[HARGA SATUAN]])</f>
        <v/>
      </c>
      <c r="AG388" s="39" t="str">
        <f ca="1">IF(NOTA[ID_H]="","",INDEX(NOTA[TANGGAL],MATCH(,INDIRECT(ADDRESS(ROW(NOTA[TANGGAL]),COLUMN(NOTA[TANGGAL]))&amp;":"&amp;ADDRESS(ROW(),COLUMN(NOTA[TANGGAL]))),-1)))</f>
        <v/>
      </c>
      <c r="AH388" s="41" t="str">
        <f ca="1">IF(NOTA[[#This Row],[NAMA BARANG]]="","",INDEX(NOTA[SUPPLIER],MATCH(,INDIRECT(ADDRESS(ROW(NOTA[ID]),COLUMN(NOTA[ID]))&amp;":"&amp;ADDRESS(ROW(),COLUMN(NOTA[ID]))),-1)))</f>
        <v/>
      </c>
      <c r="AI388" s="41" t="str">
        <f ca="1">IF(NOTA[[#This Row],[ID_H]]="","",IF(NOTA[[#This Row],[FAKTUR]]="",INDIRECT(ADDRESS(ROW()-1,COLUMN())),NOTA[[#This Row],[FAKTUR]]))</f>
        <v/>
      </c>
      <c r="AJ388" s="38" t="str">
        <f ca="1">IF(NOTA[[#This Row],[ID]]="","",COUNTIF(NOTA[ID_H],NOTA[[#This Row],[ID_H]]))</f>
        <v/>
      </c>
      <c r="AK388" s="38" t="str">
        <f ca="1">IF(NOTA[[#This Row],[TGL.NOTA]]="",IF(NOTA[[#This Row],[SUPPLIER_H]]="","",AK387),MONTH(NOTA[[#This Row],[TGL.NOTA]]))</f>
        <v/>
      </c>
      <c r="AL388" s="38" t="str">
        <f>LOWER(SUBSTITUTE(SUBSTITUTE(SUBSTITUTE(SUBSTITUTE(SUBSTITUTE(SUBSTITUTE(SUBSTITUTE(SUBSTITUTE(SUBSTITUTE(NOTA[NAMA BARANG]," ",),".",""),"-",""),"(",""),")",""),",",""),"/",""),"""",""),"+",""))</f>
        <v/>
      </c>
      <c r="AM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8" t="str">
        <f>IF(NOTA[[#This Row],[CONCAT4]]="","",_xlfn.IFNA(MATCH(NOTA[[#This Row],[CONCAT4]],[2]!RAW[CONCAT_H],0),FALSE))</f>
        <v/>
      </c>
      <c r="AQ388" s="38" t="str">
        <f>IF(NOTA[[#This Row],[CONCAT1]]="","",MATCH(NOTA[[#This Row],[CONCAT1]],[3]!db[NB NOTA_C],0))</f>
        <v/>
      </c>
      <c r="AR388" s="38" t="str">
        <f>IF(NOTA[[#This Row],[QTY/ CTN]]="","",TRUE)</f>
        <v/>
      </c>
      <c r="AS388" s="38" t="str">
        <f ca="1">IF(NOTA[[#This Row],[ID_H]]="","",IF(NOTA[[#This Row],[Column3]]=TRUE,NOTA[[#This Row],[QTY/ CTN]],INDEX([3]!db[QTY/ CTN],NOTA[[#This Row],[//DB]])))</f>
        <v/>
      </c>
      <c r="AT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8" t="str">
        <f ca="1">IF(NOTA[[#This Row],[ID_H]]="","",MATCH(NOTA[[#This Row],[NB NOTA_C_QTY]],[4]!db[NB NOTA_C_QTY+F],0))</f>
        <v/>
      </c>
      <c r="AV388" s="53" t="str">
        <f ca="1">IF(NOTA[[#This Row],[NB NOTA_C_QTY]]="","",ROW()-2)</f>
        <v/>
      </c>
    </row>
    <row r="389" spans="1:48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H389" s="47"/>
      <c r="N389" s="38"/>
      <c r="Q389" s="42"/>
      <c r="R389" s="48"/>
      <c r="S389" s="49"/>
      <c r="U389" s="50"/>
      <c r="V389" s="45"/>
      <c r="W389" s="50" t="str">
        <f>IF(NOTA[[#This Row],[HARGA/ CTN]]="",NOTA[[#This Row],[JUMLAH_H]],NOTA[[#This Row],[HARGA/ CTN]]*IF(NOTA[[#This Row],[C]]="",0,NOTA[[#This Row],[C]]))</f>
        <v/>
      </c>
      <c r="X389" s="50" t="str">
        <f>IF(NOTA[[#This Row],[JUMLAH]]="","",NOTA[[#This Row],[JUMLAH]]*NOTA[[#This Row],[DISC 1]])</f>
        <v/>
      </c>
      <c r="Y389" s="50" t="str">
        <f>IF(NOTA[[#This Row],[JUMLAH]]="","",(NOTA[[#This Row],[JUMLAH]]-NOTA[[#This Row],[DISC 1-]])*NOTA[[#This Row],[DISC 2]])</f>
        <v/>
      </c>
      <c r="Z389" s="50" t="str">
        <f>IF(NOTA[[#This Row],[JUMLAH]]="","",NOTA[[#This Row],[DISC 1-]]+NOTA[[#This Row],[DISC 2-]])</f>
        <v/>
      </c>
      <c r="AA389" s="50" t="str">
        <f>IF(NOTA[[#This Row],[JUMLAH]]="","",NOTA[[#This Row],[JUMLAH]]-NOTA[[#This Row],[DISC]])</f>
        <v/>
      </c>
      <c r="AB389" s="50"/>
      <c r="AC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50" t="str">
        <f>IF(OR(NOTA[[#This Row],[QTY]]="",NOTA[[#This Row],[HARGA SATUAN]]="",),"",NOTA[[#This Row],[QTY]]*NOTA[[#This Row],[HARGA SATUAN]])</f>
        <v/>
      </c>
      <c r="AG389" s="39" t="str">
        <f ca="1">IF(NOTA[ID_H]="","",INDEX(NOTA[TANGGAL],MATCH(,INDIRECT(ADDRESS(ROW(NOTA[TANGGAL]),COLUMN(NOTA[TANGGAL]))&amp;":"&amp;ADDRESS(ROW(),COLUMN(NOTA[TANGGAL]))),-1)))</f>
        <v/>
      </c>
      <c r="AH389" s="41" t="str">
        <f ca="1">IF(NOTA[[#This Row],[NAMA BARANG]]="","",INDEX(NOTA[SUPPLIER],MATCH(,INDIRECT(ADDRESS(ROW(NOTA[ID]),COLUMN(NOTA[ID]))&amp;":"&amp;ADDRESS(ROW(),COLUMN(NOTA[ID]))),-1)))</f>
        <v/>
      </c>
      <c r="AI389" s="41" t="str">
        <f ca="1">IF(NOTA[[#This Row],[ID_H]]="","",IF(NOTA[[#This Row],[FAKTUR]]="",INDIRECT(ADDRESS(ROW()-1,COLUMN())),NOTA[[#This Row],[FAKTUR]]))</f>
        <v/>
      </c>
      <c r="AJ389" s="38" t="str">
        <f ca="1">IF(NOTA[[#This Row],[ID]]="","",COUNTIF(NOTA[ID_H],NOTA[[#This Row],[ID_H]]))</f>
        <v/>
      </c>
      <c r="AK389" s="38" t="str">
        <f ca="1">IF(NOTA[[#This Row],[TGL.NOTA]]="",IF(NOTA[[#This Row],[SUPPLIER_H]]="","",AK388),MONTH(NOTA[[#This Row],[TGL.NOTA]]))</f>
        <v/>
      </c>
      <c r="AL389" s="38" t="str">
        <f>LOWER(SUBSTITUTE(SUBSTITUTE(SUBSTITUTE(SUBSTITUTE(SUBSTITUTE(SUBSTITUTE(SUBSTITUTE(SUBSTITUTE(SUBSTITUTE(NOTA[NAMA BARANG]," ",),".",""),"-",""),"(",""),")",""),",",""),"/",""),"""",""),"+",""))</f>
        <v/>
      </c>
      <c r="AM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38" t="str">
        <f>IF(NOTA[[#This Row],[CONCAT4]]="","",_xlfn.IFNA(MATCH(NOTA[[#This Row],[CONCAT4]],[2]!RAW[CONCAT_H],0),FALSE))</f>
        <v/>
      </c>
      <c r="AQ389" s="38" t="str">
        <f>IF(NOTA[[#This Row],[CONCAT1]]="","",MATCH(NOTA[[#This Row],[CONCAT1]],[3]!db[NB NOTA_C],0))</f>
        <v/>
      </c>
      <c r="AR389" s="38" t="str">
        <f>IF(NOTA[[#This Row],[QTY/ CTN]]="","",TRUE)</f>
        <v/>
      </c>
      <c r="AS389" s="38" t="str">
        <f ca="1">IF(NOTA[[#This Row],[ID_H]]="","",IF(NOTA[[#This Row],[Column3]]=TRUE,NOTA[[#This Row],[QTY/ CTN]],INDEX([3]!db[QTY/ CTN],NOTA[[#This Row],[//DB]])))</f>
        <v/>
      </c>
      <c r="AT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9" s="38" t="str">
        <f ca="1">IF(NOTA[[#This Row],[ID_H]]="","",MATCH(NOTA[[#This Row],[NB NOTA_C_QTY]],[4]!db[NB NOTA_C_QTY+F],0))</f>
        <v/>
      </c>
      <c r="AV389" s="53" t="str">
        <f ca="1">IF(NOTA[[#This Row],[NB NOTA_C_QTY]]="","",ROW()-2)</f>
        <v/>
      </c>
    </row>
    <row r="390" spans="1:48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H390" s="47"/>
      <c r="N390" s="38"/>
      <c r="Q390" s="42"/>
      <c r="R390" s="48"/>
      <c r="S390" s="49"/>
      <c r="U390" s="50"/>
      <c r="V390" s="45"/>
      <c r="W390" s="50" t="str">
        <f>IF(NOTA[[#This Row],[HARGA/ CTN]]="",NOTA[[#This Row],[JUMLAH_H]],NOTA[[#This Row],[HARGA/ CTN]]*IF(NOTA[[#This Row],[C]]="",0,NOTA[[#This Row],[C]]))</f>
        <v/>
      </c>
      <c r="X390" s="50" t="str">
        <f>IF(NOTA[[#This Row],[JUMLAH]]="","",NOTA[[#This Row],[JUMLAH]]*NOTA[[#This Row],[DISC 1]])</f>
        <v/>
      </c>
      <c r="Y390" s="50" t="str">
        <f>IF(NOTA[[#This Row],[JUMLAH]]="","",(NOTA[[#This Row],[JUMLAH]]-NOTA[[#This Row],[DISC 1-]])*NOTA[[#This Row],[DISC 2]])</f>
        <v/>
      </c>
      <c r="Z390" s="50" t="str">
        <f>IF(NOTA[[#This Row],[JUMLAH]]="","",NOTA[[#This Row],[DISC 1-]]+NOTA[[#This Row],[DISC 2-]])</f>
        <v/>
      </c>
      <c r="AA390" s="50" t="str">
        <f>IF(NOTA[[#This Row],[JUMLAH]]="","",NOTA[[#This Row],[JUMLAH]]-NOTA[[#This Row],[DISC]])</f>
        <v/>
      </c>
      <c r="AB390" s="50"/>
      <c r="AC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50" t="str">
        <f>IF(OR(NOTA[[#This Row],[QTY]]="",NOTA[[#This Row],[HARGA SATUAN]]="",),"",NOTA[[#This Row],[QTY]]*NOTA[[#This Row],[HARGA SATUAN]])</f>
        <v/>
      </c>
      <c r="AG390" s="39" t="str">
        <f ca="1">IF(NOTA[ID_H]="","",INDEX(NOTA[TANGGAL],MATCH(,INDIRECT(ADDRESS(ROW(NOTA[TANGGAL]),COLUMN(NOTA[TANGGAL]))&amp;":"&amp;ADDRESS(ROW(),COLUMN(NOTA[TANGGAL]))),-1)))</f>
        <v/>
      </c>
      <c r="AH390" s="41" t="str">
        <f ca="1">IF(NOTA[[#This Row],[NAMA BARANG]]="","",INDEX(NOTA[SUPPLIER],MATCH(,INDIRECT(ADDRESS(ROW(NOTA[ID]),COLUMN(NOTA[ID]))&amp;":"&amp;ADDRESS(ROW(),COLUMN(NOTA[ID]))),-1)))</f>
        <v/>
      </c>
      <c r="AI390" s="41" t="str">
        <f ca="1">IF(NOTA[[#This Row],[ID_H]]="","",IF(NOTA[[#This Row],[FAKTUR]]="",INDIRECT(ADDRESS(ROW()-1,COLUMN())),NOTA[[#This Row],[FAKTUR]]))</f>
        <v/>
      </c>
      <c r="AJ390" s="38" t="str">
        <f ca="1">IF(NOTA[[#This Row],[ID]]="","",COUNTIF(NOTA[ID_H],NOTA[[#This Row],[ID_H]]))</f>
        <v/>
      </c>
      <c r="AK390" s="38" t="str">
        <f ca="1">IF(NOTA[[#This Row],[TGL.NOTA]]="",IF(NOTA[[#This Row],[SUPPLIER_H]]="","",AK389),MONTH(NOTA[[#This Row],[TGL.NOTA]]))</f>
        <v/>
      </c>
      <c r="AL390" s="38" t="str">
        <f>LOWER(SUBSTITUTE(SUBSTITUTE(SUBSTITUTE(SUBSTITUTE(SUBSTITUTE(SUBSTITUTE(SUBSTITUTE(SUBSTITUTE(SUBSTITUTE(NOTA[NAMA BARANG]," ",),".",""),"-",""),"(",""),")",""),",",""),"/",""),"""",""),"+",""))</f>
        <v/>
      </c>
      <c r="AM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8" t="str">
        <f>IF(NOTA[[#This Row],[CONCAT4]]="","",_xlfn.IFNA(MATCH(NOTA[[#This Row],[CONCAT4]],[2]!RAW[CONCAT_H],0),FALSE))</f>
        <v/>
      </c>
      <c r="AQ390" s="38" t="str">
        <f>IF(NOTA[[#This Row],[CONCAT1]]="","",MATCH(NOTA[[#This Row],[CONCAT1]],[3]!db[NB NOTA_C],0))</f>
        <v/>
      </c>
      <c r="AR390" s="38" t="str">
        <f>IF(NOTA[[#This Row],[QTY/ CTN]]="","",TRUE)</f>
        <v/>
      </c>
      <c r="AS390" s="38" t="str">
        <f ca="1">IF(NOTA[[#This Row],[ID_H]]="","",IF(NOTA[[#This Row],[Column3]]=TRUE,NOTA[[#This Row],[QTY/ CTN]],INDEX([3]!db[QTY/ CTN],NOTA[[#This Row],[//DB]])))</f>
        <v/>
      </c>
      <c r="AT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0" s="38" t="str">
        <f ca="1">IF(NOTA[[#This Row],[ID_H]]="","",MATCH(NOTA[[#This Row],[NB NOTA_C_QTY]],[4]!db[NB NOTA_C_QTY+F],0))</f>
        <v/>
      </c>
      <c r="AV390" s="53" t="str">
        <f ca="1">IF(NOTA[[#This Row],[NB NOTA_C_QTY]]="","",ROW()-2)</f>
        <v/>
      </c>
    </row>
    <row r="391" spans="1:48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H391" s="47"/>
      <c r="N391" s="38"/>
      <c r="Q391" s="42"/>
      <c r="R391" s="48"/>
      <c r="S391" s="49"/>
      <c r="U391" s="50"/>
      <c r="V391" s="45"/>
      <c r="W391" s="50" t="str">
        <f>IF(NOTA[[#This Row],[HARGA/ CTN]]="",NOTA[[#This Row],[JUMLAH_H]],NOTA[[#This Row],[HARGA/ CTN]]*IF(NOTA[[#This Row],[C]]="",0,NOTA[[#This Row],[C]]))</f>
        <v/>
      </c>
      <c r="X391" s="50" t="str">
        <f>IF(NOTA[[#This Row],[JUMLAH]]="","",NOTA[[#This Row],[JUMLAH]]*NOTA[[#This Row],[DISC 1]])</f>
        <v/>
      </c>
      <c r="Y391" s="50" t="str">
        <f>IF(NOTA[[#This Row],[JUMLAH]]="","",(NOTA[[#This Row],[JUMLAH]]-NOTA[[#This Row],[DISC 1-]])*NOTA[[#This Row],[DISC 2]])</f>
        <v/>
      </c>
      <c r="Z391" s="50" t="str">
        <f>IF(NOTA[[#This Row],[JUMLAH]]="","",NOTA[[#This Row],[DISC 1-]]+NOTA[[#This Row],[DISC 2-]])</f>
        <v/>
      </c>
      <c r="AA391" s="50" t="str">
        <f>IF(NOTA[[#This Row],[JUMLAH]]="","",NOTA[[#This Row],[JUMLAH]]-NOTA[[#This Row],[DISC]])</f>
        <v/>
      </c>
      <c r="AB391" s="50"/>
      <c r="AC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1" s="50" t="str">
        <f>IF(OR(NOTA[[#This Row],[QTY]]="",NOTA[[#This Row],[HARGA SATUAN]]="",),"",NOTA[[#This Row],[QTY]]*NOTA[[#This Row],[HARGA SATUAN]])</f>
        <v/>
      </c>
      <c r="AG391" s="39" t="str">
        <f ca="1">IF(NOTA[ID_H]="","",INDEX(NOTA[TANGGAL],MATCH(,INDIRECT(ADDRESS(ROW(NOTA[TANGGAL]),COLUMN(NOTA[TANGGAL]))&amp;":"&amp;ADDRESS(ROW(),COLUMN(NOTA[TANGGAL]))),-1)))</f>
        <v/>
      </c>
      <c r="AH391" s="41" t="str">
        <f ca="1">IF(NOTA[[#This Row],[NAMA BARANG]]="","",INDEX(NOTA[SUPPLIER],MATCH(,INDIRECT(ADDRESS(ROW(NOTA[ID]),COLUMN(NOTA[ID]))&amp;":"&amp;ADDRESS(ROW(),COLUMN(NOTA[ID]))),-1)))</f>
        <v/>
      </c>
      <c r="AI391" s="41" t="str">
        <f ca="1">IF(NOTA[[#This Row],[ID_H]]="","",IF(NOTA[[#This Row],[FAKTUR]]="",INDIRECT(ADDRESS(ROW()-1,COLUMN())),NOTA[[#This Row],[FAKTUR]]))</f>
        <v/>
      </c>
      <c r="AJ391" s="38" t="str">
        <f ca="1">IF(NOTA[[#This Row],[ID]]="","",COUNTIF(NOTA[ID_H],NOTA[[#This Row],[ID_H]]))</f>
        <v/>
      </c>
      <c r="AK391" s="38" t="str">
        <f ca="1">IF(NOTA[[#This Row],[TGL.NOTA]]="",IF(NOTA[[#This Row],[SUPPLIER_H]]="","",AK390),MONTH(NOTA[[#This Row],[TGL.NOTA]]))</f>
        <v/>
      </c>
      <c r="AL391" s="38" t="str">
        <f>LOWER(SUBSTITUTE(SUBSTITUTE(SUBSTITUTE(SUBSTITUTE(SUBSTITUTE(SUBSTITUTE(SUBSTITUTE(SUBSTITUTE(SUBSTITUTE(NOTA[NAMA BARANG]," ",),".",""),"-",""),"(",""),")",""),",",""),"/",""),"""",""),"+",""))</f>
        <v/>
      </c>
      <c r="AM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8" t="str">
        <f>IF(NOTA[[#This Row],[CONCAT4]]="","",_xlfn.IFNA(MATCH(NOTA[[#This Row],[CONCAT4]],[2]!RAW[CONCAT_H],0),FALSE))</f>
        <v/>
      </c>
      <c r="AQ391" s="38" t="str">
        <f>IF(NOTA[[#This Row],[CONCAT1]]="","",MATCH(NOTA[[#This Row],[CONCAT1]],[3]!db[NB NOTA_C],0))</f>
        <v/>
      </c>
      <c r="AR391" s="38" t="str">
        <f>IF(NOTA[[#This Row],[QTY/ CTN]]="","",TRUE)</f>
        <v/>
      </c>
      <c r="AS391" s="38" t="str">
        <f ca="1">IF(NOTA[[#This Row],[ID_H]]="","",IF(NOTA[[#This Row],[Column3]]=TRUE,NOTA[[#This Row],[QTY/ CTN]],INDEX([3]!db[QTY/ CTN],NOTA[[#This Row],[//DB]])))</f>
        <v/>
      </c>
      <c r="AT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1" s="38" t="str">
        <f ca="1">IF(NOTA[[#This Row],[ID_H]]="","",MATCH(NOTA[[#This Row],[NB NOTA_C_QTY]],[4]!db[NB NOTA_C_QTY+F],0))</f>
        <v/>
      </c>
      <c r="AV391" s="53" t="str">
        <f ca="1">IF(NOTA[[#This Row],[NB NOTA_C_QTY]]="","",ROW()-2)</f>
        <v/>
      </c>
    </row>
    <row r="392" spans="1:48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H392" s="47"/>
      <c r="N392" s="38"/>
      <c r="Q392" s="42"/>
      <c r="R392" s="48"/>
      <c r="S392" s="49"/>
      <c r="U392" s="50"/>
      <c r="V392" s="45"/>
      <c r="W392" s="50" t="str">
        <f>IF(NOTA[[#This Row],[HARGA/ CTN]]="",NOTA[[#This Row],[JUMLAH_H]],NOTA[[#This Row],[HARGA/ CTN]]*IF(NOTA[[#This Row],[C]]="",0,NOTA[[#This Row],[C]]))</f>
        <v/>
      </c>
      <c r="X392" s="50" t="str">
        <f>IF(NOTA[[#This Row],[JUMLAH]]="","",NOTA[[#This Row],[JUMLAH]]*NOTA[[#This Row],[DISC 1]])</f>
        <v/>
      </c>
      <c r="Y392" s="50" t="str">
        <f>IF(NOTA[[#This Row],[JUMLAH]]="","",(NOTA[[#This Row],[JUMLAH]]-NOTA[[#This Row],[DISC 1-]])*NOTA[[#This Row],[DISC 2]])</f>
        <v/>
      </c>
      <c r="Z392" s="50" t="str">
        <f>IF(NOTA[[#This Row],[JUMLAH]]="","",NOTA[[#This Row],[DISC 1-]]+NOTA[[#This Row],[DISC 2-]])</f>
        <v/>
      </c>
      <c r="AA392" s="50" t="str">
        <f>IF(NOTA[[#This Row],[JUMLAH]]="","",NOTA[[#This Row],[JUMLAH]]-NOTA[[#This Row],[DISC]])</f>
        <v/>
      </c>
      <c r="AB392" s="50"/>
      <c r="AC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50" t="str">
        <f>IF(OR(NOTA[[#This Row],[QTY]]="",NOTA[[#This Row],[HARGA SATUAN]]="",),"",NOTA[[#This Row],[QTY]]*NOTA[[#This Row],[HARGA SATUAN]])</f>
        <v/>
      </c>
      <c r="AG392" s="39" t="str">
        <f ca="1">IF(NOTA[ID_H]="","",INDEX(NOTA[TANGGAL],MATCH(,INDIRECT(ADDRESS(ROW(NOTA[TANGGAL]),COLUMN(NOTA[TANGGAL]))&amp;":"&amp;ADDRESS(ROW(),COLUMN(NOTA[TANGGAL]))),-1)))</f>
        <v/>
      </c>
      <c r="AH392" s="41" t="str">
        <f ca="1">IF(NOTA[[#This Row],[NAMA BARANG]]="","",INDEX(NOTA[SUPPLIER],MATCH(,INDIRECT(ADDRESS(ROW(NOTA[ID]),COLUMN(NOTA[ID]))&amp;":"&amp;ADDRESS(ROW(),COLUMN(NOTA[ID]))),-1)))</f>
        <v/>
      </c>
      <c r="AI392" s="41" t="str">
        <f ca="1">IF(NOTA[[#This Row],[ID_H]]="","",IF(NOTA[[#This Row],[FAKTUR]]="",INDIRECT(ADDRESS(ROW()-1,COLUMN())),NOTA[[#This Row],[FAKTUR]]))</f>
        <v/>
      </c>
      <c r="AJ392" s="38" t="str">
        <f ca="1">IF(NOTA[[#This Row],[ID]]="","",COUNTIF(NOTA[ID_H],NOTA[[#This Row],[ID_H]]))</f>
        <v/>
      </c>
      <c r="AK392" s="38" t="str">
        <f ca="1">IF(NOTA[[#This Row],[TGL.NOTA]]="",IF(NOTA[[#This Row],[SUPPLIER_H]]="","",AK391),MONTH(NOTA[[#This Row],[TGL.NOTA]]))</f>
        <v/>
      </c>
      <c r="AL392" s="38" t="str">
        <f>LOWER(SUBSTITUTE(SUBSTITUTE(SUBSTITUTE(SUBSTITUTE(SUBSTITUTE(SUBSTITUTE(SUBSTITUTE(SUBSTITUTE(SUBSTITUTE(NOTA[NAMA BARANG]," ",),".",""),"-",""),"(",""),")",""),",",""),"/",""),"""",""),"+",""))</f>
        <v/>
      </c>
      <c r="AM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8" t="str">
        <f>IF(NOTA[[#This Row],[CONCAT4]]="","",_xlfn.IFNA(MATCH(NOTA[[#This Row],[CONCAT4]],[2]!RAW[CONCAT_H],0),FALSE))</f>
        <v/>
      </c>
      <c r="AQ392" s="38" t="str">
        <f>IF(NOTA[[#This Row],[CONCAT1]]="","",MATCH(NOTA[[#This Row],[CONCAT1]],[3]!db[NB NOTA_C],0))</f>
        <v/>
      </c>
      <c r="AR392" s="38" t="str">
        <f>IF(NOTA[[#This Row],[QTY/ CTN]]="","",TRUE)</f>
        <v/>
      </c>
      <c r="AS392" s="38" t="str">
        <f ca="1">IF(NOTA[[#This Row],[ID_H]]="","",IF(NOTA[[#This Row],[Column3]]=TRUE,NOTA[[#This Row],[QTY/ CTN]],INDEX([3]!db[QTY/ CTN],NOTA[[#This Row],[//DB]])))</f>
        <v/>
      </c>
      <c r="AT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2" s="38" t="str">
        <f ca="1">IF(NOTA[[#This Row],[ID_H]]="","",MATCH(NOTA[[#This Row],[NB NOTA_C_QTY]],[4]!db[NB NOTA_C_QTY+F],0))</f>
        <v/>
      </c>
      <c r="AV392" s="53" t="str">
        <f ca="1">IF(NOTA[[#This Row],[NB NOTA_C_QTY]]="","",ROW()-2)</f>
        <v/>
      </c>
    </row>
    <row r="393" spans="1:48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H393" s="47"/>
      <c r="N393" s="38"/>
      <c r="Q393" s="42"/>
      <c r="R393" s="48"/>
      <c r="S393" s="49"/>
      <c r="U393" s="50"/>
      <c r="V393" s="45"/>
      <c r="W393" s="50" t="str">
        <f>IF(NOTA[[#This Row],[HARGA/ CTN]]="",NOTA[[#This Row],[JUMLAH_H]],NOTA[[#This Row],[HARGA/ CTN]]*IF(NOTA[[#This Row],[C]]="",0,NOTA[[#This Row],[C]]))</f>
        <v/>
      </c>
      <c r="X393" s="50" t="str">
        <f>IF(NOTA[[#This Row],[JUMLAH]]="","",NOTA[[#This Row],[JUMLAH]]*NOTA[[#This Row],[DISC 1]])</f>
        <v/>
      </c>
      <c r="Y393" s="50" t="str">
        <f>IF(NOTA[[#This Row],[JUMLAH]]="","",(NOTA[[#This Row],[JUMLAH]]-NOTA[[#This Row],[DISC 1-]])*NOTA[[#This Row],[DISC 2]])</f>
        <v/>
      </c>
      <c r="Z393" s="50" t="str">
        <f>IF(NOTA[[#This Row],[JUMLAH]]="","",NOTA[[#This Row],[DISC 1-]]+NOTA[[#This Row],[DISC 2-]])</f>
        <v/>
      </c>
      <c r="AA393" s="50" t="str">
        <f>IF(NOTA[[#This Row],[JUMLAH]]="","",NOTA[[#This Row],[JUMLAH]]-NOTA[[#This Row],[DISC]])</f>
        <v/>
      </c>
      <c r="AB393" s="50"/>
      <c r="AC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50" t="str">
        <f>IF(OR(NOTA[[#This Row],[QTY]]="",NOTA[[#This Row],[HARGA SATUAN]]="",),"",NOTA[[#This Row],[QTY]]*NOTA[[#This Row],[HARGA SATUAN]])</f>
        <v/>
      </c>
      <c r="AG393" s="39" t="str">
        <f ca="1">IF(NOTA[ID_H]="","",INDEX(NOTA[TANGGAL],MATCH(,INDIRECT(ADDRESS(ROW(NOTA[TANGGAL]),COLUMN(NOTA[TANGGAL]))&amp;":"&amp;ADDRESS(ROW(),COLUMN(NOTA[TANGGAL]))),-1)))</f>
        <v/>
      </c>
      <c r="AH393" s="41" t="str">
        <f ca="1">IF(NOTA[[#This Row],[NAMA BARANG]]="","",INDEX(NOTA[SUPPLIER],MATCH(,INDIRECT(ADDRESS(ROW(NOTA[ID]),COLUMN(NOTA[ID]))&amp;":"&amp;ADDRESS(ROW(),COLUMN(NOTA[ID]))),-1)))</f>
        <v/>
      </c>
      <c r="AI393" s="41" t="str">
        <f ca="1">IF(NOTA[[#This Row],[ID_H]]="","",IF(NOTA[[#This Row],[FAKTUR]]="",INDIRECT(ADDRESS(ROW()-1,COLUMN())),NOTA[[#This Row],[FAKTUR]]))</f>
        <v/>
      </c>
      <c r="AJ393" s="38" t="str">
        <f ca="1">IF(NOTA[[#This Row],[ID]]="","",COUNTIF(NOTA[ID_H],NOTA[[#This Row],[ID_H]]))</f>
        <v/>
      </c>
      <c r="AK393" s="38" t="str">
        <f ca="1">IF(NOTA[[#This Row],[TGL.NOTA]]="",IF(NOTA[[#This Row],[SUPPLIER_H]]="","",AK392),MONTH(NOTA[[#This Row],[TGL.NOTA]]))</f>
        <v/>
      </c>
      <c r="AL393" s="38" t="str">
        <f>LOWER(SUBSTITUTE(SUBSTITUTE(SUBSTITUTE(SUBSTITUTE(SUBSTITUTE(SUBSTITUTE(SUBSTITUTE(SUBSTITUTE(SUBSTITUTE(NOTA[NAMA BARANG]," ",),".",""),"-",""),"(",""),")",""),",",""),"/",""),"""",""),"+",""))</f>
        <v/>
      </c>
      <c r="AM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8" t="str">
        <f>IF(NOTA[[#This Row],[CONCAT4]]="","",_xlfn.IFNA(MATCH(NOTA[[#This Row],[CONCAT4]],[2]!RAW[CONCAT_H],0),FALSE))</f>
        <v/>
      </c>
      <c r="AQ393" s="38" t="str">
        <f>IF(NOTA[[#This Row],[CONCAT1]]="","",MATCH(NOTA[[#This Row],[CONCAT1]],[3]!db[NB NOTA_C],0))</f>
        <v/>
      </c>
      <c r="AR393" s="38" t="str">
        <f>IF(NOTA[[#This Row],[QTY/ CTN]]="","",TRUE)</f>
        <v/>
      </c>
      <c r="AS393" s="38" t="str">
        <f ca="1">IF(NOTA[[#This Row],[ID_H]]="","",IF(NOTA[[#This Row],[Column3]]=TRUE,NOTA[[#This Row],[QTY/ CTN]],INDEX([3]!db[QTY/ CTN],NOTA[[#This Row],[//DB]])))</f>
        <v/>
      </c>
      <c r="AT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3" s="38" t="str">
        <f ca="1">IF(NOTA[[#This Row],[ID_H]]="","",MATCH(NOTA[[#This Row],[NB NOTA_C_QTY]],[4]!db[NB NOTA_C_QTY+F],0))</f>
        <v/>
      </c>
      <c r="AV393" s="53" t="str">
        <f ca="1">IF(NOTA[[#This Row],[NB NOTA_C_QTY]]="","",ROW()-2)</f>
        <v/>
      </c>
    </row>
    <row r="394" spans="1:48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H394" s="47"/>
      <c r="N394" s="38"/>
      <c r="Q394" s="42"/>
      <c r="R394" s="48"/>
      <c r="S394" s="49"/>
      <c r="U394" s="50"/>
      <c r="V394" s="45"/>
      <c r="W394" s="50" t="str">
        <f>IF(NOTA[[#This Row],[HARGA/ CTN]]="",NOTA[[#This Row],[JUMLAH_H]],NOTA[[#This Row],[HARGA/ CTN]]*IF(NOTA[[#This Row],[C]]="",0,NOTA[[#This Row],[C]]))</f>
        <v/>
      </c>
      <c r="X394" s="50" t="str">
        <f>IF(NOTA[[#This Row],[JUMLAH]]="","",NOTA[[#This Row],[JUMLAH]]*NOTA[[#This Row],[DISC 1]])</f>
        <v/>
      </c>
      <c r="Y394" s="50" t="str">
        <f>IF(NOTA[[#This Row],[JUMLAH]]="","",(NOTA[[#This Row],[JUMLAH]]-NOTA[[#This Row],[DISC 1-]])*NOTA[[#This Row],[DISC 2]])</f>
        <v/>
      </c>
      <c r="Z394" s="50" t="str">
        <f>IF(NOTA[[#This Row],[JUMLAH]]="","",NOTA[[#This Row],[DISC 1-]]+NOTA[[#This Row],[DISC 2-]])</f>
        <v/>
      </c>
      <c r="AA394" s="50" t="str">
        <f>IF(NOTA[[#This Row],[JUMLAH]]="","",NOTA[[#This Row],[JUMLAH]]-NOTA[[#This Row],[DISC]])</f>
        <v/>
      </c>
      <c r="AB394" s="50"/>
      <c r="AC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50" t="str">
        <f>IF(OR(NOTA[[#This Row],[QTY]]="",NOTA[[#This Row],[HARGA SATUAN]]="",),"",NOTA[[#This Row],[QTY]]*NOTA[[#This Row],[HARGA SATUAN]])</f>
        <v/>
      </c>
      <c r="AG394" s="39" t="str">
        <f ca="1">IF(NOTA[ID_H]="","",INDEX(NOTA[TANGGAL],MATCH(,INDIRECT(ADDRESS(ROW(NOTA[TANGGAL]),COLUMN(NOTA[TANGGAL]))&amp;":"&amp;ADDRESS(ROW(),COLUMN(NOTA[TANGGAL]))),-1)))</f>
        <v/>
      </c>
      <c r="AH394" s="41" t="str">
        <f ca="1">IF(NOTA[[#This Row],[NAMA BARANG]]="","",INDEX(NOTA[SUPPLIER],MATCH(,INDIRECT(ADDRESS(ROW(NOTA[ID]),COLUMN(NOTA[ID]))&amp;":"&amp;ADDRESS(ROW(),COLUMN(NOTA[ID]))),-1)))</f>
        <v/>
      </c>
      <c r="AI394" s="41" t="str">
        <f ca="1">IF(NOTA[[#This Row],[ID_H]]="","",IF(NOTA[[#This Row],[FAKTUR]]="",INDIRECT(ADDRESS(ROW()-1,COLUMN())),NOTA[[#This Row],[FAKTUR]]))</f>
        <v/>
      </c>
      <c r="AJ394" s="38" t="str">
        <f ca="1">IF(NOTA[[#This Row],[ID]]="","",COUNTIF(NOTA[ID_H],NOTA[[#This Row],[ID_H]]))</f>
        <v/>
      </c>
      <c r="AK394" s="38" t="str">
        <f ca="1">IF(NOTA[[#This Row],[TGL.NOTA]]="",IF(NOTA[[#This Row],[SUPPLIER_H]]="","",AK393),MONTH(NOTA[[#This Row],[TGL.NOTA]]))</f>
        <v/>
      </c>
      <c r="AL394" s="38" t="str">
        <f>LOWER(SUBSTITUTE(SUBSTITUTE(SUBSTITUTE(SUBSTITUTE(SUBSTITUTE(SUBSTITUTE(SUBSTITUTE(SUBSTITUTE(SUBSTITUTE(NOTA[NAMA BARANG]," ",),".",""),"-",""),"(",""),")",""),",",""),"/",""),"""",""),"+",""))</f>
        <v/>
      </c>
      <c r="AM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38" t="str">
        <f>IF(NOTA[[#This Row],[CONCAT4]]="","",_xlfn.IFNA(MATCH(NOTA[[#This Row],[CONCAT4]],[2]!RAW[CONCAT_H],0),FALSE))</f>
        <v/>
      </c>
      <c r="AQ394" s="38" t="str">
        <f>IF(NOTA[[#This Row],[CONCAT1]]="","",MATCH(NOTA[[#This Row],[CONCAT1]],[3]!db[NB NOTA_C],0))</f>
        <v/>
      </c>
      <c r="AR394" s="38" t="str">
        <f>IF(NOTA[[#This Row],[QTY/ CTN]]="","",TRUE)</f>
        <v/>
      </c>
      <c r="AS394" s="38" t="str">
        <f ca="1">IF(NOTA[[#This Row],[ID_H]]="","",IF(NOTA[[#This Row],[Column3]]=TRUE,NOTA[[#This Row],[QTY/ CTN]],INDEX([3]!db[QTY/ CTN],NOTA[[#This Row],[//DB]])))</f>
        <v/>
      </c>
      <c r="AT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4" s="38" t="str">
        <f ca="1">IF(NOTA[[#This Row],[ID_H]]="","",MATCH(NOTA[[#This Row],[NB NOTA_C_QTY]],[4]!db[NB NOTA_C_QTY+F],0))</f>
        <v/>
      </c>
      <c r="AV394" s="53" t="str">
        <f ca="1">IF(NOTA[[#This Row],[NB NOTA_C_QTY]]="","",ROW()-2)</f>
        <v/>
      </c>
    </row>
    <row r="395" spans="1:48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H395" s="47"/>
      <c r="N395" s="38"/>
      <c r="Q395" s="42"/>
      <c r="R395" s="48"/>
      <c r="S395" s="49"/>
      <c r="U395" s="50"/>
      <c r="V395" s="45"/>
      <c r="W395" s="50" t="str">
        <f>IF(NOTA[[#This Row],[HARGA/ CTN]]="",NOTA[[#This Row],[JUMLAH_H]],NOTA[[#This Row],[HARGA/ CTN]]*IF(NOTA[[#This Row],[C]]="",0,NOTA[[#This Row],[C]]))</f>
        <v/>
      </c>
      <c r="X395" s="50" t="str">
        <f>IF(NOTA[[#This Row],[JUMLAH]]="","",NOTA[[#This Row],[JUMLAH]]*NOTA[[#This Row],[DISC 1]])</f>
        <v/>
      </c>
      <c r="Y395" s="50" t="str">
        <f>IF(NOTA[[#This Row],[JUMLAH]]="","",(NOTA[[#This Row],[JUMLAH]]-NOTA[[#This Row],[DISC 1-]])*NOTA[[#This Row],[DISC 2]])</f>
        <v/>
      </c>
      <c r="Z395" s="50" t="str">
        <f>IF(NOTA[[#This Row],[JUMLAH]]="","",NOTA[[#This Row],[DISC 1-]]+NOTA[[#This Row],[DISC 2-]])</f>
        <v/>
      </c>
      <c r="AA395" s="50" t="str">
        <f>IF(NOTA[[#This Row],[JUMLAH]]="","",NOTA[[#This Row],[JUMLAH]]-NOTA[[#This Row],[DISC]])</f>
        <v/>
      </c>
      <c r="AB395" s="50"/>
      <c r="AC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50" t="str">
        <f>IF(OR(NOTA[[#This Row],[QTY]]="",NOTA[[#This Row],[HARGA SATUAN]]="",),"",NOTA[[#This Row],[QTY]]*NOTA[[#This Row],[HARGA SATUAN]])</f>
        <v/>
      </c>
      <c r="AG395" s="39" t="str">
        <f ca="1">IF(NOTA[ID_H]="","",INDEX(NOTA[TANGGAL],MATCH(,INDIRECT(ADDRESS(ROW(NOTA[TANGGAL]),COLUMN(NOTA[TANGGAL]))&amp;":"&amp;ADDRESS(ROW(),COLUMN(NOTA[TANGGAL]))),-1)))</f>
        <v/>
      </c>
      <c r="AH395" s="41" t="str">
        <f ca="1">IF(NOTA[[#This Row],[NAMA BARANG]]="","",INDEX(NOTA[SUPPLIER],MATCH(,INDIRECT(ADDRESS(ROW(NOTA[ID]),COLUMN(NOTA[ID]))&amp;":"&amp;ADDRESS(ROW(),COLUMN(NOTA[ID]))),-1)))</f>
        <v/>
      </c>
      <c r="AI395" s="41" t="str">
        <f ca="1">IF(NOTA[[#This Row],[ID_H]]="","",IF(NOTA[[#This Row],[FAKTUR]]="",INDIRECT(ADDRESS(ROW()-1,COLUMN())),NOTA[[#This Row],[FAKTUR]]))</f>
        <v/>
      </c>
      <c r="AJ395" s="38" t="str">
        <f ca="1">IF(NOTA[[#This Row],[ID]]="","",COUNTIF(NOTA[ID_H],NOTA[[#This Row],[ID_H]]))</f>
        <v/>
      </c>
      <c r="AK395" s="38" t="str">
        <f ca="1">IF(NOTA[[#This Row],[TGL.NOTA]]="",IF(NOTA[[#This Row],[SUPPLIER_H]]="","",AK394),MONTH(NOTA[[#This Row],[TGL.NOTA]]))</f>
        <v/>
      </c>
      <c r="AL395" s="38" t="str">
        <f>LOWER(SUBSTITUTE(SUBSTITUTE(SUBSTITUTE(SUBSTITUTE(SUBSTITUTE(SUBSTITUTE(SUBSTITUTE(SUBSTITUTE(SUBSTITUTE(NOTA[NAMA BARANG]," ",),".",""),"-",""),"(",""),")",""),",",""),"/",""),"""",""),"+",""))</f>
        <v/>
      </c>
      <c r="AM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8" t="str">
        <f>IF(NOTA[[#This Row],[CONCAT4]]="","",_xlfn.IFNA(MATCH(NOTA[[#This Row],[CONCAT4]],[2]!RAW[CONCAT_H],0),FALSE))</f>
        <v/>
      </c>
      <c r="AQ395" s="38" t="str">
        <f>IF(NOTA[[#This Row],[CONCAT1]]="","",MATCH(NOTA[[#This Row],[CONCAT1]],[3]!db[NB NOTA_C],0))</f>
        <v/>
      </c>
      <c r="AR395" s="38" t="str">
        <f>IF(NOTA[[#This Row],[QTY/ CTN]]="","",TRUE)</f>
        <v/>
      </c>
      <c r="AS395" s="38" t="str">
        <f ca="1">IF(NOTA[[#This Row],[ID_H]]="","",IF(NOTA[[#This Row],[Column3]]=TRUE,NOTA[[#This Row],[QTY/ CTN]],INDEX([3]!db[QTY/ CTN],NOTA[[#This Row],[//DB]])))</f>
        <v/>
      </c>
      <c r="AT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5" s="38" t="str">
        <f ca="1">IF(NOTA[[#This Row],[ID_H]]="","",MATCH(NOTA[[#This Row],[NB NOTA_C_QTY]],[4]!db[NB NOTA_C_QTY+F],0))</f>
        <v/>
      </c>
      <c r="AV395" s="53" t="str">
        <f ca="1">IF(NOTA[[#This Row],[NB NOTA_C_QTY]]="","",ROW()-2)</f>
        <v/>
      </c>
    </row>
    <row r="396" spans="1:48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H396" s="47"/>
      <c r="N396" s="38"/>
      <c r="Q396" s="42"/>
      <c r="R396" s="48"/>
      <c r="S396" s="49"/>
      <c r="U396" s="50"/>
      <c r="V396" s="45"/>
      <c r="W396" s="50" t="str">
        <f>IF(NOTA[[#This Row],[HARGA/ CTN]]="",NOTA[[#This Row],[JUMLAH_H]],NOTA[[#This Row],[HARGA/ CTN]]*IF(NOTA[[#This Row],[C]]="",0,NOTA[[#This Row],[C]]))</f>
        <v/>
      </c>
      <c r="X396" s="50" t="str">
        <f>IF(NOTA[[#This Row],[JUMLAH]]="","",NOTA[[#This Row],[JUMLAH]]*NOTA[[#This Row],[DISC 1]])</f>
        <v/>
      </c>
      <c r="Y396" s="50" t="str">
        <f>IF(NOTA[[#This Row],[JUMLAH]]="","",(NOTA[[#This Row],[JUMLAH]]-NOTA[[#This Row],[DISC 1-]])*NOTA[[#This Row],[DISC 2]])</f>
        <v/>
      </c>
      <c r="Z396" s="50" t="str">
        <f>IF(NOTA[[#This Row],[JUMLAH]]="","",NOTA[[#This Row],[DISC 1-]]+NOTA[[#This Row],[DISC 2-]])</f>
        <v/>
      </c>
      <c r="AA396" s="50" t="str">
        <f>IF(NOTA[[#This Row],[JUMLAH]]="","",NOTA[[#This Row],[JUMLAH]]-NOTA[[#This Row],[DISC]])</f>
        <v/>
      </c>
      <c r="AB396" s="50"/>
      <c r="AC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50" t="str">
        <f>IF(OR(NOTA[[#This Row],[QTY]]="",NOTA[[#This Row],[HARGA SATUAN]]="",),"",NOTA[[#This Row],[QTY]]*NOTA[[#This Row],[HARGA SATUAN]])</f>
        <v/>
      </c>
      <c r="AG396" s="39" t="str">
        <f ca="1">IF(NOTA[ID_H]="","",INDEX(NOTA[TANGGAL],MATCH(,INDIRECT(ADDRESS(ROW(NOTA[TANGGAL]),COLUMN(NOTA[TANGGAL]))&amp;":"&amp;ADDRESS(ROW(),COLUMN(NOTA[TANGGAL]))),-1)))</f>
        <v/>
      </c>
      <c r="AH396" s="41" t="str">
        <f ca="1">IF(NOTA[[#This Row],[NAMA BARANG]]="","",INDEX(NOTA[SUPPLIER],MATCH(,INDIRECT(ADDRESS(ROW(NOTA[ID]),COLUMN(NOTA[ID]))&amp;":"&amp;ADDRESS(ROW(),COLUMN(NOTA[ID]))),-1)))</f>
        <v/>
      </c>
      <c r="AI396" s="41" t="str">
        <f ca="1">IF(NOTA[[#This Row],[ID_H]]="","",IF(NOTA[[#This Row],[FAKTUR]]="",INDIRECT(ADDRESS(ROW()-1,COLUMN())),NOTA[[#This Row],[FAKTUR]]))</f>
        <v/>
      </c>
      <c r="AJ396" s="38" t="str">
        <f ca="1">IF(NOTA[[#This Row],[ID]]="","",COUNTIF(NOTA[ID_H],NOTA[[#This Row],[ID_H]]))</f>
        <v/>
      </c>
      <c r="AK396" s="38" t="str">
        <f ca="1">IF(NOTA[[#This Row],[TGL.NOTA]]="",IF(NOTA[[#This Row],[SUPPLIER_H]]="","",AK395),MONTH(NOTA[[#This Row],[TGL.NOTA]]))</f>
        <v/>
      </c>
      <c r="AL396" s="38" t="str">
        <f>LOWER(SUBSTITUTE(SUBSTITUTE(SUBSTITUTE(SUBSTITUTE(SUBSTITUTE(SUBSTITUTE(SUBSTITUTE(SUBSTITUTE(SUBSTITUTE(NOTA[NAMA BARANG]," ",),".",""),"-",""),"(",""),")",""),",",""),"/",""),"""",""),"+",""))</f>
        <v/>
      </c>
      <c r="AM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38" t="str">
        <f>IF(NOTA[[#This Row],[CONCAT4]]="","",_xlfn.IFNA(MATCH(NOTA[[#This Row],[CONCAT4]],[2]!RAW[CONCAT_H],0),FALSE))</f>
        <v/>
      </c>
      <c r="AQ396" s="38" t="str">
        <f>IF(NOTA[[#This Row],[CONCAT1]]="","",MATCH(NOTA[[#This Row],[CONCAT1]],[3]!db[NB NOTA_C],0))</f>
        <v/>
      </c>
      <c r="AR396" s="38" t="str">
        <f>IF(NOTA[[#This Row],[QTY/ CTN]]="","",TRUE)</f>
        <v/>
      </c>
      <c r="AS396" s="38" t="str">
        <f ca="1">IF(NOTA[[#This Row],[ID_H]]="","",IF(NOTA[[#This Row],[Column3]]=TRUE,NOTA[[#This Row],[QTY/ CTN]],INDEX([3]!db[QTY/ CTN],NOTA[[#This Row],[//DB]])))</f>
        <v/>
      </c>
      <c r="AT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6" s="38" t="str">
        <f ca="1">IF(NOTA[[#This Row],[ID_H]]="","",MATCH(NOTA[[#This Row],[NB NOTA_C_QTY]],[4]!db[NB NOTA_C_QTY+F],0))</f>
        <v/>
      </c>
      <c r="AV396" s="53" t="str">
        <f ca="1">IF(NOTA[[#This Row],[NB NOTA_C_QTY]]="","",ROW()-2)</f>
        <v/>
      </c>
    </row>
    <row r="397" spans="1:48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H397" s="47"/>
      <c r="N397" s="38"/>
      <c r="Q397" s="42"/>
      <c r="R397" s="48"/>
      <c r="S397" s="49"/>
      <c r="U397" s="50"/>
      <c r="V397" s="45"/>
      <c r="W397" s="50" t="str">
        <f>IF(NOTA[[#This Row],[HARGA/ CTN]]="",NOTA[[#This Row],[JUMLAH_H]],NOTA[[#This Row],[HARGA/ CTN]]*IF(NOTA[[#This Row],[C]]="",0,NOTA[[#This Row],[C]]))</f>
        <v/>
      </c>
      <c r="X397" s="50" t="str">
        <f>IF(NOTA[[#This Row],[JUMLAH]]="","",NOTA[[#This Row],[JUMLAH]]*NOTA[[#This Row],[DISC 1]])</f>
        <v/>
      </c>
      <c r="Y397" s="50" t="str">
        <f>IF(NOTA[[#This Row],[JUMLAH]]="","",(NOTA[[#This Row],[JUMLAH]]-NOTA[[#This Row],[DISC 1-]])*NOTA[[#This Row],[DISC 2]])</f>
        <v/>
      </c>
      <c r="Z397" s="50" t="str">
        <f>IF(NOTA[[#This Row],[JUMLAH]]="","",NOTA[[#This Row],[DISC 1-]]+NOTA[[#This Row],[DISC 2-]])</f>
        <v/>
      </c>
      <c r="AA397" s="50" t="str">
        <f>IF(NOTA[[#This Row],[JUMLAH]]="","",NOTA[[#This Row],[JUMLAH]]-NOTA[[#This Row],[DISC]])</f>
        <v/>
      </c>
      <c r="AB397" s="50"/>
      <c r="AC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7" s="50" t="str">
        <f>IF(OR(NOTA[[#This Row],[QTY]]="",NOTA[[#This Row],[HARGA SATUAN]]="",),"",NOTA[[#This Row],[QTY]]*NOTA[[#This Row],[HARGA SATUAN]])</f>
        <v/>
      </c>
      <c r="AG397" s="39" t="str">
        <f ca="1">IF(NOTA[ID_H]="","",INDEX(NOTA[TANGGAL],MATCH(,INDIRECT(ADDRESS(ROW(NOTA[TANGGAL]),COLUMN(NOTA[TANGGAL]))&amp;":"&amp;ADDRESS(ROW(),COLUMN(NOTA[TANGGAL]))),-1)))</f>
        <v/>
      </c>
      <c r="AH397" s="41" t="str">
        <f ca="1">IF(NOTA[[#This Row],[NAMA BARANG]]="","",INDEX(NOTA[SUPPLIER],MATCH(,INDIRECT(ADDRESS(ROW(NOTA[ID]),COLUMN(NOTA[ID]))&amp;":"&amp;ADDRESS(ROW(),COLUMN(NOTA[ID]))),-1)))</f>
        <v/>
      </c>
      <c r="AI397" s="41" t="str">
        <f ca="1">IF(NOTA[[#This Row],[ID_H]]="","",IF(NOTA[[#This Row],[FAKTUR]]="",INDIRECT(ADDRESS(ROW()-1,COLUMN())),NOTA[[#This Row],[FAKTUR]]))</f>
        <v/>
      </c>
      <c r="AJ397" s="38" t="str">
        <f ca="1">IF(NOTA[[#This Row],[ID]]="","",COUNTIF(NOTA[ID_H],NOTA[[#This Row],[ID_H]]))</f>
        <v/>
      </c>
      <c r="AK397" s="38" t="str">
        <f ca="1">IF(NOTA[[#This Row],[TGL.NOTA]]="",IF(NOTA[[#This Row],[SUPPLIER_H]]="","",AK396),MONTH(NOTA[[#This Row],[TGL.NOTA]]))</f>
        <v/>
      </c>
      <c r="AL397" s="38" t="str">
        <f>LOWER(SUBSTITUTE(SUBSTITUTE(SUBSTITUTE(SUBSTITUTE(SUBSTITUTE(SUBSTITUTE(SUBSTITUTE(SUBSTITUTE(SUBSTITUTE(NOTA[NAMA BARANG]," ",),".",""),"-",""),"(",""),")",""),",",""),"/",""),"""",""),"+",""))</f>
        <v/>
      </c>
      <c r="AM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8" t="str">
        <f>IF(NOTA[[#This Row],[CONCAT4]]="","",_xlfn.IFNA(MATCH(NOTA[[#This Row],[CONCAT4]],[2]!RAW[CONCAT_H],0),FALSE))</f>
        <v/>
      </c>
      <c r="AQ397" s="38" t="str">
        <f>IF(NOTA[[#This Row],[CONCAT1]]="","",MATCH(NOTA[[#This Row],[CONCAT1]],[3]!db[NB NOTA_C],0))</f>
        <v/>
      </c>
      <c r="AR397" s="38" t="str">
        <f>IF(NOTA[[#This Row],[QTY/ CTN]]="","",TRUE)</f>
        <v/>
      </c>
      <c r="AS397" s="38" t="str">
        <f ca="1">IF(NOTA[[#This Row],[ID_H]]="","",IF(NOTA[[#This Row],[Column3]]=TRUE,NOTA[[#This Row],[QTY/ CTN]],INDEX([3]!db[QTY/ CTN],NOTA[[#This Row],[//DB]])))</f>
        <v/>
      </c>
      <c r="AT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7" s="38" t="str">
        <f ca="1">IF(NOTA[[#This Row],[ID_H]]="","",MATCH(NOTA[[#This Row],[NB NOTA_C_QTY]],[4]!db[NB NOTA_C_QTY+F],0))</f>
        <v/>
      </c>
      <c r="AV397" s="53" t="str">
        <f ca="1">IF(NOTA[[#This Row],[NB NOTA_C_QTY]]="","",ROW()-2)</f>
        <v/>
      </c>
    </row>
    <row r="398" spans="1:48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H398" s="47"/>
      <c r="N398" s="38"/>
      <c r="Q398" s="42"/>
      <c r="R398" s="48"/>
      <c r="S398" s="49"/>
      <c r="U398" s="50"/>
      <c r="V398" s="45"/>
      <c r="W398" s="50" t="str">
        <f>IF(NOTA[[#This Row],[HARGA/ CTN]]="",NOTA[[#This Row],[JUMLAH_H]],NOTA[[#This Row],[HARGA/ CTN]]*IF(NOTA[[#This Row],[C]]="",0,NOTA[[#This Row],[C]]))</f>
        <v/>
      </c>
      <c r="X398" s="50" t="str">
        <f>IF(NOTA[[#This Row],[JUMLAH]]="","",NOTA[[#This Row],[JUMLAH]]*NOTA[[#This Row],[DISC 1]])</f>
        <v/>
      </c>
      <c r="Y398" s="50" t="str">
        <f>IF(NOTA[[#This Row],[JUMLAH]]="","",(NOTA[[#This Row],[JUMLAH]]-NOTA[[#This Row],[DISC 1-]])*NOTA[[#This Row],[DISC 2]])</f>
        <v/>
      </c>
      <c r="Z398" s="50" t="str">
        <f>IF(NOTA[[#This Row],[JUMLAH]]="","",NOTA[[#This Row],[DISC 1-]]+NOTA[[#This Row],[DISC 2-]])</f>
        <v/>
      </c>
      <c r="AA398" s="50" t="str">
        <f>IF(NOTA[[#This Row],[JUMLAH]]="","",NOTA[[#This Row],[JUMLAH]]-NOTA[[#This Row],[DISC]])</f>
        <v/>
      </c>
      <c r="AB398" s="50"/>
      <c r="AC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50" t="str">
        <f>IF(OR(NOTA[[#This Row],[QTY]]="",NOTA[[#This Row],[HARGA SATUAN]]="",),"",NOTA[[#This Row],[QTY]]*NOTA[[#This Row],[HARGA SATUAN]])</f>
        <v/>
      </c>
      <c r="AG398" s="39" t="str">
        <f ca="1">IF(NOTA[ID_H]="","",INDEX(NOTA[TANGGAL],MATCH(,INDIRECT(ADDRESS(ROW(NOTA[TANGGAL]),COLUMN(NOTA[TANGGAL]))&amp;":"&amp;ADDRESS(ROW(),COLUMN(NOTA[TANGGAL]))),-1)))</f>
        <v/>
      </c>
      <c r="AH398" s="41" t="str">
        <f ca="1">IF(NOTA[[#This Row],[NAMA BARANG]]="","",INDEX(NOTA[SUPPLIER],MATCH(,INDIRECT(ADDRESS(ROW(NOTA[ID]),COLUMN(NOTA[ID]))&amp;":"&amp;ADDRESS(ROW(),COLUMN(NOTA[ID]))),-1)))</f>
        <v/>
      </c>
      <c r="AI398" s="41" t="str">
        <f ca="1">IF(NOTA[[#This Row],[ID_H]]="","",IF(NOTA[[#This Row],[FAKTUR]]="",INDIRECT(ADDRESS(ROW()-1,COLUMN())),NOTA[[#This Row],[FAKTUR]]))</f>
        <v/>
      </c>
      <c r="AJ398" s="38" t="str">
        <f ca="1">IF(NOTA[[#This Row],[ID]]="","",COUNTIF(NOTA[ID_H],NOTA[[#This Row],[ID_H]]))</f>
        <v/>
      </c>
      <c r="AK398" s="38" t="str">
        <f ca="1">IF(NOTA[[#This Row],[TGL.NOTA]]="",IF(NOTA[[#This Row],[SUPPLIER_H]]="","",AK397),MONTH(NOTA[[#This Row],[TGL.NOTA]]))</f>
        <v/>
      </c>
      <c r="AL398" s="38" t="str">
        <f>LOWER(SUBSTITUTE(SUBSTITUTE(SUBSTITUTE(SUBSTITUTE(SUBSTITUTE(SUBSTITUTE(SUBSTITUTE(SUBSTITUTE(SUBSTITUTE(NOTA[NAMA BARANG]," ",),".",""),"-",""),"(",""),")",""),",",""),"/",""),"""",""),"+",""))</f>
        <v/>
      </c>
      <c r="AM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8" t="str">
        <f>IF(NOTA[[#This Row],[CONCAT4]]="","",_xlfn.IFNA(MATCH(NOTA[[#This Row],[CONCAT4]],[2]!RAW[CONCAT_H],0),FALSE))</f>
        <v/>
      </c>
      <c r="AQ398" s="38" t="str">
        <f>IF(NOTA[[#This Row],[CONCAT1]]="","",MATCH(NOTA[[#This Row],[CONCAT1]],[3]!db[NB NOTA_C],0))</f>
        <v/>
      </c>
      <c r="AR398" s="38" t="str">
        <f>IF(NOTA[[#This Row],[QTY/ CTN]]="","",TRUE)</f>
        <v/>
      </c>
      <c r="AS398" s="38" t="str">
        <f ca="1">IF(NOTA[[#This Row],[ID_H]]="","",IF(NOTA[[#This Row],[Column3]]=TRUE,NOTA[[#This Row],[QTY/ CTN]],INDEX([3]!db[QTY/ CTN],NOTA[[#This Row],[//DB]])))</f>
        <v/>
      </c>
      <c r="AT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8" s="38" t="str">
        <f ca="1">IF(NOTA[[#This Row],[ID_H]]="","",MATCH(NOTA[[#This Row],[NB NOTA_C_QTY]],[4]!db[NB NOTA_C_QTY+F],0))</f>
        <v/>
      </c>
      <c r="AV398" s="53" t="str">
        <f ca="1">IF(NOTA[[#This Row],[NB NOTA_C_QTY]]="","",ROW()-2)</f>
        <v/>
      </c>
    </row>
    <row r="399" spans="1:48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H399" s="47"/>
      <c r="N399" s="38"/>
      <c r="Q399" s="42"/>
      <c r="R399" s="48"/>
      <c r="S399" s="49"/>
      <c r="U399" s="50"/>
      <c r="V399" s="45"/>
      <c r="W399" s="50" t="str">
        <f>IF(NOTA[[#This Row],[HARGA/ CTN]]="",NOTA[[#This Row],[JUMLAH_H]],NOTA[[#This Row],[HARGA/ CTN]]*IF(NOTA[[#This Row],[C]]="",0,NOTA[[#This Row],[C]]))</f>
        <v/>
      </c>
      <c r="X399" s="50" t="str">
        <f>IF(NOTA[[#This Row],[JUMLAH]]="","",NOTA[[#This Row],[JUMLAH]]*NOTA[[#This Row],[DISC 1]])</f>
        <v/>
      </c>
      <c r="Y399" s="50" t="str">
        <f>IF(NOTA[[#This Row],[JUMLAH]]="","",(NOTA[[#This Row],[JUMLAH]]-NOTA[[#This Row],[DISC 1-]])*NOTA[[#This Row],[DISC 2]])</f>
        <v/>
      </c>
      <c r="Z399" s="50" t="str">
        <f>IF(NOTA[[#This Row],[JUMLAH]]="","",NOTA[[#This Row],[DISC 1-]]+NOTA[[#This Row],[DISC 2-]])</f>
        <v/>
      </c>
      <c r="AA399" s="50" t="str">
        <f>IF(NOTA[[#This Row],[JUMLAH]]="","",NOTA[[#This Row],[JUMLAH]]-NOTA[[#This Row],[DISC]])</f>
        <v/>
      </c>
      <c r="AB399" s="50"/>
      <c r="AC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50" t="str">
        <f>IF(OR(NOTA[[#This Row],[QTY]]="",NOTA[[#This Row],[HARGA SATUAN]]="",),"",NOTA[[#This Row],[QTY]]*NOTA[[#This Row],[HARGA SATUAN]])</f>
        <v/>
      </c>
      <c r="AG399" s="39" t="str">
        <f ca="1">IF(NOTA[ID_H]="","",INDEX(NOTA[TANGGAL],MATCH(,INDIRECT(ADDRESS(ROW(NOTA[TANGGAL]),COLUMN(NOTA[TANGGAL]))&amp;":"&amp;ADDRESS(ROW(),COLUMN(NOTA[TANGGAL]))),-1)))</f>
        <v/>
      </c>
      <c r="AH399" s="41" t="str">
        <f ca="1">IF(NOTA[[#This Row],[NAMA BARANG]]="","",INDEX(NOTA[SUPPLIER],MATCH(,INDIRECT(ADDRESS(ROW(NOTA[ID]),COLUMN(NOTA[ID]))&amp;":"&amp;ADDRESS(ROW(),COLUMN(NOTA[ID]))),-1)))</f>
        <v/>
      </c>
      <c r="AI399" s="41" t="str">
        <f ca="1">IF(NOTA[[#This Row],[ID_H]]="","",IF(NOTA[[#This Row],[FAKTUR]]="",INDIRECT(ADDRESS(ROW()-1,COLUMN())),NOTA[[#This Row],[FAKTUR]]))</f>
        <v/>
      </c>
      <c r="AJ399" s="38" t="str">
        <f ca="1">IF(NOTA[[#This Row],[ID]]="","",COUNTIF(NOTA[ID_H],NOTA[[#This Row],[ID_H]]))</f>
        <v/>
      </c>
      <c r="AK399" s="38" t="str">
        <f ca="1">IF(NOTA[[#This Row],[TGL.NOTA]]="",IF(NOTA[[#This Row],[SUPPLIER_H]]="","",AK398),MONTH(NOTA[[#This Row],[TGL.NOTA]]))</f>
        <v/>
      </c>
      <c r="AL399" s="38" t="str">
        <f>LOWER(SUBSTITUTE(SUBSTITUTE(SUBSTITUTE(SUBSTITUTE(SUBSTITUTE(SUBSTITUTE(SUBSTITUTE(SUBSTITUTE(SUBSTITUTE(NOTA[NAMA BARANG]," ",),".",""),"-",""),"(",""),")",""),",",""),"/",""),"""",""),"+",""))</f>
        <v/>
      </c>
      <c r="AM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38" t="str">
        <f>IF(NOTA[[#This Row],[CONCAT4]]="","",_xlfn.IFNA(MATCH(NOTA[[#This Row],[CONCAT4]],[2]!RAW[CONCAT_H],0),FALSE))</f>
        <v/>
      </c>
      <c r="AQ399" s="38" t="str">
        <f>IF(NOTA[[#This Row],[CONCAT1]]="","",MATCH(NOTA[[#This Row],[CONCAT1]],[3]!db[NB NOTA_C],0))</f>
        <v/>
      </c>
      <c r="AR399" s="38" t="str">
        <f>IF(NOTA[[#This Row],[QTY/ CTN]]="","",TRUE)</f>
        <v/>
      </c>
      <c r="AS399" s="38" t="str">
        <f ca="1">IF(NOTA[[#This Row],[ID_H]]="","",IF(NOTA[[#This Row],[Column3]]=TRUE,NOTA[[#This Row],[QTY/ CTN]],INDEX([3]!db[QTY/ CTN],NOTA[[#This Row],[//DB]])))</f>
        <v/>
      </c>
      <c r="AT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9" s="38" t="str">
        <f ca="1">IF(NOTA[[#This Row],[ID_H]]="","",MATCH(NOTA[[#This Row],[NB NOTA_C_QTY]],[4]!db[NB NOTA_C_QTY+F],0))</f>
        <v/>
      </c>
      <c r="AV399" s="53" t="str">
        <f ca="1">IF(NOTA[[#This Row],[NB NOTA_C_QTY]]="","",ROW()-2)</f>
        <v/>
      </c>
    </row>
    <row r="400" spans="1:48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H400" s="47"/>
      <c r="N400" s="38"/>
      <c r="Q400" s="42"/>
      <c r="R400" s="48"/>
      <c r="S400" s="49"/>
      <c r="U400" s="50"/>
      <c r="V400" s="45"/>
      <c r="W400" s="50" t="str">
        <f>IF(NOTA[[#This Row],[HARGA/ CTN]]="",NOTA[[#This Row],[JUMLAH_H]],NOTA[[#This Row],[HARGA/ CTN]]*IF(NOTA[[#This Row],[C]]="",0,NOTA[[#This Row],[C]]))</f>
        <v/>
      </c>
      <c r="X400" s="50" t="str">
        <f>IF(NOTA[[#This Row],[JUMLAH]]="","",NOTA[[#This Row],[JUMLAH]]*NOTA[[#This Row],[DISC 1]])</f>
        <v/>
      </c>
      <c r="Y400" s="50" t="str">
        <f>IF(NOTA[[#This Row],[JUMLAH]]="","",(NOTA[[#This Row],[JUMLAH]]-NOTA[[#This Row],[DISC 1-]])*NOTA[[#This Row],[DISC 2]])</f>
        <v/>
      </c>
      <c r="Z400" s="50" t="str">
        <f>IF(NOTA[[#This Row],[JUMLAH]]="","",NOTA[[#This Row],[DISC 1-]]+NOTA[[#This Row],[DISC 2-]])</f>
        <v/>
      </c>
      <c r="AA400" s="50" t="str">
        <f>IF(NOTA[[#This Row],[JUMLAH]]="","",NOTA[[#This Row],[JUMLAH]]-NOTA[[#This Row],[DISC]])</f>
        <v/>
      </c>
      <c r="AB400" s="50"/>
      <c r="AC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50" t="str">
        <f>IF(OR(NOTA[[#This Row],[QTY]]="",NOTA[[#This Row],[HARGA SATUAN]]="",),"",NOTA[[#This Row],[QTY]]*NOTA[[#This Row],[HARGA SATUAN]])</f>
        <v/>
      </c>
      <c r="AG400" s="39" t="str">
        <f ca="1">IF(NOTA[ID_H]="","",INDEX(NOTA[TANGGAL],MATCH(,INDIRECT(ADDRESS(ROW(NOTA[TANGGAL]),COLUMN(NOTA[TANGGAL]))&amp;":"&amp;ADDRESS(ROW(),COLUMN(NOTA[TANGGAL]))),-1)))</f>
        <v/>
      </c>
      <c r="AH400" s="41" t="str">
        <f ca="1">IF(NOTA[[#This Row],[NAMA BARANG]]="","",INDEX(NOTA[SUPPLIER],MATCH(,INDIRECT(ADDRESS(ROW(NOTA[ID]),COLUMN(NOTA[ID]))&amp;":"&amp;ADDRESS(ROW(),COLUMN(NOTA[ID]))),-1)))</f>
        <v/>
      </c>
      <c r="AI400" s="41" t="str">
        <f ca="1">IF(NOTA[[#This Row],[ID_H]]="","",IF(NOTA[[#This Row],[FAKTUR]]="",INDIRECT(ADDRESS(ROW()-1,COLUMN())),NOTA[[#This Row],[FAKTUR]]))</f>
        <v/>
      </c>
      <c r="AJ400" s="38" t="str">
        <f ca="1">IF(NOTA[[#This Row],[ID]]="","",COUNTIF(NOTA[ID_H],NOTA[[#This Row],[ID_H]]))</f>
        <v/>
      </c>
      <c r="AK400" s="38" t="str">
        <f ca="1">IF(NOTA[[#This Row],[TGL.NOTA]]="",IF(NOTA[[#This Row],[SUPPLIER_H]]="","",AK399),MONTH(NOTA[[#This Row],[TGL.NOTA]]))</f>
        <v/>
      </c>
      <c r="AL400" s="38" t="str">
        <f>LOWER(SUBSTITUTE(SUBSTITUTE(SUBSTITUTE(SUBSTITUTE(SUBSTITUTE(SUBSTITUTE(SUBSTITUTE(SUBSTITUTE(SUBSTITUTE(NOTA[NAMA BARANG]," ",),".",""),"-",""),"(",""),")",""),",",""),"/",""),"""",""),"+",""))</f>
        <v/>
      </c>
      <c r="AM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8" t="str">
        <f>IF(NOTA[[#This Row],[CONCAT4]]="","",_xlfn.IFNA(MATCH(NOTA[[#This Row],[CONCAT4]],[2]!RAW[CONCAT_H],0),FALSE))</f>
        <v/>
      </c>
      <c r="AQ400" s="38" t="str">
        <f>IF(NOTA[[#This Row],[CONCAT1]]="","",MATCH(NOTA[[#This Row],[CONCAT1]],[3]!db[NB NOTA_C],0))</f>
        <v/>
      </c>
      <c r="AR400" s="38" t="str">
        <f>IF(NOTA[[#This Row],[QTY/ CTN]]="","",TRUE)</f>
        <v/>
      </c>
      <c r="AS400" s="38" t="str">
        <f ca="1">IF(NOTA[[#This Row],[ID_H]]="","",IF(NOTA[[#This Row],[Column3]]=TRUE,NOTA[[#This Row],[QTY/ CTN]],INDEX([3]!db[QTY/ CTN],NOTA[[#This Row],[//DB]])))</f>
        <v/>
      </c>
      <c r="AT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0" s="38" t="str">
        <f ca="1">IF(NOTA[[#This Row],[ID_H]]="","",MATCH(NOTA[[#This Row],[NB NOTA_C_QTY]],[4]!db[NB NOTA_C_QTY+F],0))</f>
        <v/>
      </c>
      <c r="AV400" s="53" t="str">
        <f ca="1">IF(NOTA[[#This Row],[NB NOTA_C_QTY]]="","",ROW()-2)</f>
        <v/>
      </c>
    </row>
    <row r="401" spans="1:48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H401" s="47"/>
      <c r="N401" s="38"/>
      <c r="Q401" s="42"/>
      <c r="R401" s="48"/>
      <c r="S401" s="49"/>
      <c r="U401" s="50"/>
      <c r="V401" s="45"/>
      <c r="W401" s="50" t="str">
        <f>IF(NOTA[[#This Row],[HARGA/ CTN]]="",NOTA[[#This Row],[JUMLAH_H]],NOTA[[#This Row],[HARGA/ CTN]]*IF(NOTA[[#This Row],[C]]="",0,NOTA[[#This Row],[C]]))</f>
        <v/>
      </c>
      <c r="X401" s="50" t="str">
        <f>IF(NOTA[[#This Row],[JUMLAH]]="","",NOTA[[#This Row],[JUMLAH]]*NOTA[[#This Row],[DISC 1]])</f>
        <v/>
      </c>
      <c r="Y401" s="50" t="str">
        <f>IF(NOTA[[#This Row],[JUMLAH]]="","",(NOTA[[#This Row],[JUMLAH]]-NOTA[[#This Row],[DISC 1-]])*NOTA[[#This Row],[DISC 2]])</f>
        <v/>
      </c>
      <c r="Z401" s="50" t="str">
        <f>IF(NOTA[[#This Row],[JUMLAH]]="","",NOTA[[#This Row],[DISC 1-]]+NOTA[[#This Row],[DISC 2-]])</f>
        <v/>
      </c>
      <c r="AA401" s="50" t="str">
        <f>IF(NOTA[[#This Row],[JUMLAH]]="","",NOTA[[#This Row],[JUMLAH]]-NOTA[[#This Row],[DISC]])</f>
        <v/>
      </c>
      <c r="AB401" s="50"/>
      <c r="AC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50" t="str">
        <f>IF(OR(NOTA[[#This Row],[QTY]]="",NOTA[[#This Row],[HARGA SATUAN]]="",),"",NOTA[[#This Row],[QTY]]*NOTA[[#This Row],[HARGA SATUAN]])</f>
        <v/>
      </c>
      <c r="AG401" s="39" t="str">
        <f ca="1">IF(NOTA[ID_H]="","",INDEX(NOTA[TANGGAL],MATCH(,INDIRECT(ADDRESS(ROW(NOTA[TANGGAL]),COLUMN(NOTA[TANGGAL]))&amp;":"&amp;ADDRESS(ROW(),COLUMN(NOTA[TANGGAL]))),-1)))</f>
        <v/>
      </c>
      <c r="AH401" s="41" t="str">
        <f ca="1">IF(NOTA[[#This Row],[NAMA BARANG]]="","",INDEX(NOTA[SUPPLIER],MATCH(,INDIRECT(ADDRESS(ROW(NOTA[ID]),COLUMN(NOTA[ID]))&amp;":"&amp;ADDRESS(ROW(),COLUMN(NOTA[ID]))),-1)))</f>
        <v/>
      </c>
      <c r="AI401" s="41" t="str">
        <f ca="1">IF(NOTA[[#This Row],[ID_H]]="","",IF(NOTA[[#This Row],[FAKTUR]]="",INDIRECT(ADDRESS(ROW()-1,COLUMN())),NOTA[[#This Row],[FAKTUR]]))</f>
        <v/>
      </c>
      <c r="AJ401" s="38" t="str">
        <f ca="1">IF(NOTA[[#This Row],[ID]]="","",COUNTIF(NOTA[ID_H],NOTA[[#This Row],[ID_H]]))</f>
        <v/>
      </c>
      <c r="AK401" s="38" t="str">
        <f ca="1">IF(NOTA[[#This Row],[TGL.NOTA]]="",IF(NOTA[[#This Row],[SUPPLIER_H]]="","",AK400),MONTH(NOTA[[#This Row],[TGL.NOTA]]))</f>
        <v/>
      </c>
      <c r="AL401" s="38" t="str">
        <f>LOWER(SUBSTITUTE(SUBSTITUTE(SUBSTITUTE(SUBSTITUTE(SUBSTITUTE(SUBSTITUTE(SUBSTITUTE(SUBSTITUTE(SUBSTITUTE(NOTA[NAMA BARANG]," ",),".",""),"-",""),"(",""),")",""),",",""),"/",""),"""",""),"+",""))</f>
        <v/>
      </c>
      <c r="AM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38" t="str">
        <f>IF(NOTA[[#This Row],[CONCAT4]]="","",_xlfn.IFNA(MATCH(NOTA[[#This Row],[CONCAT4]],[2]!RAW[CONCAT_H],0),FALSE))</f>
        <v/>
      </c>
      <c r="AQ401" s="38" t="str">
        <f>IF(NOTA[[#This Row],[CONCAT1]]="","",MATCH(NOTA[[#This Row],[CONCAT1]],[3]!db[NB NOTA_C],0))</f>
        <v/>
      </c>
      <c r="AR401" s="38" t="str">
        <f>IF(NOTA[[#This Row],[QTY/ CTN]]="","",TRUE)</f>
        <v/>
      </c>
      <c r="AS401" s="38" t="str">
        <f ca="1">IF(NOTA[[#This Row],[ID_H]]="","",IF(NOTA[[#This Row],[Column3]]=TRUE,NOTA[[#This Row],[QTY/ CTN]],INDEX([3]!db[QTY/ CTN],NOTA[[#This Row],[//DB]])))</f>
        <v/>
      </c>
      <c r="AT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1" s="38" t="str">
        <f ca="1">IF(NOTA[[#This Row],[ID_H]]="","",MATCH(NOTA[[#This Row],[NB NOTA_C_QTY]],[4]!db[NB NOTA_C_QTY+F],0))</f>
        <v/>
      </c>
      <c r="AV401" s="53" t="str">
        <f ca="1">IF(NOTA[[#This Row],[NB NOTA_C_QTY]]="","",ROW()-2)</f>
        <v/>
      </c>
    </row>
    <row r="402" spans="1:48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H402" s="47"/>
      <c r="N402" s="38"/>
      <c r="Q402" s="42"/>
      <c r="R402" s="48"/>
      <c r="S402" s="49"/>
      <c r="U402" s="50"/>
      <c r="V402" s="45"/>
      <c r="W402" s="50" t="str">
        <f>IF(NOTA[[#This Row],[HARGA/ CTN]]="",NOTA[[#This Row],[JUMLAH_H]],NOTA[[#This Row],[HARGA/ CTN]]*IF(NOTA[[#This Row],[C]]="",0,NOTA[[#This Row],[C]]))</f>
        <v/>
      </c>
      <c r="X402" s="50" t="str">
        <f>IF(NOTA[[#This Row],[JUMLAH]]="","",NOTA[[#This Row],[JUMLAH]]*NOTA[[#This Row],[DISC 1]])</f>
        <v/>
      </c>
      <c r="Y402" s="50" t="str">
        <f>IF(NOTA[[#This Row],[JUMLAH]]="","",(NOTA[[#This Row],[JUMLAH]]-NOTA[[#This Row],[DISC 1-]])*NOTA[[#This Row],[DISC 2]])</f>
        <v/>
      </c>
      <c r="Z402" s="50" t="str">
        <f>IF(NOTA[[#This Row],[JUMLAH]]="","",NOTA[[#This Row],[DISC 1-]]+NOTA[[#This Row],[DISC 2-]])</f>
        <v/>
      </c>
      <c r="AA402" s="50" t="str">
        <f>IF(NOTA[[#This Row],[JUMLAH]]="","",NOTA[[#This Row],[JUMLAH]]-NOTA[[#This Row],[DISC]])</f>
        <v/>
      </c>
      <c r="AB402" s="50"/>
      <c r="AC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50" t="str">
        <f>IF(OR(NOTA[[#This Row],[QTY]]="",NOTA[[#This Row],[HARGA SATUAN]]="",),"",NOTA[[#This Row],[QTY]]*NOTA[[#This Row],[HARGA SATUAN]])</f>
        <v/>
      </c>
      <c r="AG402" s="39" t="str">
        <f ca="1">IF(NOTA[ID_H]="","",INDEX(NOTA[TANGGAL],MATCH(,INDIRECT(ADDRESS(ROW(NOTA[TANGGAL]),COLUMN(NOTA[TANGGAL]))&amp;":"&amp;ADDRESS(ROW(),COLUMN(NOTA[TANGGAL]))),-1)))</f>
        <v/>
      </c>
      <c r="AH402" s="41" t="str">
        <f ca="1">IF(NOTA[[#This Row],[NAMA BARANG]]="","",INDEX(NOTA[SUPPLIER],MATCH(,INDIRECT(ADDRESS(ROW(NOTA[ID]),COLUMN(NOTA[ID]))&amp;":"&amp;ADDRESS(ROW(),COLUMN(NOTA[ID]))),-1)))</f>
        <v/>
      </c>
      <c r="AI402" s="41" t="str">
        <f ca="1">IF(NOTA[[#This Row],[ID_H]]="","",IF(NOTA[[#This Row],[FAKTUR]]="",INDIRECT(ADDRESS(ROW()-1,COLUMN())),NOTA[[#This Row],[FAKTUR]]))</f>
        <v/>
      </c>
      <c r="AJ402" s="38" t="str">
        <f ca="1">IF(NOTA[[#This Row],[ID]]="","",COUNTIF(NOTA[ID_H],NOTA[[#This Row],[ID_H]]))</f>
        <v/>
      </c>
      <c r="AK402" s="38" t="str">
        <f ca="1">IF(NOTA[[#This Row],[TGL.NOTA]]="",IF(NOTA[[#This Row],[SUPPLIER_H]]="","",AK401),MONTH(NOTA[[#This Row],[TGL.NOTA]]))</f>
        <v/>
      </c>
      <c r="AL402" s="38" t="str">
        <f>LOWER(SUBSTITUTE(SUBSTITUTE(SUBSTITUTE(SUBSTITUTE(SUBSTITUTE(SUBSTITUTE(SUBSTITUTE(SUBSTITUTE(SUBSTITUTE(NOTA[NAMA BARANG]," ",),".",""),"-",""),"(",""),")",""),",",""),"/",""),"""",""),"+",""))</f>
        <v/>
      </c>
      <c r="AM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38" t="str">
        <f>IF(NOTA[[#This Row],[CONCAT4]]="","",_xlfn.IFNA(MATCH(NOTA[[#This Row],[CONCAT4]],[2]!RAW[CONCAT_H],0),FALSE))</f>
        <v/>
      </c>
      <c r="AQ402" s="38" t="str">
        <f>IF(NOTA[[#This Row],[CONCAT1]]="","",MATCH(NOTA[[#This Row],[CONCAT1]],[3]!db[NB NOTA_C],0))</f>
        <v/>
      </c>
      <c r="AR402" s="38" t="str">
        <f>IF(NOTA[[#This Row],[QTY/ CTN]]="","",TRUE)</f>
        <v/>
      </c>
      <c r="AS402" s="38" t="str">
        <f ca="1">IF(NOTA[[#This Row],[ID_H]]="","",IF(NOTA[[#This Row],[Column3]]=TRUE,NOTA[[#This Row],[QTY/ CTN]],INDEX([3]!db[QTY/ CTN],NOTA[[#This Row],[//DB]])))</f>
        <v/>
      </c>
      <c r="AT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2" s="38" t="str">
        <f ca="1">IF(NOTA[[#This Row],[ID_H]]="","",MATCH(NOTA[[#This Row],[NB NOTA_C_QTY]],[4]!db[NB NOTA_C_QTY+F],0))</f>
        <v/>
      </c>
      <c r="AV402" s="53" t="str">
        <f ca="1">IF(NOTA[[#This Row],[NB NOTA_C_QTY]]="","",ROW()-2)</f>
        <v/>
      </c>
    </row>
    <row r="403" spans="1:48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H403" s="47"/>
      <c r="N403" s="38"/>
      <c r="Q403" s="42"/>
      <c r="R403" s="48"/>
      <c r="S403" s="49"/>
      <c r="U403" s="50"/>
      <c r="V403" s="45"/>
      <c r="W403" s="50" t="str">
        <f>IF(NOTA[[#This Row],[HARGA/ CTN]]="",NOTA[[#This Row],[JUMLAH_H]],NOTA[[#This Row],[HARGA/ CTN]]*IF(NOTA[[#This Row],[C]]="",0,NOTA[[#This Row],[C]]))</f>
        <v/>
      </c>
      <c r="X403" s="50" t="str">
        <f>IF(NOTA[[#This Row],[JUMLAH]]="","",NOTA[[#This Row],[JUMLAH]]*NOTA[[#This Row],[DISC 1]])</f>
        <v/>
      </c>
      <c r="Y403" s="50" t="str">
        <f>IF(NOTA[[#This Row],[JUMLAH]]="","",(NOTA[[#This Row],[JUMLAH]]-NOTA[[#This Row],[DISC 1-]])*NOTA[[#This Row],[DISC 2]])</f>
        <v/>
      </c>
      <c r="Z403" s="50" t="str">
        <f>IF(NOTA[[#This Row],[JUMLAH]]="","",NOTA[[#This Row],[DISC 1-]]+NOTA[[#This Row],[DISC 2-]])</f>
        <v/>
      </c>
      <c r="AA403" s="50" t="str">
        <f>IF(NOTA[[#This Row],[JUMLAH]]="","",NOTA[[#This Row],[JUMLAH]]-NOTA[[#This Row],[DISC]])</f>
        <v/>
      </c>
      <c r="AB403" s="50"/>
      <c r="AC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50" t="str">
        <f>IF(OR(NOTA[[#This Row],[QTY]]="",NOTA[[#This Row],[HARGA SATUAN]]="",),"",NOTA[[#This Row],[QTY]]*NOTA[[#This Row],[HARGA SATUAN]])</f>
        <v/>
      </c>
      <c r="AG403" s="39" t="str">
        <f ca="1">IF(NOTA[ID_H]="","",INDEX(NOTA[TANGGAL],MATCH(,INDIRECT(ADDRESS(ROW(NOTA[TANGGAL]),COLUMN(NOTA[TANGGAL]))&amp;":"&amp;ADDRESS(ROW(),COLUMN(NOTA[TANGGAL]))),-1)))</f>
        <v/>
      </c>
      <c r="AH403" s="41" t="str">
        <f ca="1">IF(NOTA[[#This Row],[NAMA BARANG]]="","",INDEX(NOTA[SUPPLIER],MATCH(,INDIRECT(ADDRESS(ROW(NOTA[ID]),COLUMN(NOTA[ID]))&amp;":"&amp;ADDRESS(ROW(),COLUMN(NOTA[ID]))),-1)))</f>
        <v/>
      </c>
      <c r="AI403" s="41" t="str">
        <f ca="1">IF(NOTA[[#This Row],[ID_H]]="","",IF(NOTA[[#This Row],[FAKTUR]]="",INDIRECT(ADDRESS(ROW()-1,COLUMN())),NOTA[[#This Row],[FAKTUR]]))</f>
        <v/>
      </c>
      <c r="AJ403" s="38" t="str">
        <f ca="1">IF(NOTA[[#This Row],[ID]]="","",COUNTIF(NOTA[ID_H],NOTA[[#This Row],[ID_H]]))</f>
        <v/>
      </c>
      <c r="AK403" s="38" t="str">
        <f ca="1">IF(NOTA[[#This Row],[TGL.NOTA]]="",IF(NOTA[[#This Row],[SUPPLIER_H]]="","",AK402),MONTH(NOTA[[#This Row],[TGL.NOTA]]))</f>
        <v/>
      </c>
      <c r="AL403" s="38" t="str">
        <f>LOWER(SUBSTITUTE(SUBSTITUTE(SUBSTITUTE(SUBSTITUTE(SUBSTITUTE(SUBSTITUTE(SUBSTITUTE(SUBSTITUTE(SUBSTITUTE(NOTA[NAMA BARANG]," ",),".",""),"-",""),"(",""),")",""),",",""),"/",""),"""",""),"+",""))</f>
        <v/>
      </c>
      <c r="AM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8" t="str">
        <f>IF(NOTA[[#This Row],[CONCAT4]]="","",_xlfn.IFNA(MATCH(NOTA[[#This Row],[CONCAT4]],[2]!RAW[CONCAT_H],0),FALSE))</f>
        <v/>
      </c>
      <c r="AQ403" s="38" t="str">
        <f>IF(NOTA[[#This Row],[CONCAT1]]="","",MATCH(NOTA[[#This Row],[CONCAT1]],[3]!db[NB NOTA_C],0))</f>
        <v/>
      </c>
      <c r="AR403" s="38" t="str">
        <f>IF(NOTA[[#This Row],[QTY/ CTN]]="","",TRUE)</f>
        <v/>
      </c>
      <c r="AS403" s="38" t="str">
        <f ca="1">IF(NOTA[[#This Row],[ID_H]]="","",IF(NOTA[[#This Row],[Column3]]=TRUE,NOTA[[#This Row],[QTY/ CTN]],INDEX([3]!db[QTY/ CTN],NOTA[[#This Row],[//DB]])))</f>
        <v/>
      </c>
      <c r="AT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3" s="38" t="str">
        <f ca="1">IF(NOTA[[#This Row],[ID_H]]="","",MATCH(NOTA[[#This Row],[NB NOTA_C_QTY]],[4]!db[NB NOTA_C_QTY+F],0))</f>
        <v/>
      </c>
      <c r="AV403" s="53" t="str">
        <f ca="1">IF(NOTA[[#This Row],[NB NOTA_C_QTY]]="","",ROW()-2)</f>
        <v/>
      </c>
    </row>
    <row r="404" spans="1:48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H404" s="47"/>
      <c r="N404" s="38"/>
      <c r="Q404" s="42"/>
      <c r="R404" s="48"/>
      <c r="S404" s="49"/>
      <c r="U404" s="50"/>
      <c r="V404" s="45"/>
      <c r="W404" s="50" t="str">
        <f>IF(NOTA[[#This Row],[HARGA/ CTN]]="",NOTA[[#This Row],[JUMLAH_H]],NOTA[[#This Row],[HARGA/ CTN]]*IF(NOTA[[#This Row],[C]]="",0,NOTA[[#This Row],[C]]))</f>
        <v/>
      </c>
      <c r="X404" s="50" t="str">
        <f>IF(NOTA[[#This Row],[JUMLAH]]="","",NOTA[[#This Row],[JUMLAH]]*NOTA[[#This Row],[DISC 1]])</f>
        <v/>
      </c>
      <c r="Y404" s="50" t="str">
        <f>IF(NOTA[[#This Row],[JUMLAH]]="","",(NOTA[[#This Row],[JUMLAH]]-NOTA[[#This Row],[DISC 1-]])*NOTA[[#This Row],[DISC 2]])</f>
        <v/>
      </c>
      <c r="Z404" s="50" t="str">
        <f>IF(NOTA[[#This Row],[JUMLAH]]="","",NOTA[[#This Row],[DISC 1-]]+NOTA[[#This Row],[DISC 2-]])</f>
        <v/>
      </c>
      <c r="AA404" s="50" t="str">
        <f>IF(NOTA[[#This Row],[JUMLAH]]="","",NOTA[[#This Row],[JUMLAH]]-NOTA[[#This Row],[DISC]])</f>
        <v/>
      </c>
      <c r="AB404" s="50"/>
      <c r="AC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4" s="50" t="str">
        <f>IF(OR(NOTA[[#This Row],[QTY]]="",NOTA[[#This Row],[HARGA SATUAN]]="",),"",NOTA[[#This Row],[QTY]]*NOTA[[#This Row],[HARGA SATUAN]])</f>
        <v/>
      </c>
      <c r="AG404" s="39" t="str">
        <f ca="1">IF(NOTA[ID_H]="","",INDEX(NOTA[TANGGAL],MATCH(,INDIRECT(ADDRESS(ROW(NOTA[TANGGAL]),COLUMN(NOTA[TANGGAL]))&amp;":"&amp;ADDRESS(ROW(),COLUMN(NOTA[TANGGAL]))),-1)))</f>
        <v/>
      </c>
      <c r="AH404" s="41" t="str">
        <f ca="1">IF(NOTA[[#This Row],[NAMA BARANG]]="","",INDEX(NOTA[SUPPLIER],MATCH(,INDIRECT(ADDRESS(ROW(NOTA[ID]),COLUMN(NOTA[ID]))&amp;":"&amp;ADDRESS(ROW(),COLUMN(NOTA[ID]))),-1)))</f>
        <v/>
      </c>
      <c r="AI404" s="41" t="str">
        <f ca="1">IF(NOTA[[#This Row],[ID_H]]="","",IF(NOTA[[#This Row],[FAKTUR]]="",INDIRECT(ADDRESS(ROW()-1,COLUMN())),NOTA[[#This Row],[FAKTUR]]))</f>
        <v/>
      </c>
      <c r="AJ404" s="38" t="str">
        <f ca="1">IF(NOTA[[#This Row],[ID]]="","",COUNTIF(NOTA[ID_H],NOTA[[#This Row],[ID_H]]))</f>
        <v/>
      </c>
      <c r="AK404" s="38" t="str">
        <f ca="1">IF(NOTA[[#This Row],[TGL.NOTA]]="",IF(NOTA[[#This Row],[SUPPLIER_H]]="","",AK403),MONTH(NOTA[[#This Row],[TGL.NOTA]]))</f>
        <v/>
      </c>
      <c r="AL404" s="38" t="str">
        <f>LOWER(SUBSTITUTE(SUBSTITUTE(SUBSTITUTE(SUBSTITUTE(SUBSTITUTE(SUBSTITUTE(SUBSTITUTE(SUBSTITUTE(SUBSTITUTE(NOTA[NAMA BARANG]," ",),".",""),"-",""),"(",""),")",""),",",""),"/",""),"""",""),"+",""))</f>
        <v/>
      </c>
      <c r="AM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38" t="str">
        <f>IF(NOTA[[#This Row],[CONCAT4]]="","",_xlfn.IFNA(MATCH(NOTA[[#This Row],[CONCAT4]],[2]!RAW[CONCAT_H],0),FALSE))</f>
        <v/>
      </c>
      <c r="AQ404" s="38" t="str">
        <f>IF(NOTA[[#This Row],[CONCAT1]]="","",MATCH(NOTA[[#This Row],[CONCAT1]],[3]!db[NB NOTA_C],0))</f>
        <v/>
      </c>
      <c r="AR404" s="38" t="str">
        <f>IF(NOTA[[#This Row],[QTY/ CTN]]="","",TRUE)</f>
        <v/>
      </c>
      <c r="AS404" s="38" t="str">
        <f ca="1">IF(NOTA[[#This Row],[ID_H]]="","",IF(NOTA[[#This Row],[Column3]]=TRUE,NOTA[[#This Row],[QTY/ CTN]],INDEX([3]!db[QTY/ CTN],NOTA[[#This Row],[//DB]])))</f>
        <v/>
      </c>
      <c r="AT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4" s="38" t="str">
        <f ca="1">IF(NOTA[[#This Row],[ID_H]]="","",MATCH(NOTA[[#This Row],[NB NOTA_C_QTY]],[4]!db[NB NOTA_C_QTY+F],0))</f>
        <v/>
      </c>
      <c r="AV404" s="53" t="str">
        <f ca="1">IF(NOTA[[#This Row],[NB NOTA_C_QTY]]="","",ROW()-2)</f>
        <v/>
      </c>
    </row>
    <row r="405" spans="1:48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H405" s="47"/>
      <c r="N405" s="38"/>
      <c r="Q405" s="42"/>
      <c r="R405" s="48"/>
      <c r="S405" s="49"/>
      <c r="U405" s="50"/>
      <c r="V405" s="45"/>
      <c r="W405" s="50" t="str">
        <f>IF(NOTA[[#This Row],[HARGA/ CTN]]="",NOTA[[#This Row],[JUMLAH_H]],NOTA[[#This Row],[HARGA/ CTN]]*IF(NOTA[[#This Row],[C]]="",0,NOTA[[#This Row],[C]]))</f>
        <v/>
      </c>
      <c r="X405" s="50" t="str">
        <f>IF(NOTA[[#This Row],[JUMLAH]]="","",NOTA[[#This Row],[JUMLAH]]*NOTA[[#This Row],[DISC 1]])</f>
        <v/>
      </c>
      <c r="Y405" s="50" t="str">
        <f>IF(NOTA[[#This Row],[JUMLAH]]="","",(NOTA[[#This Row],[JUMLAH]]-NOTA[[#This Row],[DISC 1-]])*NOTA[[#This Row],[DISC 2]])</f>
        <v/>
      </c>
      <c r="Z405" s="50" t="str">
        <f>IF(NOTA[[#This Row],[JUMLAH]]="","",NOTA[[#This Row],[DISC 1-]]+NOTA[[#This Row],[DISC 2-]])</f>
        <v/>
      </c>
      <c r="AA405" s="50" t="str">
        <f>IF(NOTA[[#This Row],[JUMLAH]]="","",NOTA[[#This Row],[JUMLAH]]-NOTA[[#This Row],[DISC]])</f>
        <v/>
      </c>
      <c r="AB405" s="50"/>
      <c r="AC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5" s="50" t="str">
        <f>IF(OR(NOTA[[#This Row],[QTY]]="",NOTA[[#This Row],[HARGA SATUAN]]="",),"",NOTA[[#This Row],[QTY]]*NOTA[[#This Row],[HARGA SATUAN]])</f>
        <v/>
      </c>
      <c r="AG405" s="39" t="str">
        <f ca="1">IF(NOTA[ID_H]="","",INDEX(NOTA[TANGGAL],MATCH(,INDIRECT(ADDRESS(ROW(NOTA[TANGGAL]),COLUMN(NOTA[TANGGAL]))&amp;":"&amp;ADDRESS(ROW(),COLUMN(NOTA[TANGGAL]))),-1)))</f>
        <v/>
      </c>
      <c r="AH405" s="41" t="str">
        <f ca="1">IF(NOTA[[#This Row],[NAMA BARANG]]="","",INDEX(NOTA[SUPPLIER],MATCH(,INDIRECT(ADDRESS(ROW(NOTA[ID]),COLUMN(NOTA[ID]))&amp;":"&amp;ADDRESS(ROW(),COLUMN(NOTA[ID]))),-1)))</f>
        <v/>
      </c>
      <c r="AI405" s="41" t="str">
        <f ca="1">IF(NOTA[[#This Row],[ID_H]]="","",IF(NOTA[[#This Row],[FAKTUR]]="",INDIRECT(ADDRESS(ROW()-1,COLUMN())),NOTA[[#This Row],[FAKTUR]]))</f>
        <v/>
      </c>
      <c r="AJ405" s="38" t="str">
        <f ca="1">IF(NOTA[[#This Row],[ID]]="","",COUNTIF(NOTA[ID_H],NOTA[[#This Row],[ID_H]]))</f>
        <v/>
      </c>
      <c r="AK405" s="38" t="str">
        <f ca="1">IF(NOTA[[#This Row],[TGL.NOTA]]="",IF(NOTA[[#This Row],[SUPPLIER_H]]="","",AK404),MONTH(NOTA[[#This Row],[TGL.NOTA]]))</f>
        <v/>
      </c>
      <c r="AL405" s="38" t="str">
        <f>LOWER(SUBSTITUTE(SUBSTITUTE(SUBSTITUTE(SUBSTITUTE(SUBSTITUTE(SUBSTITUTE(SUBSTITUTE(SUBSTITUTE(SUBSTITUTE(NOTA[NAMA BARANG]," ",),".",""),"-",""),"(",""),")",""),",",""),"/",""),"""",""),"+",""))</f>
        <v/>
      </c>
      <c r="AM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8" t="str">
        <f>IF(NOTA[[#This Row],[CONCAT4]]="","",_xlfn.IFNA(MATCH(NOTA[[#This Row],[CONCAT4]],[2]!RAW[CONCAT_H],0),FALSE))</f>
        <v/>
      </c>
      <c r="AQ405" s="38" t="str">
        <f>IF(NOTA[[#This Row],[CONCAT1]]="","",MATCH(NOTA[[#This Row],[CONCAT1]],[3]!db[NB NOTA_C],0))</f>
        <v/>
      </c>
      <c r="AR405" s="38" t="str">
        <f>IF(NOTA[[#This Row],[QTY/ CTN]]="","",TRUE)</f>
        <v/>
      </c>
      <c r="AS405" s="38" t="str">
        <f ca="1">IF(NOTA[[#This Row],[ID_H]]="","",IF(NOTA[[#This Row],[Column3]]=TRUE,NOTA[[#This Row],[QTY/ CTN]],INDEX([3]!db[QTY/ CTN],NOTA[[#This Row],[//DB]])))</f>
        <v/>
      </c>
      <c r="AT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5" s="38" t="str">
        <f ca="1">IF(NOTA[[#This Row],[ID_H]]="","",MATCH(NOTA[[#This Row],[NB NOTA_C_QTY]],[4]!db[NB NOTA_C_QTY+F],0))</f>
        <v/>
      </c>
      <c r="AV405" s="53" t="str">
        <f ca="1">IF(NOTA[[#This Row],[NB NOTA_C_QTY]]="","",ROW()-2)</f>
        <v/>
      </c>
    </row>
    <row r="406" spans="1:48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H406" s="47"/>
      <c r="N406" s="38"/>
      <c r="Q406" s="42"/>
      <c r="R406" s="48"/>
      <c r="S406" s="49"/>
      <c r="U406" s="50"/>
      <c r="V406" s="45"/>
      <c r="W406" s="50" t="str">
        <f>IF(NOTA[[#This Row],[HARGA/ CTN]]="",NOTA[[#This Row],[JUMLAH_H]],NOTA[[#This Row],[HARGA/ CTN]]*IF(NOTA[[#This Row],[C]]="",0,NOTA[[#This Row],[C]]))</f>
        <v/>
      </c>
      <c r="X406" s="50" t="str">
        <f>IF(NOTA[[#This Row],[JUMLAH]]="","",NOTA[[#This Row],[JUMLAH]]*NOTA[[#This Row],[DISC 1]])</f>
        <v/>
      </c>
      <c r="Y406" s="50" t="str">
        <f>IF(NOTA[[#This Row],[JUMLAH]]="","",(NOTA[[#This Row],[JUMLAH]]-NOTA[[#This Row],[DISC 1-]])*NOTA[[#This Row],[DISC 2]])</f>
        <v/>
      </c>
      <c r="Z406" s="50" t="str">
        <f>IF(NOTA[[#This Row],[JUMLAH]]="","",NOTA[[#This Row],[DISC 1-]]+NOTA[[#This Row],[DISC 2-]])</f>
        <v/>
      </c>
      <c r="AA406" s="50" t="str">
        <f>IF(NOTA[[#This Row],[JUMLAH]]="","",NOTA[[#This Row],[JUMLAH]]-NOTA[[#This Row],[DISC]])</f>
        <v/>
      </c>
      <c r="AB406" s="50"/>
      <c r="AC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6" s="50" t="str">
        <f>IF(OR(NOTA[[#This Row],[QTY]]="",NOTA[[#This Row],[HARGA SATUAN]]="",),"",NOTA[[#This Row],[QTY]]*NOTA[[#This Row],[HARGA SATUAN]])</f>
        <v/>
      </c>
      <c r="AG406" s="39" t="str">
        <f ca="1">IF(NOTA[ID_H]="","",INDEX(NOTA[TANGGAL],MATCH(,INDIRECT(ADDRESS(ROW(NOTA[TANGGAL]),COLUMN(NOTA[TANGGAL]))&amp;":"&amp;ADDRESS(ROW(),COLUMN(NOTA[TANGGAL]))),-1)))</f>
        <v/>
      </c>
      <c r="AH406" s="41" t="str">
        <f ca="1">IF(NOTA[[#This Row],[NAMA BARANG]]="","",INDEX(NOTA[SUPPLIER],MATCH(,INDIRECT(ADDRESS(ROW(NOTA[ID]),COLUMN(NOTA[ID]))&amp;":"&amp;ADDRESS(ROW(),COLUMN(NOTA[ID]))),-1)))</f>
        <v/>
      </c>
      <c r="AI406" s="41" t="str">
        <f ca="1">IF(NOTA[[#This Row],[ID_H]]="","",IF(NOTA[[#This Row],[FAKTUR]]="",INDIRECT(ADDRESS(ROW()-1,COLUMN())),NOTA[[#This Row],[FAKTUR]]))</f>
        <v/>
      </c>
      <c r="AJ406" s="38" t="str">
        <f ca="1">IF(NOTA[[#This Row],[ID]]="","",COUNTIF(NOTA[ID_H],NOTA[[#This Row],[ID_H]]))</f>
        <v/>
      </c>
      <c r="AK406" s="38" t="str">
        <f ca="1">IF(NOTA[[#This Row],[TGL.NOTA]]="",IF(NOTA[[#This Row],[SUPPLIER_H]]="","",AK405),MONTH(NOTA[[#This Row],[TGL.NOTA]]))</f>
        <v/>
      </c>
      <c r="AL406" s="38" t="str">
        <f>LOWER(SUBSTITUTE(SUBSTITUTE(SUBSTITUTE(SUBSTITUTE(SUBSTITUTE(SUBSTITUTE(SUBSTITUTE(SUBSTITUTE(SUBSTITUTE(NOTA[NAMA BARANG]," ",),".",""),"-",""),"(",""),")",""),",",""),"/",""),"""",""),"+",""))</f>
        <v/>
      </c>
      <c r="AM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8" t="str">
        <f>IF(NOTA[[#This Row],[CONCAT4]]="","",_xlfn.IFNA(MATCH(NOTA[[#This Row],[CONCAT4]],[2]!RAW[CONCAT_H],0),FALSE))</f>
        <v/>
      </c>
      <c r="AQ406" s="38" t="str">
        <f>IF(NOTA[[#This Row],[CONCAT1]]="","",MATCH(NOTA[[#This Row],[CONCAT1]],[3]!db[NB NOTA_C],0))</f>
        <v/>
      </c>
      <c r="AR406" s="38" t="str">
        <f>IF(NOTA[[#This Row],[QTY/ CTN]]="","",TRUE)</f>
        <v/>
      </c>
      <c r="AS406" s="38" t="str">
        <f ca="1">IF(NOTA[[#This Row],[ID_H]]="","",IF(NOTA[[#This Row],[Column3]]=TRUE,NOTA[[#This Row],[QTY/ CTN]],INDEX([3]!db[QTY/ CTN],NOTA[[#This Row],[//DB]])))</f>
        <v/>
      </c>
      <c r="AT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6" s="38" t="str">
        <f ca="1">IF(NOTA[[#This Row],[ID_H]]="","",MATCH(NOTA[[#This Row],[NB NOTA_C_QTY]],[4]!db[NB NOTA_C_QTY+F],0))</f>
        <v/>
      </c>
      <c r="AV406" s="53" t="str">
        <f ca="1">IF(NOTA[[#This Row],[NB NOTA_C_QTY]]="","",ROW()-2)</f>
        <v/>
      </c>
    </row>
    <row r="407" spans="1:48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H407" s="47"/>
      <c r="N407" s="38"/>
      <c r="Q407" s="42"/>
      <c r="R407" s="48"/>
      <c r="S407" s="49"/>
      <c r="U407" s="50"/>
      <c r="V407" s="45"/>
      <c r="W407" s="50" t="str">
        <f>IF(NOTA[[#This Row],[HARGA/ CTN]]="",NOTA[[#This Row],[JUMLAH_H]],NOTA[[#This Row],[HARGA/ CTN]]*IF(NOTA[[#This Row],[C]]="",0,NOTA[[#This Row],[C]]))</f>
        <v/>
      </c>
      <c r="X407" s="50" t="str">
        <f>IF(NOTA[[#This Row],[JUMLAH]]="","",NOTA[[#This Row],[JUMLAH]]*NOTA[[#This Row],[DISC 1]])</f>
        <v/>
      </c>
      <c r="Y407" s="50" t="str">
        <f>IF(NOTA[[#This Row],[JUMLAH]]="","",(NOTA[[#This Row],[JUMLAH]]-NOTA[[#This Row],[DISC 1-]])*NOTA[[#This Row],[DISC 2]])</f>
        <v/>
      </c>
      <c r="Z407" s="50" t="str">
        <f>IF(NOTA[[#This Row],[JUMLAH]]="","",NOTA[[#This Row],[DISC 1-]]+NOTA[[#This Row],[DISC 2-]])</f>
        <v/>
      </c>
      <c r="AA407" s="50" t="str">
        <f>IF(NOTA[[#This Row],[JUMLAH]]="","",NOTA[[#This Row],[JUMLAH]]-NOTA[[#This Row],[DISC]])</f>
        <v/>
      </c>
      <c r="AB407" s="50"/>
      <c r="AC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50" t="str">
        <f>IF(OR(NOTA[[#This Row],[QTY]]="",NOTA[[#This Row],[HARGA SATUAN]]="",),"",NOTA[[#This Row],[QTY]]*NOTA[[#This Row],[HARGA SATUAN]])</f>
        <v/>
      </c>
      <c r="AG407" s="39" t="str">
        <f ca="1">IF(NOTA[ID_H]="","",INDEX(NOTA[TANGGAL],MATCH(,INDIRECT(ADDRESS(ROW(NOTA[TANGGAL]),COLUMN(NOTA[TANGGAL]))&amp;":"&amp;ADDRESS(ROW(),COLUMN(NOTA[TANGGAL]))),-1)))</f>
        <v/>
      </c>
      <c r="AH407" s="41" t="str">
        <f ca="1">IF(NOTA[[#This Row],[NAMA BARANG]]="","",INDEX(NOTA[SUPPLIER],MATCH(,INDIRECT(ADDRESS(ROW(NOTA[ID]),COLUMN(NOTA[ID]))&amp;":"&amp;ADDRESS(ROW(),COLUMN(NOTA[ID]))),-1)))</f>
        <v/>
      </c>
      <c r="AI407" s="41" t="str">
        <f ca="1">IF(NOTA[[#This Row],[ID_H]]="","",IF(NOTA[[#This Row],[FAKTUR]]="",INDIRECT(ADDRESS(ROW()-1,COLUMN())),NOTA[[#This Row],[FAKTUR]]))</f>
        <v/>
      </c>
      <c r="AJ407" s="38" t="str">
        <f ca="1">IF(NOTA[[#This Row],[ID]]="","",COUNTIF(NOTA[ID_H],NOTA[[#This Row],[ID_H]]))</f>
        <v/>
      </c>
      <c r="AK407" s="38" t="str">
        <f ca="1">IF(NOTA[[#This Row],[TGL.NOTA]]="",IF(NOTA[[#This Row],[SUPPLIER_H]]="","",AK406),MONTH(NOTA[[#This Row],[TGL.NOTA]]))</f>
        <v/>
      </c>
      <c r="AL407" s="38" t="str">
        <f>LOWER(SUBSTITUTE(SUBSTITUTE(SUBSTITUTE(SUBSTITUTE(SUBSTITUTE(SUBSTITUTE(SUBSTITUTE(SUBSTITUTE(SUBSTITUTE(NOTA[NAMA BARANG]," ",),".",""),"-",""),"(",""),")",""),",",""),"/",""),"""",""),"+",""))</f>
        <v/>
      </c>
      <c r="AM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8" t="str">
        <f>IF(NOTA[[#This Row],[CONCAT4]]="","",_xlfn.IFNA(MATCH(NOTA[[#This Row],[CONCAT4]],[2]!RAW[CONCAT_H],0),FALSE))</f>
        <v/>
      </c>
      <c r="AQ407" s="38" t="str">
        <f>IF(NOTA[[#This Row],[CONCAT1]]="","",MATCH(NOTA[[#This Row],[CONCAT1]],[3]!db[NB NOTA_C],0))</f>
        <v/>
      </c>
      <c r="AR407" s="38" t="str">
        <f>IF(NOTA[[#This Row],[QTY/ CTN]]="","",TRUE)</f>
        <v/>
      </c>
      <c r="AS407" s="38" t="str">
        <f ca="1">IF(NOTA[[#This Row],[ID_H]]="","",IF(NOTA[[#This Row],[Column3]]=TRUE,NOTA[[#This Row],[QTY/ CTN]],INDEX([3]!db[QTY/ CTN],NOTA[[#This Row],[//DB]])))</f>
        <v/>
      </c>
      <c r="AT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7" s="38" t="str">
        <f ca="1">IF(NOTA[[#This Row],[ID_H]]="","",MATCH(NOTA[[#This Row],[NB NOTA_C_QTY]],[4]!db[NB NOTA_C_QTY+F],0))</f>
        <v/>
      </c>
      <c r="AV407" s="53" t="str">
        <f ca="1">IF(NOTA[[#This Row],[NB NOTA_C_QTY]]="","",ROW()-2)</f>
        <v/>
      </c>
    </row>
    <row r="408" spans="1:48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H408" s="47"/>
      <c r="N408" s="38"/>
      <c r="Q408" s="42"/>
      <c r="R408" s="48"/>
      <c r="S408" s="49"/>
      <c r="U408" s="50"/>
      <c r="V408" s="45"/>
      <c r="W408" s="50" t="str">
        <f>IF(NOTA[[#This Row],[HARGA/ CTN]]="",NOTA[[#This Row],[JUMLAH_H]],NOTA[[#This Row],[HARGA/ CTN]]*IF(NOTA[[#This Row],[C]]="",0,NOTA[[#This Row],[C]]))</f>
        <v/>
      </c>
      <c r="X408" s="50" t="str">
        <f>IF(NOTA[[#This Row],[JUMLAH]]="","",NOTA[[#This Row],[JUMLAH]]*NOTA[[#This Row],[DISC 1]])</f>
        <v/>
      </c>
      <c r="Y408" s="50" t="str">
        <f>IF(NOTA[[#This Row],[JUMLAH]]="","",(NOTA[[#This Row],[JUMLAH]]-NOTA[[#This Row],[DISC 1-]])*NOTA[[#This Row],[DISC 2]])</f>
        <v/>
      </c>
      <c r="Z408" s="50" t="str">
        <f>IF(NOTA[[#This Row],[JUMLAH]]="","",NOTA[[#This Row],[DISC 1-]]+NOTA[[#This Row],[DISC 2-]])</f>
        <v/>
      </c>
      <c r="AA408" s="50" t="str">
        <f>IF(NOTA[[#This Row],[JUMLAH]]="","",NOTA[[#This Row],[JUMLAH]]-NOTA[[#This Row],[DISC]])</f>
        <v/>
      </c>
      <c r="AB408" s="50"/>
      <c r="AC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8" s="50" t="str">
        <f>IF(OR(NOTA[[#This Row],[QTY]]="",NOTA[[#This Row],[HARGA SATUAN]]="",),"",NOTA[[#This Row],[QTY]]*NOTA[[#This Row],[HARGA SATUAN]])</f>
        <v/>
      </c>
      <c r="AG408" s="39" t="str">
        <f ca="1">IF(NOTA[ID_H]="","",INDEX(NOTA[TANGGAL],MATCH(,INDIRECT(ADDRESS(ROW(NOTA[TANGGAL]),COLUMN(NOTA[TANGGAL]))&amp;":"&amp;ADDRESS(ROW(),COLUMN(NOTA[TANGGAL]))),-1)))</f>
        <v/>
      </c>
      <c r="AH408" s="41" t="str">
        <f ca="1">IF(NOTA[[#This Row],[NAMA BARANG]]="","",INDEX(NOTA[SUPPLIER],MATCH(,INDIRECT(ADDRESS(ROW(NOTA[ID]),COLUMN(NOTA[ID]))&amp;":"&amp;ADDRESS(ROW(),COLUMN(NOTA[ID]))),-1)))</f>
        <v/>
      </c>
      <c r="AI408" s="41" t="str">
        <f ca="1">IF(NOTA[[#This Row],[ID_H]]="","",IF(NOTA[[#This Row],[FAKTUR]]="",INDIRECT(ADDRESS(ROW()-1,COLUMN())),NOTA[[#This Row],[FAKTUR]]))</f>
        <v/>
      </c>
      <c r="AJ408" s="38" t="str">
        <f ca="1">IF(NOTA[[#This Row],[ID]]="","",COUNTIF(NOTA[ID_H],NOTA[[#This Row],[ID_H]]))</f>
        <v/>
      </c>
      <c r="AK408" s="38" t="str">
        <f ca="1">IF(NOTA[[#This Row],[TGL.NOTA]]="",IF(NOTA[[#This Row],[SUPPLIER_H]]="","",AK407),MONTH(NOTA[[#This Row],[TGL.NOTA]]))</f>
        <v/>
      </c>
      <c r="AL408" s="38" t="str">
        <f>LOWER(SUBSTITUTE(SUBSTITUTE(SUBSTITUTE(SUBSTITUTE(SUBSTITUTE(SUBSTITUTE(SUBSTITUTE(SUBSTITUTE(SUBSTITUTE(NOTA[NAMA BARANG]," ",),".",""),"-",""),"(",""),")",""),",",""),"/",""),"""",""),"+",""))</f>
        <v/>
      </c>
      <c r="AM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8" t="str">
        <f>IF(NOTA[[#This Row],[CONCAT4]]="","",_xlfn.IFNA(MATCH(NOTA[[#This Row],[CONCAT4]],[2]!RAW[CONCAT_H],0),FALSE))</f>
        <v/>
      </c>
      <c r="AQ408" s="38" t="str">
        <f>IF(NOTA[[#This Row],[CONCAT1]]="","",MATCH(NOTA[[#This Row],[CONCAT1]],[3]!db[NB NOTA_C],0))</f>
        <v/>
      </c>
      <c r="AR408" s="38" t="str">
        <f>IF(NOTA[[#This Row],[QTY/ CTN]]="","",TRUE)</f>
        <v/>
      </c>
      <c r="AS408" s="38" t="str">
        <f ca="1">IF(NOTA[[#This Row],[ID_H]]="","",IF(NOTA[[#This Row],[Column3]]=TRUE,NOTA[[#This Row],[QTY/ CTN]],INDEX([3]!db[QTY/ CTN],NOTA[[#This Row],[//DB]])))</f>
        <v/>
      </c>
      <c r="AT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8" s="38" t="str">
        <f ca="1">IF(NOTA[[#This Row],[ID_H]]="","",MATCH(NOTA[[#This Row],[NB NOTA_C_QTY]],[4]!db[NB NOTA_C_QTY+F],0))</f>
        <v/>
      </c>
      <c r="AV408" s="53" t="str">
        <f ca="1">IF(NOTA[[#This Row],[NB NOTA_C_QTY]]="","",ROW()-2)</f>
        <v/>
      </c>
    </row>
    <row r="409" spans="1:48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H409" s="47"/>
      <c r="N409" s="38"/>
      <c r="Q409" s="42"/>
      <c r="R409" s="48"/>
      <c r="S409" s="49"/>
      <c r="U409" s="50"/>
      <c r="V409" s="45"/>
      <c r="W409" s="50" t="str">
        <f>IF(NOTA[[#This Row],[HARGA/ CTN]]="",NOTA[[#This Row],[JUMLAH_H]],NOTA[[#This Row],[HARGA/ CTN]]*IF(NOTA[[#This Row],[C]]="",0,NOTA[[#This Row],[C]]))</f>
        <v/>
      </c>
      <c r="X409" s="50" t="str">
        <f>IF(NOTA[[#This Row],[JUMLAH]]="","",NOTA[[#This Row],[JUMLAH]]*NOTA[[#This Row],[DISC 1]])</f>
        <v/>
      </c>
      <c r="Y409" s="50" t="str">
        <f>IF(NOTA[[#This Row],[JUMLAH]]="","",(NOTA[[#This Row],[JUMLAH]]-NOTA[[#This Row],[DISC 1-]])*NOTA[[#This Row],[DISC 2]])</f>
        <v/>
      </c>
      <c r="Z409" s="50" t="str">
        <f>IF(NOTA[[#This Row],[JUMLAH]]="","",NOTA[[#This Row],[DISC 1-]]+NOTA[[#This Row],[DISC 2-]])</f>
        <v/>
      </c>
      <c r="AA409" s="50" t="str">
        <f>IF(NOTA[[#This Row],[JUMLAH]]="","",NOTA[[#This Row],[JUMLAH]]-NOTA[[#This Row],[DISC]])</f>
        <v/>
      </c>
      <c r="AB409" s="50"/>
      <c r="AC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0" t="str">
        <f>IF(OR(NOTA[[#This Row],[QTY]]="",NOTA[[#This Row],[HARGA SATUAN]]="",),"",NOTA[[#This Row],[QTY]]*NOTA[[#This Row],[HARGA SATUAN]])</f>
        <v/>
      </c>
      <c r="AG409" s="39" t="str">
        <f ca="1">IF(NOTA[ID_H]="","",INDEX(NOTA[TANGGAL],MATCH(,INDIRECT(ADDRESS(ROW(NOTA[TANGGAL]),COLUMN(NOTA[TANGGAL]))&amp;":"&amp;ADDRESS(ROW(),COLUMN(NOTA[TANGGAL]))),-1)))</f>
        <v/>
      </c>
      <c r="AH409" s="41" t="str">
        <f ca="1">IF(NOTA[[#This Row],[NAMA BARANG]]="","",INDEX(NOTA[SUPPLIER],MATCH(,INDIRECT(ADDRESS(ROW(NOTA[ID]),COLUMN(NOTA[ID]))&amp;":"&amp;ADDRESS(ROW(),COLUMN(NOTA[ID]))),-1)))</f>
        <v/>
      </c>
      <c r="AI409" s="41" t="str">
        <f ca="1">IF(NOTA[[#This Row],[ID_H]]="","",IF(NOTA[[#This Row],[FAKTUR]]="",INDIRECT(ADDRESS(ROW()-1,COLUMN())),NOTA[[#This Row],[FAKTUR]]))</f>
        <v/>
      </c>
      <c r="AJ409" s="38" t="str">
        <f ca="1">IF(NOTA[[#This Row],[ID]]="","",COUNTIF(NOTA[ID_H],NOTA[[#This Row],[ID_H]]))</f>
        <v/>
      </c>
      <c r="AK409" s="38" t="str">
        <f ca="1">IF(NOTA[[#This Row],[TGL.NOTA]]="",IF(NOTA[[#This Row],[SUPPLIER_H]]="","",AK408),MONTH(NOTA[[#This Row],[TGL.NOTA]]))</f>
        <v/>
      </c>
      <c r="AL409" s="38" t="str">
        <f>LOWER(SUBSTITUTE(SUBSTITUTE(SUBSTITUTE(SUBSTITUTE(SUBSTITUTE(SUBSTITUTE(SUBSTITUTE(SUBSTITUTE(SUBSTITUTE(NOTA[NAMA BARANG]," ",),".",""),"-",""),"(",""),")",""),",",""),"/",""),"""",""),"+",""))</f>
        <v/>
      </c>
      <c r="AM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8" t="str">
        <f>IF(NOTA[[#This Row],[CONCAT4]]="","",_xlfn.IFNA(MATCH(NOTA[[#This Row],[CONCAT4]],[2]!RAW[CONCAT_H],0),FALSE))</f>
        <v/>
      </c>
      <c r="AQ409" s="38" t="str">
        <f>IF(NOTA[[#This Row],[CONCAT1]]="","",MATCH(NOTA[[#This Row],[CONCAT1]],[3]!db[NB NOTA_C],0))</f>
        <v/>
      </c>
      <c r="AR409" s="38" t="str">
        <f>IF(NOTA[[#This Row],[QTY/ CTN]]="","",TRUE)</f>
        <v/>
      </c>
      <c r="AS409" s="38" t="str">
        <f ca="1">IF(NOTA[[#This Row],[ID_H]]="","",IF(NOTA[[#This Row],[Column3]]=TRUE,NOTA[[#This Row],[QTY/ CTN]],INDEX([3]!db[QTY/ CTN],NOTA[[#This Row],[//DB]])))</f>
        <v/>
      </c>
      <c r="AT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9" s="38" t="str">
        <f ca="1">IF(NOTA[[#This Row],[ID_H]]="","",MATCH(NOTA[[#This Row],[NB NOTA_C_QTY]],[4]!db[NB NOTA_C_QTY+F],0))</f>
        <v/>
      </c>
      <c r="AV409" s="53" t="str">
        <f ca="1">IF(NOTA[[#This Row],[NB NOTA_C_QTY]]="","",ROW()-2)</f>
        <v/>
      </c>
    </row>
    <row r="410" spans="1:48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H410" s="47"/>
      <c r="N410" s="38"/>
      <c r="Q410" s="42"/>
      <c r="R410" s="48"/>
      <c r="S410" s="49"/>
      <c r="U410" s="50"/>
      <c r="V410" s="45"/>
      <c r="W410" s="50" t="str">
        <f>IF(NOTA[[#This Row],[HARGA/ CTN]]="",NOTA[[#This Row],[JUMLAH_H]],NOTA[[#This Row],[HARGA/ CTN]]*IF(NOTA[[#This Row],[C]]="",0,NOTA[[#This Row],[C]]))</f>
        <v/>
      </c>
      <c r="X410" s="50" t="str">
        <f>IF(NOTA[[#This Row],[JUMLAH]]="","",NOTA[[#This Row],[JUMLAH]]*NOTA[[#This Row],[DISC 1]])</f>
        <v/>
      </c>
      <c r="Y410" s="50" t="str">
        <f>IF(NOTA[[#This Row],[JUMLAH]]="","",(NOTA[[#This Row],[JUMLAH]]-NOTA[[#This Row],[DISC 1-]])*NOTA[[#This Row],[DISC 2]])</f>
        <v/>
      </c>
      <c r="Z410" s="50" t="str">
        <f>IF(NOTA[[#This Row],[JUMLAH]]="","",NOTA[[#This Row],[DISC 1-]]+NOTA[[#This Row],[DISC 2-]])</f>
        <v/>
      </c>
      <c r="AA410" s="50" t="str">
        <f>IF(NOTA[[#This Row],[JUMLAH]]="","",NOTA[[#This Row],[JUMLAH]]-NOTA[[#This Row],[DISC]])</f>
        <v/>
      </c>
      <c r="AB410" s="50"/>
      <c r="AC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50" t="str">
        <f>IF(OR(NOTA[[#This Row],[QTY]]="",NOTA[[#This Row],[HARGA SATUAN]]="",),"",NOTA[[#This Row],[QTY]]*NOTA[[#This Row],[HARGA SATUAN]])</f>
        <v/>
      </c>
      <c r="AG410" s="39" t="str">
        <f ca="1">IF(NOTA[ID_H]="","",INDEX(NOTA[TANGGAL],MATCH(,INDIRECT(ADDRESS(ROW(NOTA[TANGGAL]),COLUMN(NOTA[TANGGAL]))&amp;":"&amp;ADDRESS(ROW(),COLUMN(NOTA[TANGGAL]))),-1)))</f>
        <v/>
      </c>
      <c r="AH410" s="41" t="str">
        <f ca="1">IF(NOTA[[#This Row],[NAMA BARANG]]="","",INDEX(NOTA[SUPPLIER],MATCH(,INDIRECT(ADDRESS(ROW(NOTA[ID]),COLUMN(NOTA[ID]))&amp;":"&amp;ADDRESS(ROW(),COLUMN(NOTA[ID]))),-1)))</f>
        <v/>
      </c>
      <c r="AI410" s="41" t="str">
        <f ca="1">IF(NOTA[[#This Row],[ID_H]]="","",IF(NOTA[[#This Row],[FAKTUR]]="",INDIRECT(ADDRESS(ROW()-1,COLUMN())),NOTA[[#This Row],[FAKTUR]]))</f>
        <v/>
      </c>
      <c r="AJ410" s="38" t="str">
        <f ca="1">IF(NOTA[[#This Row],[ID]]="","",COUNTIF(NOTA[ID_H],NOTA[[#This Row],[ID_H]]))</f>
        <v/>
      </c>
      <c r="AK410" s="38" t="str">
        <f ca="1">IF(NOTA[[#This Row],[TGL.NOTA]]="",IF(NOTA[[#This Row],[SUPPLIER_H]]="","",AK409),MONTH(NOTA[[#This Row],[TGL.NOTA]]))</f>
        <v/>
      </c>
      <c r="AL410" s="38" t="str">
        <f>LOWER(SUBSTITUTE(SUBSTITUTE(SUBSTITUTE(SUBSTITUTE(SUBSTITUTE(SUBSTITUTE(SUBSTITUTE(SUBSTITUTE(SUBSTITUTE(NOTA[NAMA BARANG]," ",),".",""),"-",""),"(",""),")",""),",",""),"/",""),"""",""),"+",""))</f>
        <v/>
      </c>
      <c r="AM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38" t="str">
        <f>IF(NOTA[[#This Row],[CONCAT4]]="","",_xlfn.IFNA(MATCH(NOTA[[#This Row],[CONCAT4]],[2]!RAW[CONCAT_H],0),FALSE))</f>
        <v/>
      </c>
      <c r="AQ410" s="38" t="str">
        <f>IF(NOTA[[#This Row],[CONCAT1]]="","",MATCH(NOTA[[#This Row],[CONCAT1]],[3]!db[NB NOTA_C],0))</f>
        <v/>
      </c>
      <c r="AR410" s="38" t="str">
        <f>IF(NOTA[[#This Row],[QTY/ CTN]]="","",TRUE)</f>
        <v/>
      </c>
      <c r="AS410" s="38" t="str">
        <f ca="1">IF(NOTA[[#This Row],[ID_H]]="","",IF(NOTA[[#This Row],[Column3]]=TRUE,NOTA[[#This Row],[QTY/ CTN]],INDEX([3]!db[QTY/ CTN],NOTA[[#This Row],[//DB]])))</f>
        <v/>
      </c>
      <c r="AT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0" s="38" t="str">
        <f ca="1">IF(NOTA[[#This Row],[ID_H]]="","",MATCH(NOTA[[#This Row],[NB NOTA_C_QTY]],[4]!db[NB NOTA_C_QTY+F],0))</f>
        <v/>
      </c>
      <c r="AV410" s="53" t="str">
        <f ca="1">IF(NOTA[[#This Row],[NB NOTA_C_QTY]]="","",ROW()-2)</f>
        <v/>
      </c>
    </row>
    <row r="411" spans="1:48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H411" s="47"/>
      <c r="N411" s="38"/>
      <c r="Q411" s="42"/>
      <c r="R411" s="48"/>
      <c r="S411" s="49"/>
      <c r="U411" s="50"/>
      <c r="V411" s="45"/>
      <c r="W411" s="50" t="str">
        <f>IF(NOTA[[#This Row],[HARGA/ CTN]]="",NOTA[[#This Row],[JUMLAH_H]],NOTA[[#This Row],[HARGA/ CTN]]*IF(NOTA[[#This Row],[C]]="",0,NOTA[[#This Row],[C]]))</f>
        <v/>
      </c>
      <c r="X411" s="50" t="str">
        <f>IF(NOTA[[#This Row],[JUMLAH]]="","",NOTA[[#This Row],[JUMLAH]]*NOTA[[#This Row],[DISC 1]])</f>
        <v/>
      </c>
      <c r="Y411" s="50" t="str">
        <f>IF(NOTA[[#This Row],[JUMLAH]]="","",(NOTA[[#This Row],[JUMLAH]]-NOTA[[#This Row],[DISC 1-]])*NOTA[[#This Row],[DISC 2]])</f>
        <v/>
      </c>
      <c r="Z411" s="50" t="str">
        <f>IF(NOTA[[#This Row],[JUMLAH]]="","",NOTA[[#This Row],[DISC 1-]]+NOTA[[#This Row],[DISC 2-]])</f>
        <v/>
      </c>
      <c r="AA411" s="50" t="str">
        <f>IF(NOTA[[#This Row],[JUMLAH]]="","",NOTA[[#This Row],[JUMLAH]]-NOTA[[#This Row],[DISC]])</f>
        <v/>
      </c>
      <c r="AB411" s="50"/>
      <c r="AC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1" s="50" t="str">
        <f>IF(OR(NOTA[[#This Row],[QTY]]="",NOTA[[#This Row],[HARGA SATUAN]]="",),"",NOTA[[#This Row],[QTY]]*NOTA[[#This Row],[HARGA SATUAN]])</f>
        <v/>
      </c>
      <c r="AG411" s="39" t="str">
        <f ca="1">IF(NOTA[ID_H]="","",INDEX(NOTA[TANGGAL],MATCH(,INDIRECT(ADDRESS(ROW(NOTA[TANGGAL]),COLUMN(NOTA[TANGGAL]))&amp;":"&amp;ADDRESS(ROW(),COLUMN(NOTA[TANGGAL]))),-1)))</f>
        <v/>
      </c>
      <c r="AH411" s="41" t="str">
        <f ca="1">IF(NOTA[[#This Row],[NAMA BARANG]]="","",INDEX(NOTA[SUPPLIER],MATCH(,INDIRECT(ADDRESS(ROW(NOTA[ID]),COLUMN(NOTA[ID]))&amp;":"&amp;ADDRESS(ROW(),COLUMN(NOTA[ID]))),-1)))</f>
        <v/>
      </c>
      <c r="AI411" s="41" t="str">
        <f ca="1">IF(NOTA[[#This Row],[ID_H]]="","",IF(NOTA[[#This Row],[FAKTUR]]="",INDIRECT(ADDRESS(ROW()-1,COLUMN())),NOTA[[#This Row],[FAKTUR]]))</f>
        <v/>
      </c>
      <c r="AJ411" s="38" t="str">
        <f ca="1">IF(NOTA[[#This Row],[ID]]="","",COUNTIF(NOTA[ID_H],NOTA[[#This Row],[ID_H]]))</f>
        <v/>
      </c>
      <c r="AK411" s="38" t="str">
        <f ca="1">IF(NOTA[[#This Row],[TGL.NOTA]]="",IF(NOTA[[#This Row],[SUPPLIER_H]]="","",AK410),MONTH(NOTA[[#This Row],[TGL.NOTA]]))</f>
        <v/>
      </c>
      <c r="AL411" s="38" t="str">
        <f>LOWER(SUBSTITUTE(SUBSTITUTE(SUBSTITUTE(SUBSTITUTE(SUBSTITUTE(SUBSTITUTE(SUBSTITUTE(SUBSTITUTE(SUBSTITUTE(NOTA[NAMA BARANG]," ",),".",""),"-",""),"(",""),")",""),",",""),"/",""),"""",""),"+",""))</f>
        <v/>
      </c>
      <c r="AM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8" t="str">
        <f>IF(NOTA[[#This Row],[CONCAT4]]="","",_xlfn.IFNA(MATCH(NOTA[[#This Row],[CONCAT4]],[2]!RAW[CONCAT_H],0),FALSE))</f>
        <v/>
      </c>
      <c r="AQ411" s="38" t="str">
        <f>IF(NOTA[[#This Row],[CONCAT1]]="","",MATCH(NOTA[[#This Row],[CONCAT1]],[3]!db[NB NOTA_C],0))</f>
        <v/>
      </c>
      <c r="AR411" s="38" t="str">
        <f>IF(NOTA[[#This Row],[QTY/ CTN]]="","",TRUE)</f>
        <v/>
      </c>
      <c r="AS411" s="38" t="str">
        <f ca="1">IF(NOTA[[#This Row],[ID_H]]="","",IF(NOTA[[#This Row],[Column3]]=TRUE,NOTA[[#This Row],[QTY/ CTN]],INDEX([3]!db[QTY/ CTN],NOTA[[#This Row],[//DB]])))</f>
        <v/>
      </c>
      <c r="AT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1" s="38" t="str">
        <f ca="1">IF(NOTA[[#This Row],[ID_H]]="","",MATCH(NOTA[[#This Row],[NB NOTA_C_QTY]],[4]!db[NB NOTA_C_QTY+F],0))</f>
        <v/>
      </c>
      <c r="AV411" s="53" t="str">
        <f ca="1">IF(NOTA[[#This Row],[NB NOTA_C_QTY]]="","",ROW()-2)</f>
        <v/>
      </c>
    </row>
    <row r="412" spans="1:48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H412" s="47"/>
      <c r="N412" s="38"/>
      <c r="Q412" s="42"/>
      <c r="R412" s="48"/>
      <c r="S412" s="49"/>
      <c r="U412" s="50"/>
      <c r="V412" s="45"/>
      <c r="W412" s="50" t="str">
        <f>IF(NOTA[[#This Row],[HARGA/ CTN]]="",NOTA[[#This Row],[JUMLAH_H]],NOTA[[#This Row],[HARGA/ CTN]]*IF(NOTA[[#This Row],[C]]="",0,NOTA[[#This Row],[C]]))</f>
        <v/>
      </c>
      <c r="X412" s="50" t="str">
        <f>IF(NOTA[[#This Row],[JUMLAH]]="","",NOTA[[#This Row],[JUMLAH]]*NOTA[[#This Row],[DISC 1]])</f>
        <v/>
      </c>
      <c r="Y412" s="50" t="str">
        <f>IF(NOTA[[#This Row],[JUMLAH]]="","",(NOTA[[#This Row],[JUMLAH]]-NOTA[[#This Row],[DISC 1-]])*NOTA[[#This Row],[DISC 2]])</f>
        <v/>
      </c>
      <c r="Z412" s="50" t="str">
        <f>IF(NOTA[[#This Row],[JUMLAH]]="","",NOTA[[#This Row],[DISC 1-]]+NOTA[[#This Row],[DISC 2-]])</f>
        <v/>
      </c>
      <c r="AA412" s="50" t="str">
        <f>IF(NOTA[[#This Row],[JUMLAH]]="","",NOTA[[#This Row],[JUMLAH]]-NOTA[[#This Row],[DISC]])</f>
        <v/>
      </c>
      <c r="AB412" s="50"/>
      <c r="AC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0" t="str">
        <f>IF(OR(NOTA[[#This Row],[QTY]]="",NOTA[[#This Row],[HARGA SATUAN]]="",),"",NOTA[[#This Row],[QTY]]*NOTA[[#This Row],[HARGA SATUAN]])</f>
        <v/>
      </c>
      <c r="AG412" s="39" t="str">
        <f ca="1">IF(NOTA[ID_H]="","",INDEX(NOTA[TANGGAL],MATCH(,INDIRECT(ADDRESS(ROW(NOTA[TANGGAL]),COLUMN(NOTA[TANGGAL]))&amp;":"&amp;ADDRESS(ROW(),COLUMN(NOTA[TANGGAL]))),-1)))</f>
        <v/>
      </c>
      <c r="AH412" s="41" t="str">
        <f ca="1">IF(NOTA[[#This Row],[NAMA BARANG]]="","",INDEX(NOTA[SUPPLIER],MATCH(,INDIRECT(ADDRESS(ROW(NOTA[ID]),COLUMN(NOTA[ID]))&amp;":"&amp;ADDRESS(ROW(),COLUMN(NOTA[ID]))),-1)))</f>
        <v/>
      </c>
      <c r="AI412" s="41" t="str">
        <f ca="1">IF(NOTA[[#This Row],[ID_H]]="","",IF(NOTA[[#This Row],[FAKTUR]]="",INDIRECT(ADDRESS(ROW()-1,COLUMN())),NOTA[[#This Row],[FAKTUR]]))</f>
        <v/>
      </c>
      <c r="AJ412" s="38" t="str">
        <f ca="1">IF(NOTA[[#This Row],[ID]]="","",COUNTIF(NOTA[ID_H],NOTA[[#This Row],[ID_H]]))</f>
        <v/>
      </c>
      <c r="AK412" s="38" t="str">
        <f ca="1">IF(NOTA[[#This Row],[TGL.NOTA]]="",IF(NOTA[[#This Row],[SUPPLIER_H]]="","",AK411),MONTH(NOTA[[#This Row],[TGL.NOTA]]))</f>
        <v/>
      </c>
      <c r="AL412" s="38" t="str">
        <f>LOWER(SUBSTITUTE(SUBSTITUTE(SUBSTITUTE(SUBSTITUTE(SUBSTITUTE(SUBSTITUTE(SUBSTITUTE(SUBSTITUTE(SUBSTITUTE(NOTA[NAMA BARANG]," ",),".",""),"-",""),"(",""),")",""),",",""),"/",""),"""",""),"+",""))</f>
        <v/>
      </c>
      <c r="AM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8" t="str">
        <f>IF(NOTA[[#This Row],[CONCAT4]]="","",_xlfn.IFNA(MATCH(NOTA[[#This Row],[CONCAT4]],[2]!RAW[CONCAT_H],0),FALSE))</f>
        <v/>
      </c>
      <c r="AQ412" s="38" t="str">
        <f>IF(NOTA[[#This Row],[CONCAT1]]="","",MATCH(NOTA[[#This Row],[CONCAT1]],[3]!db[NB NOTA_C],0))</f>
        <v/>
      </c>
      <c r="AR412" s="38" t="str">
        <f>IF(NOTA[[#This Row],[QTY/ CTN]]="","",TRUE)</f>
        <v/>
      </c>
      <c r="AS412" s="38" t="str">
        <f ca="1">IF(NOTA[[#This Row],[ID_H]]="","",IF(NOTA[[#This Row],[Column3]]=TRUE,NOTA[[#This Row],[QTY/ CTN]],INDEX([3]!db[QTY/ CTN],NOTA[[#This Row],[//DB]])))</f>
        <v/>
      </c>
      <c r="AT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8" t="str">
        <f ca="1">IF(NOTA[[#This Row],[ID_H]]="","",MATCH(NOTA[[#This Row],[NB NOTA_C_QTY]],[4]!db[NB NOTA_C_QTY+F],0))</f>
        <v/>
      </c>
      <c r="AV412" s="53" t="str">
        <f ca="1">IF(NOTA[[#This Row],[NB NOTA_C_QTY]]="","",ROW()-2)</f>
        <v/>
      </c>
    </row>
    <row r="413" spans="1:48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H413" s="47"/>
      <c r="N413" s="38"/>
      <c r="Q413" s="42"/>
      <c r="R413" s="48"/>
      <c r="S413" s="49"/>
      <c r="U413" s="50"/>
      <c r="V413" s="45"/>
      <c r="W413" s="50" t="str">
        <f>IF(NOTA[[#This Row],[HARGA/ CTN]]="",NOTA[[#This Row],[JUMLAH_H]],NOTA[[#This Row],[HARGA/ CTN]]*IF(NOTA[[#This Row],[C]]="",0,NOTA[[#This Row],[C]]))</f>
        <v/>
      </c>
      <c r="X413" s="50" t="str">
        <f>IF(NOTA[[#This Row],[JUMLAH]]="","",NOTA[[#This Row],[JUMLAH]]*NOTA[[#This Row],[DISC 1]])</f>
        <v/>
      </c>
      <c r="Y413" s="50" t="str">
        <f>IF(NOTA[[#This Row],[JUMLAH]]="","",(NOTA[[#This Row],[JUMLAH]]-NOTA[[#This Row],[DISC 1-]])*NOTA[[#This Row],[DISC 2]])</f>
        <v/>
      </c>
      <c r="Z413" s="50" t="str">
        <f>IF(NOTA[[#This Row],[JUMLAH]]="","",NOTA[[#This Row],[DISC 1-]]+NOTA[[#This Row],[DISC 2-]])</f>
        <v/>
      </c>
      <c r="AA413" s="50" t="str">
        <f>IF(NOTA[[#This Row],[JUMLAH]]="","",NOTA[[#This Row],[JUMLAH]]-NOTA[[#This Row],[DISC]])</f>
        <v/>
      </c>
      <c r="AB413" s="50"/>
      <c r="AC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3" s="50" t="str">
        <f>IF(OR(NOTA[[#This Row],[QTY]]="",NOTA[[#This Row],[HARGA SATUAN]]="",),"",NOTA[[#This Row],[QTY]]*NOTA[[#This Row],[HARGA SATUAN]])</f>
        <v/>
      </c>
      <c r="AG413" s="39" t="str">
        <f ca="1">IF(NOTA[ID_H]="","",INDEX(NOTA[TANGGAL],MATCH(,INDIRECT(ADDRESS(ROW(NOTA[TANGGAL]),COLUMN(NOTA[TANGGAL]))&amp;":"&amp;ADDRESS(ROW(),COLUMN(NOTA[TANGGAL]))),-1)))</f>
        <v/>
      </c>
      <c r="AH413" s="41" t="str">
        <f ca="1">IF(NOTA[[#This Row],[NAMA BARANG]]="","",INDEX(NOTA[SUPPLIER],MATCH(,INDIRECT(ADDRESS(ROW(NOTA[ID]),COLUMN(NOTA[ID]))&amp;":"&amp;ADDRESS(ROW(),COLUMN(NOTA[ID]))),-1)))</f>
        <v/>
      </c>
      <c r="AI413" s="41" t="str">
        <f ca="1">IF(NOTA[[#This Row],[ID_H]]="","",IF(NOTA[[#This Row],[FAKTUR]]="",INDIRECT(ADDRESS(ROW()-1,COLUMN())),NOTA[[#This Row],[FAKTUR]]))</f>
        <v/>
      </c>
      <c r="AJ413" s="38" t="str">
        <f ca="1">IF(NOTA[[#This Row],[ID]]="","",COUNTIF(NOTA[ID_H],NOTA[[#This Row],[ID_H]]))</f>
        <v/>
      </c>
      <c r="AK413" s="38" t="str">
        <f ca="1">IF(NOTA[[#This Row],[TGL.NOTA]]="",IF(NOTA[[#This Row],[SUPPLIER_H]]="","",AK412),MONTH(NOTA[[#This Row],[TGL.NOTA]]))</f>
        <v/>
      </c>
      <c r="AL413" s="38" t="str">
        <f>LOWER(SUBSTITUTE(SUBSTITUTE(SUBSTITUTE(SUBSTITUTE(SUBSTITUTE(SUBSTITUTE(SUBSTITUTE(SUBSTITUTE(SUBSTITUTE(NOTA[NAMA BARANG]," ",),".",""),"-",""),"(",""),")",""),",",""),"/",""),"""",""),"+",""))</f>
        <v/>
      </c>
      <c r="AM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3" s="38" t="str">
        <f>IF(NOTA[[#This Row],[CONCAT4]]="","",_xlfn.IFNA(MATCH(NOTA[[#This Row],[CONCAT4]],[2]!RAW[CONCAT_H],0),FALSE))</f>
        <v/>
      </c>
      <c r="AQ413" s="38" t="str">
        <f>IF(NOTA[[#This Row],[CONCAT1]]="","",MATCH(NOTA[[#This Row],[CONCAT1]],[3]!db[NB NOTA_C],0))</f>
        <v/>
      </c>
      <c r="AR413" s="38" t="str">
        <f>IF(NOTA[[#This Row],[QTY/ CTN]]="","",TRUE)</f>
        <v/>
      </c>
      <c r="AS413" s="38" t="str">
        <f ca="1">IF(NOTA[[#This Row],[ID_H]]="","",IF(NOTA[[#This Row],[Column3]]=TRUE,NOTA[[#This Row],[QTY/ CTN]],INDEX([3]!db[QTY/ CTN],NOTA[[#This Row],[//DB]])))</f>
        <v/>
      </c>
      <c r="AT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3" s="38" t="str">
        <f ca="1">IF(NOTA[[#This Row],[ID_H]]="","",MATCH(NOTA[[#This Row],[NB NOTA_C_QTY]],[4]!db[NB NOTA_C_QTY+F],0))</f>
        <v/>
      </c>
      <c r="AV413" s="53" t="str">
        <f ca="1">IF(NOTA[[#This Row],[NB NOTA_C_QTY]]="","",ROW()-2)</f>
        <v/>
      </c>
    </row>
    <row r="414" spans="1:48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H414" s="47"/>
      <c r="N414" s="38"/>
      <c r="Q414" s="42"/>
      <c r="R414" s="48"/>
      <c r="S414" s="49"/>
      <c r="U414" s="50"/>
      <c r="V414" s="45"/>
      <c r="W414" s="50" t="str">
        <f>IF(NOTA[[#This Row],[HARGA/ CTN]]="",NOTA[[#This Row],[JUMLAH_H]],NOTA[[#This Row],[HARGA/ CTN]]*IF(NOTA[[#This Row],[C]]="",0,NOTA[[#This Row],[C]]))</f>
        <v/>
      </c>
      <c r="X414" s="50" t="str">
        <f>IF(NOTA[[#This Row],[JUMLAH]]="","",NOTA[[#This Row],[JUMLAH]]*NOTA[[#This Row],[DISC 1]])</f>
        <v/>
      </c>
      <c r="Y414" s="50" t="str">
        <f>IF(NOTA[[#This Row],[JUMLAH]]="","",(NOTA[[#This Row],[JUMLAH]]-NOTA[[#This Row],[DISC 1-]])*NOTA[[#This Row],[DISC 2]])</f>
        <v/>
      </c>
      <c r="Z414" s="50" t="str">
        <f>IF(NOTA[[#This Row],[JUMLAH]]="","",NOTA[[#This Row],[DISC 1-]]+NOTA[[#This Row],[DISC 2-]])</f>
        <v/>
      </c>
      <c r="AA414" s="50" t="str">
        <f>IF(NOTA[[#This Row],[JUMLAH]]="","",NOTA[[#This Row],[JUMLAH]]-NOTA[[#This Row],[DISC]])</f>
        <v/>
      </c>
      <c r="AB414" s="50"/>
      <c r="AC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50" t="str">
        <f>IF(OR(NOTA[[#This Row],[QTY]]="",NOTA[[#This Row],[HARGA SATUAN]]="",),"",NOTA[[#This Row],[QTY]]*NOTA[[#This Row],[HARGA SATUAN]])</f>
        <v/>
      </c>
      <c r="AG414" s="39" t="str">
        <f ca="1">IF(NOTA[ID_H]="","",INDEX(NOTA[TANGGAL],MATCH(,INDIRECT(ADDRESS(ROW(NOTA[TANGGAL]),COLUMN(NOTA[TANGGAL]))&amp;":"&amp;ADDRESS(ROW(),COLUMN(NOTA[TANGGAL]))),-1)))</f>
        <v/>
      </c>
      <c r="AH414" s="41" t="str">
        <f ca="1">IF(NOTA[[#This Row],[NAMA BARANG]]="","",INDEX(NOTA[SUPPLIER],MATCH(,INDIRECT(ADDRESS(ROW(NOTA[ID]),COLUMN(NOTA[ID]))&amp;":"&amp;ADDRESS(ROW(),COLUMN(NOTA[ID]))),-1)))</f>
        <v/>
      </c>
      <c r="AI414" s="41" t="str">
        <f ca="1">IF(NOTA[[#This Row],[ID_H]]="","",IF(NOTA[[#This Row],[FAKTUR]]="",INDIRECT(ADDRESS(ROW()-1,COLUMN())),NOTA[[#This Row],[FAKTUR]]))</f>
        <v/>
      </c>
      <c r="AJ414" s="38" t="str">
        <f ca="1">IF(NOTA[[#This Row],[ID]]="","",COUNTIF(NOTA[ID_H],NOTA[[#This Row],[ID_H]]))</f>
        <v/>
      </c>
      <c r="AK414" s="38" t="str">
        <f ca="1">IF(NOTA[[#This Row],[TGL.NOTA]]="",IF(NOTA[[#This Row],[SUPPLIER_H]]="","",AK413),MONTH(NOTA[[#This Row],[TGL.NOTA]]))</f>
        <v/>
      </c>
      <c r="AL414" s="38" t="str">
        <f>LOWER(SUBSTITUTE(SUBSTITUTE(SUBSTITUTE(SUBSTITUTE(SUBSTITUTE(SUBSTITUTE(SUBSTITUTE(SUBSTITUTE(SUBSTITUTE(NOTA[NAMA BARANG]," ",),".",""),"-",""),"(",""),")",""),",",""),"/",""),"""",""),"+",""))</f>
        <v/>
      </c>
      <c r="AM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8" t="str">
        <f>IF(NOTA[[#This Row],[CONCAT4]]="","",_xlfn.IFNA(MATCH(NOTA[[#This Row],[CONCAT4]],[2]!RAW[CONCAT_H],0),FALSE))</f>
        <v/>
      </c>
      <c r="AQ414" s="38" t="str">
        <f>IF(NOTA[[#This Row],[CONCAT1]]="","",MATCH(NOTA[[#This Row],[CONCAT1]],[3]!db[NB NOTA_C],0))</f>
        <v/>
      </c>
      <c r="AR414" s="38" t="str">
        <f>IF(NOTA[[#This Row],[QTY/ CTN]]="","",TRUE)</f>
        <v/>
      </c>
      <c r="AS414" s="38" t="str">
        <f ca="1">IF(NOTA[[#This Row],[ID_H]]="","",IF(NOTA[[#This Row],[Column3]]=TRUE,NOTA[[#This Row],[QTY/ CTN]],INDEX([3]!db[QTY/ CTN],NOTA[[#This Row],[//DB]])))</f>
        <v/>
      </c>
      <c r="AT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4" s="38" t="str">
        <f ca="1">IF(NOTA[[#This Row],[ID_H]]="","",MATCH(NOTA[[#This Row],[NB NOTA_C_QTY]],[4]!db[NB NOTA_C_QTY+F],0))</f>
        <v/>
      </c>
      <c r="AV414" s="53" t="str">
        <f ca="1">IF(NOTA[[#This Row],[NB NOTA_C_QTY]]="","",ROW()-2)</f>
        <v/>
      </c>
    </row>
    <row r="415" spans="1:48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H415" s="47"/>
      <c r="N415" s="38"/>
      <c r="Q415" s="42"/>
      <c r="R415" s="48"/>
      <c r="S415" s="49"/>
      <c r="U415" s="50"/>
      <c r="V415" s="45"/>
      <c r="W415" s="50" t="str">
        <f>IF(NOTA[[#This Row],[HARGA/ CTN]]="",NOTA[[#This Row],[JUMLAH_H]],NOTA[[#This Row],[HARGA/ CTN]]*IF(NOTA[[#This Row],[C]]="",0,NOTA[[#This Row],[C]]))</f>
        <v/>
      </c>
      <c r="X415" s="50" t="str">
        <f>IF(NOTA[[#This Row],[JUMLAH]]="","",NOTA[[#This Row],[JUMLAH]]*NOTA[[#This Row],[DISC 1]])</f>
        <v/>
      </c>
      <c r="Y415" s="50" t="str">
        <f>IF(NOTA[[#This Row],[JUMLAH]]="","",(NOTA[[#This Row],[JUMLAH]]-NOTA[[#This Row],[DISC 1-]])*NOTA[[#This Row],[DISC 2]])</f>
        <v/>
      </c>
      <c r="Z415" s="50" t="str">
        <f>IF(NOTA[[#This Row],[JUMLAH]]="","",NOTA[[#This Row],[DISC 1-]]+NOTA[[#This Row],[DISC 2-]])</f>
        <v/>
      </c>
      <c r="AA415" s="50" t="str">
        <f>IF(NOTA[[#This Row],[JUMLAH]]="","",NOTA[[#This Row],[JUMLAH]]-NOTA[[#This Row],[DISC]])</f>
        <v/>
      </c>
      <c r="AB415" s="50"/>
      <c r="AC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5" s="50" t="str">
        <f>IF(OR(NOTA[[#This Row],[QTY]]="",NOTA[[#This Row],[HARGA SATUAN]]="",),"",NOTA[[#This Row],[QTY]]*NOTA[[#This Row],[HARGA SATUAN]])</f>
        <v/>
      </c>
      <c r="AG415" s="39" t="str">
        <f ca="1">IF(NOTA[ID_H]="","",INDEX(NOTA[TANGGAL],MATCH(,INDIRECT(ADDRESS(ROW(NOTA[TANGGAL]),COLUMN(NOTA[TANGGAL]))&amp;":"&amp;ADDRESS(ROW(),COLUMN(NOTA[TANGGAL]))),-1)))</f>
        <v/>
      </c>
      <c r="AH415" s="41" t="str">
        <f ca="1">IF(NOTA[[#This Row],[NAMA BARANG]]="","",INDEX(NOTA[SUPPLIER],MATCH(,INDIRECT(ADDRESS(ROW(NOTA[ID]),COLUMN(NOTA[ID]))&amp;":"&amp;ADDRESS(ROW(),COLUMN(NOTA[ID]))),-1)))</f>
        <v/>
      </c>
      <c r="AI415" s="41" t="str">
        <f ca="1">IF(NOTA[[#This Row],[ID_H]]="","",IF(NOTA[[#This Row],[FAKTUR]]="",INDIRECT(ADDRESS(ROW()-1,COLUMN())),NOTA[[#This Row],[FAKTUR]]))</f>
        <v/>
      </c>
      <c r="AJ415" s="38" t="str">
        <f ca="1">IF(NOTA[[#This Row],[ID]]="","",COUNTIF(NOTA[ID_H],NOTA[[#This Row],[ID_H]]))</f>
        <v/>
      </c>
      <c r="AK415" s="38" t="str">
        <f ca="1">IF(NOTA[[#This Row],[TGL.NOTA]]="",IF(NOTA[[#This Row],[SUPPLIER_H]]="","",AK414),MONTH(NOTA[[#This Row],[TGL.NOTA]]))</f>
        <v/>
      </c>
      <c r="AL415" s="38" t="str">
        <f>LOWER(SUBSTITUTE(SUBSTITUTE(SUBSTITUTE(SUBSTITUTE(SUBSTITUTE(SUBSTITUTE(SUBSTITUTE(SUBSTITUTE(SUBSTITUTE(NOTA[NAMA BARANG]," ",),".",""),"-",""),"(",""),")",""),",",""),"/",""),"""",""),"+",""))</f>
        <v/>
      </c>
      <c r="AM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8" t="str">
        <f>IF(NOTA[[#This Row],[CONCAT4]]="","",_xlfn.IFNA(MATCH(NOTA[[#This Row],[CONCAT4]],[2]!RAW[CONCAT_H],0),FALSE))</f>
        <v/>
      </c>
      <c r="AQ415" s="38" t="str">
        <f>IF(NOTA[[#This Row],[CONCAT1]]="","",MATCH(NOTA[[#This Row],[CONCAT1]],[3]!db[NB NOTA_C],0))</f>
        <v/>
      </c>
      <c r="AR415" s="38" t="str">
        <f>IF(NOTA[[#This Row],[QTY/ CTN]]="","",TRUE)</f>
        <v/>
      </c>
      <c r="AS415" s="38" t="str">
        <f ca="1">IF(NOTA[[#This Row],[ID_H]]="","",IF(NOTA[[#This Row],[Column3]]=TRUE,NOTA[[#This Row],[QTY/ CTN]],INDEX([3]!db[QTY/ CTN],NOTA[[#This Row],[//DB]])))</f>
        <v/>
      </c>
      <c r="AT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5" s="38" t="str">
        <f ca="1">IF(NOTA[[#This Row],[ID_H]]="","",MATCH(NOTA[[#This Row],[NB NOTA_C_QTY]],[4]!db[NB NOTA_C_QTY+F],0))</f>
        <v/>
      </c>
      <c r="AV415" s="53" t="str">
        <f ca="1">IF(NOTA[[#This Row],[NB NOTA_C_QTY]]="","",ROW()-2)</f>
        <v/>
      </c>
    </row>
    <row r="416" spans="1:48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H416" s="47"/>
      <c r="N416" s="38"/>
      <c r="Q416" s="42"/>
      <c r="R416" s="48"/>
      <c r="S416" s="49"/>
      <c r="U416" s="50"/>
      <c r="V416" s="45"/>
      <c r="W416" s="50" t="str">
        <f>IF(NOTA[[#This Row],[HARGA/ CTN]]="",NOTA[[#This Row],[JUMLAH_H]],NOTA[[#This Row],[HARGA/ CTN]]*IF(NOTA[[#This Row],[C]]="",0,NOTA[[#This Row],[C]]))</f>
        <v/>
      </c>
      <c r="X416" s="50" t="str">
        <f>IF(NOTA[[#This Row],[JUMLAH]]="","",NOTA[[#This Row],[JUMLAH]]*NOTA[[#This Row],[DISC 1]])</f>
        <v/>
      </c>
      <c r="Y416" s="50" t="str">
        <f>IF(NOTA[[#This Row],[JUMLAH]]="","",(NOTA[[#This Row],[JUMLAH]]-NOTA[[#This Row],[DISC 1-]])*NOTA[[#This Row],[DISC 2]])</f>
        <v/>
      </c>
      <c r="Z416" s="50" t="str">
        <f>IF(NOTA[[#This Row],[JUMLAH]]="","",NOTA[[#This Row],[DISC 1-]]+NOTA[[#This Row],[DISC 2-]])</f>
        <v/>
      </c>
      <c r="AA416" s="50" t="str">
        <f>IF(NOTA[[#This Row],[JUMLAH]]="","",NOTA[[#This Row],[JUMLAH]]-NOTA[[#This Row],[DISC]])</f>
        <v/>
      </c>
      <c r="AB416" s="50"/>
      <c r="AC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6" s="50" t="str">
        <f>IF(OR(NOTA[[#This Row],[QTY]]="",NOTA[[#This Row],[HARGA SATUAN]]="",),"",NOTA[[#This Row],[QTY]]*NOTA[[#This Row],[HARGA SATUAN]])</f>
        <v/>
      </c>
      <c r="AG416" s="39" t="str">
        <f ca="1">IF(NOTA[ID_H]="","",INDEX(NOTA[TANGGAL],MATCH(,INDIRECT(ADDRESS(ROW(NOTA[TANGGAL]),COLUMN(NOTA[TANGGAL]))&amp;":"&amp;ADDRESS(ROW(),COLUMN(NOTA[TANGGAL]))),-1)))</f>
        <v/>
      </c>
      <c r="AH416" s="41" t="str">
        <f ca="1">IF(NOTA[[#This Row],[NAMA BARANG]]="","",INDEX(NOTA[SUPPLIER],MATCH(,INDIRECT(ADDRESS(ROW(NOTA[ID]),COLUMN(NOTA[ID]))&amp;":"&amp;ADDRESS(ROW(),COLUMN(NOTA[ID]))),-1)))</f>
        <v/>
      </c>
      <c r="AI416" s="41" t="str">
        <f ca="1">IF(NOTA[[#This Row],[ID_H]]="","",IF(NOTA[[#This Row],[FAKTUR]]="",INDIRECT(ADDRESS(ROW()-1,COLUMN())),NOTA[[#This Row],[FAKTUR]]))</f>
        <v/>
      </c>
      <c r="AJ416" s="38" t="str">
        <f ca="1">IF(NOTA[[#This Row],[ID]]="","",COUNTIF(NOTA[ID_H],NOTA[[#This Row],[ID_H]]))</f>
        <v/>
      </c>
      <c r="AK416" s="38" t="str">
        <f ca="1">IF(NOTA[[#This Row],[TGL.NOTA]]="",IF(NOTA[[#This Row],[SUPPLIER_H]]="","",AK415),MONTH(NOTA[[#This Row],[TGL.NOTA]]))</f>
        <v/>
      </c>
      <c r="AL416" s="38" t="str">
        <f>LOWER(SUBSTITUTE(SUBSTITUTE(SUBSTITUTE(SUBSTITUTE(SUBSTITUTE(SUBSTITUTE(SUBSTITUTE(SUBSTITUTE(SUBSTITUTE(NOTA[NAMA BARANG]," ",),".",""),"-",""),"(",""),")",""),",",""),"/",""),"""",""),"+",""))</f>
        <v/>
      </c>
      <c r="AM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8" t="str">
        <f>IF(NOTA[[#This Row],[CONCAT4]]="","",_xlfn.IFNA(MATCH(NOTA[[#This Row],[CONCAT4]],[2]!RAW[CONCAT_H],0),FALSE))</f>
        <v/>
      </c>
      <c r="AQ416" s="38" t="str">
        <f>IF(NOTA[[#This Row],[CONCAT1]]="","",MATCH(NOTA[[#This Row],[CONCAT1]],[3]!db[NB NOTA_C],0))</f>
        <v/>
      </c>
      <c r="AR416" s="38" t="str">
        <f>IF(NOTA[[#This Row],[QTY/ CTN]]="","",TRUE)</f>
        <v/>
      </c>
      <c r="AS416" s="38" t="str">
        <f ca="1">IF(NOTA[[#This Row],[ID_H]]="","",IF(NOTA[[#This Row],[Column3]]=TRUE,NOTA[[#This Row],[QTY/ CTN]],INDEX([3]!db[QTY/ CTN],NOTA[[#This Row],[//DB]])))</f>
        <v/>
      </c>
      <c r="AT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6" s="38" t="str">
        <f ca="1">IF(NOTA[[#This Row],[ID_H]]="","",MATCH(NOTA[[#This Row],[NB NOTA_C_QTY]],[4]!db[NB NOTA_C_QTY+F],0))</f>
        <v/>
      </c>
      <c r="AV416" s="53" t="str">
        <f ca="1">IF(NOTA[[#This Row],[NB NOTA_C_QTY]]="","",ROW()-2)</f>
        <v/>
      </c>
    </row>
    <row r="417" spans="1:48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H417" s="47"/>
      <c r="N417" s="38"/>
      <c r="Q417" s="42"/>
      <c r="R417" s="48"/>
      <c r="S417" s="49"/>
      <c r="U417" s="50"/>
      <c r="V417" s="45"/>
      <c r="W417" s="50" t="str">
        <f>IF(NOTA[[#This Row],[HARGA/ CTN]]="",NOTA[[#This Row],[JUMLAH_H]],NOTA[[#This Row],[HARGA/ CTN]]*IF(NOTA[[#This Row],[C]]="",0,NOTA[[#This Row],[C]]))</f>
        <v/>
      </c>
      <c r="X417" s="50" t="str">
        <f>IF(NOTA[[#This Row],[JUMLAH]]="","",NOTA[[#This Row],[JUMLAH]]*NOTA[[#This Row],[DISC 1]])</f>
        <v/>
      </c>
      <c r="Y417" s="50" t="str">
        <f>IF(NOTA[[#This Row],[JUMLAH]]="","",(NOTA[[#This Row],[JUMLAH]]-NOTA[[#This Row],[DISC 1-]])*NOTA[[#This Row],[DISC 2]])</f>
        <v/>
      </c>
      <c r="Z417" s="50" t="str">
        <f>IF(NOTA[[#This Row],[JUMLAH]]="","",NOTA[[#This Row],[DISC 1-]]+NOTA[[#This Row],[DISC 2-]])</f>
        <v/>
      </c>
      <c r="AA417" s="50" t="str">
        <f>IF(NOTA[[#This Row],[JUMLAH]]="","",NOTA[[#This Row],[JUMLAH]]-NOTA[[#This Row],[DISC]])</f>
        <v/>
      </c>
      <c r="AB417" s="50"/>
      <c r="AC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50" t="str">
        <f>IF(OR(NOTA[[#This Row],[QTY]]="",NOTA[[#This Row],[HARGA SATUAN]]="",),"",NOTA[[#This Row],[QTY]]*NOTA[[#This Row],[HARGA SATUAN]])</f>
        <v/>
      </c>
      <c r="AG417" s="39" t="str">
        <f ca="1">IF(NOTA[ID_H]="","",INDEX(NOTA[TANGGAL],MATCH(,INDIRECT(ADDRESS(ROW(NOTA[TANGGAL]),COLUMN(NOTA[TANGGAL]))&amp;":"&amp;ADDRESS(ROW(),COLUMN(NOTA[TANGGAL]))),-1)))</f>
        <v/>
      </c>
      <c r="AH417" s="41" t="str">
        <f ca="1">IF(NOTA[[#This Row],[NAMA BARANG]]="","",INDEX(NOTA[SUPPLIER],MATCH(,INDIRECT(ADDRESS(ROW(NOTA[ID]),COLUMN(NOTA[ID]))&amp;":"&amp;ADDRESS(ROW(),COLUMN(NOTA[ID]))),-1)))</f>
        <v/>
      </c>
      <c r="AI417" s="41" t="str">
        <f ca="1">IF(NOTA[[#This Row],[ID_H]]="","",IF(NOTA[[#This Row],[FAKTUR]]="",INDIRECT(ADDRESS(ROW()-1,COLUMN())),NOTA[[#This Row],[FAKTUR]]))</f>
        <v/>
      </c>
      <c r="AJ417" s="38" t="str">
        <f ca="1">IF(NOTA[[#This Row],[ID]]="","",COUNTIF(NOTA[ID_H],NOTA[[#This Row],[ID_H]]))</f>
        <v/>
      </c>
      <c r="AK417" s="38" t="str">
        <f ca="1">IF(NOTA[[#This Row],[TGL.NOTA]]="",IF(NOTA[[#This Row],[SUPPLIER_H]]="","",AK416),MONTH(NOTA[[#This Row],[TGL.NOTA]]))</f>
        <v/>
      </c>
      <c r="AL417" s="38" t="str">
        <f>LOWER(SUBSTITUTE(SUBSTITUTE(SUBSTITUTE(SUBSTITUTE(SUBSTITUTE(SUBSTITUTE(SUBSTITUTE(SUBSTITUTE(SUBSTITUTE(NOTA[NAMA BARANG]," ",),".",""),"-",""),"(",""),")",""),",",""),"/",""),"""",""),"+",""))</f>
        <v/>
      </c>
      <c r="AM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8" t="str">
        <f>IF(NOTA[[#This Row],[CONCAT4]]="","",_xlfn.IFNA(MATCH(NOTA[[#This Row],[CONCAT4]],[2]!RAW[CONCAT_H],0),FALSE))</f>
        <v/>
      </c>
      <c r="AQ417" s="38" t="str">
        <f>IF(NOTA[[#This Row],[CONCAT1]]="","",MATCH(NOTA[[#This Row],[CONCAT1]],[3]!db[NB NOTA_C],0))</f>
        <v/>
      </c>
      <c r="AR417" s="38" t="str">
        <f>IF(NOTA[[#This Row],[QTY/ CTN]]="","",TRUE)</f>
        <v/>
      </c>
      <c r="AS417" s="38" t="str">
        <f ca="1">IF(NOTA[[#This Row],[ID_H]]="","",IF(NOTA[[#This Row],[Column3]]=TRUE,NOTA[[#This Row],[QTY/ CTN]],INDEX([3]!db[QTY/ CTN],NOTA[[#This Row],[//DB]])))</f>
        <v/>
      </c>
      <c r="AT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7" s="38" t="str">
        <f ca="1">IF(NOTA[[#This Row],[ID_H]]="","",MATCH(NOTA[[#This Row],[NB NOTA_C_QTY]],[4]!db[NB NOTA_C_QTY+F],0))</f>
        <v/>
      </c>
      <c r="AV417" s="53" t="str">
        <f ca="1">IF(NOTA[[#This Row],[NB NOTA_C_QTY]]="","",ROW()-2)</f>
        <v/>
      </c>
    </row>
    <row r="418" spans="1:48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H418" s="47"/>
      <c r="N418" s="38"/>
      <c r="Q418" s="42"/>
      <c r="R418" s="48"/>
      <c r="S418" s="49"/>
      <c r="U418" s="50"/>
      <c r="V418" s="45"/>
      <c r="W418" s="50" t="str">
        <f>IF(NOTA[[#This Row],[HARGA/ CTN]]="",NOTA[[#This Row],[JUMLAH_H]],NOTA[[#This Row],[HARGA/ CTN]]*IF(NOTA[[#This Row],[C]]="",0,NOTA[[#This Row],[C]]))</f>
        <v/>
      </c>
      <c r="X418" s="50" t="str">
        <f>IF(NOTA[[#This Row],[JUMLAH]]="","",NOTA[[#This Row],[JUMLAH]]*NOTA[[#This Row],[DISC 1]])</f>
        <v/>
      </c>
      <c r="Y418" s="50" t="str">
        <f>IF(NOTA[[#This Row],[JUMLAH]]="","",(NOTA[[#This Row],[JUMLAH]]-NOTA[[#This Row],[DISC 1-]])*NOTA[[#This Row],[DISC 2]])</f>
        <v/>
      </c>
      <c r="Z418" s="50" t="str">
        <f>IF(NOTA[[#This Row],[JUMLAH]]="","",NOTA[[#This Row],[DISC 1-]]+NOTA[[#This Row],[DISC 2-]])</f>
        <v/>
      </c>
      <c r="AA418" s="50" t="str">
        <f>IF(NOTA[[#This Row],[JUMLAH]]="","",NOTA[[#This Row],[JUMLAH]]-NOTA[[#This Row],[DISC]])</f>
        <v/>
      </c>
      <c r="AB418" s="50"/>
      <c r="AC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8" s="50" t="str">
        <f>IF(OR(NOTA[[#This Row],[QTY]]="",NOTA[[#This Row],[HARGA SATUAN]]="",),"",NOTA[[#This Row],[QTY]]*NOTA[[#This Row],[HARGA SATUAN]])</f>
        <v/>
      </c>
      <c r="AG418" s="39" t="str">
        <f ca="1">IF(NOTA[ID_H]="","",INDEX(NOTA[TANGGAL],MATCH(,INDIRECT(ADDRESS(ROW(NOTA[TANGGAL]),COLUMN(NOTA[TANGGAL]))&amp;":"&amp;ADDRESS(ROW(),COLUMN(NOTA[TANGGAL]))),-1)))</f>
        <v/>
      </c>
      <c r="AH418" s="41" t="str">
        <f ca="1">IF(NOTA[[#This Row],[NAMA BARANG]]="","",INDEX(NOTA[SUPPLIER],MATCH(,INDIRECT(ADDRESS(ROW(NOTA[ID]),COLUMN(NOTA[ID]))&amp;":"&amp;ADDRESS(ROW(),COLUMN(NOTA[ID]))),-1)))</f>
        <v/>
      </c>
      <c r="AI418" s="41" t="str">
        <f ca="1">IF(NOTA[[#This Row],[ID_H]]="","",IF(NOTA[[#This Row],[FAKTUR]]="",INDIRECT(ADDRESS(ROW()-1,COLUMN())),NOTA[[#This Row],[FAKTUR]]))</f>
        <v/>
      </c>
      <c r="AJ418" s="38" t="str">
        <f ca="1">IF(NOTA[[#This Row],[ID]]="","",COUNTIF(NOTA[ID_H],NOTA[[#This Row],[ID_H]]))</f>
        <v/>
      </c>
      <c r="AK418" s="38" t="str">
        <f ca="1">IF(NOTA[[#This Row],[TGL.NOTA]]="",IF(NOTA[[#This Row],[SUPPLIER_H]]="","",AK417),MONTH(NOTA[[#This Row],[TGL.NOTA]]))</f>
        <v/>
      </c>
      <c r="AL418" s="38" t="str">
        <f>LOWER(SUBSTITUTE(SUBSTITUTE(SUBSTITUTE(SUBSTITUTE(SUBSTITUTE(SUBSTITUTE(SUBSTITUTE(SUBSTITUTE(SUBSTITUTE(NOTA[NAMA BARANG]," ",),".",""),"-",""),"(",""),")",""),",",""),"/",""),"""",""),"+",""))</f>
        <v/>
      </c>
      <c r="AM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38" t="str">
        <f>IF(NOTA[[#This Row],[CONCAT4]]="","",_xlfn.IFNA(MATCH(NOTA[[#This Row],[CONCAT4]],[2]!RAW[CONCAT_H],0),FALSE))</f>
        <v/>
      </c>
      <c r="AQ418" s="38" t="str">
        <f>IF(NOTA[[#This Row],[CONCAT1]]="","",MATCH(NOTA[[#This Row],[CONCAT1]],[3]!db[NB NOTA_C],0))</f>
        <v/>
      </c>
      <c r="AR418" s="38" t="str">
        <f>IF(NOTA[[#This Row],[QTY/ CTN]]="","",TRUE)</f>
        <v/>
      </c>
      <c r="AS418" s="38" t="str">
        <f ca="1">IF(NOTA[[#This Row],[ID_H]]="","",IF(NOTA[[#This Row],[Column3]]=TRUE,NOTA[[#This Row],[QTY/ CTN]],INDEX([3]!db[QTY/ CTN],NOTA[[#This Row],[//DB]])))</f>
        <v/>
      </c>
      <c r="AT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8" s="38" t="str">
        <f ca="1">IF(NOTA[[#This Row],[ID_H]]="","",MATCH(NOTA[[#This Row],[NB NOTA_C_QTY]],[4]!db[NB NOTA_C_QTY+F],0))</f>
        <v/>
      </c>
      <c r="AV418" s="53" t="str">
        <f ca="1">IF(NOTA[[#This Row],[NB NOTA_C_QTY]]="","",ROW()-2)</f>
        <v/>
      </c>
    </row>
    <row r="419" spans="1:48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H419" s="47"/>
      <c r="N419" s="38"/>
      <c r="Q419" s="42"/>
      <c r="R419" s="48"/>
      <c r="S419" s="49"/>
      <c r="U419" s="50"/>
      <c r="V419" s="45"/>
      <c r="W419" s="50" t="str">
        <f>IF(NOTA[[#This Row],[HARGA/ CTN]]="",NOTA[[#This Row],[JUMLAH_H]],NOTA[[#This Row],[HARGA/ CTN]]*IF(NOTA[[#This Row],[C]]="",0,NOTA[[#This Row],[C]]))</f>
        <v/>
      </c>
      <c r="X419" s="50" t="str">
        <f>IF(NOTA[[#This Row],[JUMLAH]]="","",NOTA[[#This Row],[JUMLAH]]*NOTA[[#This Row],[DISC 1]])</f>
        <v/>
      </c>
      <c r="Y419" s="50" t="str">
        <f>IF(NOTA[[#This Row],[JUMLAH]]="","",(NOTA[[#This Row],[JUMLAH]]-NOTA[[#This Row],[DISC 1-]])*NOTA[[#This Row],[DISC 2]])</f>
        <v/>
      </c>
      <c r="Z419" s="50" t="str">
        <f>IF(NOTA[[#This Row],[JUMLAH]]="","",NOTA[[#This Row],[DISC 1-]]+NOTA[[#This Row],[DISC 2-]])</f>
        <v/>
      </c>
      <c r="AA419" s="50" t="str">
        <f>IF(NOTA[[#This Row],[JUMLAH]]="","",NOTA[[#This Row],[JUMLAH]]-NOTA[[#This Row],[DISC]])</f>
        <v/>
      </c>
      <c r="AB419" s="50"/>
      <c r="AC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0" t="str">
        <f>IF(OR(NOTA[[#This Row],[QTY]]="",NOTA[[#This Row],[HARGA SATUAN]]="",),"",NOTA[[#This Row],[QTY]]*NOTA[[#This Row],[HARGA SATUAN]])</f>
        <v/>
      </c>
      <c r="AG419" s="39" t="str">
        <f ca="1">IF(NOTA[ID_H]="","",INDEX(NOTA[TANGGAL],MATCH(,INDIRECT(ADDRESS(ROW(NOTA[TANGGAL]),COLUMN(NOTA[TANGGAL]))&amp;":"&amp;ADDRESS(ROW(),COLUMN(NOTA[TANGGAL]))),-1)))</f>
        <v/>
      </c>
      <c r="AH419" s="41" t="str">
        <f ca="1">IF(NOTA[[#This Row],[NAMA BARANG]]="","",INDEX(NOTA[SUPPLIER],MATCH(,INDIRECT(ADDRESS(ROW(NOTA[ID]),COLUMN(NOTA[ID]))&amp;":"&amp;ADDRESS(ROW(),COLUMN(NOTA[ID]))),-1)))</f>
        <v/>
      </c>
      <c r="AI419" s="41" t="str">
        <f ca="1">IF(NOTA[[#This Row],[ID_H]]="","",IF(NOTA[[#This Row],[FAKTUR]]="",INDIRECT(ADDRESS(ROW()-1,COLUMN())),NOTA[[#This Row],[FAKTUR]]))</f>
        <v/>
      </c>
      <c r="AJ419" s="38" t="str">
        <f ca="1">IF(NOTA[[#This Row],[ID]]="","",COUNTIF(NOTA[ID_H],NOTA[[#This Row],[ID_H]]))</f>
        <v/>
      </c>
      <c r="AK419" s="38" t="str">
        <f ca="1">IF(NOTA[[#This Row],[TGL.NOTA]]="",IF(NOTA[[#This Row],[SUPPLIER_H]]="","",AK418),MONTH(NOTA[[#This Row],[TGL.NOTA]]))</f>
        <v/>
      </c>
      <c r="AL419" s="38" t="str">
        <f>LOWER(SUBSTITUTE(SUBSTITUTE(SUBSTITUTE(SUBSTITUTE(SUBSTITUTE(SUBSTITUTE(SUBSTITUTE(SUBSTITUTE(SUBSTITUTE(NOTA[NAMA BARANG]," ",),".",""),"-",""),"(",""),")",""),",",""),"/",""),"""",""),"+",""))</f>
        <v/>
      </c>
      <c r="AM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8" t="str">
        <f>IF(NOTA[[#This Row],[CONCAT4]]="","",_xlfn.IFNA(MATCH(NOTA[[#This Row],[CONCAT4]],[2]!RAW[CONCAT_H],0),FALSE))</f>
        <v/>
      </c>
      <c r="AQ419" s="38" t="str">
        <f>IF(NOTA[[#This Row],[CONCAT1]]="","",MATCH(NOTA[[#This Row],[CONCAT1]],[3]!db[NB NOTA_C],0))</f>
        <v/>
      </c>
      <c r="AR419" s="38" t="str">
        <f>IF(NOTA[[#This Row],[QTY/ CTN]]="","",TRUE)</f>
        <v/>
      </c>
      <c r="AS419" s="38" t="str">
        <f ca="1">IF(NOTA[[#This Row],[ID_H]]="","",IF(NOTA[[#This Row],[Column3]]=TRUE,NOTA[[#This Row],[QTY/ CTN]],INDEX([3]!db[QTY/ CTN],NOTA[[#This Row],[//DB]])))</f>
        <v/>
      </c>
      <c r="AT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8" t="str">
        <f ca="1">IF(NOTA[[#This Row],[ID_H]]="","",MATCH(NOTA[[#This Row],[NB NOTA_C_QTY]],[4]!db[NB NOTA_C_QTY+F],0))</f>
        <v/>
      </c>
      <c r="AV419" s="53" t="str">
        <f ca="1">IF(NOTA[[#This Row],[NB NOTA_C_QTY]]="","",ROW()-2)</f>
        <v/>
      </c>
    </row>
    <row r="420" spans="1:48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H420" s="47"/>
      <c r="N420" s="38"/>
      <c r="Q420" s="42"/>
      <c r="R420" s="48"/>
      <c r="S420" s="49"/>
      <c r="U420" s="50"/>
      <c r="V420" s="45"/>
      <c r="W420" s="50" t="str">
        <f>IF(NOTA[[#This Row],[HARGA/ CTN]]="",NOTA[[#This Row],[JUMLAH_H]],NOTA[[#This Row],[HARGA/ CTN]]*IF(NOTA[[#This Row],[C]]="",0,NOTA[[#This Row],[C]]))</f>
        <v/>
      </c>
      <c r="X420" s="50" t="str">
        <f>IF(NOTA[[#This Row],[JUMLAH]]="","",NOTA[[#This Row],[JUMLAH]]*NOTA[[#This Row],[DISC 1]])</f>
        <v/>
      </c>
      <c r="Y420" s="50" t="str">
        <f>IF(NOTA[[#This Row],[JUMLAH]]="","",(NOTA[[#This Row],[JUMLAH]]-NOTA[[#This Row],[DISC 1-]])*NOTA[[#This Row],[DISC 2]])</f>
        <v/>
      </c>
      <c r="Z420" s="50" t="str">
        <f>IF(NOTA[[#This Row],[JUMLAH]]="","",NOTA[[#This Row],[DISC 1-]]+NOTA[[#This Row],[DISC 2-]])</f>
        <v/>
      </c>
      <c r="AA420" s="50" t="str">
        <f>IF(NOTA[[#This Row],[JUMLAH]]="","",NOTA[[#This Row],[JUMLAH]]-NOTA[[#This Row],[DISC]])</f>
        <v/>
      </c>
      <c r="AB420" s="50"/>
      <c r="AC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50" t="str">
        <f>IF(OR(NOTA[[#This Row],[QTY]]="",NOTA[[#This Row],[HARGA SATUAN]]="",),"",NOTA[[#This Row],[QTY]]*NOTA[[#This Row],[HARGA SATUAN]])</f>
        <v/>
      </c>
      <c r="AG420" s="39" t="str">
        <f ca="1">IF(NOTA[ID_H]="","",INDEX(NOTA[TANGGAL],MATCH(,INDIRECT(ADDRESS(ROW(NOTA[TANGGAL]),COLUMN(NOTA[TANGGAL]))&amp;":"&amp;ADDRESS(ROW(),COLUMN(NOTA[TANGGAL]))),-1)))</f>
        <v/>
      </c>
      <c r="AH420" s="41" t="str">
        <f ca="1">IF(NOTA[[#This Row],[NAMA BARANG]]="","",INDEX(NOTA[SUPPLIER],MATCH(,INDIRECT(ADDRESS(ROW(NOTA[ID]),COLUMN(NOTA[ID]))&amp;":"&amp;ADDRESS(ROW(),COLUMN(NOTA[ID]))),-1)))</f>
        <v/>
      </c>
      <c r="AI420" s="41" t="str">
        <f ca="1">IF(NOTA[[#This Row],[ID_H]]="","",IF(NOTA[[#This Row],[FAKTUR]]="",INDIRECT(ADDRESS(ROW()-1,COLUMN())),NOTA[[#This Row],[FAKTUR]]))</f>
        <v/>
      </c>
      <c r="AJ420" s="38" t="str">
        <f ca="1">IF(NOTA[[#This Row],[ID]]="","",COUNTIF(NOTA[ID_H],NOTA[[#This Row],[ID_H]]))</f>
        <v/>
      </c>
      <c r="AK420" s="38" t="str">
        <f ca="1">IF(NOTA[[#This Row],[TGL.NOTA]]="",IF(NOTA[[#This Row],[SUPPLIER_H]]="","",AK419),MONTH(NOTA[[#This Row],[TGL.NOTA]]))</f>
        <v/>
      </c>
      <c r="AL420" s="38" t="str">
        <f>LOWER(SUBSTITUTE(SUBSTITUTE(SUBSTITUTE(SUBSTITUTE(SUBSTITUTE(SUBSTITUTE(SUBSTITUTE(SUBSTITUTE(SUBSTITUTE(NOTA[NAMA BARANG]," ",),".",""),"-",""),"(",""),")",""),",",""),"/",""),"""",""),"+",""))</f>
        <v/>
      </c>
      <c r="AM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38" t="str">
        <f>IF(NOTA[[#This Row],[CONCAT4]]="","",_xlfn.IFNA(MATCH(NOTA[[#This Row],[CONCAT4]],[2]!RAW[CONCAT_H],0),FALSE))</f>
        <v/>
      </c>
      <c r="AQ420" s="38" t="str">
        <f>IF(NOTA[[#This Row],[CONCAT1]]="","",MATCH(NOTA[[#This Row],[CONCAT1]],[3]!db[NB NOTA_C],0))</f>
        <v/>
      </c>
      <c r="AR420" s="38" t="str">
        <f>IF(NOTA[[#This Row],[QTY/ CTN]]="","",TRUE)</f>
        <v/>
      </c>
      <c r="AS420" s="38" t="str">
        <f ca="1">IF(NOTA[[#This Row],[ID_H]]="","",IF(NOTA[[#This Row],[Column3]]=TRUE,NOTA[[#This Row],[QTY/ CTN]],INDEX([3]!db[QTY/ CTN],NOTA[[#This Row],[//DB]])))</f>
        <v/>
      </c>
      <c r="AT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0" s="38" t="str">
        <f ca="1">IF(NOTA[[#This Row],[ID_H]]="","",MATCH(NOTA[[#This Row],[NB NOTA_C_QTY]],[4]!db[NB NOTA_C_QTY+F],0))</f>
        <v/>
      </c>
      <c r="AV420" s="53" t="str">
        <f ca="1">IF(NOTA[[#This Row],[NB NOTA_C_QTY]]="","",ROW()-2)</f>
        <v/>
      </c>
    </row>
    <row r="421" spans="1:48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H421" s="47"/>
      <c r="N421" s="38"/>
      <c r="Q421" s="42"/>
      <c r="R421" s="48"/>
      <c r="S421" s="49"/>
      <c r="U421" s="50"/>
      <c r="V421" s="45"/>
      <c r="W421" s="50" t="str">
        <f>IF(NOTA[[#This Row],[HARGA/ CTN]]="",NOTA[[#This Row],[JUMLAH_H]],NOTA[[#This Row],[HARGA/ CTN]]*IF(NOTA[[#This Row],[C]]="",0,NOTA[[#This Row],[C]]))</f>
        <v/>
      </c>
      <c r="X421" s="50" t="str">
        <f>IF(NOTA[[#This Row],[JUMLAH]]="","",NOTA[[#This Row],[JUMLAH]]*NOTA[[#This Row],[DISC 1]])</f>
        <v/>
      </c>
      <c r="Y421" s="50" t="str">
        <f>IF(NOTA[[#This Row],[JUMLAH]]="","",(NOTA[[#This Row],[JUMLAH]]-NOTA[[#This Row],[DISC 1-]])*NOTA[[#This Row],[DISC 2]])</f>
        <v/>
      </c>
      <c r="Z421" s="50" t="str">
        <f>IF(NOTA[[#This Row],[JUMLAH]]="","",NOTA[[#This Row],[DISC 1-]]+NOTA[[#This Row],[DISC 2-]])</f>
        <v/>
      </c>
      <c r="AA421" s="50" t="str">
        <f>IF(NOTA[[#This Row],[JUMLAH]]="","",NOTA[[#This Row],[JUMLAH]]-NOTA[[#This Row],[DISC]])</f>
        <v/>
      </c>
      <c r="AB421" s="50"/>
      <c r="AC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50" t="str">
        <f>IF(OR(NOTA[[#This Row],[QTY]]="",NOTA[[#This Row],[HARGA SATUAN]]="",),"",NOTA[[#This Row],[QTY]]*NOTA[[#This Row],[HARGA SATUAN]])</f>
        <v/>
      </c>
      <c r="AG421" s="39" t="str">
        <f ca="1">IF(NOTA[ID_H]="","",INDEX(NOTA[TANGGAL],MATCH(,INDIRECT(ADDRESS(ROW(NOTA[TANGGAL]),COLUMN(NOTA[TANGGAL]))&amp;":"&amp;ADDRESS(ROW(),COLUMN(NOTA[TANGGAL]))),-1)))</f>
        <v/>
      </c>
      <c r="AH421" s="41" t="str">
        <f ca="1">IF(NOTA[[#This Row],[NAMA BARANG]]="","",INDEX(NOTA[SUPPLIER],MATCH(,INDIRECT(ADDRESS(ROW(NOTA[ID]),COLUMN(NOTA[ID]))&amp;":"&amp;ADDRESS(ROW(),COLUMN(NOTA[ID]))),-1)))</f>
        <v/>
      </c>
      <c r="AI421" s="41" t="str">
        <f ca="1">IF(NOTA[[#This Row],[ID_H]]="","",IF(NOTA[[#This Row],[FAKTUR]]="",INDIRECT(ADDRESS(ROW()-1,COLUMN())),NOTA[[#This Row],[FAKTUR]]))</f>
        <v/>
      </c>
      <c r="AJ421" s="38" t="str">
        <f ca="1">IF(NOTA[[#This Row],[ID]]="","",COUNTIF(NOTA[ID_H],NOTA[[#This Row],[ID_H]]))</f>
        <v/>
      </c>
      <c r="AK421" s="38" t="str">
        <f ca="1">IF(NOTA[[#This Row],[TGL.NOTA]]="",IF(NOTA[[#This Row],[SUPPLIER_H]]="","",AK420),MONTH(NOTA[[#This Row],[TGL.NOTA]]))</f>
        <v/>
      </c>
      <c r="AL421" s="38" t="str">
        <f>LOWER(SUBSTITUTE(SUBSTITUTE(SUBSTITUTE(SUBSTITUTE(SUBSTITUTE(SUBSTITUTE(SUBSTITUTE(SUBSTITUTE(SUBSTITUTE(NOTA[NAMA BARANG]," ",),".",""),"-",""),"(",""),")",""),",",""),"/",""),"""",""),"+",""))</f>
        <v/>
      </c>
      <c r="AM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8" t="str">
        <f>IF(NOTA[[#This Row],[CONCAT4]]="","",_xlfn.IFNA(MATCH(NOTA[[#This Row],[CONCAT4]],[2]!RAW[CONCAT_H],0),FALSE))</f>
        <v/>
      </c>
      <c r="AQ421" s="38" t="str">
        <f>IF(NOTA[[#This Row],[CONCAT1]]="","",MATCH(NOTA[[#This Row],[CONCAT1]],[3]!db[NB NOTA_C],0))</f>
        <v/>
      </c>
      <c r="AR421" s="38" t="str">
        <f>IF(NOTA[[#This Row],[QTY/ CTN]]="","",TRUE)</f>
        <v/>
      </c>
      <c r="AS421" s="38" t="str">
        <f ca="1">IF(NOTA[[#This Row],[ID_H]]="","",IF(NOTA[[#This Row],[Column3]]=TRUE,NOTA[[#This Row],[QTY/ CTN]],INDEX([3]!db[QTY/ CTN],NOTA[[#This Row],[//DB]])))</f>
        <v/>
      </c>
      <c r="AT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1" s="38" t="str">
        <f ca="1">IF(NOTA[[#This Row],[ID_H]]="","",MATCH(NOTA[[#This Row],[NB NOTA_C_QTY]],[4]!db[NB NOTA_C_QTY+F],0))</f>
        <v/>
      </c>
      <c r="AV421" s="53" t="str">
        <f ca="1">IF(NOTA[[#This Row],[NB NOTA_C_QTY]]="","",ROW()-2)</f>
        <v/>
      </c>
    </row>
    <row r="422" spans="1:48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H422" s="47"/>
      <c r="N422" s="38"/>
      <c r="Q422" s="42"/>
      <c r="R422" s="48"/>
      <c r="S422" s="49"/>
      <c r="U422" s="50"/>
      <c r="V422" s="45"/>
      <c r="W422" s="50" t="str">
        <f>IF(NOTA[[#This Row],[HARGA/ CTN]]="",NOTA[[#This Row],[JUMLAH_H]],NOTA[[#This Row],[HARGA/ CTN]]*IF(NOTA[[#This Row],[C]]="",0,NOTA[[#This Row],[C]]))</f>
        <v/>
      </c>
      <c r="X422" s="50" t="str">
        <f>IF(NOTA[[#This Row],[JUMLAH]]="","",NOTA[[#This Row],[JUMLAH]]*NOTA[[#This Row],[DISC 1]])</f>
        <v/>
      </c>
      <c r="Y422" s="50" t="str">
        <f>IF(NOTA[[#This Row],[JUMLAH]]="","",(NOTA[[#This Row],[JUMLAH]]-NOTA[[#This Row],[DISC 1-]])*NOTA[[#This Row],[DISC 2]])</f>
        <v/>
      </c>
      <c r="Z422" s="50" t="str">
        <f>IF(NOTA[[#This Row],[JUMLAH]]="","",NOTA[[#This Row],[DISC 1-]]+NOTA[[#This Row],[DISC 2-]])</f>
        <v/>
      </c>
      <c r="AA422" s="50" t="str">
        <f>IF(NOTA[[#This Row],[JUMLAH]]="","",NOTA[[#This Row],[JUMLAH]]-NOTA[[#This Row],[DISC]])</f>
        <v/>
      </c>
      <c r="AB422" s="50"/>
      <c r="AC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50" t="str">
        <f>IF(OR(NOTA[[#This Row],[QTY]]="",NOTA[[#This Row],[HARGA SATUAN]]="",),"",NOTA[[#This Row],[QTY]]*NOTA[[#This Row],[HARGA SATUAN]])</f>
        <v/>
      </c>
      <c r="AG422" s="39" t="str">
        <f ca="1">IF(NOTA[ID_H]="","",INDEX(NOTA[TANGGAL],MATCH(,INDIRECT(ADDRESS(ROW(NOTA[TANGGAL]),COLUMN(NOTA[TANGGAL]))&amp;":"&amp;ADDRESS(ROW(),COLUMN(NOTA[TANGGAL]))),-1)))</f>
        <v/>
      </c>
      <c r="AH422" s="41" t="str">
        <f ca="1">IF(NOTA[[#This Row],[NAMA BARANG]]="","",INDEX(NOTA[SUPPLIER],MATCH(,INDIRECT(ADDRESS(ROW(NOTA[ID]),COLUMN(NOTA[ID]))&amp;":"&amp;ADDRESS(ROW(),COLUMN(NOTA[ID]))),-1)))</f>
        <v/>
      </c>
      <c r="AI422" s="41" t="str">
        <f ca="1">IF(NOTA[[#This Row],[ID_H]]="","",IF(NOTA[[#This Row],[FAKTUR]]="",INDIRECT(ADDRESS(ROW()-1,COLUMN())),NOTA[[#This Row],[FAKTUR]]))</f>
        <v/>
      </c>
      <c r="AJ422" s="38" t="str">
        <f ca="1">IF(NOTA[[#This Row],[ID]]="","",COUNTIF(NOTA[ID_H],NOTA[[#This Row],[ID_H]]))</f>
        <v/>
      </c>
      <c r="AK422" s="38" t="str">
        <f ca="1">IF(NOTA[[#This Row],[TGL.NOTA]]="",IF(NOTA[[#This Row],[SUPPLIER_H]]="","",AK421),MONTH(NOTA[[#This Row],[TGL.NOTA]]))</f>
        <v/>
      </c>
      <c r="AL422" s="38" t="str">
        <f>LOWER(SUBSTITUTE(SUBSTITUTE(SUBSTITUTE(SUBSTITUTE(SUBSTITUTE(SUBSTITUTE(SUBSTITUTE(SUBSTITUTE(SUBSTITUTE(NOTA[NAMA BARANG]," ",),".",""),"-",""),"(",""),")",""),",",""),"/",""),"""",""),"+",""))</f>
        <v/>
      </c>
      <c r="AM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38" t="str">
        <f>IF(NOTA[[#This Row],[CONCAT4]]="","",_xlfn.IFNA(MATCH(NOTA[[#This Row],[CONCAT4]],[2]!RAW[CONCAT_H],0),FALSE))</f>
        <v/>
      </c>
      <c r="AQ422" s="38" t="str">
        <f>IF(NOTA[[#This Row],[CONCAT1]]="","",MATCH(NOTA[[#This Row],[CONCAT1]],[3]!db[NB NOTA_C],0))</f>
        <v/>
      </c>
      <c r="AR422" s="38" t="str">
        <f>IF(NOTA[[#This Row],[QTY/ CTN]]="","",TRUE)</f>
        <v/>
      </c>
      <c r="AS422" s="38" t="str">
        <f ca="1">IF(NOTA[[#This Row],[ID_H]]="","",IF(NOTA[[#This Row],[Column3]]=TRUE,NOTA[[#This Row],[QTY/ CTN]],INDEX([3]!db[QTY/ CTN],NOTA[[#This Row],[//DB]])))</f>
        <v/>
      </c>
      <c r="AT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2" s="38" t="str">
        <f ca="1">IF(NOTA[[#This Row],[ID_H]]="","",MATCH(NOTA[[#This Row],[NB NOTA_C_QTY]],[4]!db[NB NOTA_C_QTY+F],0))</f>
        <v/>
      </c>
      <c r="AV422" s="53" t="str">
        <f ca="1">IF(NOTA[[#This Row],[NB NOTA_C_QTY]]="","",ROW()-2)</f>
        <v/>
      </c>
    </row>
    <row r="423" spans="1:48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H423" s="47"/>
      <c r="N423" s="38"/>
      <c r="Q423" s="42"/>
      <c r="R423" s="48"/>
      <c r="S423" s="49"/>
      <c r="U423" s="50"/>
      <c r="V423" s="45"/>
      <c r="W423" s="50" t="str">
        <f>IF(NOTA[[#This Row],[HARGA/ CTN]]="",NOTA[[#This Row],[JUMLAH_H]],NOTA[[#This Row],[HARGA/ CTN]]*IF(NOTA[[#This Row],[C]]="",0,NOTA[[#This Row],[C]]))</f>
        <v/>
      </c>
      <c r="X423" s="50" t="str">
        <f>IF(NOTA[[#This Row],[JUMLAH]]="","",NOTA[[#This Row],[JUMLAH]]*NOTA[[#This Row],[DISC 1]])</f>
        <v/>
      </c>
      <c r="Y423" s="50" t="str">
        <f>IF(NOTA[[#This Row],[JUMLAH]]="","",(NOTA[[#This Row],[JUMLAH]]-NOTA[[#This Row],[DISC 1-]])*NOTA[[#This Row],[DISC 2]])</f>
        <v/>
      </c>
      <c r="Z423" s="50" t="str">
        <f>IF(NOTA[[#This Row],[JUMLAH]]="","",NOTA[[#This Row],[DISC 1-]]+NOTA[[#This Row],[DISC 2-]])</f>
        <v/>
      </c>
      <c r="AA423" s="50" t="str">
        <f>IF(NOTA[[#This Row],[JUMLAH]]="","",NOTA[[#This Row],[JUMLAH]]-NOTA[[#This Row],[DISC]])</f>
        <v/>
      </c>
      <c r="AB423" s="50"/>
      <c r="AC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3" s="50" t="str">
        <f>IF(OR(NOTA[[#This Row],[QTY]]="",NOTA[[#This Row],[HARGA SATUAN]]="",),"",NOTA[[#This Row],[QTY]]*NOTA[[#This Row],[HARGA SATUAN]])</f>
        <v/>
      </c>
      <c r="AG423" s="39" t="str">
        <f ca="1">IF(NOTA[ID_H]="","",INDEX(NOTA[TANGGAL],MATCH(,INDIRECT(ADDRESS(ROW(NOTA[TANGGAL]),COLUMN(NOTA[TANGGAL]))&amp;":"&amp;ADDRESS(ROW(),COLUMN(NOTA[TANGGAL]))),-1)))</f>
        <v/>
      </c>
      <c r="AH423" s="41" t="str">
        <f ca="1">IF(NOTA[[#This Row],[NAMA BARANG]]="","",INDEX(NOTA[SUPPLIER],MATCH(,INDIRECT(ADDRESS(ROW(NOTA[ID]),COLUMN(NOTA[ID]))&amp;":"&amp;ADDRESS(ROW(),COLUMN(NOTA[ID]))),-1)))</f>
        <v/>
      </c>
      <c r="AI423" s="41" t="str">
        <f ca="1">IF(NOTA[[#This Row],[ID_H]]="","",IF(NOTA[[#This Row],[FAKTUR]]="",INDIRECT(ADDRESS(ROW()-1,COLUMN())),NOTA[[#This Row],[FAKTUR]]))</f>
        <v/>
      </c>
      <c r="AJ423" s="38" t="str">
        <f ca="1">IF(NOTA[[#This Row],[ID]]="","",COUNTIF(NOTA[ID_H],NOTA[[#This Row],[ID_H]]))</f>
        <v/>
      </c>
      <c r="AK423" s="38" t="str">
        <f ca="1">IF(NOTA[[#This Row],[TGL.NOTA]]="",IF(NOTA[[#This Row],[SUPPLIER_H]]="","",AK422),MONTH(NOTA[[#This Row],[TGL.NOTA]]))</f>
        <v/>
      </c>
      <c r="AL423" s="38" t="str">
        <f>LOWER(SUBSTITUTE(SUBSTITUTE(SUBSTITUTE(SUBSTITUTE(SUBSTITUTE(SUBSTITUTE(SUBSTITUTE(SUBSTITUTE(SUBSTITUTE(NOTA[NAMA BARANG]," ",),".",""),"-",""),"(",""),")",""),",",""),"/",""),"""",""),"+",""))</f>
        <v/>
      </c>
      <c r="AM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8" t="str">
        <f>IF(NOTA[[#This Row],[CONCAT4]]="","",_xlfn.IFNA(MATCH(NOTA[[#This Row],[CONCAT4]],[2]!RAW[CONCAT_H],0),FALSE))</f>
        <v/>
      </c>
      <c r="AQ423" s="38" t="str">
        <f>IF(NOTA[[#This Row],[CONCAT1]]="","",MATCH(NOTA[[#This Row],[CONCAT1]],[3]!db[NB NOTA_C],0))</f>
        <v/>
      </c>
      <c r="AR423" s="38" t="str">
        <f>IF(NOTA[[#This Row],[QTY/ CTN]]="","",TRUE)</f>
        <v/>
      </c>
      <c r="AS423" s="38" t="str">
        <f ca="1">IF(NOTA[[#This Row],[ID_H]]="","",IF(NOTA[[#This Row],[Column3]]=TRUE,NOTA[[#This Row],[QTY/ CTN]],INDEX([3]!db[QTY/ CTN],NOTA[[#This Row],[//DB]])))</f>
        <v/>
      </c>
      <c r="AT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3" s="38" t="str">
        <f ca="1">IF(NOTA[[#This Row],[ID_H]]="","",MATCH(NOTA[[#This Row],[NB NOTA_C_QTY]],[4]!db[NB NOTA_C_QTY+F],0))</f>
        <v/>
      </c>
      <c r="AV423" s="53" t="str">
        <f ca="1">IF(NOTA[[#This Row],[NB NOTA_C_QTY]]="","",ROW()-2)</f>
        <v/>
      </c>
    </row>
    <row r="424" spans="1:48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H424" s="47"/>
      <c r="N424" s="38"/>
      <c r="Q424" s="42"/>
      <c r="R424" s="48"/>
      <c r="S424" s="49"/>
      <c r="U424" s="50"/>
      <c r="V424" s="45"/>
      <c r="W424" s="50" t="str">
        <f>IF(NOTA[[#This Row],[HARGA/ CTN]]="",NOTA[[#This Row],[JUMLAH_H]],NOTA[[#This Row],[HARGA/ CTN]]*IF(NOTA[[#This Row],[C]]="",0,NOTA[[#This Row],[C]]))</f>
        <v/>
      </c>
      <c r="X424" s="50" t="str">
        <f>IF(NOTA[[#This Row],[JUMLAH]]="","",NOTA[[#This Row],[JUMLAH]]*NOTA[[#This Row],[DISC 1]])</f>
        <v/>
      </c>
      <c r="Y424" s="50" t="str">
        <f>IF(NOTA[[#This Row],[JUMLAH]]="","",(NOTA[[#This Row],[JUMLAH]]-NOTA[[#This Row],[DISC 1-]])*NOTA[[#This Row],[DISC 2]])</f>
        <v/>
      </c>
      <c r="Z424" s="50" t="str">
        <f>IF(NOTA[[#This Row],[JUMLAH]]="","",NOTA[[#This Row],[DISC 1-]]+NOTA[[#This Row],[DISC 2-]])</f>
        <v/>
      </c>
      <c r="AA424" s="50" t="str">
        <f>IF(NOTA[[#This Row],[JUMLAH]]="","",NOTA[[#This Row],[JUMLAH]]-NOTA[[#This Row],[DISC]])</f>
        <v/>
      </c>
      <c r="AB424" s="50"/>
      <c r="AC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50" t="str">
        <f>IF(OR(NOTA[[#This Row],[QTY]]="",NOTA[[#This Row],[HARGA SATUAN]]="",),"",NOTA[[#This Row],[QTY]]*NOTA[[#This Row],[HARGA SATUAN]])</f>
        <v/>
      </c>
      <c r="AG424" s="39" t="str">
        <f ca="1">IF(NOTA[ID_H]="","",INDEX(NOTA[TANGGAL],MATCH(,INDIRECT(ADDRESS(ROW(NOTA[TANGGAL]),COLUMN(NOTA[TANGGAL]))&amp;":"&amp;ADDRESS(ROW(),COLUMN(NOTA[TANGGAL]))),-1)))</f>
        <v/>
      </c>
      <c r="AH424" s="41" t="str">
        <f ca="1">IF(NOTA[[#This Row],[NAMA BARANG]]="","",INDEX(NOTA[SUPPLIER],MATCH(,INDIRECT(ADDRESS(ROW(NOTA[ID]),COLUMN(NOTA[ID]))&amp;":"&amp;ADDRESS(ROW(),COLUMN(NOTA[ID]))),-1)))</f>
        <v/>
      </c>
      <c r="AI424" s="41" t="str">
        <f ca="1">IF(NOTA[[#This Row],[ID_H]]="","",IF(NOTA[[#This Row],[FAKTUR]]="",INDIRECT(ADDRESS(ROW()-1,COLUMN())),NOTA[[#This Row],[FAKTUR]]))</f>
        <v/>
      </c>
      <c r="AJ424" s="38" t="str">
        <f ca="1">IF(NOTA[[#This Row],[ID]]="","",COUNTIF(NOTA[ID_H],NOTA[[#This Row],[ID_H]]))</f>
        <v/>
      </c>
      <c r="AK424" s="38" t="str">
        <f ca="1">IF(NOTA[[#This Row],[TGL.NOTA]]="",IF(NOTA[[#This Row],[SUPPLIER_H]]="","",AK423),MONTH(NOTA[[#This Row],[TGL.NOTA]]))</f>
        <v/>
      </c>
      <c r="AL424" s="38" t="str">
        <f>LOWER(SUBSTITUTE(SUBSTITUTE(SUBSTITUTE(SUBSTITUTE(SUBSTITUTE(SUBSTITUTE(SUBSTITUTE(SUBSTITUTE(SUBSTITUTE(NOTA[NAMA BARANG]," ",),".",""),"-",""),"(",""),")",""),",",""),"/",""),"""",""),"+",""))</f>
        <v/>
      </c>
      <c r="AM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8" t="str">
        <f>IF(NOTA[[#This Row],[CONCAT4]]="","",_xlfn.IFNA(MATCH(NOTA[[#This Row],[CONCAT4]],[2]!RAW[CONCAT_H],0),FALSE))</f>
        <v/>
      </c>
      <c r="AQ424" s="38" t="str">
        <f>IF(NOTA[[#This Row],[CONCAT1]]="","",MATCH(NOTA[[#This Row],[CONCAT1]],[3]!db[NB NOTA_C],0))</f>
        <v/>
      </c>
      <c r="AR424" s="38" t="str">
        <f>IF(NOTA[[#This Row],[QTY/ CTN]]="","",TRUE)</f>
        <v/>
      </c>
      <c r="AS424" s="38" t="str">
        <f ca="1">IF(NOTA[[#This Row],[ID_H]]="","",IF(NOTA[[#This Row],[Column3]]=TRUE,NOTA[[#This Row],[QTY/ CTN]],INDEX([3]!db[QTY/ CTN],NOTA[[#This Row],[//DB]])))</f>
        <v/>
      </c>
      <c r="AT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4" s="38" t="str">
        <f ca="1">IF(NOTA[[#This Row],[ID_H]]="","",MATCH(NOTA[[#This Row],[NB NOTA_C_QTY]],[4]!db[NB NOTA_C_QTY+F],0))</f>
        <v/>
      </c>
      <c r="AV424" s="53" t="str">
        <f ca="1">IF(NOTA[[#This Row],[NB NOTA_C_QTY]]="","",ROW()-2)</f>
        <v/>
      </c>
    </row>
    <row r="425" spans="1:48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H425" s="47"/>
      <c r="N425" s="38"/>
      <c r="Q425" s="42"/>
      <c r="R425" s="48"/>
      <c r="S425" s="49"/>
      <c r="U425" s="50"/>
      <c r="V425" s="45"/>
      <c r="W425" s="50" t="str">
        <f>IF(NOTA[[#This Row],[HARGA/ CTN]]="",NOTA[[#This Row],[JUMLAH_H]],NOTA[[#This Row],[HARGA/ CTN]]*IF(NOTA[[#This Row],[C]]="",0,NOTA[[#This Row],[C]]))</f>
        <v/>
      </c>
      <c r="X425" s="50" t="str">
        <f>IF(NOTA[[#This Row],[JUMLAH]]="","",NOTA[[#This Row],[JUMLAH]]*NOTA[[#This Row],[DISC 1]])</f>
        <v/>
      </c>
      <c r="Y425" s="50" t="str">
        <f>IF(NOTA[[#This Row],[JUMLAH]]="","",(NOTA[[#This Row],[JUMLAH]]-NOTA[[#This Row],[DISC 1-]])*NOTA[[#This Row],[DISC 2]])</f>
        <v/>
      </c>
      <c r="Z425" s="50" t="str">
        <f>IF(NOTA[[#This Row],[JUMLAH]]="","",NOTA[[#This Row],[DISC 1-]]+NOTA[[#This Row],[DISC 2-]])</f>
        <v/>
      </c>
      <c r="AA425" s="50" t="str">
        <f>IF(NOTA[[#This Row],[JUMLAH]]="","",NOTA[[#This Row],[JUMLAH]]-NOTA[[#This Row],[DISC]])</f>
        <v/>
      </c>
      <c r="AB425" s="50"/>
      <c r="AC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5" s="50" t="str">
        <f>IF(OR(NOTA[[#This Row],[QTY]]="",NOTA[[#This Row],[HARGA SATUAN]]="",),"",NOTA[[#This Row],[QTY]]*NOTA[[#This Row],[HARGA SATUAN]])</f>
        <v/>
      </c>
      <c r="AG425" s="39" t="str">
        <f ca="1">IF(NOTA[ID_H]="","",INDEX(NOTA[TANGGAL],MATCH(,INDIRECT(ADDRESS(ROW(NOTA[TANGGAL]),COLUMN(NOTA[TANGGAL]))&amp;":"&amp;ADDRESS(ROW(),COLUMN(NOTA[TANGGAL]))),-1)))</f>
        <v/>
      </c>
      <c r="AH425" s="41" t="str">
        <f ca="1">IF(NOTA[[#This Row],[NAMA BARANG]]="","",INDEX(NOTA[SUPPLIER],MATCH(,INDIRECT(ADDRESS(ROW(NOTA[ID]),COLUMN(NOTA[ID]))&amp;":"&amp;ADDRESS(ROW(),COLUMN(NOTA[ID]))),-1)))</f>
        <v/>
      </c>
      <c r="AI425" s="41" t="str">
        <f ca="1">IF(NOTA[[#This Row],[ID_H]]="","",IF(NOTA[[#This Row],[FAKTUR]]="",INDIRECT(ADDRESS(ROW()-1,COLUMN())),NOTA[[#This Row],[FAKTUR]]))</f>
        <v/>
      </c>
      <c r="AJ425" s="38" t="str">
        <f ca="1">IF(NOTA[[#This Row],[ID]]="","",COUNTIF(NOTA[ID_H],NOTA[[#This Row],[ID_H]]))</f>
        <v/>
      </c>
      <c r="AK425" s="38" t="str">
        <f ca="1">IF(NOTA[[#This Row],[TGL.NOTA]]="",IF(NOTA[[#This Row],[SUPPLIER_H]]="","",AK424),MONTH(NOTA[[#This Row],[TGL.NOTA]]))</f>
        <v/>
      </c>
      <c r="AL425" s="38" t="str">
        <f>LOWER(SUBSTITUTE(SUBSTITUTE(SUBSTITUTE(SUBSTITUTE(SUBSTITUTE(SUBSTITUTE(SUBSTITUTE(SUBSTITUTE(SUBSTITUTE(NOTA[NAMA BARANG]," ",),".",""),"-",""),"(",""),")",""),",",""),"/",""),"""",""),"+",""))</f>
        <v/>
      </c>
      <c r="AM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8" t="str">
        <f>IF(NOTA[[#This Row],[CONCAT4]]="","",_xlfn.IFNA(MATCH(NOTA[[#This Row],[CONCAT4]],[2]!RAW[CONCAT_H],0),FALSE))</f>
        <v/>
      </c>
      <c r="AQ425" s="38" t="str">
        <f>IF(NOTA[[#This Row],[CONCAT1]]="","",MATCH(NOTA[[#This Row],[CONCAT1]],[3]!db[NB NOTA_C],0))</f>
        <v/>
      </c>
      <c r="AR425" s="38" t="str">
        <f>IF(NOTA[[#This Row],[QTY/ CTN]]="","",TRUE)</f>
        <v/>
      </c>
      <c r="AS425" s="38" t="str">
        <f ca="1">IF(NOTA[[#This Row],[ID_H]]="","",IF(NOTA[[#This Row],[Column3]]=TRUE,NOTA[[#This Row],[QTY/ CTN]],INDEX([3]!db[QTY/ CTN],NOTA[[#This Row],[//DB]])))</f>
        <v/>
      </c>
      <c r="AT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5" s="38" t="str">
        <f ca="1">IF(NOTA[[#This Row],[ID_H]]="","",MATCH(NOTA[[#This Row],[NB NOTA_C_QTY]],[4]!db[NB NOTA_C_QTY+F],0))</f>
        <v/>
      </c>
      <c r="AV425" s="53" t="str">
        <f ca="1">IF(NOTA[[#This Row],[NB NOTA_C_QTY]]="","",ROW()-2)</f>
        <v/>
      </c>
    </row>
    <row r="426" spans="1:48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H426" s="47"/>
      <c r="N426" s="38"/>
      <c r="Q426" s="42"/>
      <c r="R426" s="48"/>
      <c r="S426" s="49"/>
      <c r="U426" s="50"/>
      <c r="V426" s="45"/>
      <c r="W426" s="50" t="str">
        <f>IF(NOTA[[#This Row],[HARGA/ CTN]]="",NOTA[[#This Row],[JUMLAH_H]],NOTA[[#This Row],[HARGA/ CTN]]*IF(NOTA[[#This Row],[C]]="",0,NOTA[[#This Row],[C]]))</f>
        <v/>
      </c>
      <c r="X426" s="50" t="str">
        <f>IF(NOTA[[#This Row],[JUMLAH]]="","",NOTA[[#This Row],[JUMLAH]]*NOTA[[#This Row],[DISC 1]])</f>
        <v/>
      </c>
      <c r="Y426" s="50" t="str">
        <f>IF(NOTA[[#This Row],[JUMLAH]]="","",(NOTA[[#This Row],[JUMLAH]]-NOTA[[#This Row],[DISC 1-]])*NOTA[[#This Row],[DISC 2]])</f>
        <v/>
      </c>
      <c r="Z426" s="50" t="str">
        <f>IF(NOTA[[#This Row],[JUMLAH]]="","",NOTA[[#This Row],[DISC 1-]]+NOTA[[#This Row],[DISC 2-]])</f>
        <v/>
      </c>
      <c r="AA426" s="50" t="str">
        <f>IF(NOTA[[#This Row],[JUMLAH]]="","",NOTA[[#This Row],[JUMLAH]]-NOTA[[#This Row],[DISC]])</f>
        <v/>
      </c>
      <c r="AB426" s="50"/>
      <c r="AC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50" t="str">
        <f>IF(OR(NOTA[[#This Row],[QTY]]="",NOTA[[#This Row],[HARGA SATUAN]]="",),"",NOTA[[#This Row],[QTY]]*NOTA[[#This Row],[HARGA SATUAN]])</f>
        <v/>
      </c>
      <c r="AG426" s="39" t="str">
        <f ca="1">IF(NOTA[ID_H]="","",INDEX(NOTA[TANGGAL],MATCH(,INDIRECT(ADDRESS(ROW(NOTA[TANGGAL]),COLUMN(NOTA[TANGGAL]))&amp;":"&amp;ADDRESS(ROW(),COLUMN(NOTA[TANGGAL]))),-1)))</f>
        <v/>
      </c>
      <c r="AH426" s="41" t="str">
        <f ca="1">IF(NOTA[[#This Row],[NAMA BARANG]]="","",INDEX(NOTA[SUPPLIER],MATCH(,INDIRECT(ADDRESS(ROW(NOTA[ID]),COLUMN(NOTA[ID]))&amp;":"&amp;ADDRESS(ROW(),COLUMN(NOTA[ID]))),-1)))</f>
        <v/>
      </c>
      <c r="AI426" s="41" t="str">
        <f ca="1">IF(NOTA[[#This Row],[ID_H]]="","",IF(NOTA[[#This Row],[FAKTUR]]="",INDIRECT(ADDRESS(ROW()-1,COLUMN())),NOTA[[#This Row],[FAKTUR]]))</f>
        <v/>
      </c>
      <c r="AJ426" s="38" t="str">
        <f ca="1">IF(NOTA[[#This Row],[ID]]="","",COUNTIF(NOTA[ID_H],NOTA[[#This Row],[ID_H]]))</f>
        <v/>
      </c>
      <c r="AK426" s="38" t="str">
        <f ca="1">IF(NOTA[[#This Row],[TGL.NOTA]]="",IF(NOTA[[#This Row],[SUPPLIER_H]]="","",AK425),MONTH(NOTA[[#This Row],[TGL.NOTA]]))</f>
        <v/>
      </c>
      <c r="AL426" s="38" t="str">
        <f>LOWER(SUBSTITUTE(SUBSTITUTE(SUBSTITUTE(SUBSTITUTE(SUBSTITUTE(SUBSTITUTE(SUBSTITUTE(SUBSTITUTE(SUBSTITUTE(NOTA[NAMA BARANG]," ",),".",""),"-",""),"(",""),")",""),",",""),"/",""),"""",""),"+",""))</f>
        <v/>
      </c>
      <c r="AM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8" t="str">
        <f>IF(NOTA[[#This Row],[CONCAT4]]="","",_xlfn.IFNA(MATCH(NOTA[[#This Row],[CONCAT4]],[2]!RAW[CONCAT_H],0),FALSE))</f>
        <v/>
      </c>
      <c r="AQ426" s="38" t="str">
        <f>IF(NOTA[[#This Row],[CONCAT1]]="","",MATCH(NOTA[[#This Row],[CONCAT1]],[3]!db[NB NOTA_C],0))</f>
        <v/>
      </c>
      <c r="AR426" s="38" t="str">
        <f>IF(NOTA[[#This Row],[QTY/ CTN]]="","",TRUE)</f>
        <v/>
      </c>
      <c r="AS426" s="38" t="str">
        <f ca="1">IF(NOTA[[#This Row],[ID_H]]="","",IF(NOTA[[#This Row],[Column3]]=TRUE,NOTA[[#This Row],[QTY/ CTN]],INDEX([3]!db[QTY/ CTN],NOTA[[#This Row],[//DB]])))</f>
        <v/>
      </c>
      <c r="AT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6" s="38" t="str">
        <f ca="1">IF(NOTA[[#This Row],[ID_H]]="","",MATCH(NOTA[[#This Row],[NB NOTA_C_QTY]],[4]!db[NB NOTA_C_QTY+F],0))</f>
        <v/>
      </c>
      <c r="AV426" s="53" t="str">
        <f ca="1">IF(NOTA[[#This Row],[NB NOTA_C_QTY]]="","",ROW()-2)</f>
        <v/>
      </c>
    </row>
    <row r="427" spans="1:48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H427" s="47"/>
      <c r="N427" s="38"/>
      <c r="Q427" s="42"/>
      <c r="R427" s="48"/>
      <c r="S427" s="49"/>
      <c r="U427" s="50"/>
      <c r="V427" s="45"/>
      <c r="W427" s="50" t="str">
        <f>IF(NOTA[[#This Row],[HARGA/ CTN]]="",NOTA[[#This Row],[JUMLAH_H]],NOTA[[#This Row],[HARGA/ CTN]]*IF(NOTA[[#This Row],[C]]="",0,NOTA[[#This Row],[C]]))</f>
        <v/>
      </c>
      <c r="X427" s="50" t="str">
        <f>IF(NOTA[[#This Row],[JUMLAH]]="","",NOTA[[#This Row],[JUMLAH]]*NOTA[[#This Row],[DISC 1]])</f>
        <v/>
      </c>
      <c r="Y427" s="50" t="str">
        <f>IF(NOTA[[#This Row],[JUMLAH]]="","",(NOTA[[#This Row],[JUMLAH]]-NOTA[[#This Row],[DISC 1-]])*NOTA[[#This Row],[DISC 2]])</f>
        <v/>
      </c>
      <c r="Z427" s="50" t="str">
        <f>IF(NOTA[[#This Row],[JUMLAH]]="","",NOTA[[#This Row],[DISC 1-]]+NOTA[[#This Row],[DISC 2-]])</f>
        <v/>
      </c>
      <c r="AA427" s="50" t="str">
        <f>IF(NOTA[[#This Row],[JUMLAH]]="","",NOTA[[#This Row],[JUMLAH]]-NOTA[[#This Row],[DISC]])</f>
        <v/>
      </c>
      <c r="AB427" s="50"/>
      <c r="AC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0" t="str">
        <f>IF(OR(NOTA[[#This Row],[QTY]]="",NOTA[[#This Row],[HARGA SATUAN]]="",),"",NOTA[[#This Row],[QTY]]*NOTA[[#This Row],[HARGA SATUAN]])</f>
        <v/>
      </c>
      <c r="AG427" s="39" t="str">
        <f ca="1">IF(NOTA[ID_H]="","",INDEX(NOTA[TANGGAL],MATCH(,INDIRECT(ADDRESS(ROW(NOTA[TANGGAL]),COLUMN(NOTA[TANGGAL]))&amp;":"&amp;ADDRESS(ROW(),COLUMN(NOTA[TANGGAL]))),-1)))</f>
        <v/>
      </c>
      <c r="AH427" s="41" t="str">
        <f ca="1">IF(NOTA[[#This Row],[NAMA BARANG]]="","",INDEX(NOTA[SUPPLIER],MATCH(,INDIRECT(ADDRESS(ROW(NOTA[ID]),COLUMN(NOTA[ID]))&amp;":"&amp;ADDRESS(ROW(),COLUMN(NOTA[ID]))),-1)))</f>
        <v/>
      </c>
      <c r="AI427" s="41" t="str">
        <f ca="1">IF(NOTA[[#This Row],[ID_H]]="","",IF(NOTA[[#This Row],[FAKTUR]]="",INDIRECT(ADDRESS(ROW()-1,COLUMN())),NOTA[[#This Row],[FAKTUR]]))</f>
        <v/>
      </c>
      <c r="AJ427" s="38" t="str">
        <f ca="1">IF(NOTA[[#This Row],[ID]]="","",COUNTIF(NOTA[ID_H],NOTA[[#This Row],[ID_H]]))</f>
        <v/>
      </c>
      <c r="AK427" s="38" t="str">
        <f ca="1">IF(NOTA[[#This Row],[TGL.NOTA]]="",IF(NOTA[[#This Row],[SUPPLIER_H]]="","",AK426),MONTH(NOTA[[#This Row],[TGL.NOTA]]))</f>
        <v/>
      </c>
      <c r="AL427" s="38" t="str">
        <f>LOWER(SUBSTITUTE(SUBSTITUTE(SUBSTITUTE(SUBSTITUTE(SUBSTITUTE(SUBSTITUTE(SUBSTITUTE(SUBSTITUTE(SUBSTITUTE(NOTA[NAMA BARANG]," ",),".",""),"-",""),"(",""),")",""),",",""),"/",""),"""",""),"+",""))</f>
        <v/>
      </c>
      <c r="AM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8" t="str">
        <f>IF(NOTA[[#This Row],[CONCAT4]]="","",_xlfn.IFNA(MATCH(NOTA[[#This Row],[CONCAT4]],[2]!RAW[CONCAT_H],0),FALSE))</f>
        <v/>
      </c>
      <c r="AQ427" s="38" t="str">
        <f>IF(NOTA[[#This Row],[CONCAT1]]="","",MATCH(NOTA[[#This Row],[CONCAT1]],[3]!db[NB NOTA_C],0))</f>
        <v/>
      </c>
      <c r="AR427" s="38" t="str">
        <f>IF(NOTA[[#This Row],[QTY/ CTN]]="","",TRUE)</f>
        <v/>
      </c>
      <c r="AS427" s="38" t="str">
        <f ca="1">IF(NOTA[[#This Row],[ID_H]]="","",IF(NOTA[[#This Row],[Column3]]=TRUE,NOTA[[#This Row],[QTY/ CTN]],INDEX([3]!db[QTY/ CTN],NOTA[[#This Row],[//DB]])))</f>
        <v/>
      </c>
      <c r="AT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7" s="38" t="str">
        <f ca="1">IF(NOTA[[#This Row],[ID_H]]="","",MATCH(NOTA[[#This Row],[NB NOTA_C_QTY]],[4]!db[NB NOTA_C_QTY+F],0))</f>
        <v/>
      </c>
      <c r="AV427" s="53" t="str">
        <f ca="1">IF(NOTA[[#This Row],[NB NOTA_C_QTY]]="","",ROW()-2)</f>
        <v/>
      </c>
    </row>
    <row r="428" spans="1:48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H428" s="47"/>
      <c r="N428" s="38"/>
      <c r="Q428" s="42"/>
      <c r="R428" s="48"/>
      <c r="S428" s="49"/>
      <c r="U428" s="50"/>
      <c r="V428" s="45"/>
      <c r="W428" s="50" t="str">
        <f>IF(NOTA[[#This Row],[HARGA/ CTN]]="",NOTA[[#This Row],[JUMLAH_H]],NOTA[[#This Row],[HARGA/ CTN]]*IF(NOTA[[#This Row],[C]]="",0,NOTA[[#This Row],[C]]))</f>
        <v/>
      </c>
      <c r="X428" s="50" t="str">
        <f>IF(NOTA[[#This Row],[JUMLAH]]="","",NOTA[[#This Row],[JUMLAH]]*NOTA[[#This Row],[DISC 1]])</f>
        <v/>
      </c>
      <c r="Y428" s="50" t="str">
        <f>IF(NOTA[[#This Row],[JUMLAH]]="","",(NOTA[[#This Row],[JUMLAH]]-NOTA[[#This Row],[DISC 1-]])*NOTA[[#This Row],[DISC 2]])</f>
        <v/>
      </c>
      <c r="Z428" s="50" t="str">
        <f>IF(NOTA[[#This Row],[JUMLAH]]="","",NOTA[[#This Row],[DISC 1-]]+NOTA[[#This Row],[DISC 2-]])</f>
        <v/>
      </c>
      <c r="AA428" s="50" t="str">
        <f>IF(NOTA[[#This Row],[JUMLAH]]="","",NOTA[[#This Row],[JUMLAH]]-NOTA[[#This Row],[DISC]])</f>
        <v/>
      </c>
      <c r="AB428" s="50"/>
      <c r="AC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50" t="str">
        <f>IF(OR(NOTA[[#This Row],[QTY]]="",NOTA[[#This Row],[HARGA SATUAN]]="",),"",NOTA[[#This Row],[QTY]]*NOTA[[#This Row],[HARGA SATUAN]])</f>
        <v/>
      </c>
      <c r="AG428" s="39" t="str">
        <f ca="1">IF(NOTA[ID_H]="","",INDEX(NOTA[TANGGAL],MATCH(,INDIRECT(ADDRESS(ROW(NOTA[TANGGAL]),COLUMN(NOTA[TANGGAL]))&amp;":"&amp;ADDRESS(ROW(),COLUMN(NOTA[TANGGAL]))),-1)))</f>
        <v/>
      </c>
      <c r="AH428" s="41" t="str">
        <f ca="1">IF(NOTA[[#This Row],[NAMA BARANG]]="","",INDEX(NOTA[SUPPLIER],MATCH(,INDIRECT(ADDRESS(ROW(NOTA[ID]),COLUMN(NOTA[ID]))&amp;":"&amp;ADDRESS(ROW(),COLUMN(NOTA[ID]))),-1)))</f>
        <v/>
      </c>
      <c r="AI428" s="41" t="str">
        <f ca="1">IF(NOTA[[#This Row],[ID_H]]="","",IF(NOTA[[#This Row],[FAKTUR]]="",INDIRECT(ADDRESS(ROW()-1,COLUMN())),NOTA[[#This Row],[FAKTUR]]))</f>
        <v/>
      </c>
      <c r="AJ428" s="38" t="str">
        <f ca="1">IF(NOTA[[#This Row],[ID]]="","",COUNTIF(NOTA[ID_H],NOTA[[#This Row],[ID_H]]))</f>
        <v/>
      </c>
      <c r="AK428" s="38" t="str">
        <f ca="1">IF(NOTA[[#This Row],[TGL.NOTA]]="",IF(NOTA[[#This Row],[SUPPLIER_H]]="","",AK427),MONTH(NOTA[[#This Row],[TGL.NOTA]]))</f>
        <v/>
      </c>
      <c r="AL428" s="38" t="str">
        <f>LOWER(SUBSTITUTE(SUBSTITUTE(SUBSTITUTE(SUBSTITUTE(SUBSTITUTE(SUBSTITUTE(SUBSTITUTE(SUBSTITUTE(SUBSTITUTE(NOTA[NAMA BARANG]," ",),".",""),"-",""),"(",""),")",""),",",""),"/",""),"""",""),"+",""))</f>
        <v/>
      </c>
      <c r="AM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38" t="str">
        <f>IF(NOTA[[#This Row],[CONCAT4]]="","",_xlfn.IFNA(MATCH(NOTA[[#This Row],[CONCAT4]],[2]!RAW[CONCAT_H],0),FALSE))</f>
        <v/>
      </c>
      <c r="AQ428" s="38" t="str">
        <f>IF(NOTA[[#This Row],[CONCAT1]]="","",MATCH(NOTA[[#This Row],[CONCAT1]],[3]!db[NB NOTA_C],0))</f>
        <v/>
      </c>
      <c r="AR428" s="38" t="str">
        <f>IF(NOTA[[#This Row],[QTY/ CTN]]="","",TRUE)</f>
        <v/>
      </c>
      <c r="AS428" s="38" t="str">
        <f ca="1">IF(NOTA[[#This Row],[ID_H]]="","",IF(NOTA[[#This Row],[Column3]]=TRUE,NOTA[[#This Row],[QTY/ CTN]],INDEX([3]!db[QTY/ CTN],NOTA[[#This Row],[//DB]])))</f>
        <v/>
      </c>
      <c r="AT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8" s="38" t="str">
        <f ca="1">IF(NOTA[[#This Row],[ID_H]]="","",MATCH(NOTA[[#This Row],[NB NOTA_C_QTY]],[4]!db[NB NOTA_C_QTY+F],0))</f>
        <v/>
      </c>
      <c r="AV428" s="53" t="str">
        <f ca="1">IF(NOTA[[#This Row],[NB NOTA_C_QTY]]="","",ROW()-2)</f>
        <v/>
      </c>
    </row>
    <row r="429" spans="1:48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H429" s="47"/>
      <c r="N429" s="38"/>
      <c r="Q429" s="42"/>
      <c r="R429" s="48"/>
      <c r="S429" s="49"/>
      <c r="U429" s="50"/>
      <c r="V429" s="45"/>
      <c r="W429" s="50" t="str">
        <f>IF(NOTA[[#This Row],[HARGA/ CTN]]="",NOTA[[#This Row],[JUMLAH_H]],NOTA[[#This Row],[HARGA/ CTN]]*IF(NOTA[[#This Row],[C]]="",0,NOTA[[#This Row],[C]]))</f>
        <v/>
      </c>
      <c r="X429" s="50" t="str">
        <f>IF(NOTA[[#This Row],[JUMLAH]]="","",NOTA[[#This Row],[JUMLAH]]*NOTA[[#This Row],[DISC 1]])</f>
        <v/>
      </c>
      <c r="Y429" s="50" t="str">
        <f>IF(NOTA[[#This Row],[JUMLAH]]="","",(NOTA[[#This Row],[JUMLAH]]-NOTA[[#This Row],[DISC 1-]])*NOTA[[#This Row],[DISC 2]])</f>
        <v/>
      </c>
      <c r="Z429" s="50" t="str">
        <f>IF(NOTA[[#This Row],[JUMLAH]]="","",NOTA[[#This Row],[DISC 1-]]+NOTA[[#This Row],[DISC 2-]])</f>
        <v/>
      </c>
      <c r="AA429" s="50" t="str">
        <f>IF(NOTA[[#This Row],[JUMLAH]]="","",NOTA[[#This Row],[JUMLAH]]-NOTA[[#This Row],[DISC]])</f>
        <v/>
      </c>
      <c r="AB429" s="50"/>
      <c r="AC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50" t="str">
        <f>IF(OR(NOTA[[#This Row],[QTY]]="",NOTA[[#This Row],[HARGA SATUAN]]="",),"",NOTA[[#This Row],[QTY]]*NOTA[[#This Row],[HARGA SATUAN]])</f>
        <v/>
      </c>
      <c r="AG429" s="39" t="str">
        <f ca="1">IF(NOTA[ID_H]="","",INDEX(NOTA[TANGGAL],MATCH(,INDIRECT(ADDRESS(ROW(NOTA[TANGGAL]),COLUMN(NOTA[TANGGAL]))&amp;":"&amp;ADDRESS(ROW(),COLUMN(NOTA[TANGGAL]))),-1)))</f>
        <v/>
      </c>
      <c r="AH429" s="41" t="str">
        <f ca="1">IF(NOTA[[#This Row],[NAMA BARANG]]="","",INDEX(NOTA[SUPPLIER],MATCH(,INDIRECT(ADDRESS(ROW(NOTA[ID]),COLUMN(NOTA[ID]))&amp;":"&amp;ADDRESS(ROW(),COLUMN(NOTA[ID]))),-1)))</f>
        <v/>
      </c>
      <c r="AI429" s="41" t="str">
        <f ca="1">IF(NOTA[[#This Row],[ID_H]]="","",IF(NOTA[[#This Row],[FAKTUR]]="",INDIRECT(ADDRESS(ROW()-1,COLUMN())),NOTA[[#This Row],[FAKTUR]]))</f>
        <v/>
      </c>
      <c r="AJ429" s="38" t="str">
        <f ca="1">IF(NOTA[[#This Row],[ID]]="","",COUNTIF(NOTA[ID_H],NOTA[[#This Row],[ID_H]]))</f>
        <v/>
      </c>
      <c r="AK429" s="38" t="str">
        <f ca="1">IF(NOTA[[#This Row],[TGL.NOTA]]="",IF(NOTA[[#This Row],[SUPPLIER_H]]="","",AK428),MONTH(NOTA[[#This Row],[TGL.NOTA]]))</f>
        <v/>
      </c>
      <c r="AL429" s="38" t="str">
        <f>LOWER(SUBSTITUTE(SUBSTITUTE(SUBSTITUTE(SUBSTITUTE(SUBSTITUTE(SUBSTITUTE(SUBSTITUTE(SUBSTITUTE(SUBSTITUTE(NOTA[NAMA BARANG]," ",),".",""),"-",""),"(",""),")",""),",",""),"/",""),"""",""),"+",""))</f>
        <v/>
      </c>
      <c r="AM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8" t="str">
        <f>IF(NOTA[[#This Row],[CONCAT4]]="","",_xlfn.IFNA(MATCH(NOTA[[#This Row],[CONCAT4]],[2]!RAW[CONCAT_H],0),FALSE))</f>
        <v/>
      </c>
      <c r="AQ429" s="38" t="str">
        <f>IF(NOTA[[#This Row],[CONCAT1]]="","",MATCH(NOTA[[#This Row],[CONCAT1]],[3]!db[NB NOTA_C],0))</f>
        <v/>
      </c>
      <c r="AR429" s="38" t="str">
        <f>IF(NOTA[[#This Row],[QTY/ CTN]]="","",TRUE)</f>
        <v/>
      </c>
      <c r="AS429" s="38" t="str">
        <f ca="1">IF(NOTA[[#This Row],[ID_H]]="","",IF(NOTA[[#This Row],[Column3]]=TRUE,NOTA[[#This Row],[QTY/ CTN]],INDEX([3]!db[QTY/ CTN],NOTA[[#This Row],[//DB]])))</f>
        <v/>
      </c>
      <c r="AT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9" s="38" t="str">
        <f ca="1">IF(NOTA[[#This Row],[ID_H]]="","",MATCH(NOTA[[#This Row],[NB NOTA_C_QTY]],[4]!db[NB NOTA_C_QTY+F],0))</f>
        <v/>
      </c>
      <c r="AV429" s="53" t="str">
        <f ca="1">IF(NOTA[[#This Row],[NB NOTA_C_QTY]]="","",ROW()-2)</f>
        <v/>
      </c>
    </row>
    <row r="430" spans="1:48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H430" s="47"/>
      <c r="N430" s="38"/>
      <c r="Q430" s="42"/>
      <c r="R430" s="48"/>
      <c r="S430" s="49"/>
      <c r="U430" s="50"/>
      <c r="V430" s="45"/>
      <c r="W430" s="50" t="str">
        <f>IF(NOTA[[#This Row],[HARGA/ CTN]]="",NOTA[[#This Row],[JUMLAH_H]],NOTA[[#This Row],[HARGA/ CTN]]*IF(NOTA[[#This Row],[C]]="",0,NOTA[[#This Row],[C]]))</f>
        <v/>
      </c>
      <c r="X430" s="50" t="str">
        <f>IF(NOTA[[#This Row],[JUMLAH]]="","",NOTA[[#This Row],[JUMLAH]]*NOTA[[#This Row],[DISC 1]])</f>
        <v/>
      </c>
      <c r="Y430" s="50" t="str">
        <f>IF(NOTA[[#This Row],[JUMLAH]]="","",(NOTA[[#This Row],[JUMLAH]]-NOTA[[#This Row],[DISC 1-]])*NOTA[[#This Row],[DISC 2]])</f>
        <v/>
      </c>
      <c r="Z430" s="50" t="str">
        <f>IF(NOTA[[#This Row],[JUMLAH]]="","",NOTA[[#This Row],[DISC 1-]]+NOTA[[#This Row],[DISC 2-]])</f>
        <v/>
      </c>
      <c r="AA430" s="50" t="str">
        <f>IF(NOTA[[#This Row],[JUMLAH]]="","",NOTA[[#This Row],[JUMLAH]]-NOTA[[#This Row],[DISC]])</f>
        <v/>
      </c>
      <c r="AB430" s="50"/>
      <c r="AC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50" t="str">
        <f>IF(OR(NOTA[[#This Row],[QTY]]="",NOTA[[#This Row],[HARGA SATUAN]]="",),"",NOTA[[#This Row],[QTY]]*NOTA[[#This Row],[HARGA SATUAN]])</f>
        <v/>
      </c>
      <c r="AG430" s="39" t="str">
        <f ca="1">IF(NOTA[ID_H]="","",INDEX(NOTA[TANGGAL],MATCH(,INDIRECT(ADDRESS(ROW(NOTA[TANGGAL]),COLUMN(NOTA[TANGGAL]))&amp;":"&amp;ADDRESS(ROW(),COLUMN(NOTA[TANGGAL]))),-1)))</f>
        <v/>
      </c>
      <c r="AH430" s="41" t="str">
        <f ca="1">IF(NOTA[[#This Row],[NAMA BARANG]]="","",INDEX(NOTA[SUPPLIER],MATCH(,INDIRECT(ADDRESS(ROW(NOTA[ID]),COLUMN(NOTA[ID]))&amp;":"&amp;ADDRESS(ROW(),COLUMN(NOTA[ID]))),-1)))</f>
        <v/>
      </c>
      <c r="AI430" s="41" t="str">
        <f ca="1">IF(NOTA[[#This Row],[ID_H]]="","",IF(NOTA[[#This Row],[FAKTUR]]="",INDIRECT(ADDRESS(ROW()-1,COLUMN())),NOTA[[#This Row],[FAKTUR]]))</f>
        <v/>
      </c>
      <c r="AJ430" s="38" t="str">
        <f ca="1">IF(NOTA[[#This Row],[ID]]="","",COUNTIF(NOTA[ID_H],NOTA[[#This Row],[ID_H]]))</f>
        <v/>
      </c>
      <c r="AK430" s="38" t="str">
        <f ca="1">IF(NOTA[[#This Row],[TGL.NOTA]]="",IF(NOTA[[#This Row],[SUPPLIER_H]]="","",AK429),MONTH(NOTA[[#This Row],[TGL.NOTA]]))</f>
        <v/>
      </c>
      <c r="AL430" s="38" t="str">
        <f>LOWER(SUBSTITUTE(SUBSTITUTE(SUBSTITUTE(SUBSTITUTE(SUBSTITUTE(SUBSTITUTE(SUBSTITUTE(SUBSTITUTE(SUBSTITUTE(NOTA[NAMA BARANG]," ",),".",""),"-",""),"(",""),")",""),",",""),"/",""),"""",""),"+",""))</f>
        <v/>
      </c>
      <c r="AM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38" t="str">
        <f>IF(NOTA[[#This Row],[CONCAT4]]="","",_xlfn.IFNA(MATCH(NOTA[[#This Row],[CONCAT4]],[2]!RAW[CONCAT_H],0),FALSE))</f>
        <v/>
      </c>
      <c r="AQ430" s="38" t="str">
        <f>IF(NOTA[[#This Row],[CONCAT1]]="","",MATCH(NOTA[[#This Row],[CONCAT1]],[3]!db[NB NOTA_C],0))</f>
        <v/>
      </c>
      <c r="AR430" s="38" t="str">
        <f>IF(NOTA[[#This Row],[QTY/ CTN]]="","",TRUE)</f>
        <v/>
      </c>
      <c r="AS430" s="38" t="str">
        <f ca="1">IF(NOTA[[#This Row],[ID_H]]="","",IF(NOTA[[#This Row],[Column3]]=TRUE,NOTA[[#This Row],[QTY/ CTN]],INDEX([3]!db[QTY/ CTN],NOTA[[#This Row],[//DB]])))</f>
        <v/>
      </c>
      <c r="AT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0" s="38" t="str">
        <f ca="1">IF(NOTA[[#This Row],[ID_H]]="","",MATCH(NOTA[[#This Row],[NB NOTA_C_QTY]],[4]!db[NB NOTA_C_QTY+F],0))</f>
        <v/>
      </c>
      <c r="AV430" s="53" t="str">
        <f ca="1">IF(NOTA[[#This Row],[NB NOTA_C_QTY]]="","",ROW()-2)</f>
        <v/>
      </c>
    </row>
    <row r="431" spans="1:48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H431" s="47"/>
      <c r="N431" s="38"/>
      <c r="Q431" s="42"/>
      <c r="R431" s="48"/>
      <c r="S431" s="49"/>
      <c r="U431" s="50"/>
      <c r="V431" s="45"/>
      <c r="W431" s="50" t="str">
        <f>IF(NOTA[[#This Row],[HARGA/ CTN]]="",NOTA[[#This Row],[JUMLAH_H]],NOTA[[#This Row],[HARGA/ CTN]]*IF(NOTA[[#This Row],[C]]="",0,NOTA[[#This Row],[C]]))</f>
        <v/>
      </c>
      <c r="X431" s="50" t="str">
        <f>IF(NOTA[[#This Row],[JUMLAH]]="","",NOTA[[#This Row],[JUMLAH]]*NOTA[[#This Row],[DISC 1]])</f>
        <v/>
      </c>
      <c r="Y431" s="50" t="str">
        <f>IF(NOTA[[#This Row],[JUMLAH]]="","",(NOTA[[#This Row],[JUMLAH]]-NOTA[[#This Row],[DISC 1-]])*NOTA[[#This Row],[DISC 2]])</f>
        <v/>
      </c>
      <c r="Z431" s="50" t="str">
        <f>IF(NOTA[[#This Row],[JUMLAH]]="","",NOTA[[#This Row],[DISC 1-]]+NOTA[[#This Row],[DISC 2-]])</f>
        <v/>
      </c>
      <c r="AA431" s="50" t="str">
        <f>IF(NOTA[[#This Row],[JUMLAH]]="","",NOTA[[#This Row],[JUMLAH]]-NOTA[[#This Row],[DISC]])</f>
        <v/>
      </c>
      <c r="AB431" s="50"/>
      <c r="AC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1" s="50" t="str">
        <f>IF(OR(NOTA[[#This Row],[QTY]]="",NOTA[[#This Row],[HARGA SATUAN]]="",),"",NOTA[[#This Row],[QTY]]*NOTA[[#This Row],[HARGA SATUAN]])</f>
        <v/>
      </c>
      <c r="AG431" s="39" t="str">
        <f ca="1">IF(NOTA[ID_H]="","",INDEX(NOTA[TANGGAL],MATCH(,INDIRECT(ADDRESS(ROW(NOTA[TANGGAL]),COLUMN(NOTA[TANGGAL]))&amp;":"&amp;ADDRESS(ROW(),COLUMN(NOTA[TANGGAL]))),-1)))</f>
        <v/>
      </c>
      <c r="AH431" s="41" t="str">
        <f ca="1">IF(NOTA[[#This Row],[NAMA BARANG]]="","",INDEX(NOTA[SUPPLIER],MATCH(,INDIRECT(ADDRESS(ROW(NOTA[ID]),COLUMN(NOTA[ID]))&amp;":"&amp;ADDRESS(ROW(),COLUMN(NOTA[ID]))),-1)))</f>
        <v/>
      </c>
      <c r="AI431" s="41" t="str">
        <f ca="1">IF(NOTA[[#This Row],[ID_H]]="","",IF(NOTA[[#This Row],[FAKTUR]]="",INDIRECT(ADDRESS(ROW()-1,COLUMN())),NOTA[[#This Row],[FAKTUR]]))</f>
        <v/>
      </c>
      <c r="AJ431" s="38" t="str">
        <f ca="1">IF(NOTA[[#This Row],[ID]]="","",COUNTIF(NOTA[ID_H],NOTA[[#This Row],[ID_H]]))</f>
        <v/>
      </c>
      <c r="AK431" s="38" t="str">
        <f ca="1">IF(NOTA[[#This Row],[TGL.NOTA]]="",IF(NOTA[[#This Row],[SUPPLIER_H]]="","",AK430),MONTH(NOTA[[#This Row],[TGL.NOTA]]))</f>
        <v/>
      </c>
      <c r="AL431" s="38" t="str">
        <f>LOWER(SUBSTITUTE(SUBSTITUTE(SUBSTITUTE(SUBSTITUTE(SUBSTITUTE(SUBSTITUTE(SUBSTITUTE(SUBSTITUTE(SUBSTITUTE(NOTA[NAMA BARANG]," ",),".",""),"-",""),"(",""),")",""),",",""),"/",""),"""",""),"+",""))</f>
        <v/>
      </c>
      <c r="AM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8" t="str">
        <f>IF(NOTA[[#This Row],[CONCAT4]]="","",_xlfn.IFNA(MATCH(NOTA[[#This Row],[CONCAT4]],[2]!RAW[CONCAT_H],0),FALSE))</f>
        <v/>
      </c>
      <c r="AQ431" s="38" t="str">
        <f>IF(NOTA[[#This Row],[CONCAT1]]="","",MATCH(NOTA[[#This Row],[CONCAT1]],[3]!db[NB NOTA_C],0))</f>
        <v/>
      </c>
      <c r="AR431" s="38" t="str">
        <f>IF(NOTA[[#This Row],[QTY/ CTN]]="","",TRUE)</f>
        <v/>
      </c>
      <c r="AS431" s="38" t="str">
        <f ca="1">IF(NOTA[[#This Row],[ID_H]]="","",IF(NOTA[[#This Row],[Column3]]=TRUE,NOTA[[#This Row],[QTY/ CTN]],INDEX([3]!db[QTY/ CTN],NOTA[[#This Row],[//DB]])))</f>
        <v/>
      </c>
      <c r="AT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1" s="38" t="str">
        <f ca="1">IF(NOTA[[#This Row],[ID_H]]="","",MATCH(NOTA[[#This Row],[NB NOTA_C_QTY]],[4]!db[NB NOTA_C_QTY+F],0))</f>
        <v/>
      </c>
      <c r="AV431" s="53" t="str">
        <f ca="1">IF(NOTA[[#This Row],[NB NOTA_C_QTY]]="","",ROW()-2)</f>
        <v/>
      </c>
    </row>
    <row r="432" spans="1:48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H432" s="47"/>
      <c r="N432" s="38"/>
      <c r="Q432" s="42"/>
      <c r="R432" s="48"/>
      <c r="S432" s="49"/>
      <c r="U432" s="50"/>
      <c r="V432" s="45"/>
      <c r="W432" s="50" t="str">
        <f>IF(NOTA[[#This Row],[HARGA/ CTN]]="",NOTA[[#This Row],[JUMLAH_H]],NOTA[[#This Row],[HARGA/ CTN]]*IF(NOTA[[#This Row],[C]]="",0,NOTA[[#This Row],[C]]))</f>
        <v/>
      </c>
      <c r="X432" s="50" t="str">
        <f>IF(NOTA[[#This Row],[JUMLAH]]="","",NOTA[[#This Row],[JUMLAH]]*NOTA[[#This Row],[DISC 1]])</f>
        <v/>
      </c>
      <c r="Y432" s="50" t="str">
        <f>IF(NOTA[[#This Row],[JUMLAH]]="","",(NOTA[[#This Row],[JUMLAH]]-NOTA[[#This Row],[DISC 1-]])*NOTA[[#This Row],[DISC 2]])</f>
        <v/>
      </c>
      <c r="Z432" s="50" t="str">
        <f>IF(NOTA[[#This Row],[JUMLAH]]="","",NOTA[[#This Row],[DISC 1-]]+NOTA[[#This Row],[DISC 2-]])</f>
        <v/>
      </c>
      <c r="AA432" s="50" t="str">
        <f>IF(NOTA[[#This Row],[JUMLAH]]="","",NOTA[[#This Row],[JUMLAH]]-NOTA[[#This Row],[DISC]])</f>
        <v/>
      </c>
      <c r="AB432" s="50"/>
      <c r="AC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2" s="50" t="str">
        <f>IF(OR(NOTA[[#This Row],[QTY]]="",NOTA[[#This Row],[HARGA SATUAN]]="",),"",NOTA[[#This Row],[QTY]]*NOTA[[#This Row],[HARGA SATUAN]])</f>
        <v/>
      </c>
      <c r="AG432" s="39" t="str">
        <f ca="1">IF(NOTA[ID_H]="","",INDEX(NOTA[TANGGAL],MATCH(,INDIRECT(ADDRESS(ROW(NOTA[TANGGAL]),COLUMN(NOTA[TANGGAL]))&amp;":"&amp;ADDRESS(ROW(),COLUMN(NOTA[TANGGAL]))),-1)))</f>
        <v/>
      </c>
      <c r="AH432" s="41" t="str">
        <f ca="1">IF(NOTA[[#This Row],[NAMA BARANG]]="","",INDEX(NOTA[SUPPLIER],MATCH(,INDIRECT(ADDRESS(ROW(NOTA[ID]),COLUMN(NOTA[ID]))&amp;":"&amp;ADDRESS(ROW(),COLUMN(NOTA[ID]))),-1)))</f>
        <v/>
      </c>
      <c r="AI432" s="41" t="str">
        <f ca="1">IF(NOTA[[#This Row],[ID_H]]="","",IF(NOTA[[#This Row],[FAKTUR]]="",INDIRECT(ADDRESS(ROW()-1,COLUMN())),NOTA[[#This Row],[FAKTUR]]))</f>
        <v/>
      </c>
      <c r="AJ432" s="38" t="str">
        <f ca="1">IF(NOTA[[#This Row],[ID]]="","",COUNTIF(NOTA[ID_H],NOTA[[#This Row],[ID_H]]))</f>
        <v/>
      </c>
      <c r="AK432" s="38" t="str">
        <f ca="1">IF(NOTA[[#This Row],[TGL.NOTA]]="",IF(NOTA[[#This Row],[SUPPLIER_H]]="","",AK431),MONTH(NOTA[[#This Row],[TGL.NOTA]]))</f>
        <v/>
      </c>
      <c r="AL432" s="38" t="str">
        <f>LOWER(SUBSTITUTE(SUBSTITUTE(SUBSTITUTE(SUBSTITUTE(SUBSTITUTE(SUBSTITUTE(SUBSTITUTE(SUBSTITUTE(SUBSTITUTE(NOTA[NAMA BARANG]," ",),".",""),"-",""),"(",""),")",""),",",""),"/",""),"""",""),"+",""))</f>
        <v/>
      </c>
      <c r="AM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8" t="str">
        <f>IF(NOTA[[#This Row],[CONCAT4]]="","",_xlfn.IFNA(MATCH(NOTA[[#This Row],[CONCAT4]],[2]!RAW[CONCAT_H],0),FALSE))</f>
        <v/>
      </c>
      <c r="AQ432" s="38" t="str">
        <f>IF(NOTA[[#This Row],[CONCAT1]]="","",MATCH(NOTA[[#This Row],[CONCAT1]],[3]!db[NB NOTA_C],0))</f>
        <v/>
      </c>
      <c r="AR432" s="38" t="str">
        <f>IF(NOTA[[#This Row],[QTY/ CTN]]="","",TRUE)</f>
        <v/>
      </c>
      <c r="AS432" s="38" t="str">
        <f ca="1">IF(NOTA[[#This Row],[ID_H]]="","",IF(NOTA[[#This Row],[Column3]]=TRUE,NOTA[[#This Row],[QTY/ CTN]],INDEX([3]!db[QTY/ CTN],NOTA[[#This Row],[//DB]])))</f>
        <v/>
      </c>
      <c r="AT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2" s="38" t="str">
        <f ca="1">IF(NOTA[[#This Row],[ID_H]]="","",MATCH(NOTA[[#This Row],[NB NOTA_C_QTY]],[4]!db[NB NOTA_C_QTY+F],0))</f>
        <v/>
      </c>
      <c r="AV432" s="53" t="str">
        <f ca="1">IF(NOTA[[#This Row],[NB NOTA_C_QTY]]="","",ROW()-2)</f>
        <v/>
      </c>
    </row>
    <row r="433" spans="1:48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H433" s="47"/>
      <c r="N433" s="38"/>
      <c r="Q433" s="42"/>
      <c r="R433" s="48"/>
      <c r="S433" s="49"/>
      <c r="U433" s="50"/>
      <c r="V433" s="45"/>
      <c r="W433" s="50" t="str">
        <f>IF(NOTA[[#This Row],[HARGA/ CTN]]="",NOTA[[#This Row],[JUMLAH_H]],NOTA[[#This Row],[HARGA/ CTN]]*IF(NOTA[[#This Row],[C]]="",0,NOTA[[#This Row],[C]]))</f>
        <v/>
      </c>
      <c r="X433" s="50" t="str">
        <f>IF(NOTA[[#This Row],[JUMLAH]]="","",NOTA[[#This Row],[JUMLAH]]*NOTA[[#This Row],[DISC 1]])</f>
        <v/>
      </c>
      <c r="Y433" s="50" t="str">
        <f>IF(NOTA[[#This Row],[JUMLAH]]="","",(NOTA[[#This Row],[JUMLAH]]-NOTA[[#This Row],[DISC 1-]])*NOTA[[#This Row],[DISC 2]])</f>
        <v/>
      </c>
      <c r="Z433" s="50" t="str">
        <f>IF(NOTA[[#This Row],[JUMLAH]]="","",NOTA[[#This Row],[DISC 1-]]+NOTA[[#This Row],[DISC 2-]])</f>
        <v/>
      </c>
      <c r="AA433" s="50" t="str">
        <f>IF(NOTA[[#This Row],[JUMLAH]]="","",NOTA[[#This Row],[JUMLAH]]-NOTA[[#This Row],[DISC]])</f>
        <v/>
      </c>
      <c r="AB433" s="50"/>
      <c r="AC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50" t="str">
        <f>IF(OR(NOTA[[#This Row],[QTY]]="",NOTA[[#This Row],[HARGA SATUAN]]="",),"",NOTA[[#This Row],[QTY]]*NOTA[[#This Row],[HARGA SATUAN]])</f>
        <v/>
      </c>
      <c r="AG433" s="39" t="str">
        <f ca="1">IF(NOTA[ID_H]="","",INDEX(NOTA[TANGGAL],MATCH(,INDIRECT(ADDRESS(ROW(NOTA[TANGGAL]),COLUMN(NOTA[TANGGAL]))&amp;":"&amp;ADDRESS(ROW(),COLUMN(NOTA[TANGGAL]))),-1)))</f>
        <v/>
      </c>
      <c r="AH433" s="41" t="str">
        <f ca="1">IF(NOTA[[#This Row],[NAMA BARANG]]="","",INDEX(NOTA[SUPPLIER],MATCH(,INDIRECT(ADDRESS(ROW(NOTA[ID]),COLUMN(NOTA[ID]))&amp;":"&amp;ADDRESS(ROW(),COLUMN(NOTA[ID]))),-1)))</f>
        <v/>
      </c>
      <c r="AI433" s="41" t="str">
        <f ca="1">IF(NOTA[[#This Row],[ID_H]]="","",IF(NOTA[[#This Row],[FAKTUR]]="",INDIRECT(ADDRESS(ROW()-1,COLUMN())),NOTA[[#This Row],[FAKTUR]]))</f>
        <v/>
      </c>
      <c r="AJ433" s="38" t="str">
        <f ca="1">IF(NOTA[[#This Row],[ID]]="","",COUNTIF(NOTA[ID_H],NOTA[[#This Row],[ID_H]]))</f>
        <v/>
      </c>
      <c r="AK433" s="38" t="str">
        <f ca="1">IF(NOTA[[#This Row],[TGL.NOTA]]="",IF(NOTA[[#This Row],[SUPPLIER_H]]="","",AK432),MONTH(NOTA[[#This Row],[TGL.NOTA]]))</f>
        <v/>
      </c>
      <c r="AL433" s="38" t="str">
        <f>LOWER(SUBSTITUTE(SUBSTITUTE(SUBSTITUTE(SUBSTITUTE(SUBSTITUTE(SUBSTITUTE(SUBSTITUTE(SUBSTITUTE(SUBSTITUTE(NOTA[NAMA BARANG]," ",),".",""),"-",""),"(",""),")",""),",",""),"/",""),"""",""),"+",""))</f>
        <v/>
      </c>
      <c r="AM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8" t="str">
        <f>IF(NOTA[[#This Row],[CONCAT4]]="","",_xlfn.IFNA(MATCH(NOTA[[#This Row],[CONCAT4]],[2]!RAW[CONCAT_H],0),FALSE))</f>
        <v/>
      </c>
      <c r="AQ433" s="38" t="str">
        <f>IF(NOTA[[#This Row],[CONCAT1]]="","",MATCH(NOTA[[#This Row],[CONCAT1]],[3]!db[NB NOTA_C],0))</f>
        <v/>
      </c>
      <c r="AR433" s="38" t="str">
        <f>IF(NOTA[[#This Row],[QTY/ CTN]]="","",TRUE)</f>
        <v/>
      </c>
      <c r="AS433" s="38" t="str">
        <f ca="1">IF(NOTA[[#This Row],[ID_H]]="","",IF(NOTA[[#This Row],[Column3]]=TRUE,NOTA[[#This Row],[QTY/ CTN]],INDEX([3]!db[QTY/ CTN],NOTA[[#This Row],[//DB]])))</f>
        <v/>
      </c>
      <c r="AT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3" s="38" t="str">
        <f ca="1">IF(NOTA[[#This Row],[ID_H]]="","",MATCH(NOTA[[#This Row],[NB NOTA_C_QTY]],[4]!db[NB NOTA_C_QTY+F],0))</f>
        <v/>
      </c>
      <c r="AV433" s="53" t="str">
        <f ca="1">IF(NOTA[[#This Row],[NB NOTA_C_QTY]]="","",ROW()-2)</f>
        <v/>
      </c>
    </row>
    <row r="434" spans="1:48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H434" s="47"/>
      <c r="N434" s="38"/>
      <c r="Q434" s="42"/>
      <c r="R434" s="48"/>
      <c r="S434" s="49"/>
      <c r="U434" s="50"/>
      <c r="V434" s="45"/>
      <c r="W434" s="50" t="str">
        <f>IF(NOTA[[#This Row],[HARGA/ CTN]]="",NOTA[[#This Row],[JUMLAH_H]],NOTA[[#This Row],[HARGA/ CTN]]*IF(NOTA[[#This Row],[C]]="",0,NOTA[[#This Row],[C]]))</f>
        <v/>
      </c>
      <c r="X434" s="50" t="str">
        <f>IF(NOTA[[#This Row],[JUMLAH]]="","",NOTA[[#This Row],[JUMLAH]]*NOTA[[#This Row],[DISC 1]])</f>
        <v/>
      </c>
      <c r="Y434" s="50" t="str">
        <f>IF(NOTA[[#This Row],[JUMLAH]]="","",(NOTA[[#This Row],[JUMLAH]]-NOTA[[#This Row],[DISC 1-]])*NOTA[[#This Row],[DISC 2]])</f>
        <v/>
      </c>
      <c r="Z434" s="50" t="str">
        <f>IF(NOTA[[#This Row],[JUMLAH]]="","",NOTA[[#This Row],[DISC 1-]]+NOTA[[#This Row],[DISC 2-]])</f>
        <v/>
      </c>
      <c r="AA434" s="50" t="str">
        <f>IF(NOTA[[#This Row],[JUMLAH]]="","",NOTA[[#This Row],[JUMLAH]]-NOTA[[#This Row],[DISC]])</f>
        <v/>
      </c>
      <c r="AB434" s="50"/>
      <c r="AC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4" s="50" t="str">
        <f>IF(OR(NOTA[[#This Row],[QTY]]="",NOTA[[#This Row],[HARGA SATUAN]]="",),"",NOTA[[#This Row],[QTY]]*NOTA[[#This Row],[HARGA SATUAN]])</f>
        <v/>
      </c>
      <c r="AG434" s="39" t="str">
        <f ca="1">IF(NOTA[ID_H]="","",INDEX(NOTA[TANGGAL],MATCH(,INDIRECT(ADDRESS(ROW(NOTA[TANGGAL]),COLUMN(NOTA[TANGGAL]))&amp;":"&amp;ADDRESS(ROW(),COLUMN(NOTA[TANGGAL]))),-1)))</f>
        <v/>
      </c>
      <c r="AH434" s="41" t="str">
        <f ca="1">IF(NOTA[[#This Row],[NAMA BARANG]]="","",INDEX(NOTA[SUPPLIER],MATCH(,INDIRECT(ADDRESS(ROW(NOTA[ID]),COLUMN(NOTA[ID]))&amp;":"&amp;ADDRESS(ROW(),COLUMN(NOTA[ID]))),-1)))</f>
        <v/>
      </c>
      <c r="AI434" s="41" t="str">
        <f ca="1">IF(NOTA[[#This Row],[ID_H]]="","",IF(NOTA[[#This Row],[FAKTUR]]="",INDIRECT(ADDRESS(ROW()-1,COLUMN())),NOTA[[#This Row],[FAKTUR]]))</f>
        <v/>
      </c>
      <c r="AJ434" s="38" t="str">
        <f ca="1">IF(NOTA[[#This Row],[ID]]="","",COUNTIF(NOTA[ID_H],NOTA[[#This Row],[ID_H]]))</f>
        <v/>
      </c>
      <c r="AK434" s="38" t="str">
        <f ca="1">IF(NOTA[[#This Row],[TGL.NOTA]]="",IF(NOTA[[#This Row],[SUPPLIER_H]]="","",AK433),MONTH(NOTA[[#This Row],[TGL.NOTA]]))</f>
        <v/>
      </c>
      <c r="AL434" s="38" t="str">
        <f>LOWER(SUBSTITUTE(SUBSTITUTE(SUBSTITUTE(SUBSTITUTE(SUBSTITUTE(SUBSTITUTE(SUBSTITUTE(SUBSTITUTE(SUBSTITUTE(NOTA[NAMA BARANG]," ",),".",""),"-",""),"(",""),")",""),",",""),"/",""),"""",""),"+",""))</f>
        <v/>
      </c>
      <c r="AM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38" t="str">
        <f>IF(NOTA[[#This Row],[CONCAT4]]="","",_xlfn.IFNA(MATCH(NOTA[[#This Row],[CONCAT4]],[2]!RAW[CONCAT_H],0),FALSE))</f>
        <v/>
      </c>
      <c r="AQ434" s="38" t="str">
        <f>IF(NOTA[[#This Row],[CONCAT1]]="","",MATCH(NOTA[[#This Row],[CONCAT1]],[3]!db[NB NOTA_C],0))</f>
        <v/>
      </c>
      <c r="AR434" s="38" t="str">
        <f>IF(NOTA[[#This Row],[QTY/ CTN]]="","",TRUE)</f>
        <v/>
      </c>
      <c r="AS434" s="38" t="str">
        <f ca="1">IF(NOTA[[#This Row],[ID_H]]="","",IF(NOTA[[#This Row],[Column3]]=TRUE,NOTA[[#This Row],[QTY/ CTN]],INDEX([3]!db[QTY/ CTN],NOTA[[#This Row],[//DB]])))</f>
        <v/>
      </c>
      <c r="AT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4" s="38" t="str">
        <f ca="1">IF(NOTA[[#This Row],[ID_H]]="","",MATCH(NOTA[[#This Row],[NB NOTA_C_QTY]],[4]!db[NB NOTA_C_QTY+F],0))</f>
        <v/>
      </c>
      <c r="AV434" s="53" t="str">
        <f ca="1">IF(NOTA[[#This Row],[NB NOTA_C_QTY]]="","",ROW()-2)</f>
        <v/>
      </c>
    </row>
    <row r="435" spans="1:48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H435" s="47"/>
      <c r="N435" s="38"/>
      <c r="Q435" s="42"/>
      <c r="R435" s="48"/>
      <c r="S435" s="49"/>
      <c r="U435" s="50"/>
      <c r="V435" s="45"/>
      <c r="W435" s="50" t="str">
        <f>IF(NOTA[[#This Row],[HARGA/ CTN]]="",NOTA[[#This Row],[JUMLAH_H]],NOTA[[#This Row],[HARGA/ CTN]]*IF(NOTA[[#This Row],[C]]="",0,NOTA[[#This Row],[C]]))</f>
        <v/>
      </c>
      <c r="X435" s="50" t="str">
        <f>IF(NOTA[[#This Row],[JUMLAH]]="","",NOTA[[#This Row],[JUMLAH]]*NOTA[[#This Row],[DISC 1]])</f>
        <v/>
      </c>
      <c r="Y435" s="50" t="str">
        <f>IF(NOTA[[#This Row],[JUMLAH]]="","",(NOTA[[#This Row],[JUMLAH]]-NOTA[[#This Row],[DISC 1-]])*NOTA[[#This Row],[DISC 2]])</f>
        <v/>
      </c>
      <c r="Z435" s="50" t="str">
        <f>IF(NOTA[[#This Row],[JUMLAH]]="","",NOTA[[#This Row],[DISC 1-]]+NOTA[[#This Row],[DISC 2-]])</f>
        <v/>
      </c>
      <c r="AA435" s="50" t="str">
        <f>IF(NOTA[[#This Row],[JUMLAH]]="","",NOTA[[#This Row],[JUMLAH]]-NOTA[[#This Row],[DISC]])</f>
        <v/>
      </c>
      <c r="AB435" s="50"/>
      <c r="AC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0" t="str">
        <f>IF(OR(NOTA[[#This Row],[QTY]]="",NOTA[[#This Row],[HARGA SATUAN]]="",),"",NOTA[[#This Row],[QTY]]*NOTA[[#This Row],[HARGA SATUAN]])</f>
        <v/>
      </c>
      <c r="AG435" s="39" t="str">
        <f ca="1">IF(NOTA[ID_H]="","",INDEX(NOTA[TANGGAL],MATCH(,INDIRECT(ADDRESS(ROW(NOTA[TANGGAL]),COLUMN(NOTA[TANGGAL]))&amp;":"&amp;ADDRESS(ROW(),COLUMN(NOTA[TANGGAL]))),-1)))</f>
        <v/>
      </c>
      <c r="AH435" s="41" t="str">
        <f ca="1">IF(NOTA[[#This Row],[NAMA BARANG]]="","",INDEX(NOTA[SUPPLIER],MATCH(,INDIRECT(ADDRESS(ROW(NOTA[ID]),COLUMN(NOTA[ID]))&amp;":"&amp;ADDRESS(ROW(),COLUMN(NOTA[ID]))),-1)))</f>
        <v/>
      </c>
      <c r="AI435" s="41" t="str">
        <f ca="1">IF(NOTA[[#This Row],[ID_H]]="","",IF(NOTA[[#This Row],[FAKTUR]]="",INDIRECT(ADDRESS(ROW()-1,COLUMN())),NOTA[[#This Row],[FAKTUR]]))</f>
        <v/>
      </c>
      <c r="AJ435" s="38" t="str">
        <f ca="1">IF(NOTA[[#This Row],[ID]]="","",COUNTIF(NOTA[ID_H],NOTA[[#This Row],[ID_H]]))</f>
        <v/>
      </c>
      <c r="AK435" s="38" t="str">
        <f ca="1">IF(NOTA[[#This Row],[TGL.NOTA]]="",IF(NOTA[[#This Row],[SUPPLIER_H]]="","",AK434),MONTH(NOTA[[#This Row],[TGL.NOTA]]))</f>
        <v/>
      </c>
      <c r="AL435" s="38" t="str">
        <f>LOWER(SUBSTITUTE(SUBSTITUTE(SUBSTITUTE(SUBSTITUTE(SUBSTITUTE(SUBSTITUTE(SUBSTITUTE(SUBSTITUTE(SUBSTITUTE(NOTA[NAMA BARANG]," ",),".",""),"-",""),"(",""),")",""),",",""),"/",""),"""",""),"+",""))</f>
        <v/>
      </c>
      <c r="AM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8" t="str">
        <f>IF(NOTA[[#This Row],[CONCAT4]]="","",_xlfn.IFNA(MATCH(NOTA[[#This Row],[CONCAT4]],[2]!RAW[CONCAT_H],0),FALSE))</f>
        <v/>
      </c>
      <c r="AQ435" s="38" t="str">
        <f>IF(NOTA[[#This Row],[CONCAT1]]="","",MATCH(NOTA[[#This Row],[CONCAT1]],[3]!db[NB NOTA_C],0))</f>
        <v/>
      </c>
      <c r="AR435" s="38" t="str">
        <f>IF(NOTA[[#This Row],[QTY/ CTN]]="","",TRUE)</f>
        <v/>
      </c>
      <c r="AS435" s="38" t="str">
        <f ca="1">IF(NOTA[[#This Row],[ID_H]]="","",IF(NOTA[[#This Row],[Column3]]=TRUE,NOTA[[#This Row],[QTY/ CTN]],INDEX([3]!db[QTY/ CTN],NOTA[[#This Row],[//DB]])))</f>
        <v/>
      </c>
      <c r="AT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5" s="38" t="str">
        <f ca="1">IF(NOTA[[#This Row],[ID_H]]="","",MATCH(NOTA[[#This Row],[NB NOTA_C_QTY]],[4]!db[NB NOTA_C_QTY+F],0))</f>
        <v/>
      </c>
      <c r="AV435" s="53" t="str">
        <f ca="1">IF(NOTA[[#This Row],[NB NOTA_C_QTY]]="","",ROW()-2)</f>
        <v/>
      </c>
    </row>
    <row r="436" spans="1:48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H436" s="47"/>
      <c r="N436" s="38"/>
      <c r="Q436" s="42"/>
      <c r="R436" s="48"/>
      <c r="S436" s="49"/>
      <c r="U436" s="50"/>
      <c r="V436" s="45"/>
      <c r="W436" s="50" t="str">
        <f>IF(NOTA[[#This Row],[HARGA/ CTN]]="",NOTA[[#This Row],[JUMLAH_H]],NOTA[[#This Row],[HARGA/ CTN]]*IF(NOTA[[#This Row],[C]]="",0,NOTA[[#This Row],[C]]))</f>
        <v/>
      </c>
      <c r="X436" s="50" t="str">
        <f>IF(NOTA[[#This Row],[JUMLAH]]="","",NOTA[[#This Row],[JUMLAH]]*NOTA[[#This Row],[DISC 1]])</f>
        <v/>
      </c>
      <c r="Y436" s="50" t="str">
        <f>IF(NOTA[[#This Row],[JUMLAH]]="","",(NOTA[[#This Row],[JUMLAH]]-NOTA[[#This Row],[DISC 1-]])*NOTA[[#This Row],[DISC 2]])</f>
        <v/>
      </c>
      <c r="Z436" s="50" t="str">
        <f>IF(NOTA[[#This Row],[JUMLAH]]="","",NOTA[[#This Row],[DISC 1-]]+NOTA[[#This Row],[DISC 2-]])</f>
        <v/>
      </c>
      <c r="AA436" s="50" t="str">
        <f>IF(NOTA[[#This Row],[JUMLAH]]="","",NOTA[[#This Row],[JUMLAH]]-NOTA[[#This Row],[DISC]])</f>
        <v/>
      </c>
      <c r="AB436" s="50"/>
      <c r="AC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50" t="str">
        <f>IF(OR(NOTA[[#This Row],[QTY]]="",NOTA[[#This Row],[HARGA SATUAN]]="",),"",NOTA[[#This Row],[QTY]]*NOTA[[#This Row],[HARGA SATUAN]])</f>
        <v/>
      </c>
      <c r="AG436" s="39" t="str">
        <f ca="1">IF(NOTA[ID_H]="","",INDEX(NOTA[TANGGAL],MATCH(,INDIRECT(ADDRESS(ROW(NOTA[TANGGAL]),COLUMN(NOTA[TANGGAL]))&amp;":"&amp;ADDRESS(ROW(),COLUMN(NOTA[TANGGAL]))),-1)))</f>
        <v/>
      </c>
      <c r="AH436" s="41" t="str">
        <f ca="1">IF(NOTA[[#This Row],[NAMA BARANG]]="","",INDEX(NOTA[SUPPLIER],MATCH(,INDIRECT(ADDRESS(ROW(NOTA[ID]),COLUMN(NOTA[ID]))&amp;":"&amp;ADDRESS(ROW(),COLUMN(NOTA[ID]))),-1)))</f>
        <v/>
      </c>
      <c r="AI436" s="41" t="str">
        <f ca="1">IF(NOTA[[#This Row],[ID_H]]="","",IF(NOTA[[#This Row],[FAKTUR]]="",INDIRECT(ADDRESS(ROW()-1,COLUMN())),NOTA[[#This Row],[FAKTUR]]))</f>
        <v/>
      </c>
      <c r="AJ436" s="38" t="str">
        <f ca="1">IF(NOTA[[#This Row],[ID]]="","",COUNTIF(NOTA[ID_H],NOTA[[#This Row],[ID_H]]))</f>
        <v/>
      </c>
      <c r="AK436" s="38" t="str">
        <f ca="1">IF(NOTA[[#This Row],[TGL.NOTA]]="",IF(NOTA[[#This Row],[SUPPLIER_H]]="","",AK435),MONTH(NOTA[[#This Row],[TGL.NOTA]]))</f>
        <v/>
      </c>
      <c r="AL436" s="38" t="str">
        <f>LOWER(SUBSTITUTE(SUBSTITUTE(SUBSTITUTE(SUBSTITUTE(SUBSTITUTE(SUBSTITUTE(SUBSTITUTE(SUBSTITUTE(SUBSTITUTE(NOTA[NAMA BARANG]," ",),".",""),"-",""),"(",""),")",""),",",""),"/",""),"""",""),"+",""))</f>
        <v/>
      </c>
      <c r="AM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38" t="str">
        <f>IF(NOTA[[#This Row],[CONCAT4]]="","",_xlfn.IFNA(MATCH(NOTA[[#This Row],[CONCAT4]],[2]!RAW[CONCAT_H],0),FALSE))</f>
        <v/>
      </c>
      <c r="AQ436" s="38" t="str">
        <f>IF(NOTA[[#This Row],[CONCAT1]]="","",MATCH(NOTA[[#This Row],[CONCAT1]],[3]!db[NB NOTA_C],0))</f>
        <v/>
      </c>
      <c r="AR436" s="38" t="str">
        <f>IF(NOTA[[#This Row],[QTY/ CTN]]="","",TRUE)</f>
        <v/>
      </c>
      <c r="AS436" s="38" t="str">
        <f ca="1">IF(NOTA[[#This Row],[ID_H]]="","",IF(NOTA[[#This Row],[Column3]]=TRUE,NOTA[[#This Row],[QTY/ CTN]],INDEX([3]!db[QTY/ CTN],NOTA[[#This Row],[//DB]])))</f>
        <v/>
      </c>
      <c r="AT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6" s="38" t="str">
        <f ca="1">IF(NOTA[[#This Row],[ID_H]]="","",MATCH(NOTA[[#This Row],[NB NOTA_C_QTY]],[4]!db[NB NOTA_C_QTY+F],0))</f>
        <v/>
      </c>
      <c r="AV436" s="53" t="str">
        <f ca="1">IF(NOTA[[#This Row],[NB NOTA_C_QTY]]="","",ROW()-2)</f>
        <v/>
      </c>
    </row>
    <row r="437" spans="1:48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H437" s="47"/>
      <c r="N437" s="38"/>
      <c r="Q437" s="42"/>
      <c r="R437" s="48"/>
      <c r="S437" s="49"/>
      <c r="U437" s="50"/>
      <c r="V437" s="45"/>
      <c r="W437" s="50" t="str">
        <f>IF(NOTA[[#This Row],[HARGA/ CTN]]="",NOTA[[#This Row],[JUMLAH_H]],NOTA[[#This Row],[HARGA/ CTN]]*IF(NOTA[[#This Row],[C]]="",0,NOTA[[#This Row],[C]]))</f>
        <v/>
      </c>
      <c r="X437" s="50" t="str">
        <f>IF(NOTA[[#This Row],[JUMLAH]]="","",NOTA[[#This Row],[JUMLAH]]*NOTA[[#This Row],[DISC 1]])</f>
        <v/>
      </c>
      <c r="Y437" s="50" t="str">
        <f>IF(NOTA[[#This Row],[JUMLAH]]="","",(NOTA[[#This Row],[JUMLAH]]-NOTA[[#This Row],[DISC 1-]])*NOTA[[#This Row],[DISC 2]])</f>
        <v/>
      </c>
      <c r="Z437" s="50" t="str">
        <f>IF(NOTA[[#This Row],[JUMLAH]]="","",NOTA[[#This Row],[DISC 1-]]+NOTA[[#This Row],[DISC 2-]])</f>
        <v/>
      </c>
      <c r="AA437" s="50" t="str">
        <f>IF(NOTA[[#This Row],[JUMLAH]]="","",NOTA[[#This Row],[JUMLAH]]-NOTA[[#This Row],[DISC]])</f>
        <v/>
      </c>
      <c r="AB437" s="50"/>
      <c r="AC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50" t="str">
        <f>IF(OR(NOTA[[#This Row],[QTY]]="",NOTA[[#This Row],[HARGA SATUAN]]="",),"",NOTA[[#This Row],[QTY]]*NOTA[[#This Row],[HARGA SATUAN]])</f>
        <v/>
      </c>
      <c r="AG437" s="39" t="str">
        <f ca="1">IF(NOTA[ID_H]="","",INDEX(NOTA[TANGGAL],MATCH(,INDIRECT(ADDRESS(ROW(NOTA[TANGGAL]),COLUMN(NOTA[TANGGAL]))&amp;":"&amp;ADDRESS(ROW(),COLUMN(NOTA[TANGGAL]))),-1)))</f>
        <v/>
      </c>
      <c r="AH437" s="41" t="str">
        <f ca="1">IF(NOTA[[#This Row],[NAMA BARANG]]="","",INDEX(NOTA[SUPPLIER],MATCH(,INDIRECT(ADDRESS(ROW(NOTA[ID]),COLUMN(NOTA[ID]))&amp;":"&amp;ADDRESS(ROW(),COLUMN(NOTA[ID]))),-1)))</f>
        <v/>
      </c>
      <c r="AI437" s="41" t="str">
        <f ca="1">IF(NOTA[[#This Row],[ID_H]]="","",IF(NOTA[[#This Row],[FAKTUR]]="",INDIRECT(ADDRESS(ROW()-1,COLUMN())),NOTA[[#This Row],[FAKTUR]]))</f>
        <v/>
      </c>
      <c r="AJ437" s="38" t="str">
        <f ca="1">IF(NOTA[[#This Row],[ID]]="","",COUNTIF(NOTA[ID_H],NOTA[[#This Row],[ID_H]]))</f>
        <v/>
      </c>
      <c r="AK437" s="38" t="str">
        <f ca="1">IF(NOTA[[#This Row],[TGL.NOTA]]="",IF(NOTA[[#This Row],[SUPPLIER_H]]="","",AK436),MONTH(NOTA[[#This Row],[TGL.NOTA]]))</f>
        <v/>
      </c>
      <c r="AL437" s="38" t="str">
        <f>LOWER(SUBSTITUTE(SUBSTITUTE(SUBSTITUTE(SUBSTITUTE(SUBSTITUTE(SUBSTITUTE(SUBSTITUTE(SUBSTITUTE(SUBSTITUTE(NOTA[NAMA BARANG]," ",),".",""),"-",""),"(",""),")",""),",",""),"/",""),"""",""),"+",""))</f>
        <v/>
      </c>
      <c r="AM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8" t="str">
        <f>IF(NOTA[[#This Row],[CONCAT4]]="","",_xlfn.IFNA(MATCH(NOTA[[#This Row],[CONCAT4]],[2]!RAW[CONCAT_H],0),FALSE))</f>
        <v/>
      </c>
      <c r="AQ437" s="38" t="str">
        <f>IF(NOTA[[#This Row],[CONCAT1]]="","",MATCH(NOTA[[#This Row],[CONCAT1]],[3]!db[NB NOTA_C],0))</f>
        <v/>
      </c>
      <c r="AR437" s="38" t="str">
        <f>IF(NOTA[[#This Row],[QTY/ CTN]]="","",TRUE)</f>
        <v/>
      </c>
      <c r="AS437" s="38" t="str">
        <f ca="1">IF(NOTA[[#This Row],[ID_H]]="","",IF(NOTA[[#This Row],[Column3]]=TRUE,NOTA[[#This Row],[QTY/ CTN]],INDEX([3]!db[QTY/ CTN],NOTA[[#This Row],[//DB]])))</f>
        <v/>
      </c>
      <c r="AT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7" s="38" t="str">
        <f ca="1">IF(NOTA[[#This Row],[ID_H]]="","",MATCH(NOTA[[#This Row],[NB NOTA_C_QTY]],[4]!db[NB NOTA_C_QTY+F],0))</f>
        <v/>
      </c>
      <c r="AV437" s="53" t="str">
        <f ca="1">IF(NOTA[[#This Row],[NB NOTA_C_QTY]]="","",ROW()-2)</f>
        <v/>
      </c>
    </row>
    <row r="438" spans="1:48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H438" s="47"/>
      <c r="N438" s="38"/>
      <c r="Q438" s="42"/>
      <c r="R438" s="48"/>
      <c r="S438" s="49"/>
      <c r="U438" s="50"/>
      <c r="V438" s="45"/>
      <c r="W438" s="50" t="str">
        <f>IF(NOTA[[#This Row],[HARGA/ CTN]]="",NOTA[[#This Row],[JUMLAH_H]],NOTA[[#This Row],[HARGA/ CTN]]*IF(NOTA[[#This Row],[C]]="",0,NOTA[[#This Row],[C]]))</f>
        <v/>
      </c>
      <c r="X438" s="50" t="str">
        <f>IF(NOTA[[#This Row],[JUMLAH]]="","",NOTA[[#This Row],[JUMLAH]]*NOTA[[#This Row],[DISC 1]])</f>
        <v/>
      </c>
      <c r="Y438" s="50" t="str">
        <f>IF(NOTA[[#This Row],[JUMLAH]]="","",(NOTA[[#This Row],[JUMLAH]]-NOTA[[#This Row],[DISC 1-]])*NOTA[[#This Row],[DISC 2]])</f>
        <v/>
      </c>
      <c r="Z438" s="50" t="str">
        <f>IF(NOTA[[#This Row],[JUMLAH]]="","",NOTA[[#This Row],[DISC 1-]]+NOTA[[#This Row],[DISC 2-]])</f>
        <v/>
      </c>
      <c r="AA438" s="50" t="str">
        <f>IF(NOTA[[#This Row],[JUMLAH]]="","",NOTA[[#This Row],[JUMLAH]]-NOTA[[#This Row],[DISC]])</f>
        <v/>
      </c>
      <c r="AB438" s="50"/>
      <c r="AC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8" s="50" t="str">
        <f>IF(OR(NOTA[[#This Row],[QTY]]="",NOTA[[#This Row],[HARGA SATUAN]]="",),"",NOTA[[#This Row],[QTY]]*NOTA[[#This Row],[HARGA SATUAN]])</f>
        <v/>
      </c>
      <c r="AG438" s="39" t="str">
        <f ca="1">IF(NOTA[ID_H]="","",INDEX(NOTA[TANGGAL],MATCH(,INDIRECT(ADDRESS(ROW(NOTA[TANGGAL]),COLUMN(NOTA[TANGGAL]))&amp;":"&amp;ADDRESS(ROW(),COLUMN(NOTA[TANGGAL]))),-1)))</f>
        <v/>
      </c>
      <c r="AH438" s="41" t="str">
        <f ca="1">IF(NOTA[[#This Row],[NAMA BARANG]]="","",INDEX(NOTA[SUPPLIER],MATCH(,INDIRECT(ADDRESS(ROW(NOTA[ID]),COLUMN(NOTA[ID]))&amp;":"&amp;ADDRESS(ROW(),COLUMN(NOTA[ID]))),-1)))</f>
        <v/>
      </c>
      <c r="AI438" s="41" t="str">
        <f ca="1">IF(NOTA[[#This Row],[ID_H]]="","",IF(NOTA[[#This Row],[FAKTUR]]="",INDIRECT(ADDRESS(ROW()-1,COLUMN())),NOTA[[#This Row],[FAKTUR]]))</f>
        <v/>
      </c>
      <c r="AJ438" s="38" t="str">
        <f ca="1">IF(NOTA[[#This Row],[ID]]="","",COUNTIF(NOTA[ID_H],NOTA[[#This Row],[ID_H]]))</f>
        <v/>
      </c>
      <c r="AK438" s="38" t="str">
        <f ca="1">IF(NOTA[[#This Row],[TGL.NOTA]]="",IF(NOTA[[#This Row],[SUPPLIER_H]]="","",AK437),MONTH(NOTA[[#This Row],[TGL.NOTA]]))</f>
        <v/>
      </c>
      <c r="AL438" s="38" t="str">
        <f>LOWER(SUBSTITUTE(SUBSTITUTE(SUBSTITUTE(SUBSTITUTE(SUBSTITUTE(SUBSTITUTE(SUBSTITUTE(SUBSTITUTE(SUBSTITUTE(NOTA[NAMA BARANG]," ",),".",""),"-",""),"(",""),")",""),",",""),"/",""),"""",""),"+",""))</f>
        <v/>
      </c>
      <c r="AM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38" t="str">
        <f>IF(NOTA[[#This Row],[CONCAT4]]="","",_xlfn.IFNA(MATCH(NOTA[[#This Row],[CONCAT4]],[2]!RAW[CONCAT_H],0),FALSE))</f>
        <v/>
      </c>
      <c r="AQ438" s="38" t="str">
        <f>IF(NOTA[[#This Row],[CONCAT1]]="","",MATCH(NOTA[[#This Row],[CONCAT1]],[3]!db[NB NOTA_C],0))</f>
        <v/>
      </c>
      <c r="AR438" s="38" t="str">
        <f>IF(NOTA[[#This Row],[QTY/ CTN]]="","",TRUE)</f>
        <v/>
      </c>
      <c r="AS438" s="38" t="str">
        <f ca="1">IF(NOTA[[#This Row],[ID_H]]="","",IF(NOTA[[#This Row],[Column3]]=TRUE,NOTA[[#This Row],[QTY/ CTN]],INDEX([3]!db[QTY/ CTN],NOTA[[#This Row],[//DB]])))</f>
        <v/>
      </c>
      <c r="AT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8" s="38" t="str">
        <f ca="1">IF(NOTA[[#This Row],[ID_H]]="","",MATCH(NOTA[[#This Row],[NB NOTA_C_QTY]],[4]!db[NB NOTA_C_QTY+F],0))</f>
        <v/>
      </c>
      <c r="AV438" s="53" t="str">
        <f ca="1">IF(NOTA[[#This Row],[NB NOTA_C_QTY]]="","",ROW()-2)</f>
        <v/>
      </c>
    </row>
    <row r="439" spans="1:48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H439" s="47"/>
      <c r="N439" s="38"/>
      <c r="Q439" s="42"/>
      <c r="R439" s="48"/>
      <c r="S439" s="49"/>
      <c r="U439" s="50"/>
      <c r="V439" s="45"/>
      <c r="W439" s="50" t="str">
        <f>IF(NOTA[[#This Row],[HARGA/ CTN]]="",NOTA[[#This Row],[JUMLAH_H]],NOTA[[#This Row],[HARGA/ CTN]]*IF(NOTA[[#This Row],[C]]="",0,NOTA[[#This Row],[C]]))</f>
        <v/>
      </c>
      <c r="X439" s="50" t="str">
        <f>IF(NOTA[[#This Row],[JUMLAH]]="","",NOTA[[#This Row],[JUMLAH]]*NOTA[[#This Row],[DISC 1]])</f>
        <v/>
      </c>
      <c r="Y439" s="50" t="str">
        <f>IF(NOTA[[#This Row],[JUMLAH]]="","",(NOTA[[#This Row],[JUMLAH]]-NOTA[[#This Row],[DISC 1-]])*NOTA[[#This Row],[DISC 2]])</f>
        <v/>
      </c>
      <c r="Z439" s="50" t="str">
        <f>IF(NOTA[[#This Row],[JUMLAH]]="","",NOTA[[#This Row],[DISC 1-]]+NOTA[[#This Row],[DISC 2-]])</f>
        <v/>
      </c>
      <c r="AA439" s="50" t="str">
        <f>IF(NOTA[[#This Row],[JUMLAH]]="","",NOTA[[#This Row],[JUMLAH]]-NOTA[[#This Row],[DISC]])</f>
        <v/>
      </c>
      <c r="AB439" s="50"/>
      <c r="AC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50" t="str">
        <f>IF(OR(NOTA[[#This Row],[QTY]]="",NOTA[[#This Row],[HARGA SATUAN]]="",),"",NOTA[[#This Row],[QTY]]*NOTA[[#This Row],[HARGA SATUAN]])</f>
        <v/>
      </c>
      <c r="AG439" s="39" t="str">
        <f ca="1">IF(NOTA[ID_H]="","",INDEX(NOTA[TANGGAL],MATCH(,INDIRECT(ADDRESS(ROW(NOTA[TANGGAL]),COLUMN(NOTA[TANGGAL]))&amp;":"&amp;ADDRESS(ROW(),COLUMN(NOTA[TANGGAL]))),-1)))</f>
        <v/>
      </c>
      <c r="AH439" s="41" t="str">
        <f ca="1">IF(NOTA[[#This Row],[NAMA BARANG]]="","",INDEX(NOTA[SUPPLIER],MATCH(,INDIRECT(ADDRESS(ROW(NOTA[ID]),COLUMN(NOTA[ID]))&amp;":"&amp;ADDRESS(ROW(),COLUMN(NOTA[ID]))),-1)))</f>
        <v/>
      </c>
      <c r="AI439" s="41" t="str">
        <f ca="1">IF(NOTA[[#This Row],[ID_H]]="","",IF(NOTA[[#This Row],[FAKTUR]]="",INDIRECT(ADDRESS(ROW()-1,COLUMN())),NOTA[[#This Row],[FAKTUR]]))</f>
        <v/>
      </c>
      <c r="AJ439" s="38" t="str">
        <f ca="1">IF(NOTA[[#This Row],[ID]]="","",COUNTIF(NOTA[ID_H],NOTA[[#This Row],[ID_H]]))</f>
        <v/>
      </c>
      <c r="AK439" s="38" t="str">
        <f ca="1">IF(NOTA[[#This Row],[TGL.NOTA]]="",IF(NOTA[[#This Row],[SUPPLIER_H]]="","",AK438),MONTH(NOTA[[#This Row],[TGL.NOTA]]))</f>
        <v/>
      </c>
      <c r="AL439" s="38" t="str">
        <f>LOWER(SUBSTITUTE(SUBSTITUTE(SUBSTITUTE(SUBSTITUTE(SUBSTITUTE(SUBSTITUTE(SUBSTITUTE(SUBSTITUTE(SUBSTITUTE(NOTA[NAMA BARANG]," ",),".",""),"-",""),"(",""),")",""),",",""),"/",""),"""",""),"+",""))</f>
        <v/>
      </c>
      <c r="AM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8" t="str">
        <f>IF(NOTA[[#This Row],[CONCAT4]]="","",_xlfn.IFNA(MATCH(NOTA[[#This Row],[CONCAT4]],[2]!RAW[CONCAT_H],0),FALSE))</f>
        <v/>
      </c>
      <c r="AQ439" s="38" t="str">
        <f>IF(NOTA[[#This Row],[CONCAT1]]="","",MATCH(NOTA[[#This Row],[CONCAT1]],[3]!db[NB NOTA_C],0))</f>
        <v/>
      </c>
      <c r="AR439" s="38" t="str">
        <f>IF(NOTA[[#This Row],[QTY/ CTN]]="","",TRUE)</f>
        <v/>
      </c>
      <c r="AS439" s="38" t="str">
        <f ca="1">IF(NOTA[[#This Row],[ID_H]]="","",IF(NOTA[[#This Row],[Column3]]=TRUE,NOTA[[#This Row],[QTY/ CTN]],INDEX([3]!db[QTY/ CTN],NOTA[[#This Row],[//DB]])))</f>
        <v/>
      </c>
      <c r="AT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9" s="38" t="str">
        <f ca="1">IF(NOTA[[#This Row],[ID_H]]="","",MATCH(NOTA[[#This Row],[NB NOTA_C_QTY]],[4]!db[NB NOTA_C_QTY+F],0))</f>
        <v/>
      </c>
      <c r="AV439" s="53" t="str">
        <f ca="1">IF(NOTA[[#This Row],[NB NOTA_C_QTY]]="","",ROW()-2)</f>
        <v/>
      </c>
    </row>
    <row r="440" spans="1:48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H440" s="47"/>
      <c r="N440" s="38"/>
      <c r="Q440" s="42"/>
      <c r="R440" s="48"/>
      <c r="S440" s="49"/>
      <c r="U440" s="50"/>
      <c r="V440" s="45"/>
      <c r="W440" s="50" t="str">
        <f>IF(NOTA[[#This Row],[HARGA/ CTN]]="",NOTA[[#This Row],[JUMLAH_H]],NOTA[[#This Row],[HARGA/ CTN]]*IF(NOTA[[#This Row],[C]]="",0,NOTA[[#This Row],[C]]))</f>
        <v/>
      </c>
      <c r="X440" s="50" t="str">
        <f>IF(NOTA[[#This Row],[JUMLAH]]="","",NOTA[[#This Row],[JUMLAH]]*NOTA[[#This Row],[DISC 1]])</f>
        <v/>
      </c>
      <c r="Y440" s="50" t="str">
        <f>IF(NOTA[[#This Row],[JUMLAH]]="","",(NOTA[[#This Row],[JUMLAH]]-NOTA[[#This Row],[DISC 1-]])*NOTA[[#This Row],[DISC 2]])</f>
        <v/>
      </c>
      <c r="Z440" s="50" t="str">
        <f>IF(NOTA[[#This Row],[JUMLAH]]="","",NOTA[[#This Row],[DISC 1-]]+NOTA[[#This Row],[DISC 2-]])</f>
        <v/>
      </c>
      <c r="AA440" s="50" t="str">
        <f>IF(NOTA[[#This Row],[JUMLAH]]="","",NOTA[[#This Row],[JUMLAH]]-NOTA[[#This Row],[DISC]])</f>
        <v/>
      </c>
      <c r="AB440" s="50"/>
      <c r="AC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50" t="str">
        <f>IF(OR(NOTA[[#This Row],[QTY]]="",NOTA[[#This Row],[HARGA SATUAN]]="",),"",NOTA[[#This Row],[QTY]]*NOTA[[#This Row],[HARGA SATUAN]])</f>
        <v/>
      </c>
      <c r="AG440" s="39" t="str">
        <f ca="1">IF(NOTA[ID_H]="","",INDEX(NOTA[TANGGAL],MATCH(,INDIRECT(ADDRESS(ROW(NOTA[TANGGAL]),COLUMN(NOTA[TANGGAL]))&amp;":"&amp;ADDRESS(ROW(),COLUMN(NOTA[TANGGAL]))),-1)))</f>
        <v/>
      </c>
      <c r="AH440" s="41" t="str">
        <f ca="1">IF(NOTA[[#This Row],[NAMA BARANG]]="","",INDEX(NOTA[SUPPLIER],MATCH(,INDIRECT(ADDRESS(ROW(NOTA[ID]),COLUMN(NOTA[ID]))&amp;":"&amp;ADDRESS(ROW(),COLUMN(NOTA[ID]))),-1)))</f>
        <v/>
      </c>
      <c r="AI440" s="41" t="str">
        <f ca="1">IF(NOTA[[#This Row],[ID_H]]="","",IF(NOTA[[#This Row],[FAKTUR]]="",INDIRECT(ADDRESS(ROW()-1,COLUMN())),NOTA[[#This Row],[FAKTUR]]))</f>
        <v/>
      </c>
      <c r="AJ440" s="38" t="str">
        <f ca="1">IF(NOTA[[#This Row],[ID]]="","",COUNTIF(NOTA[ID_H],NOTA[[#This Row],[ID_H]]))</f>
        <v/>
      </c>
      <c r="AK440" s="38" t="str">
        <f ca="1">IF(NOTA[[#This Row],[TGL.NOTA]]="",IF(NOTA[[#This Row],[SUPPLIER_H]]="","",AK439),MONTH(NOTA[[#This Row],[TGL.NOTA]]))</f>
        <v/>
      </c>
      <c r="AL440" s="38" t="str">
        <f>LOWER(SUBSTITUTE(SUBSTITUTE(SUBSTITUTE(SUBSTITUTE(SUBSTITUTE(SUBSTITUTE(SUBSTITUTE(SUBSTITUTE(SUBSTITUTE(NOTA[NAMA BARANG]," ",),".",""),"-",""),"(",""),")",""),",",""),"/",""),"""",""),"+",""))</f>
        <v/>
      </c>
      <c r="AM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38" t="str">
        <f>IF(NOTA[[#This Row],[CONCAT4]]="","",_xlfn.IFNA(MATCH(NOTA[[#This Row],[CONCAT4]],[2]!RAW[CONCAT_H],0),FALSE))</f>
        <v/>
      </c>
      <c r="AQ440" s="38" t="str">
        <f>IF(NOTA[[#This Row],[CONCAT1]]="","",MATCH(NOTA[[#This Row],[CONCAT1]],[3]!db[NB NOTA_C],0))</f>
        <v/>
      </c>
      <c r="AR440" s="38" t="str">
        <f>IF(NOTA[[#This Row],[QTY/ CTN]]="","",TRUE)</f>
        <v/>
      </c>
      <c r="AS440" s="38" t="str">
        <f ca="1">IF(NOTA[[#This Row],[ID_H]]="","",IF(NOTA[[#This Row],[Column3]]=TRUE,NOTA[[#This Row],[QTY/ CTN]],INDEX([3]!db[QTY/ CTN],NOTA[[#This Row],[//DB]])))</f>
        <v/>
      </c>
      <c r="AT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0" s="38" t="str">
        <f ca="1">IF(NOTA[[#This Row],[ID_H]]="","",MATCH(NOTA[[#This Row],[NB NOTA_C_QTY]],[4]!db[NB NOTA_C_QTY+F],0))</f>
        <v/>
      </c>
      <c r="AV440" s="53" t="str">
        <f ca="1">IF(NOTA[[#This Row],[NB NOTA_C_QTY]]="","",ROW()-2)</f>
        <v/>
      </c>
    </row>
    <row r="441" spans="1:48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H441" s="47"/>
      <c r="N441" s="38"/>
      <c r="Q441" s="42"/>
      <c r="R441" s="48"/>
      <c r="S441" s="49"/>
      <c r="U441" s="50"/>
      <c r="V441" s="45"/>
      <c r="W441" s="50" t="str">
        <f>IF(NOTA[[#This Row],[HARGA/ CTN]]="",NOTA[[#This Row],[JUMLAH_H]],NOTA[[#This Row],[HARGA/ CTN]]*IF(NOTA[[#This Row],[C]]="",0,NOTA[[#This Row],[C]]))</f>
        <v/>
      </c>
      <c r="X441" s="50" t="str">
        <f>IF(NOTA[[#This Row],[JUMLAH]]="","",NOTA[[#This Row],[JUMLAH]]*NOTA[[#This Row],[DISC 1]])</f>
        <v/>
      </c>
      <c r="Y441" s="50" t="str">
        <f>IF(NOTA[[#This Row],[JUMLAH]]="","",(NOTA[[#This Row],[JUMLAH]]-NOTA[[#This Row],[DISC 1-]])*NOTA[[#This Row],[DISC 2]])</f>
        <v/>
      </c>
      <c r="Z441" s="50" t="str">
        <f>IF(NOTA[[#This Row],[JUMLAH]]="","",NOTA[[#This Row],[DISC 1-]]+NOTA[[#This Row],[DISC 2-]])</f>
        <v/>
      </c>
      <c r="AA441" s="50" t="str">
        <f>IF(NOTA[[#This Row],[JUMLAH]]="","",NOTA[[#This Row],[JUMLAH]]-NOTA[[#This Row],[DISC]])</f>
        <v/>
      </c>
      <c r="AB441" s="50"/>
      <c r="AC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50" t="str">
        <f>IF(OR(NOTA[[#This Row],[QTY]]="",NOTA[[#This Row],[HARGA SATUAN]]="",),"",NOTA[[#This Row],[QTY]]*NOTA[[#This Row],[HARGA SATUAN]])</f>
        <v/>
      </c>
      <c r="AG441" s="39" t="str">
        <f ca="1">IF(NOTA[ID_H]="","",INDEX(NOTA[TANGGAL],MATCH(,INDIRECT(ADDRESS(ROW(NOTA[TANGGAL]),COLUMN(NOTA[TANGGAL]))&amp;":"&amp;ADDRESS(ROW(),COLUMN(NOTA[TANGGAL]))),-1)))</f>
        <v/>
      </c>
      <c r="AH441" s="41" t="str">
        <f ca="1">IF(NOTA[[#This Row],[NAMA BARANG]]="","",INDEX(NOTA[SUPPLIER],MATCH(,INDIRECT(ADDRESS(ROW(NOTA[ID]),COLUMN(NOTA[ID]))&amp;":"&amp;ADDRESS(ROW(),COLUMN(NOTA[ID]))),-1)))</f>
        <v/>
      </c>
      <c r="AI441" s="41" t="str">
        <f ca="1">IF(NOTA[[#This Row],[ID_H]]="","",IF(NOTA[[#This Row],[FAKTUR]]="",INDIRECT(ADDRESS(ROW()-1,COLUMN())),NOTA[[#This Row],[FAKTUR]]))</f>
        <v/>
      </c>
      <c r="AJ441" s="38" t="str">
        <f ca="1">IF(NOTA[[#This Row],[ID]]="","",COUNTIF(NOTA[ID_H],NOTA[[#This Row],[ID_H]]))</f>
        <v/>
      </c>
      <c r="AK441" s="38" t="str">
        <f ca="1">IF(NOTA[[#This Row],[TGL.NOTA]]="",IF(NOTA[[#This Row],[SUPPLIER_H]]="","",AK440),MONTH(NOTA[[#This Row],[TGL.NOTA]]))</f>
        <v/>
      </c>
      <c r="AL441" s="38" t="str">
        <f>LOWER(SUBSTITUTE(SUBSTITUTE(SUBSTITUTE(SUBSTITUTE(SUBSTITUTE(SUBSTITUTE(SUBSTITUTE(SUBSTITUTE(SUBSTITUTE(NOTA[NAMA BARANG]," ",),".",""),"-",""),"(",""),")",""),",",""),"/",""),"""",""),"+",""))</f>
        <v/>
      </c>
      <c r="AM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8" t="str">
        <f>IF(NOTA[[#This Row],[CONCAT4]]="","",_xlfn.IFNA(MATCH(NOTA[[#This Row],[CONCAT4]],[2]!RAW[CONCAT_H],0),FALSE))</f>
        <v/>
      </c>
      <c r="AQ441" s="38" t="str">
        <f>IF(NOTA[[#This Row],[CONCAT1]]="","",MATCH(NOTA[[#This Row],[CONCAT1]],[3]!db[NB NOTA_C],0))</f>
        <v/>
      </c>
      <c r="AR441" s="38" t="str">
        <f>IF(NOTA[[#This Row],[QTY/ CTN]]="","",TRUE)</f>
        <v/>
      </c>
      <c r="AS441" s="38" t="str">
        <f ca="1">IF(NOTA[[#This Row],[ID_H]]="","",IF(NOTA[[#This Row],[Column3]]=TRUE,NOTA[[#This Row],[QTY/ CTN]],INDEX([3]!db[QTY/ CTN],NOTA[[#This Row],[//DB]])))</f>
        <v/>
      </c>
      <c r="AT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1" s="38" t="str">
        <f ca="1">IF(NOTA[[#This Row],[ID_H]]="","",MATCH(NOTA[[#This Row],[NB NOTA_C_QTY]],[4]!db[NB NOTA_C_QTY+F],0))</f>
        <v/>
      </c>
      <c r="AV441" s="53" t="str">
        <f ca="1">IF(NOTA[[#This Row],[NB NOTA_C_QTY]]="","",ROW()-2)</f>
        <v/>
      </c>
    </row>
    <row r="442" spans="1:48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H442" s="47"/>
      <c r="N442" s="38"/>
      <c r="Q442" s="42"/>
      <c r="R442" s="48"/>
      <c r="S442" s="49"/>
      <c r="U442" s="50"/>
      <c r="V442" s="45"/>
      <c r="W442" s="50" t="str">
        <f>IF(NOTA[[#This Row],[HARGA/ CTN]]="",NOTA[[#This Row],[JUMLAH_H]],NOTA[[#This Row],[HARGA/ CTN]]*IF(NOTA[[#This Row],[C]]="",0,NOTA[[#This Row],[C]]))</f>
        <v/>
      </c>
      <c r="X442" s="50" t="str">
        <f>IF(NOTA[[#This Row],[JUMLAH]]="","",NOTA[[#This Row],[JUMLAH]]*NOTA[[#This Row],[DISC 1]])</f>
        <v/>
      </c>
      <c r="Y442" s="50" t="str">
        <f>IF(NOTA[[#This Row],[JUMLAH]]="","",(NOTA[[#This Row],[JUMLAH]]-NOTA[[#This Row],[DISC 1-]])*NOTA[[#This Row],[DISC 2]])</f>
        <v/>
      </c>
      <c r="Z442" s="50" t="str">
        <f>IF(NOTA[[#This Row],[JUMLAH]]="","",NOTA[[#This Row],[DISC 1-]]+NOTA[[#This Row],[DISC 2-]])</f>
        <v/>
      </c>
      <c r="AA442" s="50" t="str">
        <f>IF(NOTA[[#This Row],[JUMLAH]]="","",NOTA[[#This Row],[JUMLAH]]-NOTA[[#This Row],[DISC]])</f>
        <v/>
      </c>
      <c r="AB442" s="50"/>
      <c r="AC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2" s="50" t="str">
        <f>IF(OR(NOTA[[#This Row],[QTY]]="",NOTA[[#This Row],[HARGA SATUAN]]="",),"",NOTA[[#This Row],[QTY]]*NOTA[[#This Row],[HARGA SATUAN]])</f>
        <v/>
      </c>
      <c r="AG442" s="39" t="str">
        <f ca="1">IF(NOTA[ID_H]="","",INDEX(NOTA[TANGGAL],MATCH(,INDIRECT(ADDRESS(ROW(NOTA[TANGGAL]),COLUMN(NOTA[TANGGAL]))&amp;":"&amp;ADDRESS(ROW(),COLUMN(NOTA[TANGGAL]))),-1)))</f>
        <v/>
      </c>
      <c r="AH442" s="41" t="str">
        <f ca="1">IF(NOTA[[#This Row],[NAMA BARANG]]="","",INDEX(NOTA[SUPPLIER],MATCH(,INDIRECT(ADDRESS(ROW(NOTA[ID]),COLUMN(NOTA[ID]))&amp;":"&amp;ADDRESS(ROW(),COLUMN(NOTA[ID]))),-1)))</f>
        <v/>
      </c>
      <c r="AI442" s="41" t="str">
        <f ca="1">IF(NOTA[[#This Row],[ID_H]]="","",IF(NOTA[[#This Row],[FAKTUR]]="",INDIRECT(ADDRESS(ROW()-1,COLUMN())),NOTA[[#This Row],[FAKTUR]]))</f>
        <v/>
      </c>
      <c r="AJ442" s="38" t="str">
        <f ca="1">IF(NOTA[[#This Row],[ID]]="","",COUNTIF(NOTA[ID_H],NOTA[[#This Row],[ID_H]]))</f>
        <v/>
      </c>
      <c r="AK442" s="38" t="str">
        <f ca="1">IF(NOTA[[#This Row],[TGL.NOTA]]="",IF(NOTA[[#This Row],[SUPPLIER_H]]="","",AK441),MONTH(NOTA[[#This Row],[TGL.NOTA]]))</f>
        <v/>
      </c>
      <c r="AL442" s="38" t="str">
        <f>LOWER(SUBSTITUTE(SUBSTITUTE(SUBSTITUTE(SUBSTITUTE(SUBSTITUTE(SUBSTITUTE(SUBSTITUTE(SUBSTITUTE(SUBSTITUTE(NOTA[NAMA BARANG]," ",),".",""),"-",""),"(",""),")",""),",",""),"/",""),"""",""),"+",""))</f>
        <v/>
      </c>
      <c r="AM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38" t="str">
        <f>IF(NOTA[[#This Row],[CONCAT4]]="","",_xlfn.IFNA(MATCH(NOTA[[#This Row],[CONCAT4]],[2]!RAW[CONCAT_H],0),FALSE))</f>
        <v/>
      </c>
      <c r="AQ442" s="38" t="str">
        <f>IF(NOTA[[#This Row],[CONCAT1]]="","",MATCH(NOTA[[#This Row],[CONCAT1]],[3]!db[NB NOTA_C],0))</f>
        <v/>
      </c>
      <c r="AR442" s="38" t="str">
        <f>IF(NOTA[[#This Row],[QTY/ CTN]]="","",TRUE)</f>
        <v/>
      </c>
      <c r="AS442" s="38" t="str">
        <f ca="1">IF(NOTA[[#This Row],[ID_H]]="","",IF(NOTA[[#This Row],[Column3]]=TRUE,NOTA[[#This Row],[QTY/ CTN]],INDEX([3]!db[QTY/ CTN],NOTA[[#This Row],[//DB]])))</f>
        <v/>
      </c>
      <c r="AT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2" s="38" t="str">
        <f ca="1">IF(NOTA[[#This Row],[ID_H]]="","",MATCH(NOTA[[#This Row],[NB NOTA_C_QTY]],[4]!db[NB NOTA_C_QTY+F],0))</f>
        <v/>
      </c>
      <c r="AV442" s="53" t="str">
        <f ca="1">IF(NOTA[[#This Row],[NB NOTA_C_QTY]]="","",ROW()-2)</f>
        <v/>
      </c>
    </row>
    <row r="443" spans="1:48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H443" s="47"/>
      <c r="N443" s="38"/>
      <c r="Q443" s="42"/>
      <c r="R443" s="48"/>
      <c r="S443" s="49"/>
      <c r="U443" s="50"/>
      <c r="V443" s="45"/>
      <c r="W443" s="50" t="str">
        <f>IF(NOTA[[#This Row],[HARGA/ CTN]]="",NOTA[[#This Row],[JUMLAH_H]],NOTA[[#This Row],[HARGA/ CTN]]*IF(NOTA[[#This Row],[C]]="",0,NOTA[[#This Row],[C]]))</f>
        <v/>
      </c>
      <c r="X443" s="50" t="str">
        <f>IF(NOTA[[#This Row],[JUMLAH]]="","",NOTA[[#This Row],[JUMLAH]]*NOTA[[#This Row],[DISC 1]])</f>
        <v/>
      </c>
      <c r="Y443" s="50" t="str">
        <f>IF(NOTA[[#This Row],[JUMLAH]]="","",(NOTA[[#This Row],[JUMLAH]]-NOTA[[#This Row],[DISC 1-]])*NOTA[[#This Row],[DISC 2]])</f>
        <v/>
      </c>
      <c r="Z443" s="50" t="str">
        <f>IF(NOTA[[#This Row],[JUMLAH]]="","",NOTA[[#This Row],[DISC 1-]]+NOTA[[#This Row],[DISC 2-]])</f>
        <v/>
      </c>
      <c r="AA443" s="50" t="str">
        <f>IF(NOTA[[#This Row],[JUMLAH]]="","",NOTA[[#This Row],[JUMLAH]]-NOTA[[#This Row],[DISC]])</f>
        <v/>
      </c>
      <c r="AB443" s="50"/>
      <c r="AC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3" s="50" t="str">
        <f>IF(OR(NOTA[[#This Row],[QTY]]="",NOTA[[#This Row],[HARGA SATUAN]]="",),"",NOTA[[#This Row],[QTY]]*NOTA[[#This Row],[HARGA SATUAN]])</f>
        <v/>
      </c>
      <c r="AG443" s="39" t="str">
        <f ca="1">IF(NOTA[ID_H]="","",INDEX(NOTA[TANGGAL],MATCH(,INDIRECT(ADDRESS(ROW(NOTA[TANGGAL]),COLUMN(NOTA[TANGGAL]))&amp;":"&amp;ADDRESS(ROW(),COLUMN(NOTA[TANGGAL]))),-1)))</f>
        <v/>
      </c>
      <c r="AH443" s="41" t="str">
        <f ca="1">IF(NOTA[[#This Row],[NAMA BARANG]]="","",INDEX(NOTA[SUPPLIER],MATCH(,INDIRECT(ADDRESS(ROW(NOTA[ID]),COLUMN(NOTA[ID]))&amp;":"&amp;ADDRESS(ROW(),COLUMN(NOTA[ID]))),-1)))</f>
        <v/>
      </c>
      <c r="AI443" s="41" t="str">
        <f ca="1">IF(NOTA[[#This Row],[ID_H]]="","",IF(NOTA[[#This Row],[FAKTUR]]="",INDIRECT(ADDRESS(ROW()-1,COLUMN())),NOTA[[#This Row],[FAKTUR]]))</f>
        <v/>
      </c>
      <c r="AJ443" s="38" t="str">
        <f ca="1">IF(NOTA[[#This Row],[ID]]="","",COUNTIF(NOTA[ID_H],NOTA[[#This Row],[ID_H]]))</f>
        <v/>
      </c>
      <c r="AK443" s="38" t="str">
        <f ca="1">IF(NOTA[[#This Row],[TGL.NOTA]]="",IF(NOTA[[#This Row],[SUPPLIER_H]]="","",AK442),MONTH(NOTA[[#This Row],[TGL.NOTA]]))</f>
        <v/>
      </c>
      <c r="AL443" s="38" t="str">
        <f>LOWER(SUBSTITUTE(SUBSTITUTE(SUBSTITUTE(SUBSTITUTE(SUBSTITUTE(SUBSTITUTE(SUBSTITUTE(SUBSTITUTE(SUBSTITUTE(NOTA[NAMA BARANG]," ",),".",""),"-",""),"(",""),")",""),",",""),"/",""),"""",""),"+",""))</f>
        <v/>
      </c>
      <c r="AM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8" t="str">
        <f>IF(NOTA[[#This Row],[CONCAT4]]="","",_xlfn.IFNA(MATCH(NOTA[[#This Row],[CONCAT4]],[2]!RAW[CONCAT_H],0),FALSE))</f>
        <v/>
      </c>
      <c r="AQ443" s="38" t="str">
        <f>IF(NOTA[[#This Row],[CONCAT1]]="","",MATCH(NOTA[[#This Row],[CONCAT1]],[3]!db[NB NOTA_C],0))</f>
        <v/>
      </c>
      <c r="AR443" s="38" t="str">
        <f>IF(NOTA[[#This Row],[QTY/ CTN]]="","",TRUE)</f>
        <v/>
      </c>
      <c r="AS443" s="38" t="str">
        <f ca="1">IF(NOTA[[#This Row],[ID_H]]="","",IF(NOTA[[#This Row],[Column3]]=TRUE,NOTA[[#This Row],[QTY/ CTN]],INDEX([3]!db[QTY/ CTN],NOTA[[#This Row],[//DB]])))</f>
        <v/>
      </c>
      <c r="AT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3" s="38" t="str">
        <f ca="1">IF(NOTA[[#This Row],[ID_H]]="","",MATCH(NOTA[[#This Row],[NB NOTA_C_QTY]],[4]!db[NB NOTA_C_QTY+F],0))</f>
        <v/>
      </c>
      <c r="AV443" s="53" t="str">
        <f ca="1">IF(NOTA[[#This Row],[NB NOTA_C_QTY]]="","",ROW()-2)</f>
        <v/>
      </c>
    </row>
    <row r="444" spans="1:48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H444" s="47"/>
      <c r="N444" s="38"/>
      <c r="Q444" s="42"/>
      <c r="R444" s="48"/>
      <c r="S444" s="49"/>
      <c r="U444" s="50"/>
      <c r="V444" s="45"/>
      <c r="W444" s="50" t="str">
        <f>IF(NOTA[[#This Row],[HARGA/ CTN]]="",NOTA[[#This Row],[JUMLAH_H]],NOTA[[#This Row],[HARGA/ CTN]]*IF(NOTA[[#This Row],[C]]="",0,NOTA[[#This Row],[C]]))</f>
        <v/>
      </c>
      <c r="X444" s="50" t="str">
        <f>IF(NOTA[[#This Row],[JUMLAH]]="","",NOTA[[#This Row],[JUMLAH]]*NOTA[[#This Row],[DISC 1]])</f>
        <v/>
      </c>
      <c r="Y444" s="50" t="str">
        <f>IF(NOTA[[#This Row],[JUMLAH]]="","",(NOTA[[#This Row],[JUMLAH]]-NOTA[[#This Row],[DISC 1-]])*NOTA[[#This Row],[DISC 2]])</f>
        <v/>
      </c>
      <c r="Z444" s="50" t="str">
        <f>IF(NOTA[[#This Row],[JUMLAH]]="","",NOTA[[#This Row],[DISC 1-]]+NOTA[[#This Row],[DISC 2-]])</f>
        <v/>
      </c>
      <c r="AA444" s="50" t="str">
        <f>IF(NOTA[[#This Row],[JUMLAH]]="","",NOTA[[#This Row],[JUMLAH]]-NOTA[[#This Row],[DISC]])</f>
        <v/>
      </c>
      <c r="AB444" s="50"/>
      <c r="AC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50" t="str">
        <f>IF(OR(NOTA[[#This Row],[QTY]]="",NOTA[[#This Row],[HARGA SATUAN]]="",),"",NOTA[[#This Row],[QTY]]*NOTA[[#This Row],[HARGA SATUAN]])</f>
        <v/>
      </c>
      <c r="AG444" s="39" t="str">
        <f ca="1">IF(NOTA[ID_H]="","",INDEX(NOTA[TANGGAL],MATCH(,INDIRECT(ADDRESS(ROW(NOTA[TANGGAL]),COLUMN(NOTA[TANGGAL]))&amp;":"&amp;ADDRESS(ROW(),COLUMN(NOTA[TANGGAL]))),-1)))</f>
        <v/>
      </c>
      <c r="AH444" s="41" t="str">
        <f ca="1">IF(NOTA[[#This Row],[NAMA BARANG]]="","",INDEX(NOTA[SUPPLIER],MATCH(,INDIRECT(ADDRESS(ROW(NOTA[ID]),COLUMN(NOTA[ID]))&amp;":"&amp;ADDRESS(ROW(),COLUMN(NOTA[ID]))),-1)))</f>
        <v/>
      </c>
      <c r="AI444" s="41" t="str">
        <f ca="1">IF(NOTA[[#This Row],[ID_H]]="","",IF(NOTA[[#This Row],[FAKTUR]]="",INDIRECT(ADDRESS(ROW()-1,COLUMN())),NOTA[[#This Row],[FAKTUR]]))</f>
        <v/>
      </c>
      <c r="AJ444" s="38" t="str">
        <f ca="1">IF(NOTA[[#This Row],[ID]]="","",COUNTIF(NOTA[ID_H],NOTA[[#This Row],[ID_H]]))</f>
        <v/>
      </c>
      <c r="AK444" s="38" t="str">
        <f ca="1">IF(NOTA[[#This Row],[TGL.NOTA]]="",IF(NOTA[[#This Row],[SUPPLIER_H]]="","",AK443),MONTH(NOTA[[#This Row],[TGL.NOTA]]))</f>
        <v/>
      </c>
      <c r="AL444" s="38" t="str">
        <f>LOWER(SUBSTITUTE(SUBSTITUTE(SUBSTITUTE(SUBSTITUTE(SUBSTITUTE(SUBSTITUTE(SUBSTITUTE(SUBSTITUTE(SUBSTITUTE(NOTA[NAMA BARANG]," ",),".",""),"-",""),"(",""),")",""),",",""),"/",""),"""",""),"+",""))</f>
        <v/>
      </c>
      <c r="AM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8" t="str">
        <f>IF(NOTA[[#This Row],[CONCAT4]]="","",_xlfn.IFNA(MATCH(NOTA[[#This Row],[CONCAT4]],[2]!RAW[CONCAT_H],0),FALSE))</f>
        <v/>
      </c>
      <c r="AQ444" s="38" t="str">
        <f>IF(NOTA[[#This Row],[CONCAT1]]="","",MATCH(NOTA[[#This Row],[CONCAT1]],[3]!db[NB NOTA_C],0))</f>
        <v/>
      </c>
      <c r="AR444" s="38" t="str">
        <f>IF(NOTA[[#This Row],[QTY/ CTN]]="","",TRUE)</f>
        <v/>
      </c>
      <c r="AS444" s="38" t="str">
        <f ca="1">IF(NOTA[[#This Row],[ID_H]]="","",IF(NOTA[[#This Row],[Column3]]=TRUE,NOTA[[#This Row],[QTY/ CTN]],INDEX([3]!db[QTY/ CTN],NOTA[[#This Row],[//DB]])))</f>
        <v/>
      </c>
      <c r="AT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4" s="38" t="str">
        <f ca="1">IF(NOTA[[#This Row],[ID_H]]="","",MATCH(NOTA[[#This Row],[NB NOTA_C_QTY]],[4]!db[NB NOTA_C_QTY+F],0))</f>
        <v/>
      </c>
      <c r="AV444" s="53" t="str">
        <f ca="1">IF(NOTA[[#This Row],[NB NOTA_C_QTY]]="","",ROW()-2)</f>
        <v/>
      </c>
    </row>
    <row r="445" spans="1:48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H445" s="47"/>
      <c r="N445" s="38"/>
      <c r="Q445" s="42"/>
      <c r="R445" s="48"/>
      <c r="S445" s="49"/>
      <c r="U445" s="50"/>
      <c r="V445" s="45"/>
      <c r="W445" s="50" t="str">
        <f>IF(NOTA[[#This Row],[HARGA/ CTN]]="",NOTA[[#This Row],[JUMLAH_H]],NOTA[[#This Row],[HARGA/ CTN]]*IF(NOTA[[#This Row],[C]]="",0,NOTA[[#This Row],[C]]))</f>
        <v/>
      </c>
      <c r="X445" s="50" t="str">
        <f>IF(NOTA[[#This Row],[JUMLAH]]="","",NOTA[[#This Row],[JUMLAH]]*NOTA[[#This Row],[DISC 1]])</f>
        <v/>
      </c>
      <c r="Y445" s="50" t="str">
        <f>IF(NOTA[[#This Row],[JUMLAH]]="","",(NOTA[[#This Row],[JUMLAH]]-NOTA[[#This Row],[DISC 1-]])*NOTA[[#This Row],[DISC 2]])</f>
        <v/>
      </c>
      <c r="Z445" s="50" t="str">
        <f>IF(NOTA[[#This Row],[JUMLAH]]="","",NOTA[[#This Row],[DISC 1-]]+NOTA[[#This Row],[DISC 2-]])</f>
        <v/>
      </c>
      <c r="AA445" s="50" t="str">
        <f>IF(NOTA[[#This Row],[JUMLAH]]="","",NOTA[[#This Row],[JUMLAH]]-NOTA[[#This Row],[DISC]])</f>
        <v/>
      </c>
      <c r="AB445" s="50"/>
      <c r="AC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5" s="50" t="str">
        <f>IF(OR(NOTA[[#This Row],[QTY]]="",NOTA[[#This Row],[HARGA SATUAN]]="",),"",NOTA[[#This Row],[QTY]]*NOTA[[#This Row],[HARGA SATUAN]])</f>
        <v/>
      </c>
      <c r="AG445" s="39" t="str">
        <f ca="1">IF(NOTA[ID_H]="","",INDEX(NOTA[TANGGAL],MATCH(,INDIRECT(ADDRESS(ROW(NOTA[TANGGAL]),COLUMN(NOTA[TANGGAL]))&amp;":"&amp;ADDRESS(ROW(),COLUMN(NOTA[TANGGAL]))),-1)))</f>
        <v/>
      </c>
      <c r="AH445" s="41" t="str">
        <f ca="1">IF(NOTA[[#This Row],[NAMA BARANG]]="","",INDEX(NOTA[SUPPLIER],MATCH(,INDIRECT(ADDRESS(ROW(NOTA[ID]),COLUMN(NOTA[ID]))&amp;":"&amp;ADDRESS(ROW(),COLUMN(NOTA[ID]))),-1)))</f>
        <v/>
      </c>
      <c r="AI445" s="41" t="str">
        <f ca="1">IF(NOTA[[#This Row],[ID_H]]="","",IF(NOTA[[#This Row],[FAKTUR]]="",INDIRECT(ADDRESS(ROW()-1,COLUMN())),NOTA[[#This Row],[FAKTUR]]))</f>
        <v/>
      </c>
      <c r="AJ445" s="38" t="str">
        <f ca="1">IF(NOTA[[#This Row],[ID]]="","",COUNTIF(NOTA[ID_H],NOTA[[#This Row],[ID_H]]))</f>
        <v/>
      </c>
      <c r="AK445" s="38" t="str">
        <f ca="1">IF(NOTA[[#This Row],[TGL.NOTA]]="",IF(NOTA[[#This Row],[SUPPLIER_H]]="","",AK444),MONTH(NOTA[[#This Row],[TGL.NOTA]]))</f>
        <v/>
      </c>
      <c r="AL445" s="38" t="str">
        <f>LOWER(SUBSTITUTE(SUBSTITUTE(SUBSTITUTE(SUBSTITUTE(SUBSTITUTE(SUBSTITUTE(SUBSTITUTE(SUBSTITUTE(SUBSTITUTE(NOTA[NAMA BARANG]," ",),".",""),"-",""),"(",""),")",""),",",""),"/",""),"""",""),"+",""))</f>
        <v/>
      </c>
      <c r="AM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38" t="str">
        <f>IF(NOTA[[#This Row],[CONCAT4]]="","",_xlfn.IFNA(MATCH(NOTA[[#This Row],[CONCAT4]],[2]!RAW[CONCAT_H],0),FALSE))</f>
        <v/>
      </c>
      <c r="AQ445" s="38" t="str">
        <f>IF(NOTA[[#This Row],[CONCAT1]]="","",MATCH(NOTA[[#This Row],[CONCAT1]],[3]!db[NB NOTA_C],0))</f>
        <v/>
      </c>
      <c r="AR445" s="38" t="str">
        <f>IF(NOTA[[#This Row],[QTY/ CTN]]="","",TRUE)</f>
        <v/>
      </c>
      <c r="AS445" s="38" t="str">
        <f ca="1">IF(NOTA[[#This Row],[ID_H]]="","",IF(NOTA[[#This Row],[Column3]]=TRUE,NOTA[[#This Row],[QTY/ CTN]],INDEX([3]!db[QTY/ CTN],NOTA[[#This Row],[//DB]])))</f>
        <v/>
      </c>
      <c r="AT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5" s="38" t="str">
        <f ca="1">IF(NOTA[[#This Row],[ID_H]]="","",MATCH(NOTA[[#This Row],[NB NOTA_C_QTY]],[4]!db[NB NOTA_C_QTY+F],0))</f>
        <v/>
      </c>
      <c r="AV445" s="53" t="str">
        <f ca="1">IF(NOTA[[#This Row],[NB NOTA_C_QTY]]="","",ROW()-2)</f>
        <v/>
      </c>
    </row>
    <row r="446" spans="1:48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H446" s="47"/>
      <c r="N446" s="38"/>
      <c r="Q446" s="42"/>
      <c r="R446" s="48"/>
      <c r="S446" s="49"/>
      <c r="U446" s="50"/>
      <c r="V446" s="45"/>
      <c r="W446" s="50" t="str">
        <f>IF(NOTA[[#This Row],[HARGA/ CTN]]="",NOTA[[#This Row],[JUMLAH_H]],NOTA[[#This Row],[HARGA/ CTN]]*IF(NOTA[[#This Row],[C]]="",0,NOTA[[#This Row],[C]]))</f>
        <v/>
      </c>
      <c r="X446" s="50" t="str">
        <f>IF(NOTA[[#This Row],[JUMLAH]]="","",NOTA[[#This Row],[JUMLAH]]*NOTA[[#This Row],[DISC 1]])</f>
        <v/>
      </c>
      <c r="Y446" s="50" t="str">
        <f>IF(NOTA[[#This Row],[JUMLAH]]="","",(NOTA[[#This Row],[JUMLAH]]-NOTA[[#This Row],[DISC 1-]])*NOTA[[#This Row],[DISC 2]])</f>
        <v/>
      </c>
      <c r="Z446" s="50" t="str">
        <f>IF(NOTA[[#This Row],[JUMLAH]]="","",NOTA[[#This Row],[DISC 1-]]+NOTA[[#This Row],[DISC 2-]])</f>
        <v/>
      </c>
      <c r="AA446" s="50" t="str">
        <f>IF(NOTA[[#This Row],[JUMLAH]]="","",NOTA[[#This Row],[JUMLAH]]-NOTA[[#This Row],[DISC]])</f>
        <v/>
      </c>
      <c r="AB446" s="50"/>
      <c r="AC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50" t="str">
        <f>IF(OR(NOTA[[#This Row],[QTY]]="",NOTA[[#This Row],[HARGA SATUAN]]="",),"",NOTA[[#This Row],[QTY]]*NOTA[[#This Row],[HARGA SATUAN]])</f>
        <v/>
      </c>
      <c r="AG446" s="39" t="str">
        <f ca="1">IF(NOTA[ID_H]="","",INDEX(NOTA[TANGGAL],MATCH(,INDIRECT(ADDRESS(ROW(NOTA[TANGGAL]),COLUMN(NOTA[TANGGAL]))&amp;":"&amp;ADDRESS(ROW(),COLUMN(NOTA[TANGGAL]))),-1)))</f>
        <v/>
      </c>
      <c r="AH446" s="41" t="str">
        <f ca="1">IF(NOTA[[#This Row],[NAMA BARANG]]="","",INDEX(NOTA[SUPPLIER],MATCH(,INDIRECT(ADDRESS(ROW(NOTA[ID]),COLUMN(NOTA[ID]))&amp;":"&amp;ADDRESS(ROW(),COLUMN(NOTA[ID]))),-1)))</f>
        <v/>
      </c>
      <c r="AI446" s="41" t="str">
        <f ca="1">IF(NOTA[[#This Row],[ID_H]]="","",IF(NOTA[[#This Row],[FAKTUR]]="",INDIRECT(ADDRESS(ROW()-1,COLUMN())),NOTA[[#This Row],[FAKTUR]]))</f>
        <v/>
      </c>
      <c r="AJ446" s="38" t="str">
        <f ca="1">IF(NOTA[[#This Row],[ID]]="","",COUNTIF(NOTA[ID_H],NOTA[[#This Row],[ID_H]]))</f>
        <v/>
      </c>
      <c r="AK446" s="38" t="str">
        <f ca="1">IF(NOTA[[#This Row],[TGL.NOTA]]="",IF(NOTA[[#This Row],[SUPPLIER_H]]="","",AK445),MONTH(NOTA[[#This Row],[TGL.NOTA]]))</f>
        <v/>
      </c>
      <c r="AL446" s="38" t="str">
        <f>LOWER(SUBSTITUTE(SUBSTITUTE(SUBSTITUTE(SUBSTITUTE(SUBSTITUTE(SUBSTITUTE(SUBSTITUTE(SUBSTITUTE(SUBSTITUTE(NOTA[NAMA BARANG]," ",),".",""),"-",""),"(",""),")",""),",",""),"/",""),"""",""),"+",""))</f>
        <v/>
      </c>
      <c r="AM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8" t="str">
        <f>IF(NOTA[[#This Row],[CONCAT4]]="","",_xlfn.IFNA(MATCH(NOTA[[#This Row],[CONCAT4]],[2]!RAW[CONCAT_H],0),FALSE))</f>
        <v/>
      </c>
      <c r="AQ446" s="38" t="str">
        <f>IF(NOTA[[#This Row],[CONCAT1]]="","",MATCH(NOTA[[#This Row],[CONCAT1]],[3]!db[NB NOTA_C],0))</f>
        <v/>
      </c>
      <c r="AR446" s="38" t="str">
        <f>IF(NOTA[[#This Row],[QTY/ CTN]]="","",TRUE)</f>
        <v/>
      </c>
      <c r="AS446" s="38" t="str">
        <f ca="1">IF(NOTA[[#This Row],[ID_H]]="","",IF(NOTA[[#This Row],[Column3]]=TRUE,NOTA[[#This Row],[QTY/ CTN]],INDEX([3]!db[QTY/ CTN],NOTA[[#This Row],[//DB]])))</f>
        <v/>
      </c>
      <c r="AT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6" s="38" t="str">
        <f ca="1">IF(NOTA[[#This Row],[ID_H]]="","",MATCH(NOTA[[#This Row],[NB NOTA_C_QTY]],[4]!db[NB NOTA_C_QTY+F],0))</f>
        <v/>
      </c>
      <c r="AV446" s="53" t="str">
        <f ca="1">IF(NOTA[[#This Row],[NB NOTA_C_QTY]]="","",ROW()-2)</f>
        <v/>
      </c>
    </row>
    <row r="447" spans="1:48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H447" s="47"/>
      <c r="N447" s="38"/>
      <c r="Q447" s="42"/>
      <c r="R447" s="48"/>
      <c r="S447" s="49"/>
      <c r="U447" s="50"/>
      <c r="V447" s="45"/>
      <c r="W447" s="50" t="str">
        <f>IF(NOTA[[#This Row],[HARGA/ CTN]]="",NOTA[[#This Row],[JUMLAH_H]],NOTA[[#This Row],[HARGA/ CTN]]*IF(NOTA[[#This Row],[C]]="",0,NOTA[[#This Row],[C]]))</f>
        <v/>
      </c>
      <c r="X447" s="50" t="str">
        <f>IF(NOTA[[#This Row],[JUMLAH]]="","",NOTA[[#This Row],[JUMLAH]]*NOTA[[#This Row],[DISC 1]])</f>
        <v/>
      </c>
      <c r="Y447" s="50" t="str">
        <f>IF(NOTA[[#This Row],[JUMLAH]]="","",(NOTA[[#This Row],[JUMLAH]]-NOTA[[#This Row],[DISC 1-]])*NOTA[[#This Row],[DISC 2]])</f>
        <v/>
      </c>
      <c r="Z447" s="50" t="str">
        <f>IF(NOTA[[#This Row],[JUMLAH]]="","",NOTA[[#This Row],[DISC 1-]]+NOTA[[#This Row],[DISC 2-]])</f>
        <v/>
      </c>
      <c r="AA447" s="50" t="str">
        <f>IF(NOTA[[#This Row],[JUMLAH]]="","",NOTA[[#This Row],[JUMLAH]]-NOTA[[#This Row],[DISC]])</f>
        <v/>
      </c>
      <c r="AB447" s="50"/>
      <c r="AC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50" t="str">
        <f>IF(OR(NOTA[[#This Row],[QTY]]="",NOTA[[#This Row],[HARGA SATUAN]]="",),"",NOTA[[#This Row],[QTY]]*NOTA[[#This Row],[HARGA SATUAN]])</f>
        <v/>
      </c>
      <c r="AG447" s="39" t="str">
        <f ca="1">IF(NOTA[ID_H]="","",INDEX(NOTA[TANGGAL],MATCH(,INDIRECT(ADDRESS(ROW(NOTA[TANGGAL]),COLUMN(NOTA[TANGGAL]))&amp;":"&amp;ADDRESS(ROW(),COLUMN(NOTA[TANGGAL]))),-1)))</f>
        <v/>
      </c>
      <c r="AH447" s="41" t="str">
        <f ca="1">IF(NOTA[[#This Row],[NAMA BARANG]]="","",INDEX(NOTA[SUPPLIER],MATCH(,INDIRECT(ADDRESS(ROW(NOTA[ID]),COLUMN(NOTA[ID]))&amp;":"&amp;ADDRESS(ROW(),COLUMN(NOTA[ID]))),-1)))</f>
        <v/>
      </c>
      <c r="AI447" s="41" t="str">
        <f ca="1">IF(NOTA[[#This Row],[ID_H]]="","",IF(NOTA[[#This Row],[FAKTUR]]="",INDIRECT(ADDRESS(ROW()-1,COLUMN())),NOTA[[#This Row],[FAKTUR]]))</f>
        <v/>
      </c>
      <c r="AJ447" s="38" t="str">
        <f ca="1">IF(NOTA[[#This Row],[ID]]="","",COUNTIF(NOTA[ID_H],NOTA[[#This Row],[ID_H]]))</f>
        <v/>
      </c>
      <c r="AK447" s="38" t="str">
        <f ca="1">IF(NOTA[[#This Row],[TGL.NOTA]]="",IF(NOTA[[#This Row],[SUPPLIER_H]]="","",AK446),MONTH(NOTA[[#This Row],[TGL.NOTA]]))</f>
        <v/>
      </c>
      <c r="AL447" s="38" t="str">
        <f>LOWER(SUBSTITUTE(SUBSTITUTE(SUBSTITUTE(SUBSTITUTE(SUBSTITUTE(SUBSTITUTE(SUBSTITUTE(SUBSTITUTE(SUBSTITUTE(NOTA[NAMA BARANG]," ",),".",""),"-",""),"(",""),")",""),",",""),"/",""),"""",""),"+",""))</f>
        <v/>
      </c>
      <c r="AM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8" t="str">
        <f>IF(NOTA[[#This Row],[CONCAT4]]="","",_xlfn.IFNA(MATCH(NOTA[[#This Row],[CONCAT4]],[2]!RAW[CONCAT_H],0),FALSE))</f>
        <v/>
      </c>
      <c r="AQ447" s="38" t="str">
        <f>IF(NOTA[[#This Row],[CONCAT1]]="","",MATCH(NOTA[[#This Row],[CONCAT1]],[3]!db[NB NOTA_C],0))</f>
        <v/>
      </c>
      <c r="AR447" s="38" t="str">
        <f>IF(NOTA[[#This Row],[QTY/ CTN]]="","",TRUE)</f>
        <v/>
      </c>
      <c r="AS447" s="38" t="str">
        <f ca="1">IF(NOTA[[#This Row],[ID_H]]="","",IF(NOTA[[#This Row],[Column3]]=TRUE,NOTA[[#This Row],[QTY/ CTN]],INDEX([3]!db[QTY/ CTN],NOTA[[#This Row],[//DB]])))</f>
        <v/>
      </c>
      <c r="AT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7" s="38" t="str">
        <f ca="1">IF(NOTA[[#This Row],[ID_H]]="","",MATCH(NOTA[[#This Row],[NB NOTA_C_QTY]],[4]!db[NB NOTA_C_QTY+F],0))</f>
        <v/>
      </c>
      <c r="AV447" s="53" t="str">
        <f ca="1">IF(NOTA[[#This Row],[NB NOTA_C_QTY]]="","",ROW()-2)</f>
        <v/>
      </c>
    </row>
    <row r="448" spans="1:48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H448" s="47"/>
      <c r="N448" s="38"/>
      <c r="Q448" s="42"/>
      <c r="R448" s="48"/>
      <c r="S448" s="49"/>
      <c r="U448" s="50"/>
      <c r="V448" s="45"/>
      <c r="W448" s="50" t="str">
        <f>IF(NOTA[[#This Row],[HARGA/ CTN]]="",NOTA[[#This Row],[JUMLAH_H]],NOTA[[#This Row],[HARGA/ CTN]]*IF(NOTA[[#This Row],[C]]="",0,NOTA[[#This Row],[C]]))</f>
        <v/>
      </c>
      <c r="X448" s="50" t="str">
        <f>IF(NOTA[[#This Row],[JUMLAH]]="","",NOTA[[#This Row],[JUMLAH]]*NOTA[[#This Row],[DISC 1]])</f>
        <v/>
      </c>
      <c r="Y448" s="50" t="str">
        <f>IF(NOTA[[#This Row],[JUMLAH]]="","",(NOTA[[#This Row],[JUMLAH]]-NOTA[[#This Row],[DISC 1-]])*NOTA[[#This Row],[DISC 2]])</f>
        <v/>
      </c>
      <c r="Z448" s="50" t="str">
        <f>IF(NOTA[[#This Row],[JUMLAH]]="","",NOTA[[#This Row],[DISC 1-]]+NOTA[[#This Row],[DISC 2-]])</f>
        <v/>
      </c>
      <c r="AA448" s="50" t="str">
        <f>IF(NOTA[[#This Row],[JUMLAH]]="","",NOTA[[#This Row],[JUMLAH]]-NOTA[[#This Row],[DISC]])</f>
        <v/>
      </c>
      <c r="AB448" s="50"/>
      <c r="AC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8" s="50" t="str">
        <f>IF(OR(NOTA[[#This Row],[QTY]]="",NOTA[[#This Row],[HARGA SATUAN]]="",),"",NOTA[[#This Row],[QTY]]*NOTA[[#This Row],[HARGA SATUAN]])</f>
        <v/>
      </c>
      <c r="AG448" s="39" t="str">
        <f ca="1">IF(NOTA[ID_H]="","",INDEX(NOTA[TANGGAL],MATCH(,INDIRECT(ADDRESS(ROW(NOTA[TANGGAL]),COLUMN(NOTA[TANGGAL]))&amp;":"&amp;ADDRESS(ROW(),COLUMN(NOTA[TANGGAL]))),-1)))</f>
        <v/>
      </c>
      <c r="AH448" s="41" t="str">
        <f ca="1">IF(NOTA[[#This Row],[NAMA BARANG]]="","",INDEX(NOTA[SUPPLIER],MATCH(,INDIRECT(ADDRESS(ROW(NOTA[ID]),COLUMN(NOTA[ID]))&amp;":"&amp;ADDRESS(ROW(),COLUMN(NOTA[ID]))),-1)))</f>
        <v/>
      </c>
      <c r="AI448" s="41" t="str">
        <f ca="1">IF(NOTA[[#This Row],[ID_H]]="","",IF(NOTA[[#This Row],[FAKTUR]]="",INDIRECT(ADDRESS(ROW()-1,COLUMN())),NOTA[[#This Row],[FAKTUR]]))</f>
        <v/>
      </c>
      <c r="AJ448" s="38" t="str">
        <f ca="1">IF(NOTA[[#This Row],[ID]]="","",COUNTIF(NOTA[ID_H],NOTA[[#This Row],[ID_H]]))</f>
        <v/>
      </c>
      <c r="AK448" s="38" t="str">
        <f ca="1">IF(NOTA[[#This Row],[TGL.NOTA]]="",IF(NOTA[[#This Row],[SUPPLIER_H]]="","",AK447),MONTH(NOTA[[#This Row],[TGL.NOTA]]))</f>
        <v/>
      </c>
      <c r="AL448" s="38" t="str">
        <f>LOWER(SUBSTITUTE(SUBSTITUTE(SUBSTITUTE(SUBSTITUTE(SUBSTITUTE(SUBSTITUTE(SUBSTITUTE(SUBSTITUTE(SUBSTITUTE(NOTA[NAMA BARANG]," ",),".",""),"-",""),"(",""),")",""),",",""),"/",""),"""",""),"+",""))</f>
        <v/>
      </c>
      <c r="AM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38" t="str">
        <f>IF(NOTA[[#This Row],[CONCAT4]]="","",_xlfn.IFNA(MATCH(NOTA[[#This Row],[CONCAT4]],[2]!RAW[CONCAT_H],0),FALSE))</f>
        <v/>
      </c>
      <c r="AQ448" s="38" t="str">
        <f>IF(NOTA[[#This Row],[CONCAT1]]="","",MATCH(NOTA[[#This Row],[CONCAT1]],[3]!db[NB NOTA_C],0))</f>
        <v/>
      </c>
      <c r="AR448" s="38" t="str">
        <f>IF(NOTA[[#This Row],[QTY/ CTN]]="","",TRUE)</f>
        <v/>
      </c>
      <c r="AS448" s="38" t="str">
        <f ca="1">IF(NOTA[[#This Row],[ID_H]]="","",IF(NOTA[[#This Row],[Column3]]=TRUE,NOTA[[#This Row],[QTY/ CTN]],INDEX([3]!db[QTY/ CTN],NOTA[[#This Row],[//DB]])))</f>
        <v/>
      </c>
      <c r="AT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8" s="38" t="str">
        <f ca="1">IF(NOTA[[#This Row],[ID_H]]="","",MATCH(NOTA[[#This Row],[NB NOTA_C_QTY]],[4]!db[NB NOTA_C_QTY+F],0))</f>
        <v/>
      </c>
      <c r="AV448" s="53" t="str">
        <f ca="1">IF(NOTA[[#This Row],[NB NOTA_C_QTY]]="","",ROW()-2)</f>
        <v/>
      </c>
    </row>
    <row r="449" spans="1:48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H449" s="47"/>
      <c r="N449" s="38"/>
      <c r="Q449" s="42"/>
      <c r="R449" s="48"/>
      <c r="S449" s="49"/>
      <c r="U449" s="50"/>
      <c r="V449" s="45"/>
      <c r="W449" s="50" t="str">
        <f>IF(NOTA[[#This Row],[HARGA/ CTN]]="",NOTA[[#This Row],[JUMLAH_H]],NOTA[[#This Row],[HARGA/ CTN]]*IF(NOTA[[#This Row],[C]]="",0,NOTA[[#This Row],[C]]))</f>
        <v/>
      </c>
      <c r="X449" s="50" t="str">
        <f>IF(NOTA[[#This Row],[JUMLAH]]="","",NOTA[[#This Row],[JUMLAH]]*NOTA[[#This Row],[DISC 1]])</f>
        <v/>
      </c>
      <c r="Y449" s="50" t="str">
        <f>IF(NOTA[[#This Row],[JUMLAH]]="","",(NOTA[[#This Row],[JUMLAH]]-NOTA[[#This Row],[DISC 1-]])*NOTA[[#This Row],[DISC 2]])</f>
        <v/>
      </c>
      <c r="Z449" s="50" t="str">
        <f>IF(NOTA[[#This Row],[JUMLAH]]="","",NOTA[[#This Row],[DISC 1-]]+NOTA[[#This Row],[DISC 2-]])</f>
        <v/>
      </c>
      <c r="AA449" s="50" t="str">
        <f>IF(NOTA[[#This Row],[JUMLAH]]="","",NOTA[[#This Row],[JUMLAH]]-NOTA[[#This Row],[DISC]])</f>
        <v/>
      </c>
      <c r="AB449" s="50"/>
      <c r="AC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50" t="str">
        <f>IF(OR(NOTA[[#This Row],[QTY]]="",NOTA[[#This Row],[HARGA SATUAN]]="",),"",NOTA[[#This Row],[QTY]]*NOTA[[#This Row],[HARGA SATUAN]])</f>
        <v/>
      </c>
      <c r="AG449" s="39" t="str">
        <f ca="1">IF(NOTA[ID_H]="","",INDEX(NOTA[TANGGAL],MATCH(,INDIRECT(ADDRESS(ROW(NOTA[TANGGAL]),COLUMN(NOTA[TANGGAL]))&amp;":"&amp;ADDRESS(ROW(),COLUMN(NOTA[TANGGAL]))),-1)))</f>
        <v/>
      </c>
      <c r="AH449" s="41" t="str">
        <f ca="1">IF(NOTA[[#This Row],[NAMA BARANG]]="","",INDEX(NOTA[SUPPLIER],MATCH(,INDIRECT(ADDRESS(ROW(NOTA[ID]),COLUMN(NOTA[ID]))&amp;":"&amp;ADDRESS(ROW(),COLUMN(NOTA[ID]))),-1)))</f>
        <v/>
      </c>
      <c r="AI449" s="41" t="str">
        <f ca="1">IF(NOTA[[#This Row],[ID_H]]="","",IF(NOTA[[#This Row],[FAKTUR]]="",INDIRECT(ADDRESS(ROW()-1,COLUMN())),NOTA[[#This Row],[FAKTUR]]))</f>
        <v/>
      </c>
      <c r="AJ449" s="38" t="str">
        <f ca="1">IF(NOTA[[#This Row],[ID]]="","",COUNTIF(NOTA[ID_H],NOTA[[#This Row],[ID_H]]))</f>
        <v/>
      </c>
      <c r="AK449" s="38" t="str">
        <f ca="1">IF(NOTA[[#This Row],[TGL.NOTA]]="",IF(NOTA[[#This Row],[SUPPLIER_H]]="","",AK448),MONTH(NOTA[[#This Row],[TGL.NOTA]]))</f>
        <v/>
      </c>
      <c r="AL449" s="38" t="str">
        <f>LOWER(SUBSTITUTE(SUBSTITUTE(SUBSTITUTE(SUBSTITUTE(SUBSTITUTE(SUBSTITUTE(SUBSTITUTE(SUBSTITUTE(SUBSTITUTE(NOTA[NAMA BARANG]," ",),".",""),"-",""),"(",""),")",""),",",""),"/",""),"""",""),"+",""))</f>
        <v/>
      </c>
      <c r="AM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8" t="str">
        <f>IF(NOTA[[#This Row],[CONCAT4]]="","",_xlfn.IFNA(MATCH(NOTA[[#This Row],[CONCAT4]],[2]!RAW[CONCAT_H],0),FALSE))</f>
        <v/>
      </c>
      <c r="AQ449" s="38" t="str">
        <f>IF(NOTA[[#This Row],[CONCAT1]]="","",MATCH(NOTA[[#This Row],[CONCAT1]],[3]!db[NB NOTA_C],0))</f>
        <v/>
      </c>
      <c r="AR449" s="38" t="str">
        <f>IF(NOTA[[#This Row],[QTY/ CTN]]="","",TRUE)</f>
        <v/>
      </c>
      <c r="AS449" s="38" t="str">
        <f ca="1">IF(NOTA[[#This Row],[ID_H]]="","",IF(NOTA[[#This Row],[Column3]]=TRUE,NOTA[[#This Row],[QTY/ CTN]],INDEX([3]!db[QTY/ CTN],NOTA[[#This Row],[//DB]])))</f>
        <v/>
      </c>
      <c r="AT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9" s="38" t="str">
        <f ca="1">IF(NOTA[[#This Row],[ID_H]]="","",MATCH(NOTA[[#This Row],[NB NOTA_C_QTY]],[4]!db[NB NOTA_C_QTY+F],0))</f>
        <v/>
      </c>
      <c r="AV449" s="53" t="str">
        <f ca="1">IF(NOTA[[#This Row],[NB NOTA_C_QTY]]="","",ROW()-2)</f>
        <v/>
      </c>
    </row>
    <row r="450" spans="1:48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H450" s="47"/>
      <c r="N450" s="38"/>
      <c r="Q450" s="42"/>
      <c r="R450" s="48"/>
      <c r="S450" s="49"/>
      <c r="U450" s="50"/>
      <c r="V450" s="45"/>
      <c r="W450" s="50" t="str">
        <f>IF(NOTA[[#This Row],[HARGA/ CTN]]="",NOTA[[#This Row],[JUMLAH_H]],NOTA[[#This Row],[HARGA/ CTN]]*IF(NOTA[[#This Row],[C]]="",0,NOTA[[#This Row],[C]]))</f>
        <v/>
      </c>
      <c r="X450" s="50" t="str">
        <f>IF(NOTA[[#This Row],[JUMLAH]]="","",NOTA[[#This Row],[JUMLAH]]*NOTA[[#This Row],[DISC 1]])</f>
        <v/>
      </c>
      <c r="Y450" s="50" t="str">
        <f>IF(NOTA[[#This Row],[JUMLAH]]="","",(NOTA[[#This Row],[JUMLAH]]-NOTA[[#This Row],[DISC 1-]])*NOTA[[#This Row],[DISC 2]])</f>
        <v/>
      </c>
      <c r="Z450" s="50" t="str">
        <f>IF(NOTA[[#This Row],[JUMLAH]]="","",NOTA[[#This Row],[DISC 1-]]+NOTA[[#This Row],[DISC 2-]])</f>
        <v/>
      </c>
      <c r="AA450" s="50" t="str">
        <f>IF(NOTA[[#This Row],[JUMLAH]]="","",NOTA[[#This Row],[JUMLAH]]-NOTA[[#This Row],[DISC]])</f>
        <v/>
      </c>
      <c r="AB450" s="50"/>
      <c r="AC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0" s="50" t="str">
        <f>IF(OR(NOTA[[#This Row],[QTY]]="",NOTA[[#This Row],[HARGA SATUAN]]="",),"",NOTA[[#This Row],[QTY]]*NOTA[[#This Row],[HARGA SATUAN]])</f>
        <v/>
      </c>
      <c r="AG450" s="39" t="str">
        <f ca="1">IF(NOTA[ID_H]="","",INDEX(NOTA[TANGGAL],MATCH(,INDIRECT(ADDRESS(ROW(NOTA[TANGGAL]),COLUMN(NOTA[TANGGAL]))&amp;":"&amp;ADDRESS(ROW(),COLUMN(NOTA[TANGGAL]))),-1)))</f>
        <v/>
      </c>
      <c r="AH450" s="41" t="str">
        <f ca="1">IF(NOTA[[#This Row],[NAMA BARANG]]="","",INDEX(NOTA[SUPPLIER],MATCH(,INDIRECT(ADDRESS(ROW(NOTA[ID]),COLUMN(NOTA[ID]))&amp;":"&amp;ADDRESS(ROW(),COLUMN(NOTA[ID]))),-1)))</f>
        <v/>
      </c>
      <c r="AI450" s="41" t="str">
        <f ca="1">IF(NOTA[[#This Row],[ID_H]]="","",IF(NOTA[[#This Row],[FAKTUR]]="",INDIRECT(ADDRESS(ROW()-1,COLUMN())),NOTA[[#This Row],[FAKTUR]]))</f>
        <v/>
      </c>
      <c r="AJ450" s="38" t="str">
        <f ca="1">IF(NOTA[[#This Row],[ID]]="","",COUNTIF(NOTA[ID_H],NOTA[[#This Row],[ID_H]]))</f>
        <v/>
      </c>
      <c r="AK450" s="38" t="str">
        <f ca="1">IF(NOTA[[#This Row],[TGL.NOTA]]="",IF(NOTA[[#This Row],[SUPPLIER_H]]="","",AK449),MONTH(NOTA[[#This Row],[TGL.NOTA]]))</f>
        <v/>
      </c>
      <c r="AL450" s="38" t="str">
        <f>LOWER(SUBSTITUTE(SUBSTITUTE(SUBSTITUTE(SUBSTITUTE(SUBSTITUTE(SUBSTITUTE(SUBSTITUTE(SUBSTITUTE(SUBSTITUTE(NOTA[NAMA BARANG]," ",),".",""),"-",""),"(",""),")",""),",",""),"/",""),"""",""),"+",""))</f>
        <v/>
      </c>
      <c r="AM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38" t="str">
        <f>IF(NOTA[[#This Row],[CONCAT4]]="","",_xlfn.IFNA(MATCH(NOTA[[#This Row],[CONCAT4]],[2]!RAW[CONCAT_H],0),FALSE))</f>
        <v/>
      </c>
      <c r="AQ450" s="38" t="str">
        <f>IF(NOTA[[#This Row],[CONCAT1]]="","",MATCH(NOTA[[#This Row],[CONCAT1]],[3]!db[NB NOTA_C],0))</f>
        <v/>
      </c>
      <c r="AR450" s="38" t="str">
        <f>IF(NOTA[[#This Row],[QTY/ CTN]]="","",TRUE)</f>
        <v/>
      </c>
      <c r="AS450" s="38" t="str">
        <f ca="1">IF(NOTA[[#This Row],[ID_H]]="","",IF(NOTA[[#This Row],[Column3]]=TRUE,NOTA[[#This Row],[QTY/ CTN]],INDEX([3]!db[QTY/ CTN],NOTA[[#This Row],[//DB]])))</f>
        <v/>
      </c>
      <c r="AT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0" s="38" t="str">
        <f ca="1">IF(NOTA[[#This Row],[ID_H]]="","",MATCH(NOTA[[#This Row],[NB NOTA_C_QTY]],[4]!db[NB NOTA_C_QTY+F],0))</f>
        <v/>
      </c>
      <c r="AV450" s="53" t="str">
        <f ca="1">IF(NOTA[[#This Row],[NB NOTA_C_QTY]]="","",ROW()-2)</f>
        <v/>
      </c>
    </row>
    <row r="451" spans="1:48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H451" s="47"/>
      <c r="N451" s="38"/>
      <c r="Q451" s="42"/>
      <c r="R451" s="48"/>
      <c r="S451" s="49"/>
      <c r="U451" s="50"/>
      <c r="V451" s="45"/>
      <c r="W451" s="50" t="str">
        <f>IF(NOTA[[#This Row],[HARGA/ CTN]]="",NOTA[[#This Row],[JUMLAH_H]],NOTA[[#This Row],[HARGA/ CTN]]*IF(NOTA[[#This Row],[C]]="",0,NOTA[[#This Row],[C]]))</f>
        <v/>
      </c>
      <c r="X451" s="50" t="str">
        <f>IF(NOTA[[#This Row],[JUMLAH]]="","",NOTA[[#This Row],[JUMLAH]]*NOTA[[#This Row],[DISC 1]])</f>
        <v/>
      </c>
      <c r="Y451" s="50" t="str">
        <f>IF(NOTA[[#This Row],[JUMLAH]]="","",(NOTA[[#This Row],[JUMLAH]]-NOTA[[#This Row],[DISC 1-]])*NOTA[[#This Row],[DISC 2]])</f>
        <v/>
      </c>
      <c r="Z451" s="50" t="str">
        <f>IF(NOTA[[#This Row],[JUMLAH]]="","",NOTA[[#This Row],[DISC 1-]]+NOTA[[#This Row],[DISC 2-]])</f>
        <v/>
      </c>
      <c r="AA451" s="50" t="str">
        <f>IF(NOTA[[#This Row],[JUMLAH]]="","",NOTA[[#This Row],[JUMLAH]]-NOTA[[#This Row],[DISC]])</f>
        <v/>
      </c>
      <c r="AB451" s="50"/>
      <c r="AC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50" t="str">
        <f>IF(OR(NOTA[[#This Row],[QTY]]="",NOTA[[#This Row],[HARGA SATUAN]]="",),"",NOTA[[#This Row],[QTY]]*NOTA[[#This Row],[HARGA SATUAN]])</f>
        <v/>
      </c>
      <c r="AG451" s="39" t="str">
        <f ca="1">IF(NOTA[ID_H]="","",INDEX(NOTA[TANGGAL],MATCH(,INDIRECT(ADDRESS(ROW(NOTA[TANGGAL]),COLUMN(NOTA[TANGGAL]))&amp;":"&amp;ADDRESS(ROW(),COLUMN(NOTA[TANGGAL]))),-1)))</f>
        <v/>
      </c>
      <c r="AH451" s="41" t="str">
        <f ca="1">IF(NOTA[[#This Row],[NAMA BARANG]]="","",INDEX(NOTA[SUPPLIER],MATCH(,INDIRECT(ADDRESS(ROW(NOTA[ID]),COLUMN(NOTA[ID]))&amp;":"&amp;ADDRESS(ROW(),COLUMN(NOTA[ID]))),-1)))</f>
        <v/>
      </c>
      <c r="AI451" s="41" t="str">
        <f ca="1">IF(NOTA[[#This Row],[ID_H]]="","",IF(NOTA[[#This Row],[FAKTUR]]="",INDIRECT(ADDRESS(ROW()-1,COLUMN())),NOTA[[#This Row],[FAKTUR]]))</f>
        <v/>
      </c>
      <c r="AJ451" s="38" t="str">
        <f ca="1">IF(NOTA[[#This Row],[ID]]="","",COUNTIF(NOTA[ID_H],NOTA[[#This Row],[ID_H]]))</f>
        <v/>
      </c>
      <c r="AK451" s="38" t="str">
        <f ca="1">IF(NOTA[[#This Row],[TGL.NOTA]]="",IF(NOTA[[#This Row],[SUPPLIER_H]]="","",AK450),MONTH(NOTA[[#This Row],[TGL.NOTA]]))</f>
        <v/>
      </c>
      <c r="AL451" s="38" t="str">
        <f>LOWER(SUBSTITUTE(SUBSTITUTE(SUBSTITUTE(SUBSTITUTE(SUBSTITUTE(SUBSTITUTE(SUBSTITUTE(SUBSTITUTE(SUBSTITUTE(NOTA[NAMA BARANG]," ",),".",""),"-",""),"(",""),")",""),",",""),"/",""),"""",""),"+",""))</f>
        <v/>
      </c>
      <c r="AM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8" t="str">
        <f>IF(NOTA[[#This Row],[CONCAT4]]="","",_xlfn.IFNA(MATCH(NOTA[[#This Row],[CONCAT4]],[2]!RAW[CONCAT_H],0),FALSE))</f>
        <v/>
      </c>
      <c r="AQ451" s="38" t="str">
        <f>IF(NOTA[[#This Row],[CONCAT1]]="","",MATCH(NOTA[[#This Row],[CONCAT1]],[3]!db[NB NOTA_C],0))</f>
        <v/>
      </c>
      <c r="AR451" s="38" t="str">
        <f>IF(NOTA[[#This Row],[QTY/ CTN]]="","",TRUE)</f>
        <v/>
      </c>
      <c r="AS451" s="38" t="str">
        <f ca="1">IF(NOTA[[#This Row],[ID_H]]="","",IF(NOTA[[#This Row],[Column3]]=TRUE,NOTA[[#This Row],[QTY/ CTN]],INDEX([3]!db[QTY/ CTN],NOTA[[#This Row],[//DB]])))</f>
        <v/>
      </c>
      <c r="AT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1" s="38" t="str">
        <f ca="1">IF(NOTA[[#This Row],[ID_H]]="","",MATCH(NOTA[[#This Row],[NB NOTA_C_QTY]],[4]!db[NB NOTA_C_QTY+F],0))</f>
        <v/>
      </c>
      <c r="AV451" s="53" t="str">
        <f ca="1">IF(NOTA[[#This Row],[NB NOTA_C_QTY]]="","",ROW()-2)</f>
        <v/>
      </c>
    </row>
    <row r="452" spans="1:48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H452" s="47"/>
      <c r="N452" s="38"/>
      <c r="Q452" s="42"/>
      <c r="R452" s="48"/>
      <c r="S452" s="49"/>
      <c r="U452" s="50"/>
      <c r="V452" s="45"/>
      <c r="W452" s="50" t="str">
        <f>IF(NOTA[[#This Row],[HARGA/ CTN]]="",NOTA[[#This Row],[JUMLAH_H]],NOTA[[#This Row],[HARGA/ CTN]]*IF(NOTA[[#This Row],[C]]="",0,NOTA[[#This Row],[C]]))</f>
        <v/>
      </c>
      <c r="X452" s="50" t="str">
        <f>IF(NOTA[[#This Row],[JUMLAH]]="","",NOTA[[#This Row],[JUMLAH]]*NOTA[[#This Row],[DISC 1]])</f>
        <v/>
      </c>
      <c r="Y452" s="50" t="str">
        <f>IF(NOTA[[#This Row],[JUMLAH]]="","",(NOTA[[#This Row],[JUMLAH]]-NOTA[[#This Row],[DISC 1-]])*NOTA[[#This Row],[DISC 2]])</f>
        <v/>
      </c>
      <c r="Z452" s="50" t="str">
        <f>IF(NOTA[[#This Row],[JUMLAH]]="","",NOTA[[#This Row],[DISC 1-]]+NOTA[[#This Row],[DISC 2-]])</f>
        <v/>
      </c>
      <c r="AA452" s="50" t="str">
        <f>IF(NOTA[[#This Row],[JUMLAH]]="","",NOTA[[#This Row],[JUMLAH]]-NOTA[[#This Row],[DISC]])</f>
        <v/>
      </c>
      <c r="AB452" s="50"/>
      <c r="AC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50" t="str">
        <f>IF(OR(NOTA[[#This Row],[QTY]]="",NOTA[[#This Row],[HARGA SATUAN]]="",),"",NOTA[[#This Row],[QTY]]*NOTA[[#This Row],[HARGA SATUAN]])</f>
        <v/>
      </c>
      <c r="AG452" s="39" t="str">
        <f ca="1">IF(NOTA[ID_H]="","",INDEX(NOTA[TANGGAL],MATCH(,INDIRECT(ADDRESS(ROW(NOTA[TANGGAL]),COLUMN(NOTA[TANGGAL]))&amp;":"&amp;ADDRESS(ROW(),COLUMN(NOTA[TANGGAL]))),-1)))</f>
        <v/>
      </c>
      <c r="AH452" s="41" t="str">
        <f ca="1">IF(NOTA[[#This Row],[NAMA BARANG]]="","",INDEX(NOTA[SUPPLIER],MATCH(,INDIRECT(ADDRESS(ROW(NOTA[ID]),COLUMN(NOTA[ID]))&amp;":"&amp;ADDRESS(ROW(),COLUMN(NOTA[ID]))),-1)))</f>
        <v/>
      </c>
      <c r="AI452" s="41" t="str">
        <f ca="1">IF(NOTA[[#This Row],[ID_H]]="","",IF(NOTA[[#This Row],[FAKTUR]]="",INDIRECT(ADDRESS(ROW()-1,COLUMN())),NOTA[[#This Row],[FAKTUR]]))</f>
        <v/>
      </c>
      <c r="AJ452" s="38" t="str">
        <f ca="1">IF(NOTA[[#This Row],[ID]]="","",COUNTIF(NOTA[ID_H],NOTA[[#This Row],[ID_H]]))</f>
        <v/>
      </c>
      <c r="AK452" s="38" t="str">
        <f ca="1">IF(NOTA[[#This Row],[TGL.NOTA]]="",IF(NOTA[[#This Row],[SUPPLIER_H]]="","",AK451),MONTH(NOTA[[#This Row],[TGL.NOTA]]))</f>
        <v/>
      </c>
      <c r="AL452" s="38" t="str">
        <f>LOWER(SUBSTITUTE(SUBSTITUTE(SUBSTITUTE(SUBSTITUTE(SUBSTITUTE(SUBSTITUTE(SUBSTITUTE(SUBSTITUTE(SUBSTITUTE(NOTA[NAMA BARANG]," ",),".",""),"-",""),"(",""),")",""),",",""),"/",""),"""",""),"+",""))</f>
        <v/>
      </c>
      <c r="AM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38" t="str">
        <f>IF(NOTA[[#This Row],[CONCAT4]]="","",_xlfn.IFNA(MATCH(NOTA[[#This Row],[CONCAT4]],[2]!RAW[CONCAT_H],0),FALSE))</f>
        <v/>
      </c>
      <c r="AQ452" s="38" t="str">
        <f>IF(NOTA[[#This Row],[CONCAT1]]="","",MATCH(NOTA[[#This Row],[CONCAT1]],[3]!db[NB NOTA_C],0))</f>
        <v/>
      </c>
      <c r="AR452" s="38" t="str">
        <f>IF(NOTA[[#This Row],[QTY/ CTN]]="","",TRUE)</f>
        <v/>
      </c>
      <c r="AS452" s="38" t="str">
        <f ca="1">IF(NOTA[[#This Row],[ID_H]]="","",IF(NOTA[[#This Row],[Column3]]=TRUE,NOTA[[#This Row],[QTY/ CTN]],INDEX([3]!db[QTY/ CTN],NOTA[[#This Row],[//DB]])))</f>
        <v/>
      </c>
      <c r="AT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2" s="38" t="str">
        <f ca="1">IF(NOTA[[#This Row],[ID_H]]="","",MATCH(NOTA[[#This Row],[NB NOTA_C_QTY]],[4]!db[NB NOTA_C_QTY+F],0))</f>
        <v/>
      </c>
      <c r="AV452" s="53" t="str">
        <f ca="1">IF(NOTA[[#This Row],[NB NOTA_C_QTY]]="","",ROW()-2)</f>
        <v/>
      </c>
    </row>
    <row r="453" spans="1:48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H453" s="47"/>
      <c r="N453" s="38"/>
      <c r="Q453" s="42"/>
      <c r="R453" s="48"/>
      <c r="S453" s="49"/>
      <c r="U453" s="50"/>
      <c r="V453" s="45"/>
      <c r="W453" s="50" t="str">
        <f>IF(NOTA[[#This Row],[HARGA/ CTN]]="",NOTA[[#This Row],[JUMLAH_H]],NOTA[[#This Row],[HARGA/ CTN]]*IF(NOTA[[#This Row],[C]]="",0,NOTA[[#This Row],[C]]))</f>
        <v/>
      </c>
      <c r="X453" s="50" t="str">
        <f>IF(NOTA[[#This Row],[JUMLAH]]="","",NOTA[[#This Row],[JUMLAH]]*NOTA[[#This Row],[DISC 1]])</f>
        <v/>
      </c>
      <c r="Y453" s="50" t="str">
        <f>IF(NOTA[[#This Row],[JUMLAH]]="","",(NOTA[[#This Row],[JUMLAH]]-NOTA[[#This Row],[DISC 1-]])*NOTA[[#This Row],[DISC 2]])</f>
        <v/>
      </c>
      <c r="Z453" s="50" t="str">
        <f>IF(NOTA[[#This Row],[JUMLAH]]="","",NOTA[[#This Row],[DISC 1-]]+NOTA[[#This Row],[DISC 2-]])</f>
        <v/>
      </c>
      <c r="AA453" s="50" t="str">
        <f>IF(NOTA[[#This Row],[JUMLAH]]="","",NOTA[[#This Row],[JUMLAH]]-NOTA[[#This Row],[DISC]])</f>
        <v/>
      </c>
      <c r="AB453" s="50"/>
      <c r="AC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3" s="50" t="str">
        <f>IF(OR(NOTA[[#This Row],[QTY]]="",NOTA[[#This Row],[HARGA SATUAN]]="",),"",NOTA[[#This Row],[QTY]]*NOTA[[#This Row],[HARGA SATUAN]])</f>
        <v/>
      </c>
      <c r="AG453" s="39" t="str">
        <f ca="1">IF(NOTA[ID_H]="","",INDEX(NOTA[TANGGAL],MATCH(,INDIRECT(ADDRESS(ROW(NOTA[TANGGAL]),COLUMN(NOTA[TANGGAL]))&amp;":"&amp;ADDRESS(ROW(),COLUMN(NOTA[TANGGAL]))),-1)))</f>
        <v/>
      </c>
      <c r="AH453" s="41" t="str">
        <f ca="1">IF(NOTA[[#This Row],[NAMA BARANG]]="","",INDEX(NOTA[SUPPLIER],MATCH(,INDIRECT(ADDRESS(ROW(NOTA[ID]),COLUMN(NOTA[ID]))&amp;":"&amp;ADDRESS(ROW(),COLUMN(NOTA[ID]))),-1)))</f>
        <v/>
      </c>
      <c r="AI453" s="41" t="str">
        <f ca="1">IF(NOTA[[#This Row],[ID_H]]="","",IF(NOTA[[#This Row],[FAKTUR]]="",INDIRECT(ADDRESS(ROW()-1,COLUMN())),NOTA[[#This Row],[FAKTUR]]))</f>
        <v/>
      </c>
      <c r="AJ453" s="38" t="str">
        <f ca="1">IF(NOTA[[#This Row],[ID]]="","",COUNTIF(NOTA[ID_H],NOTA[[#This Row],[ID_H]]))</f>
        <v/>
      </c>
      <c r="AK453" s="38" t="str">
        <f ca="1">IF(NOTA[[#This Row],[TGL.NOTA]]="",IF(NOTA[[#This Row],[SUPPLIER_H]]="","",AK452),MONTH(NOTA[[#This Row],[TGL.NOTA]]))</f>
        <v/>
      </c>
      <c r="AL453" s="38" t="str">
        <f>LOWER(SUBSTITUTE(SUBSTITUTE(SUBSTITUTE(SUBSTITUTE(SUBSTITUTE(SUBSTITUTE(SUBSTITUTE(SUBSTITUTE(SUBSTITUTE(NOTA[NAMA BARANG]," ",),".",""),"-",""),"(",""),")",""),",",""),"/",""),"""",""),"+",""))</f>
        <v/>
      </c>
      <c r="AM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8" t="str">
        <f>IF(NOTA[[#This Row],[CONCAT4]]="","",_xlfn.IFNA(MATCH(NOTA[[#This Row],[CONCAT4]],[2]!RAW[CONCAT_H],0),FALSE))</f>
        <v/>
      </c>
      <c r="AQ453" s="38" t="str">
        <f>IF(NOTA[[#This Row],[CONCAT1]]="","",MATCH(NOTA[[#This Row],[CONCAT1]],[3]!db[NB NOTA_C],0))</f>
        <v/>
      </c>
      <c r="AR453" s="38" t="str">
        <f>IF(NOTA[[#This Row],[QTY/ CTN]]="","",TRUE)</f>
        <v/>
      </c>
      <c r="AS453" s="38" t="str">
        <f ca="1">IF(NOTA[[#This Row],[ID_H]]="","",IF(NOTA[[#This Row],[Column3]]=TRUE,NOTA[[#This Row],[QTY/ CTN]],INDEX([3]!db[QTY/ CTN],NOTA[[#This Row],[//DB]])))</f>
        <v/>
      </c>
      <c r="AT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3" s="38" t="str">
        <f ca="1">IF(NOTA[[#This Row],[ID_H]]="","",MATCH(NOTA[[#This Row],[NB NOTA_C_QTY]],[4]!db[NB NOTA_C_QTY+F],0))</f>
        <v/>
      </c>
      <c r="AV453" s="53" t="str">
        <f ca="1">IF(NOTA[[#This Row],[NB NOTA_C_QTY]]="","",ROW()-2)</f>
        <v/>
      </c>
    </row>
    <row r="454" spans="1:48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H454" s="47"/>
      <c r="N454" s="38"/>
      <c r="Q454" s="42"/>
      <c r="R454" s="48"/>
      <c r="S454" s="49"/>
      <c r="U454" s="50"/>
      <c r="V454" s="45"/>
      <c r="W454" s="50" t="str">
        <f>IF(NOTA[[#This Row],[HARGA/ CTN]]="",NOTA[[#This Row],[JUMLAH_H]],NOTA[[#This Row],[HARGA/ CTN]]*IF(NOTA[[#This Row],[C]]="",0,NOTA[[#This Row],[C]]))</f>
        <v/>
      </c>
      <c r="X454" s="50" t="str">
        <f>IF(NOTA[[#This Row],[JUMLAH]]="","",NOTA[[#This Row],[JUMLAH]]*NOTA[[#This Row],[DISC 1]])</f>
        <v/>
      </c>
      <c r="Y454" s="50" t="str">
        <f>IF(NOTA[[#This Row],[JUMLAH]]="","",(NOTA[[#This Row],[JUMLAH]]-NOTA[[#This Row],[DISC 1-]])*NOTA[[#This Row],[DISC 2]])</f>
        <v/>
      </c>
      <c r="Z454" s="50" t="str">
        <f>IF(NOTA[[#This Row],[JUMLAH]]="","",NOTA[[#This Row],[DISC 1-]]+NOTA[[#This Row],[DISC 2-]])</f>
        <v/>
      </c>
      <c r="AA454" s="50" t="str">
        <f>IF(NOTA[[#This Row],[JUMLAH]]="","",NOTA[[#This Row],[JUMLAH]]-NOTA[[#This Row],[DISC]])</f>
        <v/>
      </c>
      <c r="AB454" s="50"/>
      <c r="AC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50" t="str">
        <f>IF(OR(NOTA[[#This Row],[QTY]]="",NOTA[[#This Row],[HARGA SATUAN]]="",),"",NOTA[[#This Row],[QTY]]*NOTA[[#This Row],[HARGA SATUAN]])</f>
        <v/>
      </c>
      <c r="AG454" s="39" t="str">
        <f ca="1">IF(NOTA[ID_H]="","",INDEX(NOTA[TANGGAL],MATCH(,INDIRECT(ADDRESS(ROW(NOTA[TANGGAL]),COLUMN(NOTA[TANGGAL]))&amp;":"&amp;ADDRESS(ROW(),COLUMN(NOTA[TANGGAL]))),-1)))</f>
        <v/>
      </c>
      <c r="AH454" s="41" t="str">
        <f ca="1">IF(NOTA[[#This Row],[NAMA BARANG]]="","",INDEX(NOTA[SUPPLIER],MATCH(,INDIRECT(ADDRESS(ROW(NOTA[ID]),COLUMN(NOTA[ID]))&amp;":"&amp;ADDRESS(ROW(),COLUMN(NOTA[ID]))),-1)))</f>
        <v/>
      </c>
      <c r="AI454" s="41" t="str">
        <f ca="1">IF(NOTA[[#This Row],[ID_H]]="","",IF(NOTA[[#This Row],[FAKTUR]]="",INDIRECT(ADDRESS(ROW()-1,COLUMN())),NOTA[[#This Row],[FAKTUR]]))</f>
        <v/>
      </c>
      <c r="AJ454" s="38" t="str">
        <f ca="1">IF(NOTA[[#This Row],[ID]]="","",COUNTIF(NOTA[ID_H],NOTA[[#This Row],[ID_H]]))</f>
        <v/>
      </c>
      <c r="AK454" s="38" t="str">
        <f ca="1">IF(NOTA[[#This Row],[TGL.NOTA]]="",IF(NOTA[[#This Row],[SUPPLIER_H]]="","",AK453),MONTH(NOTA[[#This Row],[TGL.NOTA]]))</f>
        <v/>
      </c>
      <c r="AL454" s="38" t="str">
        <f>LOWER(SUBSTITUTE(SUBSTITUTE(SUBSTITUTE(SUBSTITUTE(SUBSTITUTE(SUBSTITUTE(SUBSTITUTE(SUBSTITUTE(SUBSTITUTE(NOTA[NAMA BARANG]," ",),".",""),"-",""),"(",""),")",""),",",""),"/",""),"""",""),"+",""))</f>
        <v/>
      </c>
      <c r="AM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8" t="str">
        <f>IF(NOTA[[#This Row],[CONCAT4]]="","",_xlfn.IFNA(MATCH(NOTA[[#This Row],[CONCAT4]],[2]!RAW[CONCAT_H],0),FALSE))</f>
        <v/>
      </c>
      <c r="AQ454" s="38" t="str">
        <f>IF(NOTA[[#This Row],[CONCAT1]]="","",MATCH(NOTA[[#This Row],[CONCAT1]],[3]!db[NB NOTA_C],0))</f>
        <v/>
      </c>
      <c r="AR454" s="38" t="str">
        <f>IF(NOTA[[#This Row],[QTY/ CTN]]="","",TRUE)</f>
        <v/>
      </c>
      <c r="AS454" s="38" t="str">
        <f ca="1">IF(NOTA[[#This Row],[ID_H]]="","",IF(NOTA[[#This Row],[Column3]]=TRUE,NOTA[[#This Row],[QTY/ CTN]],INDEX([3]!db[QTY/ CTN],NOTA[[#This Row],[//DB]])))</f>
        <v/>
      </c>
      <c r="AT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4" s="38" t="str">
        <f ca="1">IF(NOTA[[#This Row],[ID_H]]="","",MATCH(NOTA[[#This Row],[NB NOTA_C_QTY]],[4]!db[NB NOTA_C_QTY+F],0))</f>
        <v/>
      </c>
      <c r="AV454" s="53" t="str">
        <f ca="1">IF(NOTA[[#This Row],[NB NOTA_C_QTY]]="","",ROW()-2)</f>
        <v/>
      </c>
    </row>
    <row r="455" spans="1:48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H455" s="47"/>
      <c r="N455" s="38"/>
      <c r="Q455" s="42"/>
      <c r="R455" s="48"/>
      <c r="S455" s="49"/>
      <c r="U455" s="50"/>
      <c r="V455" s="45"/>
      <c r="W455" s="50" t="str">
        <f>IF(NOTA[[#This Row],[HARGA/ CTN]]="",NOTA[[#This Row],[JUMLAH_H]],NOTA[[#This Row],[HARGA/ CTN]]*IF(NOTA[[#This Row],[C]]="",0,NOTA[[#This Row],[C]]))</f>
        <v/>
      </c>
      <c r="X455" s="50" t="str">
        <f>IF(NOTA[[#This Row],[JUMLAH]]="","",NOTA[[#This Row],[JUMLAH]]*NOTA[[#This Row],[DISC 1]])</f>
        <v/>
      </c>
      <c r="Y455" s="50" t="str">
        <f>IF(NOTA[[#This Row],[JUMLAH]]="","",(NOTA[[#This Row],[JUMLAH]]-NOTA[[#This Row],[DISC 1-]])*NOTA[[#This Row],[DISC 2]])</f>
        <v/>
      </c>
      <c r="Z455" s="50" t="str">
        <f>IF(NOTA[[#This Row],[JUMLAH]]="","",NOTA[[#This Row],[DISC 1-]]+NOTA[[#This Row],[DISC 2-]])</f>
        <v/>
      </c>
      <c r="AA455" s="50" t="str">
        <f>IF(NOTA[[#This Row],[JUMLAH]]="","",NOTA[[#This Row],[JUMLAH]]-NOTA[[#This Row],[DISC]])</f>
        <v/>
      </c>
      <c r="AB455" s="50"/>
      <c r="AC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5" s="50" t="str">
        <f>IF(OR(NOTA[[#This Row],[QTY]]="",NOTA[[#This Row],[HARGA SATUAN]]="",),"",NOTA[[#This Row],[QTY]]*NOTA[[#This Row],[HARGA SATUAN]])</f>
        <v/>
      </c>
      <c r="AG455" s="39" t="str">
        <f ca="1">IF(NOTA[ID_H]="","",INDEX(NOTA[TANGGAL],MATCH(,INDIRECT(ADDRESS(ROW(NOTA[TANGGAL]),COLUMN(NOTA[TANGGAL]))&amp;":"&amp;ADDRESS(ROW(),COLUMN(NOTA[TANGGAL]))),-1)))</f>
        <v/>
      </c>
      <c r="AH455" s="41" t="str">
        <f ca="1">IF(NOTA[[#This Row],[NAMA BARANG]]="","",INDEX(NOTA[SUPPLIER],MATCH(,INDIRECT(ADDRESS(ROW(NOTA[ID]),COLUMN(NOTA[ID]))&amp;":"&amp;ADDRESS(ROW(),COLUMN(NOTA[ID]))),-1)))</f>
        <v/>
      </c>
      <c r="AI455" s="41" t="str">
        <f ca="1">IF(NOTA[[#This Row],[ID_H]]="","",IF(NOTA[[#This Row],[FAKTUR]]="",INDIRECT(ADDRESS(ROW()-1,COLUMN())),NOTA[[#This Row],[FAKTUR]]))</f>
        <v/>
      </c>
      <c r="AJ455" s="38" t="str">
        <f ca="1">IF(NOTA[[#This Row],[ID]]="","",COUNTIF(NOTA[ID_H],NOTA[[#This Row],[ID_H]]))</f>
        <v/>
      </c>
      <c r="AK455" s="38" t="str">
        <f ca="1">IF(NOTA[[#This Row],[TGL.NOTA]]="",IF(NOTA[[#This Row],[SUPPLIER_H]]="","",AK454),MONTH(NOTA[[#This Row],[TGL.NOTA]]))</f>
        <v/>
      </c>
      <c r="AL455" s="38" t="str">
        <f>LOWER(SUBSTITUTE(SUBSTITUTE(SUBSTITUTE(SUBSTITUTE(SUBSTITUTE(SUBSTITUTE(SUBSTITUTE(SUBSTITUTE(SUBSTITUTE(NOTA[NAMA BARANG]," ",),".",""),"-",""),"(",""),")",""),",",""),"/",""),"""",""),"+",""))</f>
        <v/>
      </c>
      <c r="AM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38" t="str">
        <f>IF(NOTA[[#This Row],[CONCAT4]]="","",_xlfn.IFNA(MATCH(NOTA[[#This Row],[CONCAT4]],[2]!RAW[CONCAT_H],0),FALSE))</f>
        <v/>
      </c>
      <c r="AQ455" s="38" t="str">
        <f>IF(NOTA[[#This Row],[CONCAT1]]="","",MATCH(NOTA[[#This Row],[CONCAT1]],[3]!db[NB NOTA_C],0))</f>
        <v/>
      </c>
      <c r="AR455" s="38" t="str">
        <f>IF(NOTA[[#This Row],[QTY/ CTN]]="","",TRUE)</f>
        <v/>
      </c>
      <c r="AS455" s="38" t="str">
        <f ca="1">IF(NOTA[[#This Row],[ID_H]]="","",IF(NOTA[[#This Row],[Column3]]=TRUE,NOTA[[#This Row],[QTY/ CTN]],INDEX([3]!db[QTY/ CTN],NOTA[[#This Row],[//DB]])))</f>
        <v/>
      </c>
      <c r="AT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5" s="38" t="str">
        <f ca="1">IF(NOTA[[#This Row],[ID_H]]="","",MATCH(NOTA[[#This Row],[NB NOTA_C_QTY]],[4]!db[NB NOTA_C_QTY+F],0))</f>
        <v/>
      </c>
      <c r="AV455" s="53" t="str">
        <f ca="1">IF(NOTA[[#This Row],[NB NOTA_C_QTY]]="","",ROW()-2)</f>
        <v/>
      </c>
    </row>
    <row r="456" spans="1:48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H456" s="47"/>
      <c r="N456" s="38"/>
      <c r="Q456" s="42"/>
      <c r="R456" s="48"/>
      <c r="S456" s="49"/>
      <c r="U456" s="50"/>
      <c r="V456" s="45"/>
      <c r="W456" s="50" t="str">
        <f>IF(NOTA[[#This Row],[HARGA/ CTN]]="",NOTA[[#This Row],[JUMLAH_H]],NOTA[[#This Row],[HARGA/ CTN]]*IF(NOTA[[#This Row],[C]]="",0,NOTA[[#This Row],[C]]))</f>
        <v/>
      </c>
      <c r="X456" s="50" t="str">
        <f>IF(NOTA[[#This Row],[JUMLAH]]="","",NOTA[[#This Row],[JUMLAH]]*NOTA[[#This Row],[DISC 1]])</f>
        <v/>
      </c>
      <c r="Y456" s="50" t="str">
        <f>IF(NOTA[[#This Row],[JUMLAH]]="","",(NOTA[[#This Row],[JUMLAH]]-NOTA[[#This Row],[DISC 1-]])*NOTA[[#This Row],[DISC 2]])</f>
        <v/>
      </c>
      <c r="Z456" s="50" t="str">
        <f>IF(NOTA[[#This Row],[JUMLAH]]="","",NOTA[[#This Row],[DISC 1-]]+NOTA[[#This Row],[DISC 2-]])</f>
        <v/>
      </c>
      <c r="AA456" s="50" t="str">
        <f>IF(NOTA[[#This Row],[JUMLAH]]="","",NOTA[[#This Row],[JUMLAH]]-NOTA[[#This Row],[DISC]])</f>
        <v/>
      </c>
      <c r="AB456" s="50"/>
      <c r="AC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50" t="str">
        <f>IF(OR(NOTA[[#This Row],[QTY]]="",NOTA[[#This Row],[HARGA SATUAN]]="",),"",NOTA[[#This Row],[QTY]]*NOTA[[#This Row],[HARGA SATUAN]])</f>
        <v/>
      </c>
      <c r="AG456" s="39" t="str">
        <f ca="1">IF(NOTA[ID_H]="","",INDEX(NOTA[TANGGAL],MATCH(,INDIRECT(ADDRESS(ROW(NOTA[TANGGAL]),COLUMN(NOTA[TANGGAL]))&amp;":"&amp;ADDRESS(ROW(),COLUMN(NOTA[TANGGAL]))),-1)))</f>
        <v/>
      </c>
      <c r="AH456" s="41" t="str">
        <f ca="1">IF(NOTA[[#This Row],[NAMA BARANG]]="","",INDEX(NOTA[SUPPLIER],MATCH(,INDIRECT(ADDRESS(ROW(NOTA[ID]),COLUMN(NOTA[ID]))&amp;":"&amp;ADDRESS(ROW(),COLUMN(NOTA[ID]))),-1)))</f>
        <v/>
      </c>
      <c r="AI456" s="41" t="str">
        <f ca="1">IF(NOTA[[#This Row],[ID_H]]="","",IF(NOTA[[#This Row],[FAKTUR]]="",INDIRECT(ADDRESS(ROW()-1,COLUMN())),NOTA[[#This Row],[FAKTUR]]))</f>
        <v/>
      </c>
      <c r="AJ456" s="38" t="str">
        <f ca="1">IF(NOTA[[#This Row],[ID]]="","",COUNTIF(NOTA[ID_H],NOTA[[#This Row],[ID_H]]))</f>
        <v/>
      </c>
      <c r="AK456" s="38" t="str">
        <f ca="1">IF(NOTA[[#This Row],[TGL.NOTA]]="",IF(NOTA[[#This Row],[SUPPLIER_H]]="","",AK455),MONTH(NOTA[[#This Row],[TGL.NOTA]]))</f>
        <v/>
      </c>
      <c r="AL456" s="38" t="str">
        <f>LOWER(SUBSTITUTE(SUBSTITUTE(SUBSTITUTE(SUBSTITUTE(SUBSTITUTE(SUBSTITUTE(SUBSTITUTE(SUBSTITUTE(SUBSTITUTE(NOTA[NAMA BARANG]," ",),".",""),"-",""),"(",""),")",""),",",""),"/",""),"""",""),"+",""))</f>
        <v/>
      </c>
      <c r="AM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8" t="str">
        <f>IF(NOTA[[#This Row],[CONCAT4]]="","",_xlfn.IFNA(MATCH(NOTA[[#This Row],[CONCAT4]],[2]!RAW[CONCAT_H],0),FALSE))</f>
        <v/>
      </c>
      <c r="AQ456" s="38" t="str">
        <f>IF(NOTA[[#This Row],[CONCAT1]]="","",MATCH(NOTA[[#This Row],[CONCAT1]],[3]!db[NB NOTA_C],0))</f>
        <v/>
      </c>
      <c r="AR456" s="38" t="str">
        <f>IF(NOTA[[#This Row],[QTY/ CTN]]="","",TRUE)</f>
        <v/>
      </c>
      <c r="AS456" s="38" t="str">
        <f ca="1">IF(NOTA[[#This Row],[ID_H]]="","",IF(NOTA[[#This Row],[Column3]]=TRUE,NOTA[[#This Row],[QTY/ CTN]],INDEX([3]!db[QTY/ CTN],NOTA[[#This Row],[//DB]])))</f>
        <v/>
      </c>
      <c r="AT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6" s="38" t="str">
        <f ca="1">IF(NOTA[[#This Row],[ID_H]]="","",MATCH(NOTA[[#This Row],[NB NOTA_C_QTY]],[4]!db[NB NOTA_C_QTY+F],0))</f>
        <v/>
      </c>
      <c r="AV456" s="53" t="str">
        <f ca="1">IF(NOTA[[#This Row],[NB NOTA_C_QTY]]="","",ROW()-2)</f>
        <v/>
      </c>
    </row>
    <row r="457" spans="1:48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H457" s="47"/>
      <c r="N457" s="38"/>
      <c r="Q457" s="42"/>
      <c r="R457" s="48"/>
      <c r="S457" s="49"/>
      <c r="U457" s="50"/>
      <c r="V457" s="45"/>
      <c r="W457" s="50" t="str">
        <f>IF(NOTA[[#This Row],[HARGA/ CTN]]="",NOTA[[#This Row],[JUMLAH_H]],NOTA[[#This Row],[HARGA/ CTN]]*IF(NOTA[[#This Row],[C]]="",0,NOTA[[#This Row],[C]]))</f>
        <v/>
      </c>
      <c r="X457" s="50" t="str">
        <f>IF(NOTA[[#This Row],[JUMLAH]]="","",NOTA[[#This Row],[JUMLAH]]*NOTA[[#This Row],[DISC 1]])</f>
        <v/>
      </c>
      <c r="Y457" s="50" t="str">
        <f>IF(NOTA[[#This Row],[JUMLAH]]="","",(NOTA[[#This Row],[JUMLAH]]-NOTA[[#This Row],[DISC 1-]])*NOTA[[#This Row],[DISC 2]])</f>
        <v/>
      </c>
      <c r="Z457" s="50" t="str">
        <f>IF(NOTA[[#This Row],[JUMLAH]]="","",NOTA[[#This Row],[DISC 1-]]+NOTA[[#This Row],[DISC 2-]])</f>
        <v/>
      </c>
      <c r="AA457" s="50" t="str">
        <f>IF(NOTA[[#This Row],[JUMLAH]]="","",NOTA[[#This Row],[JUMLAH]]-NOTA[[#This Row],[DISC]])</f>
        <v/>
      </c>
      <c r="AB457" s="50"/>
      <c r="AC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7" s="50" t="str">
        <f>IF(OR(NOTA[[#This Row],[QTY]]="",NOTA[[#This Row],[HARGA SATUAN]]="",),"",NOTA[[#This Row],[QTY]]*NOTA[[#This Row],[HARGA SATUAN]])</f>
        <v/>
      </c>
      <c r="AG457" s="39" t="str">
        <f ca="1">IF(NOTA[ID_H]="","",INDEX(NOTA[TANGGAL],MATCH(,INDIRECT(ADDRESS(ROW(NOTA[TANGGAL]),COLUMN(NOTA[TANGGAL]))&amp;":"&amp;ADDRESS(ROW(),COLUMN(NOTA[TANGGAL]))),-1)))</f>
        <v/>
      </c>
      <c r="AH457" s="41" t="str">
        <f ca="1">IF(NOTA[[#This Row],[NAMA BARANG]]="","",INDEX(NOTA[SUPPLIER],MATCH(,INDIRECT(ADDRESS(ROW(NOTA[ID]),COLUMN(NOTA[ID]))&amp;":"&amp;ADDRESS(ROW(),COLUMN(NOTA[ID]))),-1)))</f>
        <v/>
      </c>
      <c r="AI457" s="41" t="str">
        <f ca="1">IF(NOTA[[#This Row],[ID_H]]="","",IF(NOTA[[#This Row],[FAKTUR]]="",INDIRECT(ADDRESS(ROW()-1,COLUMN())),NOTA[[#This Row],[FAKTUR]]))</f>
        <v/>
      </c>
      <c r="AJ457" s="38" t="str">
        <f ca="1">IF(NOTA[[#This Row],[ID]]="","",COUNTIF(NOTA[ID_H],NOTA[[#This Row],[ID_H]]))</f>
        <v/>
      </c>
      <c r="AK457" s="38" t="str">
        <f ca="1">IF(NOTA[[#This Row],[TGL.NOTA]]="",IF(NOTA[[#This Row],[SUPPLIER_H]]="","",AK456),MONTH(NOTA[[#This Row],[TGL.NOTA]]))</f>
        <v/>
      </c>
      <c r="AL457" s="38" t="str">
        <f>LOWER(SUBSTITUTE(SUBSTITUTE(SUBSTITUTE(SUBSTITUTE(SUBSTITUTE(SUBSTITUTE(SUBSTITUTE(SUBSTITUTE(SUBSTITUTE(NOTA[NAMA BARANG]," ",),".",""),"-",""),"(",""),")",""),",",""),"/",""),"""",""),"+",""))</f>
        <v/>
      </c>
      <c r="AM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38" t="str">
        <f>IF(NOTA[[#This Row],[CONCAT4]]="","",_xlfn.IFNA(MATCH(NOTA[[#This Row],[CONCAT4]],[2]!RAW[CONCAT_H],0),FALSE))</f>
        <v/>
      </c>
      <c r="AQ457" s="38" t="str">
        <f>IF(NOTA[[#This Row],[CONCAT1]]="","",MATCH(NOTA[[#This Row],[CONCAT1]],[3]!db[NB NOTA_C],0))</f>
        <v/>
      </c>
      <c r="AR457" s="38" t="str">
        <f>IF(NOTA[[#This Row],[QTY/ CTN]]="","",TRUE)</f>
        <v/>
      </c>
      <c r="AS457" s="38" t="str">
        <f ca="1">IF(NOTA[[#This Row],[ID_H]]="","",IF(NOTA[[#This Row],[Column3]]=TRUE,NOTA[[#This Row],[QTY/ CTN]],INDEX([3]!db[QTY/ CTN],NOTA[[#This Row],[//DB]])))</f>
        <v/>
      </c>
      <c r="AT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7" s="38" t="str">
        <f ca="1">IF(NOTA[[#This Row],[ID_H]]="","",MATCH(NOTA[[#This Row],[NB NOTA_C_QTY]],[4]!db[NB NOTA_C_QTY+F],0))</f>
        <v/>
      </c>
      <c r="AV457" s="53" t="str">
        <f ca="1">IF(NOTA[[#This Row],[NB NOTA_C_QTY]]="","",ROW()-2)</f>
        <v/>
      </c>
    </row>
    <row r="458" spans="1:48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H458" s="47"/>
      <c r="N458" s="38"/>
      <c r="Q458" s="42"/>
      <c r="R458" s="48"/>
      <c r="S458" s="49"/>
      <c r="U458" s="50"/>
      <c r="V458" s="45"/>
      <c r="W458" s="50" t="str">
        <f>IF(NOTA[[#This Row],[HARGA/ CTN]]="",NOTA[[#This Row],[JUMLAH_H]],NOTA[[#This Row],[HARGA/ CTN]]*IF(NOTA[[#This Row],[C]]="",0,NOTA[[#This Row],[C]]))</f>
        <v/>
      </c>
      <c r="X458" s="50" t="str">
        <f>IF(NOTA[[#This Row],[JUMLAH]]="","",NOTA[[#This Row],[JUMLAH]]*NOTA[[#This Row],[DISC 1]])</f>
        <v/>
      </c>
      <c r="Y458" s="50" t="str">
        <f>IF(NOTA[[#This Row],[JUMLAH]]="","",(NOTA[[#This Row],[JUMLAH]]-NOTA[[#This Row],[DISC 1-]])*NOTA[[#This Row],[DISC 2]])</f>
        <v/>
      </c>
      <c r="Z458" s="50" t="str">
        <f>IF(NOTA[[#This Row],[JUMLAH]]="","",NOTA[[#This Row],[DISC 1-]]+NOTA[[#This Row],[DISC 2-]])</f>
        <v/>
      </c>
      <c r="AA458" s="50" t="str">
        <f>IF(NOTA[[#This Row],[JUMLAH]]="","",NOTA[[#This Row],[JUMLAH]]-NOTA[[#This Row],[DISC]])</f>
        <v/>
      </c>
      <c r="AB458" s="50"/>
      <c r="AC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8" s="50" t="str">
        <f>IF(OR(NOTA[[#This Row],[QTY]]="",NOTA[[#This Row],[HARGA SATUAN]]="",),"",NOTA[[#This Row],[QTY]]*NOTA[[#This Row],[HARGA SATUAN]])</f>
        <v/>
      </c>
      <c r="AG458" s="39" t="str">
        <f ca="1">IF(NOTA[ID_H]="","",INDEX(NOTA[TANGGAL],MATCH(,INDIRECT(ADDRESS(ROW(NOTA[TANGGAL]),COLUMN(NOTA[TANGGAL]))&amp;":"&amp;ADDRESS(ROW(),COLUMN(NOTA[TANGGAL]))),-1)))</f>
        <v/>
      </c>
      <c r="AH458" s="41" t="str">
        <f ca="1">IF(NOTA[[#This Row],[NAMA BARANG]]="","",INDEX(NOTA[SUPPLIER],MATCH(,INDIRECT(ADDRESS(ROW(NOTA[ID]),COLUMN(NOTA[ID]))&amp;":"&amp;ADDRESS(ROW(),COLUMN(NOTA[ID]))),-1)))</f>
        <v/>
      </c>
      <c r="AI458" s="41" t="str">
        <f ca="1">IF(NOTA[[#This Row],[ID_H]]="","",IF(NOTA[[#This Row],[FAKTUR]]="",INDIRECT(ADDRESS(ROW()-1,COLUMN())),NOTA[[#This Row],[FAKTUR]]))</f>
        <v/>
      </c>
      <c r="AJ458" s="38" t="str">
        <f ca="1">IF(NOTA[[#This Row],[ID]]="","",COUNTIF(NOTA[ID_H],NOTA[[#This Row],[ID_H]]))</f>
        <v/>
      </c>
      <c r="AK458" s="38" t="str">
        <f ca="1">IF(NOTA[[#This Row],[TGL.NOTA]]="",IF(NOTA[[#This Row],[SUPPLIER_H]]="","",AK457),MONTH(NOTA[[#This Row],[TGL.NOTA]]))</f>
        <v/>
      </c>
      <c r="AL458" s="38" t="str">
        <f>LOWER(SUBSTITUTE(SUBSTITUTE(SUBSTITUTE(SUBSTITUTE(SUBSTITUTE(SUBSTITUTE(SUBSTITUTE(SUBSTITUTE(SUBSTITUTE(NOTA[NAMA BARANG]," ",),".",""),"-",""),"(",""),")",""),",",""),"/",""),"""",""),"+",""))</f>
        <v/>
      </c>
      <c r="AM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8" t="str">
        <f>IF(NOTA[[#This Row],[CONCAT4]]="","",_xlfn.IFNA(MATCH(NOTA[[#This Row],[CONCAT4]],[2]!RAW[CONCAT_H],0),FALSE))</f>
        <v/>
      </c>
      <c r="AQ458" s="38" t="str">
        <f>IF(NOTA[[#This Row],[CONCAT1]]="","",MATCH(NOTA[[#This Row],[CONCAT1]],[3]!db[NB NOTA_C],0))</f>
        <v/>
      </c>
      <c r="AR458" s="38" t="str">
        <f>IF(NOTA[[#This Row],[QTY/ CTN]]="","",TRUE)</f>
        <v/>
      </c>
      <c r="AS458" s="38" t="str">
        <f ca="1">IF(NOTA[[#This Row],[ID_H]]="","",IF(NOTA[[#This Row],[Column3]]=TRUE,NOTA[[#This Row],[QTY/ CTN]],INDEX([3]!db[QTY/ CTN],NOTA[[#This Row],[//DB]])))</f>
        <v/>
      </c>
      <c r="AT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8" s="38" t="str">
        <f ca="1">IF(NOTA[[#This Row],[ID_H]]="","",MATCH(NOTA[[#This Row],[NB NOTA_C_QTY]],[4]!db[NB NOTA_C_QTY+F],0))</f>
        <v/>
      </c>
      <c r="AV458" s="53" t="str">
        <f ca="1">IF(NOTA[[#This Row],[NB NOTA_C_QTY]]="","",ROW()-2)</f>
        <v/>
      </c>
    </row>
    <row r="459" spans="1:48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H459" s="47"/>
      <c r="N459" s="38"/>
      <c r="Q459" s="42"/>
      <c r="R459" s="48"/>
      <c r="S459" s="49"/>
      <c r="U459" s="50"/>
      <c r="V459" s="45"/>
      <c r="W459" s="50" t="str">
        <f>IF(NOTA[[#This Row],[HARGA/ CTN]]="",NOTA[[#This Row],[JUMLAH_H]],NOTA[[#This Row],[HARGA/ CTN]]*IF(NOTA[[#This Row],[C]]="",0,NOTA[[#This Row],[C]]))</f>
        <v/>
      </c>
      <c r="X459" s="50" t="str">
        <f>IF(NOTA[[#This Row],[JUMLAH]]="","",NOTA[[#This Row],[JUMLAH]]*NOTA[[#This Row],[DISC 1]])</f>
        <v/>
      </c>
      <c r="Y459" s="50" t="str">
        <f>IF(NOTA[[#This Row],[JUMLAH]]="","",(NOTA[[#This Row],[JUMLAH]]-NOTA[[#This Row],[DISC 1-]])*NOTA[[#This Row],[DISC 2]])</f>
        <v/>
      </c>
      <c r="Z459" s="50" t="str">
        <f>IF(NOTA[[#This Row],[JUMLAH]]="","",NOTA[[#This Row],[DISC 1-]]+NOTA[[#This Row],[DISC 2-]])</f>
        <v/>
      </c>
      <c r="AA459" s="50" t="str">
        <f>IF(NOTA[[#This Row],[JUMLAH]]="","",NOTA[[#This Row],[JUMLAH]]-NOTA[[#This Row],[DISC]])</f>
        <v/>
      </c>
      <c r="AB459" s="50"/>
      <c r="AC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9" s="50" t="str">
        <f>IF(OR(NOTA[[#This Row],[QTY]]="",NOTA[[#This Row],[HARGA SATUAN]]="",),"",NOTA[[#This Row],[QTY]]*NOTA[[#This Row],[HARGA SATUAN]])</f>
        <v/>
      </c>
      <c r="AG459" s="39" t="str">
        <f ca="1">IF(NOTA[ID_H]="","",INDEX(NOTA[TANGGAL],MATCH(,INDIRECT(ADDRESS(ROW(NOTA[TANGGAL]),COLUMN(NOTA[TANGGAL]))&amp;":"&amp;ADDRESS(ROW(),COLUMN(NOTA[TANGGAL]))),-1)))</f>
        <v/>
      </c>
      <c r="AH459" s="41" t="str">
        <f ca="1">IF(NOTA[[#This Row],[NAMA BARANG]]="","",INDEX(NOTA[SUPPLIER],MATCH(,INDIRECT(ADDRESS(ROW(NOTA[ID]),COLUMN(NOTA[ID]))&amp;":"&amp;ADDRESS(ROW(),COLUMN(NOTA[ID]))),-1)))</f>
        <v/>
      </c>
      <c r="AI459" s="41" t="str">
        <f ca="1">IF(NOTA[[#This Row],[ID_H]]="","",IF(NOTA[[#This Row],[FAKTUR]]="",INDIRECT(ADDRESS(ROW()-1,COLUMN())),NOTA[[#This Row],[FAKTUR]]))</f>
        <v/>
      </c>
      <c r="AJ459" s="38" t="str">
        <f ca="1">IF(NOTA[[#This Row],[ID]]="","",COUNTIF(NOTA[ID_H],NOTA[[#This Row],[ID_H]]))</f>
        <v/>
      </c>
      <c r="AK459" s="38" t="str">
        <f ca="1">IF(NOTA[[#This Row],[TGL.NOTA]]="",IF(NOTA[[#This Row],[SUPPLIER_H]]="","",AK458),MONTH(NOTA[[#This Row],[TGL.NOTA]]))</f>
        <v/>
      </c>
      <c r="AL459" s="38" t="str">
        <f>LOWER(SUBSTITUTE(SUBSTITUTE(SUBSTITUTE(SUBSTITUTE(SUBSTITUTE(SUBSTITUTE(SUBSTITUTE(SUBSTITUTE(SUBSTITUTE(NOTA[NAMA BARANG]," ",),".",""),"-",""),"(",""),")",""),",",""),"/",""),"""",""),"+",""))</f>
        <v/>
      </c>
      <c r="AM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8" t="str">
        <f>IF(NOTA[[#This Row],[CONCAT4]]="","",_xlfn.IFNA(MATCH(NOTA[[#This Row],[CONCAT4]],[2]!RAW[CONCAT_H],0),FALSE))</f>
        <v/>
      </c>
      <c r="AQ459" s="38" t="str">
        <f>IF(NOTA[[#This Row],[CONCAT1]]="","",MATCH(NOTA[[#This Row],[CONCAT1]],[3]!db[NB NOTA_C],0))</f>
        <v/>
      </c>
      <c r="AR459" s="38" t="str">
        <f>IF(NOTA[[#This Row],[QTY/ CTN]]="","",TRUE)</f>
        <v/>
      </c>
      <c r="AS459" s="38" t="str">
        <f ca="1">IF(NOTA[[#This Row],[ID_H]]="","",IF(NOTA[[#This Row],[Column3]]=TRUE,NOTA[[#This Row],[QTY/ CTN]],INDEX([3]!db[QTY/ CTN],NOTA[[#This Row],[//DB]])))</f>
        <v/>
      </c>
      <c r="AT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9" s="38" t="str">
        <f ca="1">IF(NOTA[[#This Row],[ID_H]]="","",MATCH(NOTA[[#This Row],[NB NOTA_C_QTY]],[4]!db[NB NOTA_C_QTY+F],0))</f>
        <v/>
      </c>
      <c r="AV459" s="53" t="str">
        <f ca="1">IF(NOTA[[#This Row],[NB NOTA_C_QTY]]="","",ROW()-2)</f>
        <v/>
      </c>
    </row>
    <row r="460" spans="1:48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H460" s="47"/>
      <c r="N460" s="38"/>
      <c r="Q460" s="42"/>
      <c r="R460" s="48"/>
      <c r="S460" s="49"/>
      <c r="U460" s="50"/>
      <c r="V460" s="45"/>
      <c r="W460" s="50" t="str">
        <f>IF(NOTA[[#This Row],[HARGA/ CTN]]="",NOTA[[#This Row],[JUMLAH_H]],NOTA[[#This Row],[HARGA/ CTN]]*IF(NOTA[[#This Row],[C]]="",0,NOTA[[#This Row],[C]]))</f>
        <v/>
      </c>
      <c r="X460" s="50" t="str">
        <f>IF(NOTA[[#This Row],[JUMLAH]]="","",NOTA[[#This Row],[JUMLAH]]*NOTA[[#This Row],[DISC 1]])</f>
        <v/>
      </c>
      <c r="Y460" s="50" t="str">
        <f>IF(NOTA[[#This Row],[JUMLAH]]="","",(NOTA[[#This Row],[JUMLAH]]-NOTA[[#This Row],[DISC 1-]])*NOTA[[#This Row],[DISC 2]])</f>
        <v/>
      </c>
      <c r="Z460" s="50" t="str">
        <f>IF(NOTA[[#This Row],[JUMLAH]]="","",NOTA[[#This Row],[DISC 1-]]+NOTA[[#This Row],[DISC 2-]])</f>
        <v/>
      </c>
      <c r="AA460" s="50" t="str">
        <f>IF(NOTA[[#This Row],[JUMLAH]]="","",NOTA[[#This Row],[JUMLAH]]-NOTA[[#This Row],[DISC]])</f>
        <v/>
      </c>
      <c r="AB460" s="50"/>
      <c r="AC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0" s="50" t="str">
        <f>IF(OR(NOTA[[#This Row],[QTY]]="",NOTA[[#This Row],[HARGA SATUAN]]="",),"",NOTA[[#This Row],[QTY]]*NOTA[[#This Row],[HARGA SATUAN]])</f>
        <v/>
      </c>
      <c r="AG460" s="39" t="str">
        <f ca="1">IF(NOTA[ID_H]="","",INDEX(NOTA[TANGGAL],MATCH(,INDIRECT(ADDRESS(ROW(NOTA[TANGGAL]),COLUMN(NOTA[TANGGAL]))&amp;":"&amp;ADDRESS(ROW(),COLUMN(NOTA[TANGGAL]))),-1)))</f>
        <v/>
      </c>
      <c r="AH460" s="41" t="str">
        <f ca="1">IF(NOTA[[#This Row],[NAMA BARANG]]="","",INDEX(NOTA[SUPPLIER],MATCH(,INDIRECT(ADDRESS(ROW(NOTA[ID]),COLUMN(NOTA[ID]))&amp;":"&amp;ADDRESS(ROW(),COLUMN(NOTA[ID]))),-1)))</f>
        <v/>
      </c>
      <c r="AI460" s="41" t="str">
        <f ca="1">IF(NOTA[[#This Row],[ID_H]]="","",IF(NOTA[[#This Row],[FAKTUR]]="",INDIRECT(ADDRESS(ROW()-1,COLUMN())),NOTA[[#This Row],[FAKTUR]]))</f>
        <v/>
      </c>
      <c r="AJ460" s="38" t="str">
        <f ca="1">IF(NOTA[[#This Row],[ID]]="","",COUNTIF(NOTA[ID_H],NOTA[[#This Row],[ID_H]]))</f>
        <v/>
      </c>
      <c r="AK460" s="38" t="str">
        <f ca="1">IF(NOTA[[#This Row],[TGL.NOTA]]="",IF(NOTA[[#This Row],[SUPPLIER_H]]="","",AK459),MONTH(NOTA[[#This Row],[TGL.NOTA]]))</f>
        <v/>
      </c>
      <c r="AL460" s="38" t="str">
        <f>LOWER(SUBSTITUTE(SUBSTITUTE(SUBSTITUTE(SUBSTITUTE(SUBSTITUTE(SUBSTITUTE(SUBSTITUTE(SUBSTITUTE(SUBSTITUTE(NOTA[NAMA BARANG]," ",),".",""),"-",""),"(",""),")",""),",",""),"/",""),"""",""),"+",""))</f>
        <v/>
      </c>
      <c r="AM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8" t="str">
        <f>IF(NOTA[[#This Row],[CONCAT4]]="","",_xlfn.IFNA(MATCH(NOTA[[#This Row],[CONCAT4]],[2]!RAW[CONCAT_H],0),FALSE))</f>
        <v/>
      </c>
      <c r="AQ460" s="38" t="str">
        <f>IF(NOTA[[#This Row],[CONCAT1]]="","",MATCH(NOTA[[#This Row],[CONCAT1]],[3]!db[NB NOTA_C],0))</f>
        <v/>
      </c>
      <c r="AR460" s="38" t="str">
        <f>IF(NOTA[[#This Row],[QTY/ CTN]]="","",TRUE)</f>
        <v/>
      </c>
      <c r="AS460" s="38" t="str">
        <f ca="1">IF(NOTA[[#This Row],[ID_H]]="","",IF(NOTA[[#This Row],[Column3]]=TRUE,NOTA[[#This Row],[QTY/ CTN]],INDEX([3]!db[QTY/ CTN],NOTA[[#This Row],[//DB]])))</f>
        <v/>
      </c>
      <c r="AT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0" s="38" t="str">
        <f ca="1">IF(NOTA[[#This Row],[ID_H]]="","",MATCH(NOTA[[#This Row],[NB NOTA_C_QTY]],[4]!db[NB NOTA_C_QTY+F],0))</f>
        <v/>
      </c>
      <c r="AV460" s="53" t="str">
        <f ca="1">IF(NOTA[[#This Row],[NB NOTA_C_QTY]]="","",ROW()-2)</f>
        <v/>
      </c>
    </row>
    <row r="461" spans="1:48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H461" s="47"/>
      <c r="N461" s="38"/>
      <c r="Q461" s="42"/>
      <c r="R461" s="48"/>
      <c r="S461" s="49"/>
      <c r="U461" s="50"/>
      <c r="V461" s="45"/>
      <c r="W461" s="50" t="str">
        <f>IF(NOTA[[#This Row],[HARGA/ CTN]]="",NOTA[[#This Row],[JUMLAH_H]],NOTA[[#This Row],[HARGA/ CTN]]*IF(NOTA[[#This Row],[C]]="",0,NOTA[[#This Row],[C]]))</f>
        <v/>
      </c>
      <c r="X461" s="50" t="str">
        <f>IF(NOTA[[#This Row],[JUMLAH]]="","",NOTA[[#This Row],[JUMLAH]]*NOTA[[#This Row],[DISC 1]])</f>
        <v/>
      </c>
      <c r="Y461" s="50" t="str">
        <f>IF(NOTA[[#This Row],[JUMLAH]]="","",(NOTA[[#This Row],[JUMLAH]]-NOTA[[#This Row],[DISC 1-]])*NOTA[[#This Row],[DISC 2]])</f>
        <v/>
      </c>
      <c r="Z461" s="50" t="str">
        <f>IF(NOTA[[#This Row],[JUMLAH]]="","",NOTA[[#This Row],[DISC 1-]]+NOTA[[#This Row],[DISC 2-]])</f>
        <v/>
      </c>
      <c r="AA461" s="50" t="str">
        <f>IF(NOTA[[#This Row],[JUMLAH]]="","",NOTA[[#This Row],[JUMLAH]]-NOTA[[#This Row],[DISC]])</f>
        <v/>
      </c>
      <c r="AB461" s="50"/>
      <c r="AC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0" t="str">
        <f>IF(OR(NOTA[[#This Row],[QTY]]="",NOTA[[#This Row],[HARGA SATUAN]]="",),"",NOTA[[#This Row],[QTY]]*NOTA[[#This Row],[HARGA SATUAN]])</f>
        <v/>
      </c>
      <c r="AG461" s="39" t="str">
        <f ca="1">IF(NOTA[ID_H]="","",INDEX(NOTA[TANGGAL],MATCH(,INDIRECT(ADDRESS(ROW(NOTA[TANGGAL]),COLUMN(NOTA[TANGGAL]))&amp;":"&amp;ADDRESS(ROW(),COLUMN(NOTA[TANGGAL]))),-1)))</f>
        <v/>
      </c>
      <c r="AH461" s="41" t="str">
        <f ca="1">IF(NOTA[[#This Row],[NAMA BARANG]]="","",INDEX(NOTA[SUPPLIER],MATCH(,INDIRECT(ADDRESS(ROW(NOTA[ID]),COLUMN(NOTA[ID]))&amp;":"&amp;ADDRESS(ROW(),COLUMN(NOTA[ID]))),-1)))</f>
        <v/>
      </c>
      <c r="AI461" s="41" t="str">
        <f ca="1">IF(NOTA[[#This Row],[ID_H]]="","",IF(NOTA[[#This Row],[FAKTUR]]="",INDIRECT(ADDRESS(ROW()-1,COLUMN())),NOTA[[#This Row],[FAKTUR]]))</f>
        <v/>
      </c>
      <c r="AJ461" s="38" t="str">
        <f ca="1">IF(NOTA[[#This Row],[ID]]="","",COUNTIF(NOTA[ID_H],NOTA[[#This Row],[ID_H]]))</f>
        <v/>
      </c>
      <c r="AK461" s="38" t="str">
        <f ca="1">IF(NOTA[[#This Row],[TGL.NOTA]]="",IF(NOTA[[#This Row],[SUPPLIER_H]]="","",AK460),MONTH(NOTA[[#This Row],[TGL.NOTA]]))</f>
        <v/>
      </c>
      <c r="AL461" s="38" t="str">
        <f>LOWER(SUBSTITUTE(SUBSTITUTE(SUBSTITUTE(SUBSTITUTE(SUBSTITUTE(SUBSTITUTE(SUBSTITUTE(SUBSTITUTE(SUBSTITUTE(NOTA[NAMA BARANG]," ",),".",""),"-",""),"(",""),")",""),",",""),"/",""),"""",""),"+",""))</f>
        <v/>
      </c>
      <c r="AM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8" t="str">
        <f>IF(NOTA[[#This Row],[CONCAT4]]="","",_xlfn.IFNA(MATCH(NOTA[[#This Row],[CONCAT4]],[2]!RAW[CONCAT_H],0),FALSE))</f>
        <v/>
      </c>
      <c r="AQ461" s="38" t="str">
        <f>IF(NOTA[[#This Row],[CONCAT1]]="","",MATCH(NOTA[[#This Row],[CONCAT1]],[3]!db[NB NOTA_C],0))</f>
        <v/>
      </c>
      <c r="AR461" s="38" t="str">
        <f>IF(NOTA[[#This Row],[QTY/ CTN]]="","",TRUE)</f>
        <v/>
      </c>
      <c r="AS461" s="38" t="str">
        <f ca="1">IF(NOTA[[#This Row],[ID_H]]="","",IF(NOTA[[#This Row],[Column3]]=TRUE,NOTA[[#This Row],[QTY/ CTN]],INDEX([3]!db[QTY/ CTN],NOTA[[#This Row],[//DB]])))</f>
        <v/>
      </c>
      <c r="AT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8" t="str">
        <f ca="1">IF(NOTA[[#This Row],[ID_H]]="","",MATCH(NOTA[[#This Row],[NB NOTA_C_QTY]],[4]!db[NB NOTA_C_QTY+F],0))</f>
        <v/>
      </c>
      <c r="AV461" s="53" t="str">
        <f ca="1">IF(NOTA[[#This Row],[NB NOTA_C_QTY]]="","",ROW()-2)</f>
        <v/>
      </c>
    </row>
    <row r="462" spans="1:48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H462" s="47"/>
      <c r="N462" s="38"/>
      <c r="Q462" s="42"/>
      <c r="R462" s="48"/>
      <c r="S462" s="49"/>
      <c r="U462" s="50"/>
      <c r="V462" s="45"/>
      <c r="W462" s="50" t="str">
        <f>IF(NOTA[[#This Row],[HARGA/ CTN]]="",NOTA[[#This Row],[JUMLAH_H]],NOTA[[#This Row],[HARGA/ CTN]]*IF(NOTA[[#This Row],[C]]="",0,NOTA[[#This Row],[C]]))</f>
        <v/>
      </c>
      <c r="X462" s="50" t="str">
        <f>IF(NOTA[[#This Row],[JUMLAH]]="","",NOTA[[#This Row],[JUMLAH]]*NOTA[[#This Row],[DISC 1]])</f>
        <v/>
      </c>
      <c r="Y462" s="50" t="str">
        <f>IF(NOTA[[#This Row],[JUMLAH]]="","",(NOTA[[#This Row],[JUMLAH]]-NOTA[[#This Row],[DISC 1-]])*NOTA[[#This Row],[DISC 2]])</f>
        <v/>
      </c>
      <c r="Z462" s="50" t="str">
        <f>IF(NOTA[[#This Row],[JUMLAH]]="","",NOTA[[#This Row],[DISC 1-]]+NOTA[[#This Row],[DISC 2-]])</f>
        <v/>
      </c>
      <c r="AA462" s="50" t="str">
        <f>IF(NOTA[[#This Row],[JUMLAH]]="","",NOTA[[#This Row],[JUMLAH]]-NOTA[[#This Row],[DISC]])</f>
        <v/>
      </c>
      <c r="AB462" s="50"/>
      <c r="AC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2" s="50" t="str">
        <f>IF(OR(NOTA[[#This Row],[QTY]]="",NOTA[[#This Row],[HARGA SATUAN]]="",),"",NOTA[[#This Row],[QTY]]*NOTA[[#This Row],[HARGA SATUAN]])</f>
        <v/>
      </c>
      <c r="AG462" s="39" t="str">
        <f ca="1">IF(NOTA[ID_H]="","",INDEX(NOTA[TANGGAL],MATCH(,INDIRECT(ADDRESS(ROW(NOTA[TANGGAL]),COLUMN(NOTA[TANGGAL]))&amp;":"&amp;ADDRESS(ROW(),COLUMN(NOTA[TANGGAL]))),-1)))</f>
        <v/>
      </c>
      <c r="AH462" s="41" t="str">
        <f ca="1">IF(NOTA[[#This Row],[NAMA BARANG]]="","",INDEX(NOTA[SUPPLIER],MATCH(,INDIRECT(ADDRESS(ROW(NOTA[ID]),COLUMN(NOTA[ID]))&amp;":"&amp;ADDRESS(ROW(),COLUMN(NOTA[ID]))),-1)))</f>
        <v/>
      </c>
      <c r="AI462" s="41" t="str">
        <f ca="1">IF(NOTA[[#This Row],[ID_H]]="","",IF(NOTA[[#This Row],[FAKTUR]]="",INDIRECT(ADDRESS(ROW()-1,COLUMN())),NOTA[[#This Row],[FAKTUR]]))</f>
        <v/>
      </c>
      <c r="AJ462" s="38" t="str">
        <f ca="1">IF(NOTA[[#This Row],[ID]]="","",COUNTIF(NOTA[ID_H],NOTA[[#This Row],[ID_H]]))</f>
        <v/>
      </c>
      <c r="AK462" s="38" t="str">
        <f ca="1">IF(NOTA[[#This Row],[TGL.NOTA]]="",IF(NOTA[[#This Row],[SUPPLIER_H]]="","",AK461),MONTH(NOTA[[#This Row],[TGL.NOTA]]))</f>
        <v/>
      </c>
      <c r="AL462" s="38" t="str">
        <f>LOWER(SUBSTITUTE(SUBSTITUTE(SUBSTITUTE(SUBSTITUTE(SUBSTITUTE(SUBSTITUTE(SUBSTITUTE(SUBSTITUTE(SUBSTITUTE(NOTA[NAMA BARANG]," ",),".",""),"-",""),"(",""),")",""),",",""),"/",""),"""",""),"+",""))</f>
        <v/>
      </c>
      <c r="AM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2" s="38" t="str">
        <f>IF(NOTA[[#This Row],[CONCAT4]]="","",_xlfn.IFNA(MATCH(NOTA[[#This Row],[CONCAT4]],[2]!RAW[CONCAT_H],0),FALSE))</f>
        <v/>
      </c>
      <c r="AQ462" s="38" t="str">
        <f>IF(NOTA[[#This Row],[CONCAT1]]="","",MATCH(NOTA[[#This Row],[CONCAT1]],[3]!db[NB NOTA_C],0))</f>
        <v/>
      </c>
      <c r="AR462" s="38" t="str">
        <f>IF(NOTA[[#This Row],[QTY/ CTN]]="","",TRUE)</f>
        <v/>
      </c>
      <c r="AS462" s="38" t="str">
        <f ca="1">IF(NOTA[[#This Row],[ID_H]]="","",IF(NOTA[[#This Row],[Column3]]=TRUE,NOTA[[#This Row],[QTY/ CTN]],INDEX([3]!db[QTY/ CTN],NOTA[[#This Row],[//DB]])))</f>
        <v/>
      </c>
      <c r="AT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2" s="38" t="str">
        <f ca="1">IF(NOTA[[#This Row],[ID_H]]="","",MATCH(NOTA[[#This Row],[NB NOTA_C_QTY]],[4]!db[NB NOTA_C_QTY+F],0))</f>
        <v/>
      </c>
      <c r="AV462" s="53" t="str">
        <f ca="1">IF(NOTA[[#This Row],[NB NOTA_C_QTY]]="","",ROW()-2)</f>
        <v/>
      </c>
    </row>
    <row r="463" spans="1:48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H463" s="47"/>
      <c r="N463" s="38"/>
      <c r="Q463" s="42"/>
      <c r="R463" s="48"/>
      <c r="S463" s="49"/>
      <c r="U463" s="50"/>
      <c r="V463" s="45"/>
      <c r="W463" s="50" t="str">
        <f>IF(NOTA[[#This Row],[HARGA/ CTN]]="",NOTA[[#This Row],[JUMLAH_H]],NOTA[[#This Row],[HARGA/ CTN]]*IF(NOTA[[#This Row],[C]]="",0,NOTA[[#This Row],[C]]))</f>
        <v/>
      </c>
      <c r="X463" s="50" t="str">
        <f>IF(NOTA[[#This Row],[JUMLAH]]="","",NOTA[[#This Row],[JUMLAH]]*NOTA[[#This Row],[DISC 1]])</f>
        <v/>
      </c>
      <c r="Y463" s="50" t="str">
        <f>IF(NOTA[[#This Row],[JUMLAH]]="","",(NOTA[[#This Row],[JUMLAH]]-NOTA[[#This Row],[DISC 1-]])*NOTA[[#This Row],[DISC 2]])</f>
        <v/>
      </c>
      <c r="Z463" s="50" t="str">
        <f>IF(NOTA[[#This Row],[JUMLAH]]="","",NOTA[[#This Row],[DISC 1-]]+NOTA[[#This Row],[DISC 2-]])</f>
        <v/>
      </c>
      <c r="AA463" s="50" t="str">
        <f>IF(NOTA[[#This Row],[JUMLAH]]="","",NOTA[[#This Row],[JUMLAH]]-NOTA[[#This Row],[DISC]])</f>
        <v/>
      </c>
      <c r="AB463" s="50"/>
      <c r="AC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50" t="str">
        <f>IF(OR(NOTA[[#This Row],[QTY]]="",NOTA[[#This Row],[HARGA SATUAN]]="",),"",NOTA[[#This Row],[QTY]]*NOTA[[#This Row],[HARGA SATUAN]])</f>
        <v/>
      </c>
      <c r="AG463" s="39" t="str">
        <f ca="1">IF(NOTA[ID_H]="","",INDEX(NOTA[TANGGAL],MATCH(,INDIRECT(ADDRESS(ROW(NOTA[TANGGAL]),COLUMN(NOTA[TANGGAL]))&amp;":"&amp;ADDRESS(ROW(),COLUMN(NOTA[TANGGAL]))),-1)))</f>
        <v/>
      </c>
      <c r="AH463" s="41" t="str">
        <f ca="1">IF(NOTA[[#This Row],[NAMA BARANG]]="","",INDEX(NOTA[SUPPLIER],MATCH(,INDIRECT(ADDRESS(ROW(NOTA[ID]),COLUMN(NOTA[ID]))&amp;":"&amp;ADDRESS(ROW(),COLUMN(NOTA[ID]))),-1)))</f>
        <v/>
      </c>
      <c r="AI463" s="41" t="str">
        <f ca="1">IF(NOTA[[#This Row],[ID_H]]="","",IF(NOTA[[#This Row],[FAKTUR]]="",INDIRECT(ADDRESS(ROW()-1,COLUMN())),NOTA[[#This Row],[FAKTUR]]))</f>
        <v/>
      </c>
      <c r="AJ463" s="38" t="str">
        <f ca="1">IF(NOTA[[#This Row],[ID]]="","",COUNTIF(NOTA[ID_H],NOTA[[#This Row],[ID_H]]))</f>
        <v/>
      </c>
      <c r="AK463" s="38" t="str">
        <f ca="1">IF(NOTA[[#This Row],[TGL.NOTA]]="",IF(NOTA[[#This Row],[SUPPLIER_H]]="","",AK462),MONTH(NOTA[[#This Row],[TGL.NOTA]]))</f>
        <v/>
      </c>
      <c r="AL463" s="38" t="str">
        <f>LOWER(SUBSTITUTE(SUBSTITUTE(SUBSTITUTE(SUBSTITUTE(SUBSTITUTE(SUBSTITUTE(SUBSTITUTE(SUBSTITUTE(SUBSTITUTE(NOTA[NAMA BARANG]," ",),".",""),"-",""),"(",""),")",""),",",""),"/",""),"""",""),"+",""))</f>
        <v/>
      </c>
      <c r="AM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8" t="str">
        <f>IF(NOTA[[#This Row],[CONCAT4]]="","",_xlfn.IFNA(MATCH(NOTA[[#This Row],[CONCAT4]],[2]!RAW[CONCAT_H],0),FALSE))</f>
        <v/>
      </c>
      <c r="AQ463" s="38" t="str">
        <f>IF(NOTA[[#This Row],[CONCAT1]]="","",MATCH(NOTA[[#This Row],[CONCAT1]],[3]!db[NB NOTA_C],0))</f>
        <v/>
      </c>
      <c r="AR463" s="38" t="str">
        <f>IF(NOTA[[#This Row],[QTY/ CTN]]="","",TRUE)</f>
        <v/>
      </c>
      <c r="AS463" s="38" t="str">
        <f ca="1">IF(NOTA[[#This Row],[ID_H]]="","",IF(NOTA[[#This Row],[Column3]]=TRUE,NOTA[[#This Row],[QTY/ CTN]],INDEX([3]!db[QTY/ CTN],NOTA[[#This Row],[//DB]])))</f>
        <v/>
      </c>
      <c r="AT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3" s="38" t="str">
        <f ca="1">IF(NOTA[[#This Row],[ID_H]]="","",MATCH(NOTA[[#This Row],[NB NOTA_C_QTY]],[4]!db[NB NOTA_C_QTY+F],0))</f>
        <v/>
      </c>
      <c r="AV463" s="53" t="str">
        <f ca="1">IF(NOTA[[#This Row],[NB NOTA_C_QTY]]="","",ROW()-2)</f>
        <v/>
      </c>
    </row>
    <row r="464" spans="1:48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H464" s="47"/>
      <c r="N464" s="38"/>
      <c r="Q464" s="42"/>
      <c r="R464" s="48"/>
      <c r="S464" s="49"/>
      <c r="U464" s="50"/>
      <c r="V464" s="45"/>
      <c r="W464" s="50" t="str">
        <f>IF(NOTA[[#This Row],[HARGA/ CTN]]="",NOTA[[#This Row],[JUMLAH_H]],NOTA[[#This Row],[HARGA/ CTN]]*IF(NOTA[[#This Row],[C]]="",0,NOTA[[#This Row],[C]]))</f>
        <v/>
      </c>
      <c r="X464" s="50" t="str">
        <f>IF(NOTA[[#This Row],[JUMLAH]]="","",NOTA[[#This Row],[JUMLAH]]*NOTA[[#This Row],[DISC 1]])</f>
        <v/>
      </c>
      <c r="Y464" s="50" t="str">
        <f>IF(NOTA[[#This Row],[JUMLAH]]="","",(NOTA[[#This Row],[JUMLAH]]-NOTA[[#This Row],[DISC 1-]])*NOTA[[#This Row],[DISC 2]])</f>
        <v/>
      </c>
      <c r="Z464" s="50" t="str">
        <f>IF(NOTA[[#This Row],[JUMLAH]]="","",NOTA[[#This Row],[DISC 1-]]+NOTA[[#This Row],[DISC 2-]])</f>
        <v/>
      </c>
      <c r="AA464" s="50" t="str">
        <f>IF(NOTA[[#This Row],[JUMLAH]]="","",NOTA[[#This Row],[JUMLAH]]-NOTA[[#This Row],[DISC]])</f>
        <v/>
      </c>
      <c r="AB464" s="50"/>
      <c r="AC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50" t="str">
        <f>IF(OR(NOTA[[#This Row],[QTY]]="",NOTA[[#This Row],[HARGA SATUAN]]="",),"",NOTA[[#This Row],[QTY]]*NOTA[[#This Row],[HARGA SATUAN]])</f>
        <v/>
      </c>
      <c r="AG464" s="39" t="str">
        <f ca="1">IF(NOTA[ID_H]="","",INDEX(NOTA[TANGGAL],MATCH(,INDIRECT(ADDRESS(ROW(NOTA[TANGGAL]),COLUMN(NOTA[TANGGAL]))&amp;":"&amp;ADDRESS(ROW(),COLUMN(NOTA[TANGGAL]))),-1)))</f>
        <v/>
      </c>
      <c r="AH464" s="41" t="str">
        <f ca="1">IF(NOTA[[#This Row],[NAMA BARANG]]="","",INDEX(NOTA[SUPPLIER],MATCH(,INDIRECT(ADDRESS(ROW(NOTA[ID]),COLUMN(NOTA[ID]))&amp;":"&amp;ADDRESS(ROW(),COLUMN(NOTA[ID]))),-1)))</f>
        <v/>
      </c>
      <c r="AI464" s="41" t="str">
        <f ca="1">IF(NOTA[[#This Row],[ID_H]]="","",IF(NOTA[[#This Row],[FAKTUR]]="",INDIRECT(ADDRESS(ROW()-1,COLUMN())),NOTA[[#This Row],[FAKTUR]]))</f>
        <v/>
      </c>
      <c r="AJ464" s="38" t="str">
        <f ca="1">IF(NOTA[[#This Row],[ID]]="","",COUNTIF(NOTA[ID_H],NOTA[[#This Row],[ID_H]]))</f>
        <v/>
      </c>
      <c r="AK464" s="38" t="str">
        <f ca="1">IF(NOTA[[#This Row],[TGL.NOTA]]="",IF(NOTA[[#This Row],[SUPPLIER_H]]="","",AK463),MONTH(NOTA[[#This Row],[TGL.NOTA]]))</f>
        <v/>
      </c>
      <c r="AL464" s="38" t="str">
        <f>LOWER(SUBSTITUTE(SUBSTITUTE(SUBSTITUTE(SUBSTITUTE(SUBSTITUTE(SUBSTITUTE(SUBSTITUTE(SUBSTITUTE(SUBSTITUTE(NOTA[NAMA BARANG]," ",),".",""),"-",""),"(",""),")",""),",",""),"/",""),"""",""),"+",""))</f>
        <v/>
      </c>
      <c r="AM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38" t="str">
        <f>IF(NOTA[[#This Row],[CONCAT4]]="","",_xlfn.IFNA(MATCH(NOTA[[#This Row],[CONCAT4]],[2]!RAW[CONCAT_H],0),FALSE))</f>
        <v/>
      </c>
      <c r="AQ464" s="38" t="str">
        <f>IF(NOTA[[#This Row],[CONCAT1]]="","",MATCH(NOTA[[#This Row],[CONCAT1]],[3]!db[NB NOTA_C],0))</f>
        <v/>
      </c>
      <c r="AR464" s="38" t="str">
        <f>IF(NOTA[[#This Row],[QTY/ CTN]]="","",TRUE)</f>
        <v/>
      </c>
      <c r="AS464" s="38" t="str">
        <f ca="1">IF(NOTA[[#This Row],[ID_H]]="","",IF(NOTA[[#This Row],[Column3]]=TRUE,NOTA[[#This Row],[QTY/ CTN]],INDEX([3]!db[QTY/ CTN],NOTA[[#This Row],[//DB]])))</f>
        <v/>
      </c>
      <c r="AT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4" s="38" t="str">
        <f ca="1">IF(NOTA[[#This Row],[ID_H]]="","",MATCH(NOTA[[#This Row],[NB NOTA_C_QTY]],[4]!db[NB NOTA_C_QTY+F],0))</f>
        <v/>
      </c>
      <c r="AV464" s="53" t="str">
        <f ca="1">IF(NOTA[[#This Row],[NB NOTA_C_QTY]]="","",ROW()-2)</f>
        <v/>
      </c>
    </row>
    <row r="465" spans="1:48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H465" s="47"/>
      <c r="N465" s="38"/>
      <c r="Q465" s="42"/>
      <c r="R465" s="48"/>
      <c r="S465" s="49"/>
      <c r="U465" s="50"/>
      <c r="V465" s="45"/>
      <c r="W465" s="50" t="str">
        <f>IF(NOTA[[#This Row],[HARGA/ CTN]]="",NOTA[[#This Row],[JUMLAH_H]],NOTA[[#This Row],[HARGA/ CTN]]*IF(NOTA[[#This Row],[C]]="",0,NOTA[[#This Row],[C]]))</f>
        <v/>
      </c>
      <c r="X465" s="50" t="str">
        <f>IF(NOTA[[#This Row],[JUMLAH]]="","",NOTA[[#This Row],[JUMLAH]]*NOTA[[#This Row],[DISC 1]])</f>
        <v/>
      </c>
      <c r="Y465" s="50" t="str">
        <f>IF(NOTA[[#This Row],[JUMLAH]]="","",(NOTA[[#This Row],[JUMLAH]]-NOTA[[#This Row],[DISC 1-]])*NOTA[[#This Row],[DISC 2]])</f>
        <v/>
      </c>
      <c r="Z465" s="50" t="str">
        <f>IF(NOTA[[#This Row],[JUMLAH]]="","",NOTA[[#This Row],[DISC 1-]]+NOTA[[#This Row],[DISC 2-]])</f>
        <v/>
      </c>
      <c r="AA465" s="50" t="str">
        <f>IF(NOTA[[#This Row],[JUMLAH]]="","",NOTA[[#This Row],[JUMLAH]]-NOTA[[#This Row],[DISC]])</f>
        <v/>
      </c>
      <c r="AB465" s="50"/>
      <c r="AC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50" t="str">
        <f>IF(OR(NOTA[[#This Row],[QTY]]="",NOTA[[#This Row],[HARGA SATUAN]]="",),"",NOTA[[#This Row],[QTY]]*NOTA[[#This Row],[HARGA SATUAN]])</f>
        <v/>
      </c>
      <c r="AG465" s="39" t="str">
        <f ca="1">IF(NOTA[ID_H]="","",INDEX(NOTA[TANGGAL],MATCH(,INDIRECT(ADDRESS(ROW(NOTA[TANGGAL]),COLUMN(NOTA[TANGGAL]))&amp;":"&amp;ADDRESS(ROW(),COLUMN(NOTA[TANGGAL]))),-1)))</f>
        <v/>
      </c>
      <c r="AH465" s="41" t="str">
        <f ca="1">IF(NOTA[[#This Row],[NAMA BARANG]]="","",INDEX(NOTA[SUPPLIER],MATCH(,INDIRECT(ADDRESS(ROW(NOTA[ID]),COLUMN(NOTA[ID]))&amp;":"&amp;ADDRESS(ROW(),COLUMN(NOTA[ID]))),-1)))</f>
        <v/>
      </c>
      <c r="AI465" s="41" t="str">
        <f ca="1">IF(NOTA[[#This Row],[ID_H]]="","",IF(NOTA[[#This Row],[FAKTUR]]="",INDIRECT(ADDRESS(ROW()-1,COLUMN())),NOTA[[#This Row],[FAKTUR]]))</f>
        <v/>
      </c>
      <c r="AJ465" s="38" t="str">
        <f ca="1">IF(NOTA[[#This Row],[ID]]="","",COUNTIF(NOTA[ID_H],NOTA[[#This Row],[ID_H]]))</f>
        <v/>
      </c>
      <c r="AK465" s="38" t="str">
        <f ca="1">IF(NOTA[[#This Row],[TGL.NOTA]]="",IF(NOTA[[#This Row],[SUPPLIER_H]]="","",AK464),MONTH(NOTA[[#This Row],[TGL.NOTA]]))</f>
        <v/>
      </c>
      <c r="AL465" s="38" t="str">
        <f>LOWER(SUBSTITUTE(SUBSTITUTE(SUBSTITUTE(SUBSTITUTE(SUBSTITUTE(SUBSTITUTE(SUBSTITUTE(SUBSTITUTE(SUBSTITUTE(NOTA[NAMA BARANG]," ",),".",""),"-",""),"(",""),")",""),",",""),"/",""),"""",""),"+",""))</f>
        <v/>
      </c>
      <c r="AM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8" t="str">
        <f>IF(NOTA[[#This Row],[CONCAT4]]="","",_xlfn.IFNA(MATCH(NOTA[[#This Row],[CONCAT4]],[2]!RAW[CONCAT_H],0),FALSE))</f>
        <v/>
      </c>
      <c r="AQ465" s="38" t="str">
        <f>IF(NOTA[[#This Row],[CONCAT1]]="","",MATCH(NOTA[[#This Row],[CONCAT1]],[3]!db[NB NOTA_C],0))</f>
        <v/>
      </c>
      <c r="AR465" s="38" t="str">
        <f>IF(NOTA[[#This Row],[QTY/ CTN]]="","",TRUE)</f>
        <v/>
      </c>
      <c r="AS465" s="38" t="str">
        <f ca="1">IF(NOTA[[#This Row],[ID_H]]="","",IF(NOTA[[#This Row],[Column3]]=TRUE,NOTA[[#This Row],[QTY/ CTN]],INDEX([3]!db[QTY/ CTN],NOTA[[#This Row],[//DB]])))</f>
        <v/>
      </c>
      <c r="AT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5" s="38" t="str">
        <f ca="1">IF(NOTA[[#This Row],[ID_H]]="","",MATCH(NOTA[[#This Row],[NB NOTA_C_QTY]],[4]!db[NB NOTA_C_QTY+F],0))</f>
        <v/>
      </c>
      <c r="AV465" s="53" t="str">
        <f ca="1">IF(NOTA[[#This Row],[NB NOTA_C_QTY]]="","",ROW()-2)</f>
        <v/>
      </c>
    </row>
    <row r="466" spans="1:48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H466" s="47"/>
      <c r="N466" s="38"/>
      <c r="Q466" s="42"/>
      <c r="R466" s="48"/>
      <c r="S466" s="49"/>
      <c r="U466" s="50"/>
      <c r="V466" s="45"/>
      <c r="W466" s="50" t="str">
        <f>IF(NOTA[[#This Row],[HARGA/ CTN]]="",NOTA[[#This Row],[JUMLAH_H]],NOTA[[#This Row],[HARGA/ CTN]]*IF(NOTA[[#This Row],[C]]="",0,NOTA[[#This Row],[C]]))</f>
        <v/>
      </c>
      <c r="X466" s="50" t="str">
        <f>IF(NOTA[[#This Row],[JUMLAH]]="","",NOTA[[#This Row],[JUMLAH]]*NOTA[[#This Row],[DISC 1]])</f>
        <v/>
      </c>
      <c r="Y466" s="50" t="str">
        <f>IF(NOTA[[#This Row],[JUMLAH]]="","",(NOTA[[#This Row],[JUMLAH]]-NOTA[[#This Row],[DISC 1-]])*NOTA[[#This Row],[DISC 2]])</f>
        <v/>
      </c>
      <c r="Z466" s="50" t="str">
        <f>IF(NOTA[[#This Row],[JUMLAH]]="","",NOTA[[#This Row],[DISC 1-]]+NOTA[[#This Row],[DISC 2-]])</f>
        <v/>
      </c>
      <c r="AA466" s="50" t="str">
        <f>IF(NOTA[[#This Row],[JUMLAH]]="","",NOTA[[#This Row],[JUMLAH]]-NOTA[[#This Row],[DISC]])</f>
        <v/>
      </c>
      <c r="AB466" s="50"/>
      <c r="AC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50" t="str">
        <f>IF(OR(NOTA[[#This Row],[QTY]]="",NOTA[[#This Row],[HARGA SATUAN]]="",),"",NOTA[[#This Row],[QTY]]*NOTA[[#This Row],[HARGA SATUAN]])</f>
        <v/>
      </c>
      <c r="AG466" s="39" t="str">
        <f ca="1">IF(NOTA[ID_H]="","",INDEX(NOTA[TANGGAL],MATCH(,INDIRECT(ADDRESS(ROW(NOTA[TANGGAL]),COLUMN(NOTA[TANGGAL]))&amp;":"&amp;ADDRESS(ROW(),COLUMN(NOTA[TANGGAL]))),-1)))</f>
        <v/>
      </c>
      <c r="AH466" s="41" t="str">
        <f ca="1">IF(NOTA[[#This Row],[NAMA BARANG]]="","",INDEX(NOTA[SUPPLIER],MATCH(,INDIRECT(ADDRESS(ROW(NOTA[ID]),COLUMN(NOTA[ID]))&amp;":"&amp;ADDRESS(ROW(),COLUMN(NOTA[ID]))),-1)))</f>
        <v/>
      </c>
      <c r="AI466" s="41" t="str">
        <f ca="1">IF(NOTA[[#This Row],[ID_H]]="","",IF(NOTA[[#This Row],[FAKTUR]]="",INDIRECT(ADDRESS(ROW()-1,COLUMN())),NOTA[[#This Row],[FAKTUR]]))</f>
        <v/>
      </c>
      <c r="AJ466" s="38" t="str">
        <f ca="1">IF(NOTA[[#This Row],[ID]]="","",COUNTIF(NOTA[ID_H],NOTA[[#This Row],[ID_H]]))</f>
        <v/>
      </c>
      <c r="AK466" s="38" t="str">
        <f ca="1">IF(NOTA[[#This Row],[TGL.NOTA]]="",IF(NOTA[[#This Row],[SUPPLIER_H]]="","",AK465),MONTH(NOTA[[#This Row],[TGL.NOTA]]))</f>
        <v/>
      </c>
      <c r="AL466" s="38" t="str">
        <f>LOWER(SUBSTITUTE(SUBSTITUTE(SUBSTITUTE(SUBSTITUTE(SUBSTITUTE(SUBSTITUTE(SUBSTITUTE(SUBSTITUTE(SUBSTITUTE(NOTA[NAMA BARANG]," ",),".",""),"-",""),"(",""),")",""),",",""),"/",""),"""",""),"+",""))</f>
        <v/>
      </c>
      <c r="AM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38" t="str">
        <f>IF(NOTA[[#This Row],[CONCAT4]]="","",_xlfn.IFNA(MATCH(NOTA[[#This Row],[CONCAT4]],[2]!RAW[CONCAT_H],0),FALSE))</f>
        <v/>
      </c>
      <c r="AQ466" s="38" t="str">
        <f>IF(NOTA[[#This Row],[CONCAT1]]="","",MATCH(NOTA[[#This Row],[CONCAT1]],[3]!db[NB NOTA_C],0))</f>
        <v/>
      </c>
      <c r="AR466" s="38" t="str">
        <f>IF(NOTA[[#This Row],[QTY/ CTN]]="","",TRUE)</f>
        <v/>
      </c>
      <c r="AS466" s="38" t="str">
        <f ca="1">IF(NOTA[[#This Row],[ID_H]]="","",IF(NOTA[[#This Row],[Column3]]=TRUE,NOTA[[#This Row],[QTY/ CTN]],INDEX([3]!db[QTY/ CTN],NOTA[[#This Row],[//DB]])))</f>
        <v/>
      </c>
      <c r="AT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6" s="38" t="str">
        <f ca="1">IF(NOTA[[#This Row],[ID_H]]="","",MATCH(NOTA[[#This Row],[NB NOTA_C_QTY]],[4]!db[NB NOTA_C_QTY+F],0))</f>
        <v/>
      </c>
      <c r="AV466" s="53" t="str">
        <f ca="1">IF(NOTA[[#This Row],[NB NOTA_C_QTY]]="","",ROW()-2)</f>
        <v/>
      </c>
    </row>
    <row r="467" spans="1:48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H467" s="47"/>
      <c r="N467" s="38"/>
      <c r="Q467" s="42"/>
      <c r="R467" s="48"/>
      <c r="S467" s="49"/>
      <c r="U467" s="50"/>
      <c r="V467" s="45"/>
      <c r="W467" s="50" t="str">
        <f>IF(NOTA[[#This Row],[HARGA/ CTN]]="",NOTA[[#This Row],[JUMLAH_H]],NOTA[[#This Row],[HARGA/ CTN]]*IF(NOTA[[#This Row],[C]]="",0,NOTA[[#This Row],[C]]))</f>
        <v/>
      </c>
      <c r="X467" s="50" t="str">
        <f>IF(NOTA[[#This Row],[JUMLAH]]="","",NOTA[[#This Row],[JUMLAH]]*NOTA[[#This Row],[DISC 1]])</f>
        <v/>
      </c>
      <c r="Y467" s="50" t="str">
        <f>IF(NOTA[[#This Row],[JUMLAH]]="","",(NOTA[[#This Row],[JUMLAH]]-NOTA[[#This Row],[DISC 1-]])*NOTA[[#This Row],[DISC 2]])</f>
        <v/>
      </c>
      <c r="Z467" s="50" t="str">
        <f>IF(NOTA[[#This Row],[JUMLAH]]="","",NOTA[[#This Row],[DISC 1-]]+NOTA[[#This Row],[DISC 2-]])</f>
        <v/>
      </c>
      <c r="AA467" s="50" t="str">
        <f>IF(NOTA[[#This Row],[JUMLAH]]="","",NOTA[[#This Row],[JUMLAH]]-NOTA[[#This Row],[DISC]])</f>
        <v/>
      </c>
      <c r="AB467" s="50"/>
      <c r="AC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0" t="str">
        <f>IF(OR(NOTA[[#This Row],[QTY]]="",NOTA[[#This Row],[HARGA SATUAN]]="",),"",NOTA[[#This Row],[QTY]]*NOTA[[#This Row],[HARGA SATUAN]])</f>
        <v/>
      </c>
      <c r="AG467" s="39" t="str">
        <f ca="1">IF(NOTA[ID_H]="","",INDEX(NOTA[TANGGAL],MATCH(,INDIRECT(ADDRESS(ROW(NOTA[TANGGAL]),COLUMN(NOTA[TANGGAL]))&amp;":"&amp;ADDRESS(ROW(),COLUMN(NOTA[TANGGAL]))),-1)))</f>
        <v/>
      </c>
      <c r="AH467" s="41" t="str">
        <f ca="1">IF(NOTA[[#This Row],[NAMA BARANG]]="","",INDEX(NOTA[SUPPLIER],MATCH(,INDIRECT(ADDRESS(ROW(NOTA[ID]),COLUMN(NOTA[ID]))&amp;":"&amp;ADDRESS(ROW(),COLUMN(NOTA[ID]))),-1)))</f>
        <v/>
      </c>
      <c r="AI467" s="41" t="str">
        <f ca="1">IF(NOTA[[#This Row],[ID_H]]="","",IF(NOTA[[#This Row],[FAKTUR]]="",INDIRECT(ADDRESS(ROW()-1,COLUMN())),NOTA[[#This Row],[FAKTUR]]))</f>
        <v/>
      </c>
      <c r="AJ467" s="38" t="str">
        <f ca="1">IF(NOTA[[#This Row],[ID]]="","",COUNTIF(NOTA[ID_H],NOTA[[#This Row],[ID_H]]))</f>
        <v/>
      </c>
      <c r="AK467" s="38" t="str">
        <f ca="1">IF(NOTA[[#This Row],[TGL.NOTA]]="",IF(NOTA[[#This Row],[SUPPLIER_H]]="","",AK466),MONTH(NOTA[[#This Row],[TGL.NOTA]]))</f>
        <v/>
      </c>
      <c r="AL467" s="38" t="str">
        <f>LOWER(SUBSTITUTE(SUBSTITUTE(SUBSTITUTE(SUBSTITUTE(SUBSTITUTE(SUBSTITUTE(SUBSTITUTE(SUBSTITUTE(SUBSTITUTE(NOTA[NAMA BARANG]," ",),".",""),"-",""),"(",""),")",""),",",""),"/",""),"""",""),"+",""))</f>
        <v/>
      </c>
      <c r="AM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38" t="str">
        <f>IF(NOTA[[#This Row],[CONCAT4]]="","",_xlfn.IFNA(MATCH(NOTA[[#This Row],[CONCAT4]],[2]!RAW[CONCAT_H],0),FALSE))</f>
        <v/>
      </c>
      <c r="AQ467" s="38" t="str">
        <f>IF(NOTA[[#This Row],[CONCAT1]]="","",MATCH(NOTA[[#This Row],[CONCAT1]],[3]!db[NB NOTA_C],0))</f>
        <v/>
      </c>
      <c r="AR467" s="38" t="str">
        <f>IF(NOTA[[#This Row],[QTY/ CTN]]="","",TRUE)</f>
        <v/>
      </c>
      <c r="AS467" s="38" t="str">
        <f ca="1">IF(NOTA[[#This Row],[ID_H]]="","",IF(NOTA[[#This Row],[Column3]]=TRUE,NOTA[[#This Row],[QTY/ CTN]],INDEX([3]!db[QTY/ CTN],NOTA[[#This Row],[//DB]])))</f>
        <v/>
      </c>
      <c r="AT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7" s="38" t="str">
        <f ca="1">IF(NOTA[[#This Row],[ID_H]]="","",MATCH(NOTA[[#This Row],[NB NOTA_C_QTY]],[4]!db[NB NOTA_C_QTY+F],0))</f>
        <v/>
      </c>
      <c r="AV467" s="53" t="str">
        <f ca="1">IF(NOTA[[#This Row],[NB NOTA_C_QTY]]="","",ROW()-2)</f>
        <v/>
      </c>
    </row>
    <row r="468" spans="1:48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H468" s="47"/>
      <c r="N468" s="38"/>
      <c r="Q468" s="42"/>
      <c r="R468" s="48"/>
      <c r="S468" s="49"/>
      <c r="U468" s="50"/>
      <c r="V468" s="45"/>
      <c r="W468" s="50" t="str">
        <f>IF(NOTA[[#This Row],[HARGA/ CTN]]="",NOTA[[#This Row],[JUMLAH_H]],NOTA[[#This Row],[HARGA/ CTN]]*IF(NOTA[[#This Row],[C]]="",0,NOTA[[#This Row],[C]]))</f>
        <v/>
      </c>
      <c r="X468" s="50" t="str">
        <f>IF(NOTA[[#This Row],[JUMLAH]]="","",NOTA[[#This Row],[JUMLAH]]*NOTA[[#This Row],[DISC 1]])</f>
        <v/>
      </c>
      <c r="Y468" s="50" t="str">
        <f>IF(NOTA[[#This Row],[JUMLAH]]="","",(NOTA[[#This Row],[JUMLAH]]-NOTA[[#This Row],[DISC 1-]])*NOTA[[#This Row],[DISC 2]])</f>
        <v/>
      </c>
      <c r="Z468" s="50" t="str">
        <f>IF(NOTA[[#This Row],[JUMLAH]]="","",NOTA[[#This Row],[DISC 1-]]+NOTA[[#This Row],[DISC 2-]])</f>
        <v/>
      </c>
      <c r="AA468" s="50" t="str">
        <f>IF(NOTA[[#This Row],[JUMLAH]]="","",NOTA[[#This Row],[JUMLAH]]-NOTA[[#This Row],[DISC]])</f>
        <v/>
      </c>
      <c r="AB468" s="50"/>
      <c r="AC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8" s="50" t="str">
        <f>IF(OR(NOTA[[#This Row],[QTY]]="",NOTA[[#This Row],[HARGA SATUAN]]="",),"",NOTA[[#This Row],[QTY]]*NOTA[[#This Row],[HARGA SATUAN]])</f>
        <v/>
      </c>
      <c r="AG468" s="39" t="str">
        <f ca="1">IF(NOTA[ID_H]="","",INDEX(NOTA[TANGGAL],MATCH(,INDIRECT(ADDRESS(ROW(NOTA[TANGGAL]),COLUMN(NOTA[TANGGAL]))&amp;":"&amp;ADDRESS(ROW(),COLUMN(NOTA[TANGGAL]))),-1)))</f>
        <v/>
      </c>
      <c r="AH468" s="41" t="str">
        <f ca="1">IF(NOTA[[#This Row],[NAMA BARANG]]="","",INDEX(NOTA[SUPPLIER],MATCH(,INDIRECT(ADDRESS(ROW(NOTA[ID]),COLUMN(NOTA[ID]))&amp;":"&amp;ADDRESS(ROW(),COLUMN(NOTA[ID]))),-1)))</f>
        <v/>
      </c>
      <c r="AI468" s="41" t="str">
        <f ca="1">IF(NOTA[[#This Row],[ID_H]]="","",IF(NOTA[[#This Row],[FAKTUR]]="",INDIRECT(ADDRESS(ROW()-1,COLUMN())),NOTA[[#This Row],[FAKTUR]]))</f>
        <v/>
      </c>
      <c r="AJ468" s="38" t="str">
        <f ca="1">IF(NOTA[[#This Row],[ID]]="","",COUNTIF(NOTA[ID_H],NOTA[[#This Row],[ID_H]]))</f>
        <v/>
      </c>
      <c r="AK468" s="38" t="str">
        <f ca="1">IF(NOTA[[#This Row],[TGL.NOTA]]="",IF(NOTA[[#This Row],[SUPPLIER_H]]="","",AK467),MONTH(NOTA[[#This Row],[TGL.NOTA]]))</f>
        <v/>
      </c>
      <c r="AL468" s="38" t="str">
        <f>LOWER(SUBSTITUTE(SUBSTITUTE(SUBSTITUTE(SUBSTITUTE(SUBSTITUTE(SUBSTITUTE(SUBSTITUTE(SUBSTITUTE(SUBSTITUTE(NOTA[NAMA BARANG]," ",),".",""),"-",""),"(",""),")",""),",",""),"/",""),"""",""),"+",""))</f>
        <v/>
      </c>
      <c r="AM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38" t="str">
        <f>IF(NOTA[[#This Row],[CONCAT4]]="","",_xlfn.IFNA(MATCH(NOTA[[#This Row],[CONCAT4]],[2]!RAW[CONCAT_H],0),FALSE))</f>
        <v/>
      </c>
      <c r="AQ468" s="38" t="str">
        <f>IF(NOTA[[#This Row],[CONCAT1]]="","",MATCH(NOTA[[#This Row],[CONCAT1]],[3]!db[NB NOTA_C],0))</f>
        <v/>
      </c>
      <c r="AR468" s="38" t="str">
        <f>IF(NOTA[[#This Row],[QTY/ CTN]]="","",TRUE)</f>
        <v/>
      </c>
      <c r="AS468" s="38" t="str">
        <f ca="1">IF(NOTA[[#This Row],[ID_H]]="","",IF(NOTA[[#This Row],[Column3]]=TRUE,NOTA[[#This Row],[QTY/ CTN]],INDEX([3]!db[QTY/ CTN],NOTA[[#This Row],[//DB]])))</f>
        <v/>
      </c>
      <c r="AT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8" s="38" t="str">
        <f ca="1">IF(NOTA[[#This Row],[ID_H]]="","",MATCH(NOTA[[#This Row],[NB NOTA_C_QTY]],[4]!db[NB NOTA_C_QTY+F],0))</f>
        <v/>
      </c>
      <c r="AV468" s="53" t="str">
        <f ca="1">IF(NOTA[[#This Row],[NB NOTA_C_QTY]]="","",ROW()-2)</f>
        <v/>
      </c>
    </row>
    <row r="469" spans="1:48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H469" s="47"/>
      <c r="N469" s="38"/>
      <c r="Q469" s="42"/>
      <c r="R469" s="48"/>
      <c r="S469" s="49"/>
      <c r="U469" s="50"/>
      <c r="V469" s="45"/>
      <c r="W469" s="50" t="str">
        <f>IF(NOTA[[#This Row],[HARGA/ CTN]]="",NOTA[[#This Row],[JUMLAH_H]],NOTA[[#This Row],[HARGA/ CTN]]*IF(NOTA[[#This Row],[C]]="",0,NOTA[[#This Row],[C]]))</f>
        <v/>
      </c>
      <c r="X469" s="50" t="str">
        <f>IF(NOTA[[#This Row],[JUMLAH]]="","",NOTA[[#This Row],[JUMLAH]]*NOTA[[#This Row],[DISC 1]])</f>
        <v/>
      </c>
      <c r="Y469" s="50" t="str">
        <f>IF(NOTA[[#This Row],[JUMLAH]]="","",(NOTA[[#This Row],[JUMLAH]]-NOTA[[#This Row],[DISC 1-]])*NOTA[[#This Row],[DISC 2]])</f>
        <v/>
      </c>
      <c r="Z469" s="50" t="str">
        <f>IF(NOTA[[#This Row],[JUMLAH]]="","",NOTA[[#This Row],[DISC 1-]]+NOTA[[#This Row],[DISC 2-]])</f>
        <v/>
      </c>
      <c r="AA469" s="50" t="str">
        <f>IF(NOTA[[#This Row],[JUMLAH]]="","",NOTA[[#This Row],[JUMLAH]]-NOTA[[#This Row],[DISC]])</f>
        <v/>
      </c>
      <c r="AB469" s="50"/>
      <c r="AC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50" t="str">
        <f>IF(OR(NOTA[[#This Row],[QTY]]="",NOTA[[#This Row],[HARGA SATUAN]]="",),"",NOTA[[#This Row],[QTY]]*NOTA[[#This Row],[HARGA SATUAN]])</f>
        <v/>
      </c>
      <c r="AG469" s="39" t="str">
        <f ca="1">IF(NOTA[ID_H]="","",INDEX(NOTA[TANGGAL],MATCH(,INDIRECT(ADDRESS(ROW(NOTA[TANGGAL]),COLUMN(NOTA[TANGGAL]))&amp;":"&amp;ADDRESS(ROW(),COLUMN(NOTA[TANGGAL]))),-1)))</f>
        <v/>
      </c>
      <c r="AH469" s="41" t="str">
        <f ca="1">IF(NOTA[[#This Row],[NAMA BARANG]]="","",INDEX(NOTA[SUPPLIER],MATCH(,INDIRECT(ADDRESS(ROW(NOTA[ID]),COLUMN(NOTA[ID]))&amp;":"&amp;ADDRESS(ROW(),COLUMN(NOTA[ID]))),-1)))</f>
        <v/>
      </c>
      <c r="AI469" s="41" t="str">
        <f ca="1">IF(NOTA[[#This Row],[ID_H]]="","",IF(NOTA[[#This Row],[FAKTUR]]="",INDIRECT(ADDRESS(ROW()-1,COLUMN())),NOTA[[#This Row],[FAKTUR]]))</f>
        <v/>
      </c>
      <c r="AJ469" s="38" t="str">
        <f ca="1">IF(NOTA[[#This Row],[ID]]="","",COUNTIF(NOTA[ID_H],NOTA[[#This Row],[ID_H]]))</f>
        <v/>
      </c>
      <c r="AK469" s="38" t="str">
        <f ca="1">IF(NOTA[[#This Row],[TGL.NOTA]]="",IF(NOTA[[#This Row],[SUPPLIER_H]]="","",AK468),MONTH(NOTA[[#This Row],[TGL.NOTA]]))</f>
        <v/>
      </c>
      <c r="AL469" s="38" t="str">
        <f>LOWER(SUBSTITUTE(SUBSTITUTE(SUBSTITUTE(SUBSTITUTE(SUBSTITUTE(SUBSTITUTE(SUBSTITUTE(SUBSTITUTE(SUBSTITUTE(NOTA[NAMA BARANG]," ",),".",""),"-",""),"(",""),")",""),",",""),"/",""),"""",""),"+",""))</f>
        <v/>
      </c>
      <c r="AM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8" t="str">
        <f>IF(NOTA[[#This Row],[CONCAT4]]="","",_xlfn.IFNA(MATCH(NOTA[[#This Row],[CONCAT4]],[2]!RAW[CONCAT_H],0),FALSE))</f>
        <v/>
      </c>
      <c r="AQ469" s="38" t="str">
        <f>IF(NOTA[[#This Row],[CONCAT1]]="","",MATCH(NOTA[[#This Row],[CONCAT1]],[3]!db[NB NOTA_C],0))</f>
        <v/>
      </c>
      <c r="AR469" s="38" t="str">
        <f>IF(NOTA[[#This Row],[QTY/ CTN]]="","",TRUE)</f>
        <v/>
      </c>
      <c r="AS469" s="38" t="str">
        <f ca="1">IF(NOTA[[#This Row],[ID_H]]="","",IF(NOTA[[#This Row],[Column3]]=TRUE,NOTA[[#This Row],[QTY/ CTN]],INDEX([3]!db[QTY/ CTN],NOTA[[#This Row],[//DB]])))</f>
        <v/>
      </c>
      <c r="AT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9" s="38" t="str">
        <f ca="1">IF(NOTA[[#This Row],[ID_H]]="","",MATCH(NOTA[[#This Row],[NB NOTA_C_QTY]],[4]!db[NB NOTA_C_QTY+F],0))</f>
        <v/>
      </c>
      <c r="AV469" s="53" t="str">
        <f ca="1">IF(NOTA[[#This Row],[NB NOTA_C_QTY]]="","",ROW()-2)</f>
        <v/>
      </c>
    </row>
    <row r="470" spans="1:48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H470" s="47"/>
      <c r="N470" s="38"/>
      <c r="Q470" s="42"/>
      <c r="R470" s="48"/>
      <c r="S470" s="49"/>
      <c r="U470" s="50"/>
      <c r="V470" s="45"/>
      <c r="W470" s="50" t="str">
        <f>IF(NOTA[[#This Row],[HARGA/ CTN]]="",NOTA[[#This Row],[JUMLAH_H]],NOTA[[#This Row],[HARGA/ CTN]]*IF(NOTA[[#This Row],[C]]="",0,NOTA[[#This Row],[C]]))</f>
        <v/>
      </c>
      <c r="X470" s="50" t="str">
        <f>IF(NOTA[[#This Row],[JUMLAH]]="","",NOTA[[#This Row],[JUMLAH]]*NOTA[[#This Row],[DISC 1]])</f>
        <v/>
      </c>
      <c r="Y470" s="50" t="str">
        <f>IF(NOTA[[#This Row],[JUMLAH]]="","",(NOTA[[#This Row],[JUMLAH]]-NOTA[[#This Row],[DISC 1-]])*NOTA[[#This Row],[DISC 2]])</f>
        <v/>
      </c>
      <c r="Z470" s="50" t="str">
        <f>IF(NOTA[[#This Row],[JUMLAH]]="","",NOTA[[#This Row],[DISC 1-]]+NOTA[[#This Row],[DISC 2-]])</f>
        <v/>
      </c>
      <c r="AA470" s="50" t="str">
        <f>IF(NOTA[[#This Row],[JUMLAH]]="","",NOTA[[#This Row],[JUMLAH]]-NOTA[[#This Row],[DISC]])</f>
        <v/>
      </c>
      <c r="AB470" s="50"/>
      <c r="AC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50" t="str">
        <f>IF(OR(NOTA[[#This Row],[QTY]]="",NOTA[[#This Row],[HARGA SATUAN]]="",),"",NOTA[[#This Row],[QTY]]*NOTA[[#This Row],[HARGA SATUAN]])</f>
        <v/>
      </c>
      <c r="AG470" s="39" t="str">
        <f ca="1">IF(NOTA[ID_H]="","",INDEX(NOTA[TANGGAL],MATCH(,INDIRECT(ADDRESS(ROW(NOTA[TANGGAL]),COLUMN(NOTA[TANGGAL]))&amp;":"&amp;ADDRESS(ROW(),COLUMN(NOTA[TANGGAL]))),-1)))</f>
        <v/>
      </c>
      <c r="AH470" s="41" t="str">
        <f ca="1">IF(NOTA[[#This Row],[NAMA BARANG]]="","",INDEX(NOTA[SUPPLIER],MATCH(,INDIRECT(ADDRESS(ROW(NOTA[ID]),COLUMN(NOTA[ID]))&amp;":"&amp;ADDRESS(ROW(),COLUMN(NOTA[ID]))),-1)))</f>
        <v/>
      </c>
      <c r="AI470" s="41" t="str">
        <f ca="1">IF(NOTA[[#This Row],[ID_H]]="","",IF(NOTA[[#This Row],[FAKTUR]]="",INDIRECT(ADDRESS(ROW()-1,COLUMN())),NOTA[[#This Row],[FAKTUR]]))</f>
        <v/>
      </c>
      <c r="AJ470" s="38" t="str">
        <f ca="1">IF(NOTA[[#This Row],[ID]]="","",COUNTIF(NOTA[ID_H],NOTA[[#This Row],[ID_H]]))</f>
        <v/>
      </c>
      <c r="AK470" s="38" t="str">
        <f ca="1">IF(NOTA[[#This Row],[TGL.NOTA]]="",IF(NOTA[[#This Row],[SUPPLIER_H]]="","",AK469),MONTH(NOTA[[#This Row],[TGL.NOTA]]))</f>
        <v/>
      </c>
      <c r="AL470" s="38" t="str">
        <f>LOWER(SUBSTITUTE(SUBSTITUTE(SUBSTITUTE(SUBSTITUTE(SUBSTITUTE(SUBSTITUTE(SUBSTITUTE(SUBSTITUTE(SUBSTITUTE(NOTA[NAMA BARANG]," ",),".",""),"-",""),"(",""),")",""),",",""),"/",""),"""",""),"+",""))</f>
        <v/>
      </c>
      <c r="AM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8" t="str">
        <f>IF(NOTA[[#This Row],[CONCAT4]]="","",_xlfn.IFNA(MATCH(NOTA[[#This Row],[CONCAT4]],[2]!RAW[CONCAT_H],0),FALSE))</f>
        <v/>
      </c>
      <c r="AQ470" s="38" t="str">
        <f>IF(NOTA[[#This Row],[CONCAT1]]="","",MATCH(NOTA[[#This Row],[CONCAT1]],[3]!db[NB NOTA_C],0))</f>
        <v/>
      </c>
      <c r="AR470" s="38" t="str">
        <f>IF(NOTA[[#This Row],[QTY/ CTN]]="","",TRUE)</f>
        <v/>
      </c>
      <c r="AS470" s="38" t="str">
        <f ca="1">IF(NOTA[[#This Row],[ID_H]]="","",IF(NOTA[[#This Row],[Column3]]=TRUE,NOTA[[#This Row],[QTY/ CTN]],INDEX([3]!db[QTY/ CTN],NOTA[[#This Row],[//DB]])))</f>
        <v/>
      </c>
      <c r="AT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0" s="38" t="str">
        <f ca="1">IF(NOTA[[#This Row],[ID_H]]="","",MATCH(NOTA[[#This Row],[NB NOTA_C_QTY]],[4]!db[NB NOTA_C_QTY+F],0))</f>
        <v/>
      </c>
      <c r="AV470" s="53" t="str">
        <f ca="1">IF(NOTA[[#This Row],[NB NOTA_C_QTY]]="","",ROW()-2)</f>
        <v/>
      </c>
    </row>
    <row r="471" spans="1:48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H471" s="47"/>
      <c r="N471" s="38"/>
      <c r="Q471" s="42"/>
      <c r="R471" s="48"/>
      <c r="S471" s="49"/>
      <c r="U471" s="50"/>
      <c r="V471" s="45"/>
      <c r="W471" s="50" t="str">
        <f>IF(NOTA[[#This Row],[HARGA/ CTN]]="",NOTA[[#This Row],[JUMLAH_H]],NOTA[[#This Row],[HARGA/ CTN]]*IF(NOTA[[#This Row],[C]]="",0,NOTA[[#This Row],[C]]))</f>
        <v/>
      </c>
      <c r="X471" s="50" t="str">
        <f>IF(NOTA[[#This Row],[JUMLAH]]="","",NOTA[[#This Row],[JUMLAH]]*NOTA[[#This Row],[DISC 1]])</f>
        <v/>
      </c>
      <c r="Y471" s="50" t="str">
        <f>IF(NOTA[[#This Row],[JUMLAH]]="","",(NOTA[[#This Row],[JUMLAH]]-NOTA[[#This Row],[DISC 1-]])*NOTA[[#This Row],[DISC 2]])</f>
        <v/>
      </c>
      <c r="Z471" s="50" t="str">
        <f>IF(NOTA[[#This Row],[JUMLAH]]="","",NOTA[[#This Row],[DISC 1-]]+NOTA[[#This Row],[DISC 2-]])</f>
        <v/>
      </c>
      <c r="AA471" s="50" t="str">
        <f>IF(NOTA[[#This Row],[JUMLAH]]="","",NOTA[[#This Row],[JUMLAH]]-NOTA[[#This Row],[DISC]])</f>
        <v/>
      </c>
      <c r="AB471" s="50"/>
      <c r="AC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1" s="50" t="str">
        <f>IF(OR(NOTA[[#This Row],[QTY]]="",NOTA[[#This Row],[HARGA SATUAN]]="",),"",NOTA[[#This Row],[QTY]]*NOTA[[#This Row],[HARGA SATUAN]])</f>
        <v/>
      </c>
      <c r="AG471" s="39" t="str">
        <f ca="1">IF(NOTA[ID_H]="","",INDEX(NOTA[TANGGAL],MATCH(,INDIRECT(ADDRESS(ROW(NOTA[TANGGAL]),COLUMN(NOTA[TANGGAL]))&amp;":"&amp;ADDRESS(ROW(),COLUMN(NOTA[TANGGAL]))),-1)))</f>
        <v/>
      </c>
      <c r="AH471" s="41" t="str">
        <f ca="1">IF(NOTA[[#This Row],[NAMA BARANG]]="","",INDEX(NOTA[SUPPLIER],MATCH(,INDIRECT(ADDRESS(ROW(NOTA[ID]),COLUMN(NOTA[ID]))&amp;":"&amp;ADDRESS(ROW(),COLUMN(NOTA[ID]))),-1)))</f>
        <v/>
      </c>
      <c r="AI471" s="41" t="str">
        <f ca="1">IF(NOTA[[#This Row],[ID_H]]="","",IF(NOTA[[#This Row],[FAKTUR]]="",INDIRECT(ADDRESS(ROW()-1,COLUMN())),NOTA[[#This Row],[FAKTUR]]))</f>
        <v/>
      </c>
      <c r="AJ471" s="38" t="str">
        <f ca="1">IF(NOTA[[#This Row],[ID]]="","",COUNTIF(NOTA[ID_H],NOTA[[#This Row],[ID_H]]))</f>
        <v/>
      </c>
      <c r="AK471" s="38" t="str">
        <f ca="1">IF(NOTA[[#This Row],[TGL.NOTA]]="",IF(NOTA[[#This Row],[SUPPLIER_H]]="","",AK470),MONTH(NOTA[[#This Row],[TGL.NOTA]]))</f>
        <v/>
      </c>
      <c r="AL471" s="38" t="str">
        <f>LOWER(SUBSTITUTE(SUBSTITUTE(SUBSTITUTE(SUBSTITUTE(SUBSTITUTE(SUBSTITUTE(SUBSTITUTE(SUBSTITUTE(SUBSTITUTE(NOTA[NAMA BARANG]," ",),".",""),"-",""),"(",""),")",""),",",""),"/",""),"""",""),"+",""))</f>
        <v/>
      </c>
      <c r="AM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38" t="str">
        <f>IF(NOTA[[#This Row],[CONCAT4]]="","",_xlfn.IFNA(MATCH(NOTA[[#This Row],[CONCAT4]],[2]!RAW[CONCAT_H],0),FALSE))</f>
        <v/>
      </c>
      <c r="AQ471" s="38" t="str">
        <f>IF(NOTA[[#This Row],[CONCAT1]]="","",MATCH(NOTA[[#This Row],[CONCAT1]],[3]!db[NB NOTA_C],0))</f>
        <v/>
      </c>
      <c r="AR471" s="38" t="str">
        <f>IF(NOTA[[#This Row],[QTY/ CTN]]="","",TRUE)</f>
        <v/>
      </c>
      <c r="AS471" s="38" t="str">
        <f ca="1">IF(NOTA[[#This Row],[ID_H]]="","",IF(NOTA[[#This Row],[Column3]]=TRUE,NOTA[[#This Row],[QTY/ CTN]],INDEX([3]!db[QTY/ CTN],NOTA[[#This Row],[//DB]])))</f>
        <v/>
      </c>
      <c r="AT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1" s="38" t="str">
        <f ca="1">IF(NOTA[[#This Row],[ID_H]]="","",MATCH(NOTA[[#This Row],[NB NOTA_C_QTY]],[4]!db[NB NOTA_C_QTY+F],0))</f>
        <v/>
      </c>
      <c r="AV471" s="53" t="str">
        <f ca="1">IF(NOTA[[#This Row],[NB NOTA_C_QTY]]="","",ROW()-2)</f>
        <v/>
      </c>
    </row>
    <row r="472" spans="1:48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H472" s="47"/>
      <c r="N472" s="38"/>
      <c r="Q472" s="42"/>
      <c r="R472" s="48"/>
      <c r="S472" s="49"/>
      <c r="U472" s="50"/>
      <c r="V472" s="45"/>
      <c r="W472" s="50" t="str">
        <f>IF(NOTA[[#This Row],[HARGA/ CTN]]="",NOTA[[#This Row],[JUMLAH_H]],NOTA[[#This Row],[HARGA/ CTN]]*IF(NOTA[[#This Row],[C]]="",0,NOTA[[#This Row],[C]]))</f>
        <v/>
      </c>
      <c r="X472" s="50" t="str">
        <f>IF(NOTA[[#This Row],[JUMLAH]]="","",NOTA[[#This Row],[JUMLAH]]*NOTA[[#This Row],[DISC 1]])</f>
        <v/>
      </c>
      <c r="Y472" s="50" t="str">
        <f>IF(NOTA[[#This Row],[JUMLAH]]="","",(NOTA[[#This Row],[JUMLAH]]-NOTA[[#This Row],[DISC 1-]])*NOTA[[#This Row],[DISC 2]])</f>
        <v/>
      </c>
      <c r="Z472" s="50" t="str">
        <f>IF(NOTA[[#This Row],[JUMLAH]]="","",NOTA[[#This Row],[DISC 1-]]+NOTA[[#This Row],[DISC 2-]])</f>
        <v/>
      </c>
      <c r="AA472" s="50" t="str">
        <f>IF(NOTA[[#This Row],[JUMLAH]]="","",NOTA[[#This Row],[JUMLAH]]-NOTA[[#This Row],[DISC]])</f>
        <v/>
      </c>
      <c r="AB472" s="50"/>
      <c r="AC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50" t="str">
        <f>IF(OR(NOTA[[#This Row],[QTY]]="",NOTA[[#This Row],[HARGA SATUAN]]="",),"",NOTA[[#This Row],[QTY]]*NOTA[[#This Row],[HARGA SATUAN]])</f>
        <v/>
      </c>
      <c r="AG472" s="39" t="str">
        <f ca="1">IF(NOTA[ID_H]="","",INDEX(NOTA[TANGGAL],MATCH(,INDIRECT(ADDRESS(ROW(NOTA[TANGGAL]),COLUMN(NOTA[TANGGAL]))&amp;":"&amp;ADDRESS(ROW(),COLUMN(NOTA[TANGGAL]))),-1)))</f>
        <v/>
      </c>
      <c r="AH472" s="41" t="str">
        <f ca="1">IF(NOTA[[#This Row],[NAMA BARANG]]="","",INDEX(NOTA[SUPPLIER],MATCH(,INDIRECT(ADDRESS(ROW(NOTA[ID]),COLUMN(NOTA[ID]))&amp;":"&amp;ADDRESS(ROW(),COLUMN(NOTA[ID]))),-1)))</f>
        <v/>
      </c>
      <c r="AI472" s="41" t="str">
        <f ca="1">IF(NOTA[[#This Row],[ID_H]]="","",IF(NOTA[[#This Row],[FAKTUR]]="",INDIRECT(ADDRESS(ROW()-1,COLUMN())),NOTA[[#This Row],[FAKTUR]]))</f>
        <v/>
      </c>
      <c r="AJ472" s="38" t="str">
        <f ca="1">IF(NOTA[[#This Row],[ID]]="","",COUNTIF(NOTA[ID_H],NOTA[[#This Row],[ID_H]]))</f>
        <v/>
      </c>
      <c r="AK472" s="38" t="str">
        <f ca="1">IF(NOTA[[#This Row],[TGL.NOTA]]="",IF(NOTA[[#This Row],[SUPPLIER_H]]="","",AK471),MONTH(NOTA[[#This Row],[TGL.NOTA]]))</f>
        <v/>
      </c>
      <c r="AL472" s="38" t="str">
        <f>LOWER(SUBSTITUTE(SUBSTITUTE(SUBSTITUTE(SUBSTITUTE(SUBSTITUTE(SUBSTITUTE(SUBSTITUTE(SUBSTITUTE(SUBSTITUTE(NOTA[NAMA BARANG]," ",),".",""),"-",""),"(",""),")",""),",",""),"/",""),"""",""),"+",""))</f>
        <v/>
      </c>
      <c r="AM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8" t="str">
        <f>IF(NOTA[[#This Row],[CONCAT4]]="","",_xlfn.IFNA(MATCH(NOTA[[#This Row],[CONCAT4]],[2]!RAW[CONCAT_H],0),FALSE))</f>
        <v/>
      </c>
      <c r="AQ472" s="38" t="str">
        <f>IF(NOTA[[#This Row],[CONCAT1]]="","",MATCH(NOTA[[#This Row],[CONCAT1]],[3]!db[NB NOTA_C],0))</f>
        <v/>
      </c>
      <c r="AR472" s="38" t="str">
        <f>IF(NOTA[[#This Row],[QTY/ CTN]]="","",TRUE)</f>
        <v/>
      </c>
      <c r="AS472" s="38" t="str">
        <f ca="1">IF(NOTA[[#This Row],[ID_H]]="","",IF(NOTA[[#This Row],[Column3]]=TRUE,NOTA[[#This Row],[QTY/ CTN]],INDEX([3]!db[QTY/ CTN],NOTA[[#This Row],[//DB]])))</f>
        <v/>
      </c>
      <c r="AT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2" s="38" t="str">
        <f ca="1">IF(NOTA[[#This Row],[ID_H]]="","",MATCH(NOTA[[#This Row],[NB NOTA_C_QTY]],[4]!db[NB NOTA_C_QTY+F],0))</f>
        <v/>
      </c>
      <c r="AV472" s="53" t="str">
        <f ca="1">IF(NOTA[[#This Row],[NB NOTA_C_QTY]]="","",ROW()-2)</f>
        <v/>
      </c>
    </row>
    <row r="473" spans="1:48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H473" s="47"/>
      <c r="N473" s="38"/>
      <c r="Q473" s="42"/>
      <c r="R473" s="48"/>
      <c r="S473" s="49"/>
      <c r="U473" s="50"/>
      <c r="V473" s="45"/>
      <c r="W473" s="50" t="str">
        <f>IF(NOTA[[#This Row],[HARGA/ CTN]]="",NOTA[[#This Row],[JUMLAH_H]],NOTA[[#This Row],[HARGA/ CTN]]*IF(NOTA[[#This Row],[C]]="",0,NOTA[[#This Row],[C]]))</f>
        <v/>
      </c>
      <c r="X473" s="50" t="str">
        <f>IF(NOTA[[#This Row],[JUMLAH]]="","",NOTA[[#This Row],[JUMLAH]]*NOTA[[#This Row],[DISC 1]])</f>
        <v/>
      </c>
      <c r="Y473" s="50" t="str">
        <f>IF(NOTA[[#This Row],[JUMLAH]]="","",(NOTA[[#This Row],[JUMLAH]]-NOTA[[#This Row],[DISC 1-]])*NOTA[[#This Row],[DISC 2]])</f>
        <v/>
      </c>
      <c r="Z473" s="50" t="str">
        <f>IF(NOTA[[#This Row],[JUMLAH]]="","",NOTA[[#This Row],[DISC 1-]]+NOTA[[#This Row],[DISC 2-]])</f>
        <v/>
      </c>
      <c r="AA473" s="50" t="str">
        <f>IF(NOTA[[#This Row],[JUMLAH]]="","",NOTA[[#This Row],[JUMLAH]]-NOTA[[#This Row],[DISC]])</f>
        <v/>
      </c>
      <c r="AB473" s="50"/>
      <c r="AC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50" t="str">
        <f>IF(OR(NOTA[[#This Row],[QTY]]="",NOTA[[#This Row],[HARGA SATUAN]]="",),"",NOTA[[#This Row],[QTY]]*NOTA[[#This Row],[HARGA SATUAN]])</f>
        <v/>
      </c>
      <c r="AG473" s="39" t="str">
        <f ca="1">IF(NOTA[ID_H]="","",INDEX(NOTA[TANGGAL],MATCH(,INDIRECT(ADDRESS(ROW(NOTA[TANGGAL]),COLUMN(NOTA[TANGGAL]))&amp;":"&amp;ADDRESS(ROW(),COLUMN(NOTA[TANGGAL]))),-1)))</f>
        <v/>
      </c>
      <c r="AH473" s="41" t="str">
        <f ca="1">IF(NOTA[[#This Row],[NAMA BARANG]]="","",INDEX(NOTA[SUPPLIER],MATCH(,INDIRECT(ADDRESS(ROW(NOTA[ID]),COLUMN(NOTA[ID]))&amp;":"&amp;ADDRESS(ROW(),COLUMN(NOTA[ID]))),-1)))</f>
        <v/>
      </c>
      <c r="AI473" s="41" t="str">
        <f ca="1">IF(NOTA[[#This Row],[ID_H]]="","",IF(NOTA[[#This Row],[FAKTUR]]="",INDIRECT(ADDRESS(ROW()-1,COLUMN())),NOTA[[#This Row],[FAKTUR]]))</f>
        <v/>
      </c>
      <c r="AJ473" s="38" t="str">
        <f ca="1">IF(NOTA[[#This Row],[ID]]="","",COUNTIF(NOTA[ID_H],NOTA[[#This Row],[ID_H]]))</f>
        <v/>
      </c>
      <c r="AK473" s="38" t="str">
        <f ca="1">IF(NOTA[[#This Row],[TGL.NOTA]]="",IF(NOTA[[#This Row],[SUPPLIER_H]]="","",AK472),MONTH(NOTA[[#This Row],[TGL.NOTA]]))</f>
        <v/>
      </c>
      <c r="AL473" s="38" t="str">
        <f>LOWER(SUBSTITUTE(SUBSTITUTE(SUBSTITUTE(SUBSTITUTE(SUBSTITUTE(SUBSTITUTE(SUBSTITUTE(SUBSTITUTE(SUBSTITUTE(NOTA[NAMA BARANG]," ",),".",""),"-",""),"(",""),")",""),",",""),"/",""),"""",""),"+",""))</f>
        <v/>
      </c>
      <c r="AM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38" t="str">
        <f>IF(NOTA[[#This Row],[CONCAT4]]="","",_xlfn.IFNA(MATCH(NOTA[[#This Row],[CONCAT4]],[2]!RAW[CONCAT_H],0),FALSE))</f>
        <v/>
      </c>
      <c r="AQ473" s="38" t="str">
        <f>IF(NOTA[[#This Row],[CONCAT1]]="","",MATCH(NOTA[[#This Row],[CONCAT1]],[3]!db[NB NOTA_C],0))</f>
        <v/>
      </c>
      <c r="AR473" s="38" t="str">
        <f>IF(NOTA[[#This Row],[QTY/ CTN]]="","",TRUE)</f>
        <v/>
      </c>
      <c r="AS473" s="38" t="str">
        <f ca="1">IF(NOTA[[#This Row],[ID_H]]="","",IF(NOTA[[#This Row],[Column3]]=TRUE,NOTA[[#This Row],[QTY/ CTN]],INDEX([3]!db[QTY/ CTN],NOTA[[#This Row],[//DB]])))</f>
        <v/>
      </c>
      <c r="AT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3" s="38" t="str">
        <f ca="1">IF(NOTA[[#This Row],[ID_H]]="","",MATCH(NOTA[[#This Row],[NB NOTA_C_QTY]],[4]!db[NB NOTA_C_QTY+F],0))</f>
        <v/>
      </c>
      <c r="AV473" s="53" t="str">
        <f ca="1">IF(NOTA[[#This Row],[NB NOTA_C_QTY]]="","",ROW()-2)</f>
        <v/>
      </c>
    </row>
    <row r="474" spans="1:48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H474" s="47"/>
      <c r="N474" s="38"/>
      <c r="Q474" s="42"/>
      <c r="R474" s="48"/>
      <c r="S474" s="49"/>
      <c r="U474" s="50"/>
      <c r="V474" s="45"/>
      <c r="W474" s="50" t="str">
        <f>IF(NOTA[[#This Row],[HARGA/ CTN]]="",NOTA[[#This Row],[JUMLAH_H]],NOTA[[#This Row],[HARGA/ CTN]]*IF(NOTA[[#This Row],[C]]="",0,NOTA[[#This Row],[C]]))</f>
        <v/>
      </c>
      <c r="X474" s="50" t="str">
        <f>IF(NOTA[[#This Row],[JUMLAH]]="","",NOTA[[#This Row],[JUMLAH]]*NOTA[[#This Row],[DISC 1]])</f>
        <v/>
      </c>
      <c r="Y474" s="50" t="str">
        <f>IF(NOTA[[#This Row],[JUMLAH]]="","",(NOTA[[#This Row],[JUMLAH]]-NOTA[[#This Row],[DISC 1-]])*NOTA[[#This Row],[DISC 2]])</f>
        <v/>
      </c>
      <c r="Z474" s="50" t="str">
        <f>IF(NOTA[[#This Row],[JUMLAH]]="","",NOTA[[#This Row],[DISC 1-]]+NOTA[[#This Row],[DISC 2-]])</f>
        <v/>
      </c>
      <c r="AA474" s="50" t="str">
        <f>IF(NOTA[[#This Row],[JUMLAH]]="","",NOTA[[#This Row],[JUMLAH]]-NOTA[[#This Row],[DISC]])</f>
        <v/>
      </c>
      <c r="AB474" s="50"/>
      <c r="AC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50" t="str">
        <f>IF(OR(NOTA[[#This Row],[QTY]]="",NOTA[[#This Row],[HARGA SATUAN]]="",),"",NOTA[[#This Row],[QTY]]*NOTA[[#This Row],[HARGA SATUAN]])</f>
        <v/>
      </c>
      <c r="AG474" s="39" t="str">
        <f ca="1">IF(NOTA[ID_H]="","",INDEX(NOTA[TANGGAL],MATCH(,INDIRECT(ADDRESS(ROW(NOTA[TANGGAL]),COLUMN(NOTA[TANGGAL]))&amp;":"&amp;ADDRESS(ROW(),COLUMN(NOTA[TANGGAL]))),-1)))</f>
        <v/>
      </c>
      <c r="AH474" s="41" t="str">
        <f ca="1">IF(NOTA[[#This Row],[NAMA BARANG]]="","",INDEX(NOTA[SUPPLIER],MATCH(,INDIRECT(ADDRESS(ROW(NOTA[ID]),COLUMN(NOTA[ID]))&amp;":"&amp;ADDRESS(ROW(),COLUMN(NOTA[ID]))),-1)))</f>
        <v/>
      </c>
      <c r="AI474" s="41" t="str">
        <f ca="1">IF(NOTA[[#This Row],[ID_H]]="","",IF(NOTA[[#This Row],[FAKTUR]]="",INDIRECT(ADDRESS(ROW()-1,COLUMN())),NOTA[[#This Row],[FAKTUR]]))</f>
        <v/>
      </c>
      <c r="AJ474" s="38" t="str">
        <f ca="1">IF(NOTA[[#This Row],[ID]]="","",COUNTIF(NOTA[ID_H],NOTA[[#This Row],[ID_H]]))</f>
        <v/>
      </c>
      <c r="AK474" s="38" t="str">
        <f ca="1">IF(NOTA[[#This Row],[TGL.NOTA]]="",IF(NOTA[[#This Row],[SUPPLIER_H]]="","",AK473),MONTH(NOTA[[#This Row],[TGL.NOTA]]))</f>
        <v/>
      </c>
      <c r="AL474" s="38" t="str">
        <f>LOWER(SUBSTITUTE(SUBSTITUTE(SUBSTITUTE(SUBSTITUTE(SUBSTITUTE(SUBSTITUTE(SUBSTITUTE(SUBSTITUTE(SUBSTITUTE(NOTA[NAMA BARANG]," ",),".",""),"-",""),"(",""),")",""),",",""),"/",""),"""",""),"+",""))</f>
        <v/>
      </c>
      <c r="AM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38" t="str">
        <f>IF(NOTA[[#This Row],[CONCAT4]]="","",_xlfn.IFNA(MATCH(NOTA[[#This Row],[CONCAT4]],[2]!RAW[CONCAT_H],0),FALSE))</f>
        <v/>
      </c>
      <c r="AQ474" s="38" t="str">
        <f>IF(NOTA[[#This Row],[CONCAT1]]="","",MATCH(NOTA[[#This Row],[CONCAT1]],[3]!db[NB NOTA_C],0))</f>
        <v/>
      </c>
      <c r="AR474" s="38" t="str">
        <f>IF(NOTA[[#This Row],[QTY/ CTN]]="","",TRUE)</f>
        <v/>
      </c>
      <c r="AS474" s="38" t="str">
        <f ca="1">IF(NOTA[[#This Row],[ID_H]]="","",IF(NOTA[[#This Row],[Column3]]=TRUE,NOTA[[#This Row],[QTY/ CTN]],INDEX([3]!db[QTY/ CTN],NOTA[[#This Row],[//DB]])))</f>
        <v/>
      </c>
      <c r="AT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4" s="38" t="str">
        <f ca="1">IF(NOTA[[#This Row],[ID_H]]="","",MATCH(NOTA[[#This Row],[NB NOTA_C_QTY]],[4]!db[NB NOTA_C_QTY+F],0))</f>
        <v/>
      </c>
      <c r="AV474" s="53" t="str">
        <f ca="1">IF(NOTA[[#This Row],[NB NOTA_C_QTY]]="","",ROW()-2)</f>
        <v/>
      </c>
    </row>
    <row r="475" spans="1:48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H475" s="47"/>
      <c r="N475" s="38"/>
      <c r="Q475" s="42"/>
      <c r="R475" s="48"/>
      <c r="S475" s="49"/>
      <c r="U475" s="50"/>
      <c r="V475" s="45"/>
      <c r="W475" s="50" t="str">
        <f>IF(NOTA[[#This Row],[HARGA/ CTN]]="",NOTA[[#This Row],[JUMLAH_H]],NOTA[[#This Row],[HARGA/ CTN]]*IF(NOTA[[#This Row],[C]]="",0,NOTA[[#This Row],[C]]))</f>
        <v/>
      </c>
      <c r="X475" s="50" t="str">
        <f>IF(NOTA[[#This Row],[JUMLAH]]="","",NOTA[[#This Row],[JUMLAH]]*NOTA[[#This Row],[DISC 1]])</f>
        <v/>
      </c>
      <c r="Y475" s="50" t="str">
        <f>IF(NOTA[[#This Row],[JUMLAH]]="","",(NOTA[[#This Row],[JUMLAH]]-NOTA[[#This Row],[DISC 1-]])*NOTA[[#This Row],[DISC 2]])</f>
        <v/>
      </c>
      <c r="Z475" s="50" t="str">
        <f>IF(NOTA[[#This Row],[JUMLAH]]="","",NOTA[[#This Row],[DISC 1-]]+NOTA[[#This Row],[DISC 2-]])</f>
        <v/>
      </c>
      <c r="AA475" s="50" t="str">
        <f>IF(NOTA[[#This Row],[JUMLAH]]="","",NOTA[[#This Row],[JUMLAH]]-NOTA[[#This Row],[DISC]])</f>
        <v/>
      </c>
      <c r="AB475" s="50"/>
      <c r="AC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5" s="50" t="str">
        <f>IF(OR(NOTA[[#This Row],[QTY]]="",NOTA[[#This Row],[HARGA SATUAN]]="",),"",NOTA[[#This Row],[QTY]]*NOTA[[#This Row],[HARGA SATUAN]])</f>
        <v/>
      </c>
      <c r="AG475" s="39" t="str">
        <f ca="1">IF(NOTA[ID_H]="","",INDEX(NOTA[TANGGAL],MATCH(,INDIRECT(ADDRESS(ROW(NOTA[TANGGAL]),COLUMN(NOTA[TANGGAL]))&amp;":"&amp;ADDRESS(ROW(),COLUMN(NOTA[TANGGAL]))),-1)))</f>
        <v/>
      </c>
      <c r="AH475" s="41" t="str">
        <f ca="1">IF(NOTA[[#This Row],[NAMA BARANG]]="","",INDEX(NOTA[SUPPLIER],MATCH(,INDIRECT(ADDRESS(ROW(NOTA[ID]),COLUMN(NOTA[ID]))&amp;":"&amp;ADDRESS(ROW(),COLUMN(NOTA[ID]))),-1)))</f>
        <v/>
      </c>
      <c r="AI475" s="41" t="str">
        <f ca="1">IF(NOTA[[#This Row],[ID_H]]="","",IF(NOTA[[#This Row],[FAKTUR]]="",INDIRECT(ADDRESS(ROW()-1,COLUMN())),NOTA[[#This Row],[FAKTUR]]))</f>
        <v/>
      </c>
      <c r="AJ475" s="38" t="str">
        <f ca="1">IF(NOTA[[#This Row],[ID]]="","",COUNTIF(NOTA[ID_H],NOTA[[#This Row],[ID_H]]))</f>
        <v/>
      </c>
      <c r="AK475" s="38" t="str">
        <f ca="1">IF(NOTA[[#This Row],[TGL.NOTA]]="",IF(NOTA[[#This Row],[SUPPLIER_H]]="","",AK474),MONTH(NOTA[[#This Row],[TGL.NOTA]]))</f>
        <v/>
      </c>
      <c r="AL475" s="38" t="str">
        <f>LOWER(SUBSTITUTE(SUBSTITUTE(SUBSTITUTE(SUBSTITUTE(SUBSTITUTE(SUBSTITUTE(SUBSTITUTE(SUBSTITUTE(SUBSTITUTE(NOTA[NAMA BARANG]," ",),".",""),"-",""),"(",""),")",""),",",""),"/",""),"""",""),"+",""))</f>
        <v/>
      </c>
      <c r="AM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38" t="str">
        <f>IF(NOTA[[#This Row],[CONCAT4]]="","",_xlfn.IFNA(MATCH(NOTA[[#This Row],[CONCAT4]],[2]!RAW[CONCAT_H],0),FALSE))</f>
        <v/>
      </c>
      <c r="AQ475" s="38" t="str">
        <f>IF(NOTA[[#This Row],[CONCAT1]]="","",MATCH(NOTA[[#This Row],[CONCAT1]],[3]!db[NB NOTA_C],0))</f>
        <v/>
      </c>
      <c r="AR475" s="38" t="str">
        <f>IF(NOTA[[#This Row],[QTY/ CTN]]="","",TRUE)</f>
        <v/>
      </c>
      <c r="AS475" s="38" t="str">
        <f ca="1">IF(NOTA[[#This Row],[ID_H]]="","",IF(NOTA[[#This Row],[Column3]]=TRUE,NOTA[[#This Row],[QTY/ CTN]],INDEX([3]!db[QTY/ CTN],NOTA[[#This Row],[//DB]])))</f>
        <v/>
      </c>
      <c r="AT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5" s="38" t="str">
        <f ca="1">IF(NOTA[[#This Row],[ID_H]]="","",MATCH(NOTA[[#This Row],[NB NOTA_C_QTY]],[4]!db[NB NOTA_C_QTY+F],0))</f>
        <v/>
      </c>
      <c r="AV475" s="53" t="str">
        <f ca="1">IF(NOTA[[#This Row],[NB NOTA_C_QTY]]="","",ROW()-2)</f>
        <v/>
      </c>
    </row>
    <row r="476" spans="1:48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H476" s="47"/>
      <c r="N476" s="38"/>
      <c r="Q476" s="42"/>
      <c r="R476" s="48"/>
      <c r="S476" s="49"/>
      <c r="U476" s="50"/>
      <c r="V476" s="45"/>
      <c r="W476" s="50" t="str">
        <f>IF(NOTA[[#This Row],[HARGA/ CTN]]="",NOTA[[#This Row],[JUMLAH_H]],NOTA[[#This Row],[HARGA/ CTN]]*IF(NOTA[[#This Row],[C]]="",0,NOTA[[#This Row],[C]]))</f>
        <v/>
      </c>
      <c r="X476" s="50" t="str">
        <f>IF(NOTA[[#This Row],[JUMLAH]]="","",NOTA[[#This Row],[JUMLAH]]*NOTA[[#This Row],[DISC 1]])</f>
        <v/>
      </c>
      <c r="Y476" s="50" t="str">
        <f>IF(NOTA[[#This Row],[JUMLAH]]="","",(NOTA[[#This Row],[JUMLAH]]-NOTA[[#This Row],[DISC 1-]])*NOTA[[#This Row],[DISC 2]])</f>
        <v/>
      </c>
      <c r="Z476" s="50" t="str">
        <f>IF(NOTA[[#This Row],[JUMLAH]]="","",NOTA[[#This Row],[DISC 1-]]+NOTA[[#This Row],[DISC 2-]])</f>
        <v/>
      </c>
      <c r="AA476" s="50" t="str">
        <f>IF(NOTA[[#This Row],[JUMLAH]]="","",NOTA[[#This Row],[JUMLAH]]-NOTA[[#This Row],[DISC]])</f>
        <v/>
      </c>
      <c r="AB476" s="50"/>
      <c r="AC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50" t="str">
        <f>IF(OR(NOTA[[#This Row],[QTY]]="",NOTA[[#This Row],[HARGA SATUAN]]="",),"",NOTA[[#This Row],[QTY]]*NOTA[[#This Row],[HARGA SATUAN]])</f>
        <v/>
      </c>
      <c r="AG476" s="39" t="str">
        <f ca="1">IF(NOTA[ID_H]="","",INDEX(NOTA[TANGGAL],MATCH(,INDIRECT(ADDRESS(ROW(NOTA[TANGGAL]),COLUMN(NOTA[TANGGAL]))&amp;":"&amp;ADDRESS(ROW(),COLUMN(NOTA[TANGGAL]))),-1)))</f>
        <v/>
      </c>
      <c r="AH476" s="41" t="str">
        <f ca="1">IF(NOTA[[#This Row],[NAMA BARANG]]="","",INDEX(NOTA[SUPPLIER],MATCH(,INDIRECT(ADDRESS(ROW(NOTA[ID]),COLUMN(NOTA[ID]))&amp;":"&amp;ADDRESS(ROW(),COLUMN(NOTA[ID]))),-1)))</f>
        <v/>
      </c>
      <c r="AI476" s="41" t="str">
        <f ca="1">IF(NOTA[[#This Row],[ID_H]]="","",IF(NOTA[[#This Row],[FAKTUR]]="",INDIRECT(ADDRESS(ROW()-1,COLUMN())),NOTA[[#This Row],[FAKTUR]]))</f>
        <v/>
      </c>
      <c r="AJ476" s="38" t="str">
        <f ca="1">IF(NOTA[[#This Row],[ID]]="","",COUNTIF(NOTA[ID_H],NOTA[[#This Row],[ID_H]]))</f>
        <v/>
      </c>
      <c r="AK476" s="38" t="str">
        <f ca="1">IF(NOTA[[#This Row],[TGL.NOTA]]="",IF(NOTA[[#This Row],[SUPPLIER_H]]="","",AK475),MONTH(NOTA[[#This Row],[TGL.NOTA]]))</f>
        <v/>
      </c>
      <c r="AL476" s="38" t="str">
        <f>LOWER(SUBSTITUTE(SUBSTITUTE(SUBSTITUTE(SUBSTITUTE(SUBSTITUTE(SUBSTITUTE(SUBSTITUTE(SUBSTITUTE(SUBSTITUTE(NOTA[NAMA BARANG]," ",),".",""),"-",""),"(",""),")",""),",",""),"/",""),"""",""),"+",""))</f>
        <v/>
      </c>
      <c r="AM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8" t="str">
        <f>IF(NOTA[[#This Row],[CONCAT4]]="","",_xlfn.IFNA(MATCH(NOTA[[#This Row],[CONCAT4]],[2]!RAW[CONCAT_H],0),FALSE))</f>
        <v/>
      </c>
      <c r="AQ476" s="38" t="str">
        <f>IF(NOTA[[#This Row],[CONCAT1]]="","",MATCH(NOTA[[#This Row],[CONCAT1]],[3]!db[NB NOTA_C],0))</f>
        <v/>
      </c>
      <c r="AR476" s="38" t="str">
        <f>IF(NOTA[[#This Row],[QTY/ CTN]]="","",TRUE)</f>
        <v/>
      </c>
      <c r="AS476" s="38" t="str">
        <f ca="1">IF(NOTA[[#This Row],[ID_H]]="","",IF(NOTA[[#This Row],[Column3]]=TRUE,NOTA[[#This Row],[QTY/ CTN]],INDEX([3]!db[QTY/ CTN],NOTA[[#This Row],[//DB]])))</f>
        <v/>
      </c>
      <c r="AT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6" s="38" t="str">
        <f ca="1">IF(NOTA[[#This Row],[ID_H]]="","",MATCH(NOTA[[#This Row],[NB NOTA_C_QTY]],[4]!db[NB NOTA_C_QTY+F],0))</f>
        <v/>
      </c>
      <c r="AV476" s="53" t="str">
        <f ca="1">IF(NOTA[[#This Row],[NB NOTA_C_QTY]]="","",ROW()-2)</f>
        <v/>
      </c>
    </row>
    <row r="477" spans="1:48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H477" s="47"/>
      <c r="N477" s="38"/>
      <c r="Q477" s="42"/>
      <c r="R477" s="48"/>
      <c r="S477" s="49"/>
      <c r="U477" s="50"/>
      <c r="V477" s="45"/>
      <c r="W477" s="50" t="str">
        <f>IF(NOTA[[#This Row],[HARGA/ CTN]]="",NOTA[[#This Row],[JUMLAH_H]],NOTA[[#This Row],[HARGA/ CTN]]*IF(NOTA[[#This Row],[C]]="",0,NOTA[[#This Row],[C]]))</f>
        <v/>
      </c>
      <c r="X477" s="50" t="str">
        <f>IF(NOTA[[#This Row],[JUMLAH]]="","",NOTA[[#This Row],[JUMLAH]]*NOTA[[#This Row],[DISC 1]])</f>
        <v/>
      </c>
      <c r="Y477" s="50" t="str">
        <f>IF(NOTA[[#This Row],[JUMLAH]]="","",(NOTA[[#This Row],[JUMLAH]]-NOTA[[#This Row],[DISC 1-]])*NOTA[[#This Row],[DISC 2]])</f>
        <v/>
      </c>
      <c r="Z477" s="50" t="str">
        <f>IF(NOTA[[#This Row],[JUMLAH]]="","",NOTA[[#This Row],[DISC 1-]]+NOTA[[#This Row],[DISC 2-]])</f>
        <v/>
      </c>
      <c r="AA477" s="50" t="str">
        <f>IF(NOTA[[#This Row],[JUMLAH]]="","",NOTA[[#This Row],[JUMLAH]]-NOTA[[#This Row],[DISC]])</f>
        <v/>
      </c>
      <c r="AB477" s="50"/>
      <c r="AC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7" s="50" t="str">
        <f>IF(OR(NOTA[[#This Row],[QTY]]="",NOTA[[#This Row],[HARGA SATUAN]]="",),"",NOTA[[#This Row],[QTY]]*NOTA[[#This Row],[HARGA SATUAN]])</f>
        <v/>
      </c>
      <c r="AG477" s="39" t="str">
        <f ca="1">IF(NOTA[ID_H]="","",INDEX(NOTA[TANGGAL],MATCH(,INDIRECT(ADDRESS(ROW(NOTA[TANGGAL]),COLUMN(NOTA[TANGGAL]))&amp;":"&amp;ADDRESS(ROW(),COLUMN(NOTA[TANGGAL]))),-1)))</f>
        <v/>
      </c>
      <c r="AH477" s="41" t="str">
        <f ca="1">IF(NOTA[[#This Row],[NAMA BARANG]]="","",INDEX(NOTA[SUPPLIER],MATCH(,INDIRECT(ADDRESS(ROW(NOTA[ID]),COLUMN(NOTA[ID]))&amp;":"&amp;ADDRESS(ROW(),COLUMN(NOTA[ID]))),-1)))</f>
        <v/>
      </c>
      <c r="AI477" s="41" t="str">
        <f ca="1">IF(NOTA[[#This Row],[ID_H]]="","",IF(NOTA[[#This Row],[FAKTUR]]="",INDIRECT(ADDRESS(ROW()-1,COLUMN())),NOTA[[#This Row],[FAKTUR]]))</f>
        <v/>
      </c>
      <c r="AJ477" s="38" t="str">
        <f ca="1">IF(NOTA[[#This Row],[ID]]="","",COUNTIF(NOTA[ID_H],NOTA[[#This Row],[ID_H]]))</f>
        <v/>
      </c>
      <c r="AK477" s="38" t="str">
        <f ca="1">IF(NOTA[[#This Row],[TGL.NOTA]]="",IF(NOTA[[#This Row],[SUPPLIER_H]]="","",AK476),MONTH(NOTA[[#This Row],[TGL.NOTA]]))</f>
        <v/>
      </c>
      <c r="AL477" s="38" t="str">
        <f>LOWER(SUBSTITUTE(SUBSTITUTE(SUBSTITUTE(SUBSTITUTE(SUBSTITUTE(SUBSTITUTE(SUBSTITUTE(SUBSTITUTE(SUBSTITUTE(NOTA[NAMA BARANG]," ",),".",""),"-",""),"(",""),")",""),",",""),"/",""),"""",""),"+",""))</f>
        <v/>
      </c>
      <c r="AM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38" t="str">
        <f>IF(NOTA[[#This Row],[CONCAT4]]="","",_xlfn.IFNA(MATCH(NOTA[[#This Row],[CONCAT4]],[2]!RAW[CONCAT_H],0),FALSE))</f>
        <v/>
      </c>
      <c r="AQ477" s="38" t="str">
        <f>IF(NOTA[[#This Row],[CONCAT1]]="","",MATCH(NOTA[[#This Row],[CONCAT1]],[3]!db[NB NOTA_C],0))</f>
        <v/>
      </c>
      <c r="AR477" s="38" t="str">
        <f>IF(NOTA[[#This Row],[QTY/ CTN]]="","",TRUE)</f>
        <v/>
      </c>
      <c r="AS477" s="38" t="str">
        <f ca="1">IF(NOTA[[#This Row],[ID_H]]="","",IF(NOTA[[#This Row],[Column3]]=TRUE,NOTA[[#This Row],[QTY/ CTN]],INDEX([3]!db[QTY/ CTN],NOTA[[#This Row],[//DB]])))</f>
        <v/>
      </c>
      <c r="AT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7" s="38" t="str">
        <f ca="1">IF(NOTA[[#This Row],[ID_H]]="","",MATCH(NOTA[[#This Row],[NB NOTA_C_QTY]],[4]!db[NB NOTA_C_QTY+F],0))</f>
        <v/>
      </c>
      <c r="AV477" s="53" t="str">
        <f ca="1">IF(NOTA[[#This Row],[NB NOTA_C_QTY]]="","",ROW()-2)</f>
        <v/>
      </c>
    </row>
    <row r="478" spans="1:48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H478" s="47"/>
      <c r="N478" s="38"/>
      <c r="Q478" s="42"/>
      <c r="R478" s="48"/>
      <c r="S478" s="49"/>
      <c r="U478" s="50"/>
      <c r="V478" s="45"/>
      <c r="W478" s="50" t="str">
        <f>IF(NOTA[[#This Row],[HARGA/ CTN]]="",NOTA[[#This Row],[JUMLAH_H]],NOTA[[#This Row],[HARGA/ CTN]]*IF(NOTA[[#This Row],[C]]="",0,NOTA[[#This Row],[C]]))</f>
        <v/>
      </c>
      <c r="X478" s="50" t="str">
        <f>IF(NOTA[[#This Row],[JUMLAH]]="","",NOTA[[#This Row],[JUMLAH]]*NOTA[[#This Row],[DISC 1]])</f>
        <v/>
      </c>
      <c r="Y478" s="50" t="str">
        <f>IF(NOTA[[#This Row],[JUMLAH]]="","",(NOTA[[#This Row],[JUMLAH]]-NOTA[[#This Row],[DISC 1-]])*NOTA[[#This Row],[DISC 2]])</f>
        <v/>
      </c>
      <c r="Z478" s="50" t="str">
        <f>IF(NOTA[[#This Row],[JUMLAH]]="","",NOTA[[#This Row],[DISC 1-]]+NOTA[[#This Row],[DISC 2-]])</f>
        <v/>
      </c>
      <c r="AA478" s="50" t="str">
        <f>IF(NOTA[[#This Row],[JUMLAH]]="","",NOTA[[#This Row],[JUMLAH]]-NOTA[[#This Row],[DISC]])</f>
        <v/>
      </c>
      <c r="AB478" s="50"/>
      <c r="AC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8" s="50" t="str">
        <f>IF(OR(NOTA[[#This Row],[QTY]]="",NOTA[[#This Row],[HARGA SATUAN]]="",),"",NOTA[[#This Row],[QTY]]*NOTA[[#This Row],[HARGA SATUAN]])</f>
        <v/>
      </c>
      <c r="AG478" s="39" t="str">
        <f ca="1">IF(NOTA[ID_H]="","",INDEX(NOTA[TANGGAL],MATCH(,INDIRECT(ADDRESS(ROW(NOTA[TANGGAL]),COLUMN(NOTA[TANGGAL]))&amp;":"&amp;ADDRESS(ROW(),COLUMN(NOTA[TANGGAL]))),-1)))</f>
        <v/>
      </c>
      <c r="AH478" s="41" t="str">
        <f ca="1">IF(NOTA[[#This Row],[NAMA BARANG]]="","",INDEX(NOTA[SUPPLIER],MATCH(,INDIRECT(ADDRESS(ROW(NOTA[ID]),COLUMN(NOTA[ID]))&amp;":"&amp;ADDRESS(ROW(),COLUMN(NOTA[ID]))),-1)))</f>
        <v/>
      </c>
      <c r="AI478" s="41" t="str">
        <f ca="1">IF(NOTA[[#This Row],[ID_H]]="","",IF(NOTA[[#This Row],[FAKTUR]]="",INDIRECT(ADDRESS(ROW()-1,COLUMN())),NOTA[[#This Row],[FAKTUR]]))</f>
        <v/>
      </c>
      <c r="AJ478" s="38" t="str">
        <f ca="1">IF(NOTA[[#This Row],[ID]]="","",COUNTIF(NOTA[ID_H],NOTA[[#This Row],[ID_H]]))</f>
        <v/>
      </c>
      <c r="AK478" s="38" t="str">
        <f ca="1">IF(NOTA[[#This Row],[TGL.NOTA]]="",IF(NOTA[[#This Row],[SUPPLIER_H]]="","",AK477),MONTH(NOTA[[#This Row],[TGL.NOTA]]))</f>
        <v/>
      </c>
      <c r="AL478" s="38" t="str">
        <f>LOWER(SUBSTITUTE(SUBSTITUTE(SUBSTITUTE(SUBSTITUTE(SUBSTITUTE(SUBSTITUTE(SUBSTITUTE(SUBSTITUTE(SUBSTITUTE(NOTA[NAMA BARANG]," ",),".",""),"-",""),"(",""),")",""),",",""),"/",""),"""",""),"+",""))</f>
        <v/>
      </c>
      <c r="AM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8" t="str">
        <f>IF(NOTA[[#This Row],[CONCAT4]]="","",_xlfn.IFNA(MATCH(NOTA[[#This Row],[CONCAT4]],[2]!RAW[CONCAT_H],0),FALSE))</f>
        <v/>
      </c>
      <c r="AQ478" s="38" t="str">
        <f>IF(NOTA[[#This Row],[CONCAT1]]="","",MATCH(NOTA[[#This Row],[CONCAT1]],[3]!db[NB NOTA_C],0))</f>
        <v/>
      </c>
      <c r="AR478" s="38" t="str">
        <f>IF(NOTA[[#This Row],[QTY/ CTN]]="","",TRUE)</f>
        <v/>
      </c>
      <c r="AS478" s="38" t="str">
        <f ca="1">IF(NOTA[[#This Row],[ID_H]]="","",IF(NOTA[[#This Row],[Column3]]=TRUE,NOTA[[#This Row],[QTY/ CTN]],INDEX([3]!db[QTY/ CTN],NOTA[[#This Row],[//DB]])))</f>
        <v/>
      </c>
      <c r="AT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8" s="38" t="str">
        <f ca="1">IF(NOTA[[#This Row],[ID_H]]="","",MATCH(NOTA[[#This Row],[NB NOTA_C_QTY]],[4]!db[NB NOTA_C_QTY+F],0))</f>
        <v/>
      </c>
      <c r="AV478" s="53" t="str">
        <f ca="1">IF(NOTA[[#This Row],[NB NOTA_C_QTY]]="","",ROW()-2)</f>
        <v/>
      </c>
    </row>
    <row r="479" spans="1:48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H479" s="47"/>
      <c r="N479" s="38"/>
      <c r="Q479" s="42"/>
      <c r="R479" s="48"/>
      <c r="S479" s="49"/>
      <c r="U479" s="50"/>
      <c r="V479" s="45"/>
      <c r="W479" s="50" t="str">
        <f>IF(NOTA[[#This Row],[HARGA/ CTN]]="",NOTA[[#This Row],[JUMLAH_H]],NOTA[[#This Row],[HARGA/ CTN]]*IF(NOTA[[#This Row],[C]]="",0,NOTA[[#This Row],[C]]))</f>
        <v/>
      </c>
      <c r="X479" s="50" t="str">
        <f>IF(NOTA[[#This Row],[JUMLAH]]="","",NOTA[[#This Row],[JUMLAH]]*NOTA[[#This Row],[DISC 1]])</f>
        <v/>
      </c>
      <c r="Y479" s="50" t="str">
        <f>IF(NOTA[[#This Row],[JUMLAH]]="","",(NOTA[[#This Row],[JUMLAH]]-NOTA[[#This Row],[DISC 1-]])*NOTA[[#This Row],[DISC 2]])</f>
        <v/>
      </c>
      <c r="Z479" s="50" t="str">
        <f>IF(NOTA[[#This Row],[JUMLAH]]="","",NOTA[[#This Row],[DISC 1-]]+NOTA[[#This Row],[DISC 2-]])</f>
        <v/>
      </c>
      <c r="AA479" s="50" t="str">
        <f>IF(NOTA[[#This Row],[JUMLAH]]="","",NOTA[[#This Row],[JUMLAH]]-NOTA[[#This Row],[DISC]])</f>
        <v/>
      </c>
      <c r="AB479" s="50"/>
      <c r="AC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50" t="str">
        <f>IF(OR(NOTA[[#This Row],[QTY]]="",NOTA[[#This Row],[HARGA SATUAN]]="",),"",NOTA[[#This Row],[QTY]]*NOTA[[#This Row],[HARGA SATUAN]])</f>
        <v/>
      </c>
      <c r="AG479" s="39" t="str">
        <f ca="1">IF(NOTA[ID_H]="","",INDEX(NOTA[TANGGAL],MATCH(,INDIRECT(ADDRESS(ROW(NOTA[TANGGAL]),COLUMN(NOTA[TANGGAL]))&amp;":"&amp;ADDRESS(ROW(),COLUMN(NOTA[TANGGAL]))),-1)))</f>
        <v/>
      </c>
      <c r="AH479" s="41" t="str">
        <f ca="1">IF(NOTA[[#This Row],[NAMA BARANG]]="","",INDEX(NOTA[SUPPLIER],MATCH(,INDIRECT(ADDRESS(ROW(NOTA[ID]),COLUMN(NOTA[ID]))&amp;":"&amp;ADDRESS(ROW(),COLUMN(NOTA[ID]))),-1)))</f>
        <v/>
      </c>
      <c r="AI479" s="41" t="str">
        <f ca="1">IF(NOTA[[#This Row],[ID_H]]="","",IF(NOTA[[#This Row],[FAKTUR]]="",INDIRECT(ADDRESS(ROW()-1,COLUMN())),NOTA[[#This Row],[FAKTUR]]))</f>
        <v/>
      </c>
      <c r="AJ479" s="38" t="str">
        <f ca="1">IF(NOTA[[#This Row],[ID]]="","",COUNTIF(NOTA[ID_H],NOTA[[#This Row],[ID_H]]))</f>
        <v/>
      </c>
      <c r="AK479" s="38" t="str">
        <f ca="1">IF(NOTA[[#This Row],[TGL.NOTA]]="",IF(NOTA[[#This Row],[SUPPLIER_H]]="","",AK478),MONTH(NOTA[[#This Row],[TGL.NOTA]]))</f>
        <v/>
      </c>
      <c r="AL479" s="38" t="str">
        <f>LOWER(SUBSTITUTE(SUBSTITUTE(SUBSTITUTE(SUBSTITUTE(SUBSTITUTE(SUBSTITUTE(SUBSTITUTE(SUBSTITUTE(SUBSTITUTE(NOTA[NAMA BARANG]," ",),".",""),"-",""),"(",""),")",""),",",""),"/",""),"""",""),"+",""))</f>
        <v/>
      </c>
      <c r="AM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8" t="str">
        <f>IF(NOTA[[#This Row],[CONCAT4]]="","",_xlfn.IFNA(MATCH(NOTA[[#This Row],[CONCAT4]],[2]!RAW[CONCAT_H],0),FALSE))</f>
        <v/>
      </c>
      <c r="AQ479" s="38" t="str">
        <f>IF(NOTA[[#This Row],[CONCAT1]]="","",MATCH(NOTA[[#This Row],[CONCAT1]],[3]!db[NB NOTA_C],0))</f>
        <v/>
      </c>
      <c r="AR479" s="38" t="str">
        <f>IF(NOTA[[#This Row],[QTY/ CTN]]="","",TRUE)</f>
        <v/>
      </c>
      <c r="AS479" s="38" t="str">
        <f ca="1">IF(NOTA[[#This Row],[ID_H]]="","",IF(NOTA[[#This Row],[Column3]]=TRUE,NOTA[[#This Row],[QTY/ CTN]],INDEX([3]!db[QTY/ CTN],NOTA[[#This Row],[//DB]])))</f>
        <v/>
      </c>
      <c r="AT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9" s="38" t="str">
        <f ca="1">IF(NOTA[[#This Row],[ID_H]]="","",MATCH(NOTA[[#This Row],[NB NOTA_C_QTY]],[4]!db[NB NOTA_C_QTY+F],0))</f>
        <v/>
      </c>
      <c r="AV479" s="53" t="str">
        <f ca="1">IF(NOTA[[#This Row],[NB NOTA_C_QTY]]="","",ROW()-2)</f>
        <v/>
      </c>
    </row>
    <row r="480" spans="1:48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H480" s="47"/>
      <c r="N480" s="38"/>
      <c r="Q480" s="42"/>
      <c r="R480" s="48"/>
      <c r="S480" s="49"/>
      <c r="U480" s="50"/>
      <c r="V480" s="45"/>
      <c r="W480" s="50" t="str">
        <f>IF(NOTA[[#This Row],[HARGA/ CTN]]="",NOTA[[#This Row],[JUMLAH_H]],NOTA[[#This Row],[HARGA/ CTN]]*IF(NOTA[[#This Row],[C]]="",0,NOTA[[#This Row],[C]]))</f>
        <v/>
      </c>
      <c r="X480" s="50" t="str">
        <f>IF(NOTA[[#This Row],[JUMLAH]]="","",NOTA[[#This Row],[JUMLAH]]*NOTA[[#This Row],[DISC 1]])</f>
        <v/>
      </c>
      <c r="Y480" s="50" t="str">
        <f>IF(NOTA[[#This Row],[JUMLAH]]="","",(NOTA[[#This Row],[JUMLAH]]-NOTA[[#This Row],[DISC 1-]])*NOTA[[#This Row],[DISC 2]])</f>
        <v/>
      </c>
      <c r="Z480" s="50" t="str">
        <f>IF(NOTA[[#This Row],[JUMLAH]]="","",NOTA[[#This Row],[DISC 1-]]+NOTA[[#This Row],[DISC 2-]])</f>
        <v/>
      </c>
      <c r="AA480" s="50" t="str">
        <f>IF(NOTA[[#This Row],[JUMLAH]]="","",NOTA[[#This Row],[JUMLAH]]-NOTA[[#This Row],[DISC]])</f>
        <v/>
      </c>
      <c r="AB480" s="50"/>
      <c r="AC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0" s="50" t="str">
        <f>IF(OR(NOTA[[#This Row],[QTY]]="",NOTA[[#This Row],[HARGA SATUAN]]="",),"",NOTA[[#This Row],[QTY]]*NOTA[[#This Row],[HARGA SATUAN]])</f>
        <v/>
      </c>
      <c r="AG480" s="39" t="str">
        <f ca="1">IF(NOTA[ID_H]="","",INDEX(NOTA[TANGGAL],MATCH(,INDIRECT(ADDRESS(ROW(NOTA[TANGGAL]),COLUMN(NOTA[TANGGAL]))&amp;":"&amp;ADDRESS(ROW(),COLUMN(NOTA[TANGGAL]))),-1)))</f>
        <v/>
      </c>
      <c r="AH480" s="41" t="str">
        <f ca="1">IF(NOTA[[#This Row],[NAMA BARANG]]="","",INDEX(NOTA[SUPPLIER],MATCH(,INDIRECT(ADDRESS(ROW(NOTA[ID]),COLUMN(NOTA[ID]))&amp;":"&amp;ADDRESS(ROW(),COLUMN(NOTA[ID]))),-1)))</f>
        <v/>
      </c>
      <c r="AI480" s="41" t="str">
        <f ca="1">IF(NOTA[[#This Row],[ID_H]]="","",IF(NOTA[[#This Row],[FAKTUR]]="",INDIRECT(ADDRESS(ROW()-1,COLUMN())),NOTA[[#This Row],[FAKTUR]]))</f>
        <v/>
      </c>
      <c r="AJ480" s="38" t="str">
        <f ca="1">IF(NOTA[[#This Row],[ID]]="","",COUNTIF(NOTA[ID_H],NOTA[[#This Row],[ID_H]]))</f>
        <v/>
      </c>
      <c r="AK480" s="38" t="str">
        <f ca="1">IF(NOTA[[#This Row],[TGL.NOTA]]="",IF(NOTA[[#This Row],[SUPPLIER_H]]="","",AK479),MONTH(NOTA[[#This Row],[TGL.NOTA]]))</f>
        <v/>
      </c>
      <c r="AL480" s="38" t="str">
        <f>LOWER(SUBSTITUTE(SUBSTITUTE(SUBSTITUTE(SUBSTITUTE(SUBSTITUTE(SUBSTITUTE(SUBSTITUTE(SUBSTITUTE(SUBSTITUTE(NOTA[NAMA BARANG]," ",),".",""),"-",""),"(",""),")",""),",",""),"/",""),"""",""),"+",""))</f>
        <v/>
      </c>
      <c r="AM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38" t="str">
        <f>IF(NOTA[[#This Row],[CONCAT4]]="","",_xlfn.IFNA(MATCH(NOTA[[#This Row],[CONCAT4]],[2]!RAW[CONCAT_H],0),FALSE))</f>
        <v/>
      </c>
      <c r="AQ480" s="38" t="str">
        <f>IF(NOTA[[#This Row],[CONCAT1]]="","",MATCH(NOTA[[#This Row],[CONCAT1]],[3]!db[NB NOTA_C],0))</f>
        <v/>
      </c>
      <c r="AR480" s="38" t="str">
        <f>IF(NOTA[[#This Row],[QTY/ CTN]]="","",TRUE)</f>
        <v/>
      </c>
      <c r="AS480" s="38" t="str">
        <f ca="1">IF(NOTA[[#This Row],[ID_H]]="","",IF(NOTA[[#This Row],[Column3]]=TRUE,NOTA[[#This Row],[QTY/ CTN]],INDEX([3]!db[QTY/ CTN],NOTA[[#This Row],[//DB]])))</f>
        <v/>
      </c>
      <c r="AT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0" s="38" t="str">
        <f ca="1">IF(NOTA[[#This Row],[ID_H]]="","",MATCH(NOTA[[#This Row],[NB NOTA_C_QTY]],[4]!db[NB NOTA_C_QTY+F],0))</f>
        <v/>
      </c>
      <c r="AV480" s="53" t="str">
        <f ca="1">IF(NOTA[[#This Row],[NB NOTA_C_QTY]]="","",ROW()-2)</f>
        <v/>
      </c>
    </row>
    <row r="481" spans="1:48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H481" s="47"/>
      <c r="N481" s="38"/>
      <c r="Q481" s="42"/>
      <c r="R481" s="48"/>
      <c r="S481" s="49"/>
      <c r="U481" s="50"/>
      <c r="V481" s="45"/>
      <c r="W481" s="50" t="str">
        <f>IF(NOTA[[#This Row],[HARGA/ CTN]]="",NOTA[[#This Row],[JUMLAH_H]],NOTA[[#This Row],[HARGA/ CTN]]*IF(NOTA[[#This Row],[C]]="",0,NOTA[[#This Row],[C]]))</f>
        <v/>
      </c>
      <c r="X481" s="50" t="str">
        <f>IF(NOTA[[#This Row],[JUMLAH]]="","",NOTA[[#This Row],[JUMLAH]]*NOTA[[#This Row],[DISC 1]])</f>
        <v/>
      </c>
      <c r="Y481" s="50" t="str">
        <f>IF(NOTA[[#This Row],[JUMLAH]]="","",(NOTA[[#This Row],[JUMLAH]]-NOTA[[#This Row],[DISC 1-]])*NOTA[[#This Row],[DISC 2]])</f>
        <v/>
      </c>
      <c r="Z481" s="50" t="str">
        <f>IF(NOTA[[#This Row],[JUMLAH]]="","",NOTA[[#This Row],[DISC 1-]]+NOTA[[#This Row],[DISC 2-]])</f>
        <v/>
      </c>
      <c r="AA481" s="50" t="str">
        <f>IF(NOTA[[#This Row],[JUMLAH]]="","",NOTA[[#This Row],[JUMLAH]]-NOTA[[#This Row],[DISC]])</f>
        <v/>
      </c>
      <c r="AB481" s="50"/>
      <c r="AC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1" s="50" t="str">
        <f>IF(OR(NOTA[[#This Row],[QTY]]="",NOTA[[#This Row],[HARGA SATUAN]]="",),"",NOTA[[#This Row],[QTY]]*NOTA[[#This Row],[HARGA SATUAN]])</f>
        <v/>
      </c>
      <c r="AG481" s="39" t="str">
        <f ca="1">IF(NOTA[ID_H]="","",INDEX(NOTA[TANGGAL],MATCH(,INDIRECT(ADDRESS(ROW(NOTA[TANGGAL]),COLUMN(NOTA[TANGGAL]))&amp;":"&amp;ADDRESS(ROW(),COLUMN(NOTA[TANGGAL]))),-1)))</f>
        <v/>
      </c>
      <c r="AH481" s="41" t="str">
        <f ca="1">IF(NOTA[[#This Row],[NAMA BARANG]]="","",INDEX(NOTA[SUPPLIER],MATCH(,INDIRECT(ADDRESS(ROW(NOTA[ID]),COLUMN(NOTA[ID]))&amp;":"&amp;ADDRESS(ROW(),COLUMN(NOTA[ID]))),-1)))</f>
        <v/>
      </c>
      <c r="AI481" s="41" t="str">
        <f ca="1">IF(NOTA[[#This Row],[ID_H]]="","",IF(NOTA[[#This Row],[FAKTUR]]="",INDIRECT(ADDRESS(ROW()-1,COLUMN())),NOTA[[#This Row],[FAKTUR]]))</f>
        <v/>
      </c>
      <c r="AJ481" s="38" t="str">
        <f ca="1">IF(NOTA[[#This Row],[ID]]="","",COUNTIF(NOTA[ID_H],NOTA[[#This Row],[ID_H]]))</f>
        <v/>
      </c>
      <c r="AK481" s="38" t="str">
        <f ca="1">IF(NOTA[[#This Row],[TGL.NOTA]]="",IF(NOTA[[#This Row],[SUPPLIER_H]]="","",AK480),MONTH(NOTA[[#This Row],[TGL.NOTA]]))</f>
        <v/>
      </c>
      <c r="AL481" s="38" t="str">
        <f>LOWER(SUBSTITUTE(SUBSTITUTE(SUBSTITUTE(SUBSTITUTE(SUBSTITUTE(SUBSTITUTE(SUBSTITUTE(SUBSTITUTE(SUBSTITUTE(NOTA[NAMA BARANG]," ",),".",""),"-",""),"(",""),")",""),",",""),"/",""),"""",""),"+",""))</f>
        <v/>
      </c>
      <c r="AM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8" t="str">
        <f>IF(NOTA[[#This Row],[CONCAT4]]="","",_xlfn.IFNA(MATCH(NOTA[[#This Row],[CONCAT4]],[2]!RAW[CONCAT_H],0),FALSE))</f>
        <v/>
      </c>
      <c r="AQ481" s="38" t="str">
        <f>IF(NOTA[[#This Row],[CONCAT1]]="","",MATCH(NOTA[[#This Row],[CONCAT1]],[3]!db[NB NOTA_C],0))</f>
        <v/>
      </c>
      <c r="AR481" s="38" t="str">
        <f>IF(NOTA[[#This Row],[QTY/ CTN]]="","",TRUE)</f>
        <v/>
      </c>
      <c r="AS481" s="38" t="str">
        <f ca="1">IF(NOTA[[#This Row],[ID_H]]="","",IF(NOTA[[#This Row],[Column3]]=TRUE,NOTA[[#This Row],[QTY/ CTN]],INDEX([3]!db[QTY/ CTN],NOTA[[#This Row],[//DB]])))</f>
        <v/>
      </c>
      <c r="AT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1" s="38" t="str">
        <f ca="1">IF(NOTA[[#This Row],[ID_H]]="","",MATCH(NOTA[[#This Row],[NB NOTA_C_QTY]],[4]!db[NB NOTA_C_QTY+F],0))</f>
        <v/>
      </c>
      <c r="AV481" s="53" t="str">
        <f ca="1">IF(NOTA[[#This Row],[NB NOTA_C_QTY]]="","",ROW()-2)</f>
        <v/>
      </c>
    </row>
    <row r="482" spans="1:48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H482" s="47"/>
      <c r="N482" s="38"/>
      <c r="Q482" s="42"/>
      <c r="R482" s="48"/>
      <c r="S482" s="49"/>
      <c r="U482" s="50"/>
      <c r="V482" s="45"/>
      <c r="W482" s="50" t="str">
        <f>IF(NOTA[[#This Row],[HARGA/ CTN]]="",NOTA[[#This Row],[JUMLAH_H]],NOTA[[#This Row],[HARGA/ CTN]]*IF(NOTA[[#This Row],[C]]="",0,NOTA[[#This Row],[C]]))</f>
        <v/>
      </c>
      <c r="X482" s="50" t="str">
        <f>IF(NOTA[[#This Row],[JUMLAH]]="","",NOTA[[#This Row],[JUMLAH]]*NOTA[[#This Row],[DISC 1]])</f>
        <v/>
      </c>
      <c r="Y482" s="50" t="str">
        <f>IF(NOTA[[#This Row],[JUMLAH]]="","",(NOTA[[#This Row],[JUMLAH]]-NOTA[[#This Row],[DISC 1-]])*NOTA[[#This Row],[DISC 2]])</f>
        <v/>
      </c>
      <c r="Z482" s="50" t="str">
        <f>IF(NOTA[[#This Row],[JUMLAH]]="","",NOTA[[#This Row],[DISC 1-]]+NOTA[[#This Row],[DISC 2-]])</f>
        <v/>
      </c>
      <c r="AA482" s="50" t="str">
        <f>IF(NOTA[[#This Row],[JUMLAH]]="","",NOTA[[#This Row],[JUMLAH]]-NOTA[[#This Row],[DISC]])</f>
        <v/>
      </c>
      <c r="AB482" s="50"/>
      <c r="AC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2" s="50" t="str">
        <f>IF(OR(NOTA[[#This Row],[QTY]]="",NOTA[[#This Row],[HARGA SATUAN]]="",),"",NOTA[[#This Row],[QTY]]*NOTA[[#This Row],[HARGA SATUAN]])</f>
        <v/>
      </c>
      <c r="AG482" s="39" t="str">
        <f ca="1">IF(NOTA[ID_H]="","",INDEX(NOTA[TANGGAL],MATCH(,INDIRECT(ADDRESS(ROW(NOTA[TANGGAL]),COLUMN(NOTA[TANGGAL]))&amp;":"&amp;ADDRESS(ROW(),COLUMN(NOTA[TANGGAL]))),-1)))</f>
        <v/>
      </c>
      <c r="AH482" s="41" t="str">
        <f ca="1">IF(NOTA[[#This Row],[NAMA BARANG]]="","",INDEX(NOTA[SUPPLIER],MATCH(,INDIRECT(ADDRESS(ROW(NOTA[ID]),COLUMN(NOTA[ID]))&amp;":"&amp;ADDRESS(ROW(),COLUMN(NOTA[ID]))),-1)))</f>
        <v/>
      </c>
      <c r="AI482" s="41" t="str">
        <f ca="1">IF(NOTA[[#This Row],[ID_H]]="","",IF(NOTA[[#This Row],[FAKTUR]]="",INDIRECT(ADDRESS(ROW()-1,COLUMN())),NOTA[[#This Row],[FAKTUR]]))</f>
        <v/>
      </c>
      <c r="AJ482" s="38" t="str">
        <f ca="1">IF(NOTA[[#This Row],[ID]]="","",COUNTIF(NOTA[ID_H],NOTA[[#This Row],[ID_H]]))</f>
        <v/>
      </c>
      <c r="AK482" s="38" t="str">
        <f ca="1">IF(NOTA[[#This Row],[TGL.NOTA]]="",IF(NOTA[[#This Row],[SUPPLIER_H]]="","",AK481),MONTH(NOTA[[#This Row],[TGL.NOTA]]))</f>
        <v/>
      </c>
      <c r="AL482" s="38" t="str">
        <f>LOWER(SUBSTITUTE(SUBSTITUTE(SUBSTITUTE(SUBSTITUTE(SUBSTITUTE(SUBSTITUTE(SUBSTITUTE(SUBSTITUTE(SUBSTITUTE(NOTA[NAMA BARANG]," ",),".",""),"-",""),"(",""),")",""),",",""),"/",""),"""",""),"+",""))</f>
        <v/>
      </c>
      <c r="AM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8" t="str">
        <f>IF(NOTA[[#This Row],[CONCAT4]]="","",_xlfn.IFNA(MATCH(NOTA[[#This Row],[CONCAT4]],[2]!RAW[CONCAT_H],0),FALSE))</f>
        <v/>
      </c>
      <c r="AQ482" s="38" t="str">
        <f>IF(NOTA[[#This Row],[CONCAT1]]="","",MATCH(NOTA[[#This Row],[CONCAT1]],[3]!db[NB NOTA_C],0))</f>
        <v/>
      </c>
      <c r="AR482" s="38" t="str">
        <f>IF(NOTA[[#This Row],[QTY/ CTN]]="","",TRUE)</f>
        <v/>
      </c>
      <c r="AS482" s="38" t="str">
        <f ca="1">IF(NOTA[[#This Row],[ID_H]]="","",IF(NOTA[[#This Row],[Column3]]=TRUE,NOTA[[#This Row],[QTY/ CTN]],INDEX([3]!db[QTY/ CTN],NOTA[[#This Row],[//DB]])))</f>
        <v/>
      </c>
      <c r="AT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2" s="38" t="str">
        <f ca="1">IF(NOTA[[#This Row],[ID_H]]="","",MATCH(NOTA[[#This Row],[NB NOTA_C_QTY]],[4]!db[NB NOTA_C_QTY+F],0))</f>
        <v/>
      </c>
      <c r="AV482" s="53" t="str">
        <f ca="1">IF(NOTA[[#This Row],[NB NOTA_C_QTY]]="","",ROW()-2)</f>
        <v/>
      </c>
    </row>
    <row r="483" spans="1:48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H483" s="47"/>
      <c r="N483" s="38"/>
      <c r="Q483" s="42"/>
      <c r="R483" s="48"/>
      <c r="S483" s="49"/>
      <c r="U483" s="50"/>
      <c r="V483" s="45"/>
      <c r="W483" s="50" t="str">
        <f>IF(NOTA[[#This Row],[HARGA/ CTN]]="",NOTA[[#This Row],[JUMLAH_H]],NOTA[[#This Row],[HARGA/ CTN]]*IF(NOTA[[#This Row],[C]]="",0,NOTA[[#This Row],[C]]))</f>
        <v/>
      </c>
      <c r="X483" s="50" t="str">
        <f>IF(NOTA[[#This Row],[JUMLAH]]="","",NOTA[[#This Row],[JUMLAH]]*NOTA[[#This Row],[DISC 1]])</f>
        <v/>
      </c>
      <c r="Y483" s="50" t="str">
        <f>IF(NOTA[[#This Row],[JUMLAH]]="","",(NOTA[[#This Row],[JUMLAH]]-NOTA[[#This Row],[DISC 1-]])*NOTA[[#This Row],[DISC 2]])</f>
        <v/>
      </c>
      <c r="Z483" s="50" t="str">
        <f>IF(NOTA[[#This Row],[JUMLAH]]="","",NOTA[[#This Row],[DISC 1-]]+NOTA[[#This Row],[DISC 2-]])</f>
        <v/>
      </c>
      <c r="AA483" s="50" t="str">
        <f>IF(NOTA[[#This Row],[JUMLAH]]="","",NOTA[[#This Row],[JUMLAH]]-NOTA[[#This Row],[DISC]])</f>
        <v/>
      </c>
      <c r="AB483" s="50"/>
      <c r="AC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50" t="str">
        <f>IF(OR(NOTA[[#This Row],[QTY]]="",NOTA[[#This Row],[HARGA SATUAN]]="",),"",NOTA[[#This Row],[QTY]]*NOTA[[#This Row],[HARGA SATUAN]])</f>
        <v/>
      </c>
      <c r="AG483" s="39" t="str">
        <f ca="1">IF(NOTA[ID_H]="","",INDEX(NOTA[TANGGAL],MATCH(,INDIRECT(ADDRESS(ROW(NOTA[TANGGAL]),COLUMN(NOTA[TANGGAL]))&amp;":"&amp;ADDRESS(ROW(),COLUMN(NOTA[TANGGAL]))),-1)))</f>
        <v/>
      </c>
      <c r="AH483" s="41" t="str">
        <f ca="1">IF(NOTA[[#This Row],[NAMA BARANG]]="","",INDEX(NOTA[SUPPLIER],MATCH(,INDIRECT(ADDRESS(ROW(NOTA[ID]),COLUMN(NOTA[ID]))&amp;":"&amp;ADDRESS(ROW(),COLUMN(NOTA[ID]))),-1)))</f>
        <v/>
      </c>
      <c r="AI483" s="41" t="str">
        <f ca="1">IF(NOTA[[#This Row],[ID_H]]="","",IF(NOTA[[#This Row],[FAKTUR]]="",INDIRECT(ADDRESS(ROW()-1,COLUMN())),NOTA[[#This Row],[FAKTUR]]))</f>
        <v/>
      </c>
      <c r="AJ483" s="38" t="str">
        <f ca="1">IF(NOTA[[#This Row],[ID]]="","",COUNTIF(NOTA[ID_H],NOTA[[#This Row],[ID_H]]))</f>
        <v/>
      </c>
      <c r="AK483" s="38" t="str">
        <f ca="1">IF(NOTA[[#This Row],[TGL.NOTA]]="",IF(NOTA[[#This Row],[SUPPLIER_H]]="","",AK482),MONTH(NOTA[[#This Row],[TGL.NOTA]]))</f>
        <v/>
      </c>
      <c r="AL483" s="38" t="str">
        <f>LOWER(SUBSTITUTE(SUBSTITUTE(SUBSTITUTE(SUBSTITUTE(SUBSTITUTE(SUBSTITUTE(SUBSTITUTE(SUBSTITUTE(SUBSTITUTE(NOTA[NAMA BARANG]," ",),".",""),"-",""),"(",""),")",""),",",""),"/",""),"""",""),"+",""))</f>
        <v/>
      </c>
      <c r="AM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8" t="str">
        <f>IF(NOTA[[#This Row],[CONCAT4]]="","",_xlfn.IFNA(MATCH(NOTA[[#This Row],[CONCAT4]],[2]!RAW[CONCAT_H],0),FALSE))</f>
        <v/>
      </c>
      <c r="AQ483" s="38" t="str">
        <f>IF(NOTA[[#This Row],[CONCAT1]]="","",MATCH(NOTA[[#This Row],[CONCAT1]],[3]!db[NB NOTA_C],0))</f>
        <v/>
      </c>
      <c r="AR483" s="38" t="str">
        <f>IF(NOTA[[#This Row],[QTY/ CTN]]="","",TRUE)</f>
        <v/>
      </c>
      <c r="AS483" s="38" t="str">
        <f ca="1">IF(NOTA[[#This Row],[ID_H]]="","",IF(NOTA[[#This Row],[Column3]]=TRUE,NOTA[[#This Row],[QTY/ CTN]],INDEX([3]!db[QTY/ CTN],NOTA[[#This Row],[//DB]])))</f>
        <v/>
      </c>
      <c r="AT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3" s="38" t="str">
        <f ca="1">IF(NOTA[[#This Row],[ID_H]]="","",MATCH(NOTA[[#This Row],[NB NOTA_C_QTY]],[4]!db[NB NOTA_C_QTY+F],0))</f>
        <v/>
      </c>
      <c r="AV483" s="53" t="str">
        <f ca="1">IF(NOTA[[#This Row],[NB NOTA_C_QTY]]="","",ROW()-2)</f>
        <v/>
      </c>
    </row>
    <row r="484" spans="1:48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H484" s="47"/>
      <c r="N484" s="38"/>
      <c r="Q484" s="42"/>
      <c r="R484" s="48"/>
      <c r="S484" s="49"/>
      <c r="U484" s="50"/>
      <c r="V484" s="45"/>
      <c r="W484" s="50" t="str">
        <f>IF(NOTA[[#This Row],[HARGA/ CTN]]="",NOTA[[#This Row],[JUMLAH_H]],NOTA[[#This Row],[HARGA/ CTN]]*IF(NOTA[[#This Row],[C]]="",0,NOTA[[#This Row],[C]]))</f>
        <v/>
      </c>
      <c r="X484" s="50" t="str">
        <f>IF(NOTA[[#This Row],[JUMLAH]]="","",NOTA[[#This Row],[JUMLAH]]*NOTA[[#This Row],[DISC 1]])</f>
        <v/>
      </c>
      <c r="Y484" s="50" t="str">
        <f>IF(NOTA[[#This Row],[JUMLAH]]="","",(NOTA[[#This Row],[JUMLAH]]-NOTA[[#This Row],[DISC 1-]])*NOTA[[#This Row],[DISC 2]])</f>
        <v/>
      </c>
      <c r="Z484" s="50" t="str">
        <f>IF(NOTA[[#This Row],[JUMLAH]]="","",NOTA[[#This Row],[DISC 1-]]+NOTA[[#This Row],[DISC 2-]])</f>
        <v/>
      </c>
      <c r="AA484" s="50" t="str">
        <f>IF(NOTA[[#This Row],[JUMLAH]]="","",NOTA[[#This Row],[JUMLAH]]-NOTA[[#This Row],[DISC]])</f>
        <v/>
      </c>
      <c r="AB484" s="50"/>
      <c r="AC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0" t="str">
        <f>IF(OR(NOTA[[#This Row],[QTY]]="",NOTA[[#This Row],[HARGA SATUAN]]="",),"",NOTA[[#This Row],[QTY]]*NOTA[[#This Row],[HARGA SATUAN]])</f>
        <v/>
      </c>
      <c r="AG484" s="39" t="str">
        <f ca="1">IF(NOTA[ID_H]="","",INDEX(NOTA[TANGGAL],MATCH(,INDIRECT(ADDRESS(ROW(NOTA[TANGGAL]),COLUMN(NOTA[TANGGAL]))&amp;":"&amp;ADDRESS(ROW(),COLUMN(NOTA[TANGGAL]))),-1)))</f>
        <v/>
      </c>
      <c r="AH484" s="41" t="str">
        <f ca="1">IF(NOTA[[#This Row],[NAMA BARANG]]="","",INDEX(NOTA[SUPPLIER],MATCH(,INDIRECT(ADDRESS(ROW(NOTA[ID]),COLUMN(NOTA[ID]))&amp;":"&amp;ADDRESS(ROW(),COLUMN(NOTA[ID]))),-1)))</f>
        <v/>
      </c>
      <c r="AI484" s="41" t="str">
        <f ca="1">IF(NOTA[[#This Row],[ID_H]]="","",IF(NOTA[[#This Row],[FAKTUR]]="",INDIRECT(ADDRESS(ROW()-1,COLUMN())),NOTA[[#This Row],[FAKTUR]]))</f>
        <v/>
      </c>
      <c r="AJ484" s="38" t="str">
        <f ca="1">IF(NOTA[[#This Row],[ID]]="","",COUNTIF(NOTA[ID_H],NOTA[[#This Row],[ID_H]]))</f>
        <v/>
      </c>
      <c r="AK484" s="38" t="str">
        <f ca="1">IF(NOTA[[#This Row],[TGL.NOTA]]="",IF(NOTA[[#This Row],[SUPPLIER_H]]="","",AK483),MONTH(NOTA[[#This Row],[TGL.NOTA]]))</f>
        <v/>
      </c>
      <c r="AL484" s="38" t="str">
        <f>LOWER(SUBSTITUTE(SUBSTITUTE(SUBSTITUTE(SUBSTITUTE(SUBSTITUTE(SUBSTITUTE(SUBSTITUTE(SUBSTITUTE(SUBSTITUTE(NOTA[NAMA BARANG]," ",),".",""),"-",""),"(",""),")",""),",",""),"/",""),"""",""),"+",""))</f>
        <v/>
      </c>
      <c r="AM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8" t="str">
        <f>IF(NOTA[[#This Row],[CONCAT4]]="","",_xlfn.IFNA(MATCH(NOTA[[#This Row],[CONCAT4]],[2]!RAW[CONCAT_H],0),FALSE))</f>
        <v/>
      </c>
      <c r="AQ484" s="38" t="str">
        <f>IF(NOTA[[#This Row],[CONCAT1]]="","",MATCH(NOTA[[#This Row],[CONCAT1]],[3]!db[NB NOTA_C],0))</f>
        <v/>
      </c>
      <c r="AR484" s="38" t="str">
        <f>IF(NOTA[[#This Row],[QTY/ CTN]]="","",TRUE)</f>
        <v/>
      </c>
      <c r="AS484" s="38" t="str">
        <f ca="1">IF(NOTA[[#This Row],[ID_H]]="","",IF(NOTA[[#This Row],[Column3]]=TRUE,NOTA[[#This Row],[QTY/ CTN]],INDEX([3]!db[QTY/ CTN],NOTA[[#This Row],[//DB]])))</f>
        <v/>
      </c>
      <c r="AT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8" t="str">
        <f ca="1">IF(NOTA[[#This Row],[ID_H]]="","",MATCH(NOTA[[#This Row],[NB NOTA_C_QTY]],[4]!db[NB NOTA_C_QTY+F],0))</f>
        <v/>
      </c>
      <c r="AV484" s="53" t="str">
        <f ca="1">IF(NOTA[[#This Row],[NB NOTA_C_QTY]]="","",ROW()-2)</f>
        <v/>
      </c>
    </row>
    <row r="485" spans="1:48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H485" s="47"/>
      <c r="N485" s="38"/>
      <c r="Q485" s="42"/>
      <c r="R485" s="48"/>
      <c r="S485" s="49"/>
      <c r="U485" s="50"/>
      <c r="V485" s="45"/>
      <c r="W485" s="50" t="str">
        <f>IF(NOTA[[#This Row],[HARGA/ CTN]]="",NOTA[[#This Row],[JUMLAH_H]],NOTA[[#This Row],[HARGA/ CTN]]*IF(NOTA[[#This Row],[C]]="",0,NOTA[[#This Row],[C]]))</f>
        <v/>
      </c>
      <c r="X485" s="50" t="str">
        <f>IF(NOTA[[#This Row],[JUMLAH]]="","",NOTA[[#This Row],[JUMLAH]]*NOTA[[#This Row],[DISC 1]])</f>
        <v/>
      </c>
      <c r="Y485" s="50" t="str">
        <f>IF(NOTA[[#This Row],[JUMLAH]]="","",(NOTA[[#This Row],[JUMLAH]]-NOTA[[#This Row],[DISC 1-]])*NOTA[[#This Row],[DISC 2]])</f>
        <v/>
      </c>
      <c r="Z485" s="50" t="str">
        <f>IF(NOTA[[#This Row],[JUMLAH]]="","",NOTA[[#This Row],[DISC 1-]]+NOTA[[#This Row],[DISC 2-]])</f>
        <v/>
      </c>
      <c r="AA485" s="50" t="str">
        <f>IF(NOTA[[#This Row],[JUMLAH]]="","",NOTA[[#This Row],[JUMLAH]]-NOTA[[#This Row],[DISC]])</f>
        <v/>
      </c>
      <c r="AB485" s="50"/>
      <c r="AC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5" s="50" t="str">
        <f>IF(OR(NOTA[[#This Row],[QTY]]="",NOTA[[#This Row],[HARGA SATUAN]]="",),"",NOTA[[#This Row],[QTY]]*NOTA[[#This Row],[HARGA SATUAN]])</f>
        <v/>
      </c>
      <c r="AG485" s="39" t="str">
        <f ca="1">IF(NOTA[ID_H]="","",INDEX(NOTA[TANGGAL],MATCH(,INDIRECT(ADDRESS(ROW(NOTA[TANGGAL]),COLUMN(NOTA[TANGGAL]))&amp;":"&amp;ADDRESS(ROW(),COLUMN(NOTA[TANGGAL]))),-1)))</f>
        <v/>
      </c>
      <c r="AH485" s="41" t="str">
        <f ca="1">IF(NOTA[[#This Row],[NAMA BARANG]]="","",INDEX(NOTA[SUPPLIER],MATCH(,INDIRECT(ADDRESS(ROW(NOTA[ID]),COLUMN(NOTA[ID]))&amp;":"&amp;ADDRESS(ROW(),COLUMN(NOTA[ID]))),-1)))</f>
        <v/>
      </c>
      <c r="AI485" s="41" t="str">
        <f ca="1">IF(NOTA[[#This Row],[ID_H]]="","",IF(NOTA[[#This Row],[FAKTUR]]="",INDIRECT(ADDRESS(ROW()-1,COLUMN())),NOTA[[#This Row],[FAKTUR]]))</f>
        <v/>
      </c>
      <c r="AJ485" s="38" t="str">
        <f ca="1">IF(NOTA[[#This Row],[ID]]="","",COUNTIF(NOTA[ID_H],NOTA[[#This Row],[ID_H]]))</f>
        <v/>
      </c>
      <c r="AK485" s="38" t="str">
        <f ca="1">IF(NOTA[[#This Row],[TGL.NOTA]]="",IF(NOTA[[#This Row],[SUPPLIER_H]]="","",AK484),MONTH(NOTA[[#This Row],[TGL.NOTA]]))</f>
        <v/>
      </c>
      <c r="AL485" s="38" t="str">
        <f>LOWER(SUBSTITUTE(SUBSTITUTE(SUBSTITUTE(SUBSTITUTE(SUBSTITUTE(SUBSTITUTE(SUBSTITUTE(SUBSTITUTE(SUBSTITUTE(NOTA[NAMA BARANG]," ",),".",""),"-",""),"(",""),")",""),",",""),"/",""),"""",""),"+",""))</f>
        <v/>
      </c>
      <c r="AM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38" t="str">
        <f>IF(NOTA[[#This Row],[CONCAT4]]="","",_xlfn.IFNA(MATCH(NOTA[[#This Row],[CONCAT4]],[2]!RAW[CONCAT_H],0),FALSE))</f>
        <v/>
      </c>
      <c r="AQ485" s="38" t="str">
        <f>IF(NOTA[[#This Row],[CONCAT1]]="","",MATCH(NOTA[[#This Row],[CONCAT1]],[3]!db[NB NOTA_C],0))</f>
        <v/>
      </c>
      <c r="AR485" s="38" t="str">
        <f>IF(NOTA[[#This Row],[QTY/ CTN]]="","",TRUE)</f>
        <v/>
      </c>
      <c r="AS485" s="38" t="str">
        <f ca="1">IF(NOTA[[#This Row],[ID_H]]="","",IF(NOTA[[#This Row],[Column3]]=TRUE,NOTA[[#This Row],[QTY/ CTN]],INDEX([3]!db[QTY/ CTN],NOTA[[#This Row],[//DB]])))</f>
        <v/>
      </c>
      <c r="AT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5" s="38" t="str">
        <f ca="1">IF(NOTA[[#This Row],[ID_H]]="","",MATCH(NOTA[[#This Row],[NB NOTA_C_QTY]],[4]!db[NB NOTA_C_QTY+F],0))</f>
        <v/>
      </c>
      <c r="AV485" s="53" t="str">
        <f ca="1">IF(NOTA[[#This Row],[NB NOTA_C_QTY]]="","",ROW()-2)</f>
        <v/>
      </c>
    </row>
    <row r="486" spans="1:48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H486" s="47"/>
      <c r="N486" s="38"/>
      <c r="Q486" s="42"/>
      <c r="R486" s="48"/>
      <c r="S486" s="49"/>
      <c r="U486" s="50"/>
      <c r="V486" s="45"/>
      <c r="W486" s="50" t="str">
        <f>IF(NOTA[[#This Row],[HARGA/ CTN]]="",NOTA[[#This Row],[JUMLAH_H]],NOTA[[#This Row],[HARGA/ CTN]]*IF(NOTA[[#This Row],[C]]="",0,NOTA[[#This Row],[C]]))</f>
        <v/>
      </c>
      <c r="X486" s="50" t="str">
        <f>IF(NOTA[[#This Row],[JUMLAH]]="","",NOTA[[#This Row],[JUMLAH]]*NOTA[[#This Row],[DISC 1]])</f>
        <v/>
      </c>
      <c r="Y486" s="50" t="str">
        <f>IF(NOTA[[#This Row],[JUMLAH]]="","",(NOTA[[#This Row],[JUMLAH]]-NOTA[[#This Row],[DISC 1-]])*NOTA[[#This Row],[DISC 2]])</f>
        <v/>
      </c>
      <c r="Z486" s="50" t="str">
        <f>IF(NOTA[[#This Row],[JUMLAH]]="","",NOTA[[#This Row],[DISC 1-]]+NOTA[[#This Row],[DISC 2-]])</f>
        <v/>
      </c>
      <c r="AA486" s="50" t="str">
        <f>IF(NOTA[[#This Row],[JUMLAH]]="","",NOTA[[#This Row],[JUMLAH]]-NOTA[[#This Row],[DISC]])</f>
        <v/>
      </c>
      <c r="AB486" s="50"/>
      <c r="AC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6" s="50" t="str">
        <f>IF(OR(NOTA[[#This Row],[QTY]]="",NOTA[[#This Row],[HARGA SATUAN]]="",),"",NOTA[[#This Row],[QTY]]*NOTA[[#This Row],[HARGA SATUAN]])</f>
        <v/>
      </c>
      <c r="AG486" s="39" t="str">
        <f ca="1">IF(NOTA[ID_H]="","",INDEX(NOTA[TANGGAL],MATCH(,INDIRECT(ADDRESS(ROW(NOTA[TANGGAL]),COLUMN(NOTA[TANGGAL]))&amp;":"&amp;ADDRESS(ROW(),COLUMN(NOTA[TANGGAL]))),-1)))</f>
        <v/>
      </c>
      <c r="AH486" s="41" t="str">
        <f ca="1">IF(NOTA[[#This Row],[NAMA BARANG]]="","",INDEX(NOTA[SUPPLIER],MATCH(,INDIRECT(ADDRESS(ROW(NOTA[ID]),COLUMN(NOTA[ID]))&amp;":"&amp;ADDRESS(ROW(),COLUMN(NOTA[ID]))),-1)))</f>
        <v/>
      </c>
      <c r="AI486" s="41" t="str">
        <f ca="1">IF(NOTA[[#This Row],[ID_H]]="","",IF(NOTA[[#This Row],[FAKTUR]]="",INDIRECT(ADDRESS(ROW()-1,COLUMN())),NOTA[[#This Row],[FAKTUR]]))</f>
        <v/>
      </c>
      <c r="AJ486" s="38" t="str">
        <f ca="1">IF(NOTA[[#This Row],[ID]]="","",COUNTIF(NOTA[ID_H],NOTA[[#This Row],[ID_H]]))</f>
        <v/>
      </c>
      <c r="AK486" s="38" t="str">
        <f ca="1">IF(NOTA[[#This Row],[TGL.NOTA]]="",IF(NOTA[[#This Row],[SUPPLIER_H]]="","",AK485),MONTH(NOTA[[#This Row],[TGL.NOTA]]))</f>
        <v/>
      </c>
      <c r="AL486" s="38" t="str">
        <f>LOWER(SUBSTITUTE(SUBSTITUTE(SUBSTITUTE(SUBSTITUTE(SUBSTITUTE(SUBSTITUTE(SUBSTITUTE(SUBSTITUTE(SUBSTITUTE(NOTA[NAMA BARANG]," ",),".",""),"-",""),"(",""),")",""),",",""),"/",""),"""",""),"+",""))</f>
        <v/>
      </c>
      <c r="AM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8" t="str">
        <f>IF(NOTA[[#This Row],[CONCAT4]]="","",_xlfn.IFNA(MATCH(NOTA[[#This Row],[CONCAT4]],[2]!RAW[CONCAT_H],0),FALSE))</f>
        <v/>
      </c>
      <c r="AQ486" s="38" t="str">
        <f>IF(NOTA[[#This Row],[CONCAT1]]="","",MATCH(NOTA[[#This Row],[CONCAT1]],[3]!db[NB NOTA_C],0))</f>
        <v/>
      </c>
      <c r="AR486" s="38" t="str">
        <f>IF(NOTA[[#This Row],[QTY/ CTN]]="","",TRUE)</f>
        <v/>
      </c>
      <c r="AS486" s="38" t="str">
        <f ca="1">IF(NOTA[[#This Row],[ID_H]]="","",IF(NOTA[[#This Row],[Column3]]=TRUE,NOTA[[#This Row],[QTY/ CTN]],INDEX([3]!db[QTY/ CTN],NOTA[[#This Row],[//DB]])))</f>
        <v/>
      </c>
      <c r="AT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6" s="38" t="str">
        <f ca="1">IF(NOTA[[#This Row],[ID_H]]="","",MATCH(NOTA[[#This Row],[NB NOTA_C_QTY]],[4]!db[NB NOTA_C_QTY+F],0))</f>
        <v/>
      </c>
      <c r="AV486" s="53" t="str">
        <f ca="1">IF(NOTA[[#This Row],[NB NOTA_C_QTY]]="","",ROW()-2)</f>
        <v/>
      </c>
    </row>
    <row r="487" spans="1:48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H487" s="47"/>
      <c r="N487" s="38"/>
      <c r="Q487" s="42"/>
      <c r="R487" s="48"/>
      <c r="S487" s="49"/>
      <c r="U487" s="50"/>
      <c r="V487" s="45"/>
      <c r="W487" s="50" t="str">
        <f>IF(NOTA[[#This Row],[HARGA/ CTN]]="",NOTA[[#This Row],[JUMLAH_H]],NOTA[[#This Row],[HARGA/ CTN]]*IF(NOTA[[#This Row],[C]]="",0,NOTA[[#This Row],[C]]))</f>
        <v/>
      </c>
      <c r="X487" s="50" t="str">
        <f>IF(NOTA[[#This Row],[JUMLAH]]="","",NOTA[[#This Row],[JUMLAH]]*NOTA[[#This Row],[DISC 1]])</f>
        <v/>
      </c>
      <c r="Y487" s="50" t="str">
        <f>IF(NOTA[[#This Row],[JUMLAH]]="","",(NOTA[[#This Row],[JUMLAH]]-NOTA[[#This Row],[DISC 1-]])*NOTA[[#This Row],[DISC 2]])</f>
        <v/>
      </c>
      <c r="Z487" s="50" t="str">
        <f>IF(NOTA[[#This Row],[JUMLAH]]="","",NOTA[[#This Row],[DISC 1-]]+NOTA[[#This Row],[DISC 2-]])</f>
        <v/>
      </c>
      <c r="AA487" s="50" t="str">
        <f>IF(NOTA[[#This Row],[JUMLAH]]="","",NOTA[[#This Row],[JUMLAH]]-NOTA[[#This Row],[DISC]])</f>
        <v/>
      </c>
      <c r="AB487" s="50"/>
      <c r="AC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50" t="str">
        <f>IF(OR(NOTA[[#This Row],[QTY]]="",NOTA[[#This Row],[HARGA SATUAN]]="",),"",NOTA[[#This Row],[QTY]]*NOTA[[#This Row],[HARGA SATUAN]])</f>
        <v/>
      </c>
      <c r="AG487" s="39" t="str">
        <f ca="1">IF(NOTA[ID_H]="","",INDEX(NOTA[TANGGAL],MATCH(,INDIRECT(ADDRESS(ROW(NOTA[TANGGAL]),COLUMN(NOTA[TANGGAL]))&amp;":"&amp;ADDRESS(ROW(),COLUMN(NOTA[TANGGAL]))),-1)))</f>
        <v/>
      </c>
      <c r="AH487" s="41" t="str">
        <f ca="1">IF(NOTA[[#This Row],[NAMA BARANG]]="","",INDEX(NOTA[SUPPLIER],MATCH(,INDIRECT(ADDRESS(ROW(NOTA[ID]),COLUMN(NOTA[ID]))&amp;":"&amp;ADDRESS(ROW(),COLUMN(NOTA[ID]))),-1)))</f>
        <v/>
      </c>
      <c r="AI487" s="41" t="str">
        <f ca="1">IF(NOTA[[#This Row],[ID_H]]="","",IF(NOTA[[#This Row],[FAKTUR]]="",INDIRECT(ADDRESS(ROW()-1,COLUMN())),NOTA[[#This Row],[FAKTUR]]))</f>
        <v/>
      </c>
      <c r="AJ487" s="38" t="str">
        <f ca="1">IF(NOTA[[#This Row],[ID]]="","",COUNTIF(NOTA[ID_H],NOTA[[#This Row],[ID_H]]))</f>
        <v/>
      </c>
      <c r="AK487" s="38" t="str">
        <f ca="1">IF(NOTA[[#This Row],[TGL.NOTA]]="",IF(NOTA[[#This Row],[SUPPLIER_H]]="","",AK486),MONTH(NOTA[[#This Row],[TGL.NOTA]]))</f>
        <v/>
      </c>
      <c r="AL487" s="38" t="str">
        <f>LOWER(SUBSTITUTE(SUBSTITUTE(SUBSTITUTE(SUBSTITUTE(SUBSTITUTE(SUBSTITUTE(SUBSTITUTE(SUBSTITUTE(SUBSTITUTE(NOTA[NAMA BARANG]," ",),".",""),"-",""),"(",""),")",""),",",""),"/",""),"""",""),"+",""))</f>
        <v/>
      </c>
      <c r="AM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8" t="str">
        <f>IF(NOTA[[#This Row],[CONCAT4]]="","",_xlfn.IFNA(MATCH(NOTA[[#This Row],[CONCAT4]],[2]!RAW[CONCAT_H],0),FALSE))</f>
        <v/>
      </c>
      <c r="AQ487" s="38" t="str">
        <f>IF(NOTA[[#This Row],[CONCAT1]]="","",MATCH(NOTA[[#This Row],[CONCAT1]],[3]!db[NB NOTA_C],0))</f>
        <v/>
      </c>
      <c r="AR487" s="38" t="str">
        <f>IF(NOTA[[#This Row],[QTY/ CTN]]="","",TRUE)</f>
        <v/>
      </c>
      <c r="AS487" s="38" t="str">
        <f ca="1">IF(NOTA[[#This Row],[ID_H]]="","",IF(NOTA[[#This Row],[Column3]]=TRUE,NOTA[[#This Row],[QTY/ CTN]],INDEX([3]!db[QTY/ CTN],NOTA[[#This Row],[//DB]])))</f>
        <v/>
      </c>
      <c r="AT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7" s="38" t="str">
        <f ca="1">IF(NOTA[[#This Row],[ID_H]]="","",MATCH(NOTA[[#This Row],[NB NOTA_C_QTY]],[4]!db[NB NOTA_C_QTY+F],0))</f>
        <v/>
      </c>
      <c r="AV487" s="53" t="str">
        <f ca="1">IF(NOTA[[#This Row],[NB NOTA_C_QTY]]="","",ROW()-2)</f>
        <v/>
      </c>
    </row>
    <row r="488" spans="1:48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H488" s="47"/>
      <c r="N488" s="38"/>
      <c r="Q488" s="42"/>
      <c r="R488" s="48"/>
      <c r="S488" s="49"/>
      <c r="U488" s="50"/>
      <c r="V488" s="45"/>
      <c r="W488" s="50" t="str">
        <f>IF(NOTA[[#This Row],[HARGA/ CTN]]="",NOTA[[#This Row],[JUMLAH_H]],NOTA[[#This Row],[HARGA/ CTN]]*IF(NOTA[[#This Row],[C]]="",0,NOTA[[#This Row],[C]]))</f>
        <v/>
      </c>
      <c r="X488" s="50" t="str">
        <f>IF(NOTA[[#This Row],[JUMLAH]]="","",NOTA[[#This Row],[JUMLAH]]*NOTA[[#This Row],[DISC 1]])</f>
        <v/>
      </c>
      <c r="Y488" s="50" t="str">
        <f>IF(NOTA[[#This Row],[JUMLAH]]="","",(NOTA[[#This Row],[JUMLAH]]-NOTA[[#This Row],[DISC 1-]])*NOTA[[#This Row],[DISC 2]])</f>
        <v/>
      </c>
      <c r="Z488" s="50" t="str">
        <f>IF(NOTA[[#This Row],[JUMLAH]]="","",NOTA[[#This Row],[DISC 1-]]+NOTA[[#This Row],[DISC 2-]])</f>
        <v/>
      </c>
      <c r="AA488" s="50" t="str">
        <f>IF(NOTA[[#This Row],[JUMLAH]]="","",NOTA[[#This Row],[JUMLAH]]-NOTA[[#This Row],[DISC]])</f>
        <v/>
      </c>
      <c r="AB488" s="50"/>
      <c r="AC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8" s="50" t="str">
        <f>IF(OR(NOTA[[#This Row],[QTY]]="",NOTA[[#This Row],[HARGA SATUAN]]="",),"",NOTA[[#This Row],[QTY]]*NOTA[[#This Row],[HARGA SATUAN]])</f>
        <v/>
      </c>
      <c r="AG488" s="39" t="str">
        <f ca="1">IF(NOTA[ID_H]="","",INDEX(NOTA[TANGGAL],MATCH(,INDIRECT(ADDRESS(ROW(NOTA[TANGGAL]),COLUMN(NOTA[TANGGAL]))&amp;":"&amp;ADDRESS(ROW(),COLUMN(NOTA[TANGGAL]))),-1)))</f>
        <v/>
      </c>
      <c r="AH488" s="41" t="str">
        <f ca="1">IF(NOTA[[#This Row],[NAMA BARANG]]="","",INDEX(NOTA[SUPPLIER],MATCH(,INDIRECT(ADDRESS(ROW(NOTA[ID]),COLUMN(NOTA[ID]))&amp;":"&amp;ADDRESS(ROW(),COLUMN(NOTA[ID]))),-1)))</f>
        <v/>
      </c>
      <c r="AI488" s="41" t="str">
        <f ca="1">IF(NOTA[[#This Row],[ID_H]]="","",IF(NOTA[[#This Row],[FAKTUR]]="",INDIRECT(ADDRESS(ROW()-1,COLUMN())),NOTA[[#This Row],[FAKTUR]]))</f>
        <v/>
      </c>
      <c r="AJ488" s="38" t="str">
        <f ca="1">IF(NOTA[[#This Row],[ID]]="","",COUNTIF(NOTA[ID_H],NOTA[[#This Row],[ID_H]]))</f>
        <v/>
      </c>
      <c r="AK488" s="38" t="str">
        <f ca="1">IF(NOTA[[#This Row],[TGL.NOTA]]="",IF(NOTA[[#This Row],[SUPPLIER_H]]="","",AK487),MONTH(NOTA[[#This Row],[TGL.NOTA]]))</f>
        <v/>
      </c>
      <c r="AL488" s="38" t="str">
        <f>LOWER(SUBSTITUTE(SUBSTITUTE(SUBSTITUTE(SUBSTITUTE(SUBSTITUTE(SUBSTITUTE(SUBSTITUTE(SUBSTITUTE(SUBSTITUTE(NOTA[NAMA BARANG]," ",),".",""),"-",""),"(",""),")",""),",",""),"/",""),"""",""),"+",""))</f>
        <v/>
      </c>
      <c r="AM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38" t="str">
        <f>IF(NOTA[[#This Row],[CONCAT4]]="","",_xlfn.IFNA(MATCH(NOTA[[#This Row],[CONCAT4]],[2]!RAW[CONCAT_H],0),FALSE))</f>
        <v/>
      </c>
      <c r="AQ488" s="38" t="str">
        <f>IF(NOTA[[#This Row],[CONCAT1]]="","",MATCH(NOTA[[#This Row],[CONCAT1]],[3]!db[NB NOTA_C],0))</f>
        <v/>
      </c>
      <c r="AR488" s="38" t="str">
        <f>IF(NOTA[[#This Row],[QTY/ CTN]]="","",TRUE)</f>
        <v/>
      </c>
      <c r="AS488" s="38" t="str">
        <f ca="1">IF(NOTA[[#This Row],[ID_H]]="","",IF(NOTA[[#This Row],[Column3]]=TRUE,NOTA[[#This Row],[QTY/ CTN]],INDEX([3]!db[QTY/ CTN],NOTA[[#This Row],[//DB]])))</f>
        <v/>
      </c>
      <c r="AT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8" s="38" t="str">
        <f ca="1">IF(NOTA[[#This Row],[ID_H]]="","",MATCH(NOTA[[#This Row],[NB NOTA_C_QTY]],[4]!db[NB NOTA_C_QTY+F],0))</f>
        <v/>
      </c>
      <c r="AV488" s="53" t="str">
        <f ca="1">IF(NOTA[[#This Row],[NB NOTA_C_QTY]]="","",ROW()-2)</f>
        <v/>
      </c>
    </row>
    <row r="489" spans="1:48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H489" s="47"/>
      <c r="N489" s="38"/>
      <c r="Q489" s="42"/>
      <c r="R489" s="48"/>
      <c r="S489" s="49"/>
      <c r="U489" s="50"/>
      <c r="V489" s="45"/>
      <c r="W489" s="50" t="str">
        <f>IF(NOTA[[#This Row],[HARGA/ CTN]]="",NOTA[[#This Row],[JUMLAH_H]],NOTA[[#This Row],[HARGA/ CTN]]*IF(NOTA[[#This Row],[C]]="",0,NOTA[[#This Row],[C]]))</f>
        <v/>
      </c>
      <c r="X489" s="50" t="str">
        <f>IF(NOTA[[#This Row],[JUMLAH]]="","",NOTA[[#This Row],[JUMLAH]]*NOTA[[#This Row],[DISC 1]])</f>
        <v/>
      </c>
      <c r="Y489" s="50" t="str">
        <f>IF(NOTA[[#This Row],[JUMLAH]]="","",(NOTA[[#This Row],[JUMLAH]]-NOTA[[#This Row],[DISC 1-]])*NOTA[[#This Row],[DISC 2]])</f>
        <v/>
      </c>
      <c r="Z489" s="50" t="str">
        <f>IF(NOTA[[#This Row],[JUMLAH]]="","",NOTA[[#This Row],[DISC 1-]]+NOTA[[#This Row],[DISC 2-]])</f>
        <v/>
      </c>
      <c r="AA489" s="50" t="str">
        <f>IF(NOTA[[#This Row],[JUMLAH]]="","",NOTA[[#This Row],[JUMLAH]]-NOTA[[#This Row],[DISC]])</f>
        <v/>
      </c>
      <c r="AB489" s="50"/>
      <c r="AC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50" t="str">
        <f>IF(OR(NOTA[[#This Row],[QTY]]="",NOTA[[#This Row],[HARGA SATUAN]]="",),"",NOTA[[#This Row],[QTY]]*NOTA[[#This Row],[HARGA SATUAN]])</f>
        <v/>
      </c>
      <c r="AG489" s="39" t="str">
        <f ca="1">IF(NOTA[ID_H]="","",INDEX(NOTA[TANGGAL],MATCH(,INDIRECT(ADDRESS(ROW(NOTA[TANGGAL]),COLUMN(NOTA[TANGGAL]))&amp;":"&amp;ADDRESS(ROW(),COLUMN(NOTA[TANGGAL]))),-1)))</f>
        <v/>
      </c>
      <c r="AH489" s="41" t="str">
        <f ca="1">IF(NOTA[[#This Row],[NAMA BARANG]]="","",INDEX(NOTA[SUPPLIER],MATCH(,INDIRECT(ADDRESS(ROW(NOTA[ID]),COLUMN(NOTA[ID]))&amp;":"&amp;ADDRESS(ROW(),COLUMN(NOTA[ID]))),-1)))</f>
        <v/>
      </c>
      <c r="AI489" s="41" t="str">
        <f ca="1">IF(NOTA[[#This Row],[ID_H]]="","",IF(NOTA[[#This Row],[FAKTUR]]="",INDIRECT(ADDRESS(ROW()-1,COLUMN())),NOTA[[#This Row],[FAKTUR]]))</f>
        <v/>
      </c>
      <c r="AJ489" s="38" t="str">
        <f ca="1">IF(NOTA[[#This Row],[ID]]="","",COUNTIF(NOTA[ID_H],NOTA[[#This Row],[ID_H]]))</f>
        <v/>
      </c>
      <c r="AK489" s="38" t="str">
        <f ca="1">IF(NOTA[[#This Row],[TGL.NOTA]]="",IF(NOTA[[#This Row],[SUPPLIER_H]]="","",AK488),MONTH(NOTA[[#This Row],[TGL.NOTA]]))</f>
        <v/>
      </c>
      <c r="AL489" s="38" t="str">
        <f>LOWER(SUBSTITUTE(SUBSTITUTE(SUBSTITUTE(SUBSTITUTE(SUBSTITUTE(SUBSTITUTE(SUBSTITUTE(SUBSTITUTE(SUBSTITUTE(NOTA[NAMA BARANG]," ",),".",""),"-",""),"(",""),")",""),",",""),"/",""),"""",""),"+",""))</f>
        <v/>
      </c>
      <c r="AM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8" t="str">
        <f>IF(NOTA[[#This Row],[CONCAT4]]="","",_xlfn.IFNA(MATCH(NOTA[[#This Row],[CONCAT4]],[2]!RAW[CONCAT_H],0),FALSE))</f>
        <v/>
      </c>
      <c r="AQ489" s="38" t="str">
        <f>IF(NOTA[[#This Row],[CONCAT1]]="","",MATCH(NOTA[[#This Row],[CONCAT1]],[3]!db[NB NOTA_C],0))</f>
        <v/>
      </c>
      <c r="AR489" s="38" t="str">
        <f>IF(NOTA[[#This Row],[QTY/ CTN]]="","",TRUE)</f>
        <v/>
      </c>
      <c r="AS489" s="38" t="str">
        <f ca="1">IF(NOTA[[#This Row],[ID_H]]="","",IF(NOTA[[#This Row],[Column3]]=TRUE,NOTA[[#This Row],[QTY/ CTN]],INDEX([3]!db[QTY/ CTN],NOTA[[#This Row],[//DB]])))</f>
        <v/>
      </c>
      <c r="AT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9" s="38" t="str">
        <f ca="1">IF(NOTA[[#This Row],[ID_H]]="","",MATCH(NOTA[[#This Row],[NB NOTA_C_QTY]],[4]!db[NB NOTA_C_QTY+F],0))</f>
        <v/>
      </c>
      <c r="AV489" s="53" t="str">
        <f ca="1">IF(NOTA[[#This Row],[NB NOTA_C_QTY]]="","",ROW()-2)</f>
        <v/>
      </c>
    </row>
    <row r="490" spans="1:48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H490" s="47"/>
      <c r="N490" s="38"/>
      <c r="Q490" s="42"/>
      <c r="R490" s="48"/>
      <c r="S490" s="49"/>
      <c r="U490" s="50"/>
      <c r="V490" s="45"/>
      <c r="W490" s="50" t="str">
        <f>IF(NOTA[[#This Row],[HARGA/ CTN]]="",NOTA[[#This Row],[JUMLAH_H]],NOTA[[#This Row],[HARGA/ CTN]]*IF(NOTA[[#This Row],[C]]="",0,NOTA[[#This Row],[C]]))</f>
        <v/>
      </c>
      <c r="X490" s="50" t="str">
        <f>IF(NOTA[[#This Row],[JUMLAH]]="","",NOTA[[#This Row],[JUMLAH]]*NOTA[[#This Row],[DISC 1]])</f>
        <v/>
      </c>
      <c r="Y490" s="50" t="str">
        <f>IF(NOTA[[#This Row],[JUMLAH]]="","",(NOTA[[#This Row],[JUMLAH]]-NOTA[[#This Row],[DISC 1-]])*NOTA[[#This Row],[DISC 2]])</f>
        <v/>
      </c>
      <c r="Z490" s="50" t="str">
        <f>IF(NOTA[[#This Row],[JUMLAH]]="","",NOTA[[#This Row],[DISC 1-]]+NOTA[[#This Row],[DISC 2-]])</f>
        <v/>
      </c>
      <c r="AA490" s="50" t="str">
        <f>IF(NOTA[[#This Row],[JUMLAH]]="","",NOTA[[#This Row],[JUMLAH]]-NOTA[[#This Row],[DISC]])</f>
        <v/>
      </c>
      <c r="AB490" s="50"/>
      <c r="AC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50" t="str">
        <f>IF(OR(NOTA[[#This Row],[QTY]]="",NOTA[[#This Row],[HARGA SATUAN]]="",),"",NOTA[[#This Row],[QTY]]*NOTA[[#This Row],[HARGA SATUAN]])</f>
        <v/>
      </c>
      <c r="AG490" s="39" t="str">
        <f ca="1">IF(NOTA[ID_H]="","",INDEX(NOTA[TANGGAL],MATCH(,INDIRECT(ADDRESS(ROW(NOTA[TANGGAL]),COLUMN(NOTA[TANGGAL]))&amp;":"&amp;ADDRESS(ROW(),COLUMN(NOTA[TANGGAL]))),-1)))</f>
        <v/>
      </c>
      <c r="AH490" s="41" t="str">
        <f ca="1">IF(NOTA[[#This Row],[NAMA BARANG]]="","",INDEX(NOTA[SUPPLIER],MATCH(,INDIRECT(ADDRESS(ROW(NOTA[ID]),COLUMN(NOTA[ID]))&amp;":"&amp;ADDRESS(ROW(),COLUMN(NOTA[ID]))),-1)))</f>
        <v/>
      </c>
      <c r="AI490" s="41" t="str">
        <f ca="1">IF(NOTA[[#This Row],[ID_H]]="","",IF(NOTA[[#This Row],[FAKTUR]]="",INDIRECT(ADDRESS(ROW()-1,COLUMN())),NOTA[[#This Row],[FAKTUR]]))</f>
        <v/>
      </c>
      <c r="AJ490" s="38" t="str">
        <f ca="1">IF(NOTA[[#This Row],[ID]]="","",COUNTIF(NOTA[ID_H],NOTA[[#This Row],[ID_H]]))</f>
        <v/>
      </c>
      <c r="AK490" s="38" t="str">
        <f ca="1">IF(NOTA[[#This Row],[TGL.NOTA]]="",IF(NOTA[[#This Row],[SUPPLIER_H]]="","",AK489),MONTH(NOTA[[#This Row],[TGL.NOTA]]))</f>
        <v/>
      </c>
      <c r="AL490" s="38" t="str">
        <f>LOWER(SUBSTITUTE(SUBSTITUTE(SUBSTITUTE(SUBSTITUTE(SUBSTITUTE(SUBSTITUTE(SUBSTITUTE(SUBSTITUTE(SUBSTITUTE(NOTA[NAMA BARANG]," ",),".",""),"-",""),"(",""),")",""),",",""),"/",""),"""",""),"+",""))</f>
        <v/>
      </c>
      <c r="AM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8" t="str">
        <f>IF(NOTA[[#This Row],[CONCAT4]]="","",_xlfn.IFNA(MATCH(NOTA[[#This Row],[CONCAT4]],[2]!RAW[CONCAT_H],0),FALSE))</f>
        <v/>
      </c>
      <c r="AQ490" s="38" t="str">
        <f>IF(NOTA[[#This Row],[CONCAT1]]="","",MATCH(NOTA[[#This Row],[CONCAT1]],[3]!db[NB NOTA_C],0))</f>
        <v/>
      </c>
      <c r="AR490" s="38" t="str">
        <f>IF(NOTA[[#This Row],[QTY/ CTN]]="","",TRUE)</f>
        <v/>
      </c>
      <c r="AS490" s="38" t="str">
        <f ca="1">IF(NOTA[[#This Row],[ID_H]]="","",IF(NOTA[[#This Row],[Column3]]=TRUE,NOTA[[#This Row],[QTY/ CTN]],INDEX([3]!db[QTY/ CTN],NOTA[[#This Row],[//DB]])))</f>
        <v/>
      </c>
      <c r="AT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0" s="38" t="str">
        <f ca="1">IF(NOTA[[#This Row],[ID_H]]="","",MATCH(NOTA[[#This Row],[NB NOTA_C_QTY]],[4]!db[NB NOTA_C_QTY+F],0))</f>
        <v/>
      </c>
      <c r="AV490" s="53" t="str">
        <f ca="1">IF(NOTA[[#This Row],[NB NOTA_C_QTY]]="","",ROW()-2)</f>
        <v/>
      </c>
    </row>
    <row r="491" spans="1:48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H491" s="47"/>
      <c r="N491" s="38"/>
      <c r="Q491" s="42"/>
      <c r="R491" s="48"/>
      <c r="S491" s="49"/>
      <c r="U491" s="50"/>
      <c r="V491" s="45"/>
      <c r="W491" s="50" t="str">
        <f>IF(NOTA[[#This Row],[HARGA/ CTN]]="",NOTA[[#This Row],[JUMLAH_H]],NOTA[[#This Row],[HARGA/ CTN]]*IF(NOTA[[#This Row],[C]]="",0,NOTA[[#This Row],[C]]))</f>
        <v/>
      </c>
      <c r="X491" s="50" t="str">
        <f>IF(NOTA[[#This Row],[JUMLAH]]="","",NOTA[[#This Row],[JUMLAH]]*NOTA[[#This Row],[DISC 1]])</f>
        <v/>
      </c>
      <c r="Y491" s="50" t="str">
        <f>IF(NOTA[[#This Row],[JUMLAH]]="","",(NOTA[[#This Row],[JUMLAH]]-NOTA[[#This Row],[DISC 1-]])*NOTA[[#This Row],[DISC 2]])</f>
        <v/>
      </c>
      <c r="Z491" s="50" t="str">
        <f>IF(NOTA[[#This Row],[JUMLAH]]="","",NOTA[[#This Row],[DISC 1-]]+NOTA[[#This Row],[DISC 2-]])</f>
        <v/>
      </c>
      <c r="AA491" s="50" t="str">
        <f>IF(NOTA[[#This Row],[JUMLAH]]="","",NOTA[[#This Row],[JUMLAH]]-NOTA[[#This Row],[DISC]])</f>
        <v/>
      </c>
      <c r="AB491" s="50"/>
      <c r="AC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1" s="50" t="str">
        <f>IF(OR(NOTA[[#This Row],[QTY]]="",NOTA[[#This Row],[HARGA SATUAN]]="",),"",NOTA[[#This Row],[QTY]]*NOTA[[#This Row],[HARGA SATUAN]])</f>
        <v/>
      </c>
      <c r="AG491" s="39" t="str">
        <f ca="1">IF(NOTA[ID_H]="","",INDEX(NOTA[TANGGAL],MATCH(,INDIRECT(ADDRESS(ROW(NOTA[TANGGAL]),COLUMN(NOTA[TANGGAL]))&amp;":"&amp;ADDRESS(ROW(),COLUMN(NOTA[TANGGAL]))),-1)))</f>
        <v/>
      </c>
      <c r="AH491" s="41" t="str">
        <f ca="1">IF(NOTA[[#This Row],[NAMA BARANG]]="","",INDEX(NOTA[SUPPLIER],MATCH(,INDIRECT(ADDRESS(ROW(NOTA[ID]),COLUMN(NOTA[ID]))&amp;":"&amp;ADDRESS(ROW(),COLUMN(NOTA[ID]))),-1)))</f>
        <v/>
      </c>
      <c r="AI491" s="41" t="str">
        <f ca="1">IF(NOTA[[#This Row],[ID_H]]="","",IF(NOTA[[#This Row],[FAKTUR]]="",INDIRECT(ADDRESS(ROW()-1,COLUMN())),NOTA[[#This Row],[FAKTUR]]))</f>
        <v/>
      </c>
      <c r="AJ491" s="38" t="str">
        <f ca="1">IF(NOTA[[#This Row],[ID]]="","",COUNTIF(NOTA[ID_H],NOTA[[#This Row],[ID_H]]))</f>
        <v/>
      </c>
      <c r="AK491" s="38" t="str">
        <f ca="1">IF(NOTA[[#This Row],[TGL.NOTA]]="",IF(NOTA[[#This Row],[SUPPLIER_H]]="","",AK490),MONTH(NOTA[[#This Row],[TGL.NOTA]]))</f>
        <v/>
      </c>
      <c r="AL491" s="38" t="str">
        <f>LOWER(SUBSTITUTE(SUBSTITUTE(SUBSTITUTE(SUBSTITUTE(SUBSTITUTE(SUBSTITUTE(SUBSTITUTE(SUBSTITUTE(SUBSTITUTE(NOTA[NAMA BARANG]," ",),".",""),"-",""),"(",""),")",""),",",""),"/",""),"""",""),"+",""))</f>
        <v/>
      </c>
      <c r="AM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8" t="str">
        <f>IF(NOTA[[#This Row],[CONCAT4]]="","",_xlfn.IFNA(MATCH(NOTA[[#This Row],[CONCAT4]],[2]!RAW[CONCAT_H],0),FALSE))</f>
        <v/>
      </c>
      <c r="AQ491" s="38" t="str">
        <f>IF(NOTA[[#This Row],[CONCAT1]]="","",MATCH(NOTA[[#This Row],[CONCAT1]],[3]!db[NB NOTA_C],0))</f>
        <v/>
      </c>
      <c r="AR491" s="38" t="str">
        <f>IF(NOTA[[#This Row],[QTY/ CTN]]="","",TRUE)</f>
        <v/>
      </c>
      <c r="AS491" s="38" t="str">
        <f ca="1">IF(NOTA[[#This Row],[ID_H]]="","",IF(NOTA[[#This Row],[Column3]]=TRUE,NOTA[[#This Row],[QTY/ CTN]],INDEX([3]!db[QTY/ CTN],NOTA[[#This Row],[//DB]])))</f>
        <v/>
      </c>
      <c r="AT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1" s="38" t="str">
        <f ca="1">IF(NOTA[[#This Row],[ID_H]]="","",MATCH(NOTA[[#This Row],[NB NOTA_C_QTY]],[4]!db[NB NOTA_C_QTY+F],0))</f>
        <v/>
      </c>
      <c r="AV491" s="53" t="str">
        <f ca="1">IF(NOTA[[#This Row],[NB NOTA_C_QTY]]="","",ROW()-2)</f>
        <v/>
      </c>
    </row>
    <row r="492" spans="1:48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H492" s="47"/>
      <c r="N492" s="38"/>
      <c r="Q492" s="42"/>
      <c r="R492" s="48"/>
      <c r="S492" s="49"/>
      <c r="U492" s="50"/>
      <c r="V492" s="45"/>
      <c r="W492" s="50" t="str">
        <f>IF(NOTA[[#This Row],[HARGA/ CTN]]="",NOTA[[#This Row],[JUMLAH_H]],NOTA[[#This Row],[HARGA/ CTN]]*IF(NOTA[[#This Row],[C]]="",0,NOTA[[#This Row],[C]]))</f>
        <v/>
      </c>
      <c r="X492" s="50" t="str">
        <f>IF(NOTA[[#This Row],[JUMLAH]]="","",NOTA[[#This Row],[JUMLAH]]*NOTA[[#This Row],[DISC 1]])</f>
        <v/>
      </c>
      <c r="Y492" s="50" t="str">
        <f>IF(NOTA[[#This Row],[JUMLAH]]="","",(NOTA[[#This Row],[JUMLAH]]-NOTA[[#This Row],[DISC 1-]])*NOTA[[#This Row],[DISC 2]])</f>
        <v/>
      </c>
      <c r="Z492" s="50" t="str">
        <f>IF(NOTA[[#This Row],[JUMLAH]]="","",NOTA[[#This Row],[DISC 1-]]+NOTA[[#This Row],[DISC 2-]])</f>
        <v/>
      </c>
      <c r="AA492" s="50" t="str">
        <f>IF(NOTA[[#This Row],[JUMLAH]]="","",NOTA[[#This Row],[JUMLAH]]-NOTA[[#This Row],[DISC]])</f>
        <v/>
      </c>
      <c r="AB492" s="50"/>
      <c r="AC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2" s="50" t="str">
        <f>IF(OR(NOTA[[#This Row],[QTY]]="",NOTA[[#This Row],[HARGA SATUAN]]="",),"",NOTA[[#This Row],[QTY]]*NOTA[[#This Row],[HARGA SATUAN]])</f>
        <v/>
      </c>
      <c r="AG492" s="39" t="str">
        <f ca="1">IF(NOTA[ID_H]="","",INDEX(NOTA[TANGGAL],MATCH(,INDIRECT(ADDRESS(ROW(NOTA[TANGGAL]),COLUMN(NOTA[TANGGAL]))&amp;":"&amp;ADDRESS(ROW(),COLUMN(NOTA[TANGGAL]))),-1)))</f>
        <v/>
      </c>
      <c r="AH492" s="41" t="str">
        <f ca="1">IF(NOTA[[#This Row],[NAMA BARANG]]="","",INDEX(NOTA[SUPPLIER],MATCH(,INDIRECT(ADDRESS(ROW(NOTA[ID]),COLUMN(NOTA[ID]))&amp;":"&amp;ADDRESS(ROW(),COLUMN(NOTA[ID]))),-1)))</f>
        <v/>
      </c>
      <c r="AI492" s="41" t="str">
        <f ca="1">IF(NOTA[[#This Row],[ID_H]]="","",IF(NOTA[[#This Row],[FAKTUR]]="",INDIRECT(ADDRESS(ROW()-1,COLUMN())),NOTA[[#This Row],[FAKTUR]]))</f>
        <v/>
      </c>
      <c r="AJ492" s="38" t="str">
        <f ca="1">IF(NOTA[[#This Row],[ID]]="","",COUNTIF(NOTA[ID_H],NOTA[[#This Row],[ID_H]]))</f>
        <v/>
      </c>
      <c r="AK492" s="38" t="str">
        <f ca="1">IF(NOTA[[#This Row],[TGL.NOTA]]="",IF(NOTA[[#This Row],[SUPPLIER_H]]="","",AK491),MONTH(NOTA[[#This Row],[TGL.NOTA]]))</f>
        <v/>
      </c>
      <c r="AL492" s="38" t="str">
        <f>LOWER(SUBSTITUTE(SUBSTITUTE(SUBSTITUTE(SUBSTITUTE(SUBSTITUTE(SUBSTITUTE(SUBSTITUTE(SUBSTITUTE(SUBSTITUTE(NOTA[NAMA BARANG]," ",),".",""),"-",""),"(",""),")",""),",",""),"/",""),"""",""),"+",""))</f>
        <v/>
      </c>
      <c r="AM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8" t="str">
        <f>IF(NOTA[[#This Row],[CONCAT4]]="","",_xlfn.IFNA(MATCH(NOTA[[#This Row],[CONCAT4]],[2]!RAW[CONCAT_H],0),FALSE))</f>
        <v/>
      </c>
      <c r="AQ492" s="38" t="str">
        <f>IF(NOTA[[#This Row],[CONCAT1]]="","",MATCH(NOTA[[#This Row],[CONCAT1]],[3]!db[NB NOTA_C],0))</f>
        <v/>
      </c>
      <c r="AR492" s="38" t="str">
        <f>IF(NOTA[[#This Row],[QTY/ CTN]]="","",TRUE)</f>
        <v/>
      </c>
      <c r="AS492" s="38" t="str">
        <f ca="1">IF(NOTA[[#This Row],[ID_H]]="","",IF(NOTA[[#This Row],[Column3]]=TRUE,NOTA[[#This Row],[QTY/ CTN]],INDEX([3]!db[QTY/ CTN],NOTA[[#This Row],[//DB]])))</f>
        <v/>
      </c>
      <c r="AT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2" s="38" t="str">
        <f ca="1">IF(NOTA[[#This Row],[ID_H]]="","",MATCH(NOTA[[#This Row],[NB NOTA_C_QTY]],[4]!db[NB NOTA_C_QTY+F],0))</f>
        <v/>
      </c>
      <c r="AV492" s="53" t="str">
        <f ca="1">IF(NOTA[[#This Row],[NB NOTA_C_QTY]]="","",ROW()-2)</f>
        <v/>
      </c>
    </row>
    <row r="493" spans="1:48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H493" s="47"/>
      <c r="N493" s="38"/>
      <c r="Q493" s="42"/>
      <c r="R493" s="48"/>
      <c r="S493" s="49"/>
      <c r="U493" s="50"/>
      <c r="V493" s="45"/>
      <c r="W493" s="50" t="str">
        <f>IF(NOTA[[#This Row],[HARGA/ CTN]]="",NOTA[[#This Row],[JUMLAH_H]],NOTA[[#This Row],[HARGA/ CTN]]*IF(NOTA[[#This Row],[C]]="",0,NOTA[[#This Row],[C]]))</f>
        <v/>
      </c>
      <c r="X493" s="50" t="str">
        <f>IF(NOTA[[#This Row],[JUMLAH]]="","",NOTA[[#This Row],[JUMLAH]]*NOTA[[#This Row],[DISC 1]])</f>
        <v/>
      </c>
      <c r="Y493" s="50" t="str">
        <f>IF(NOTA[[#This Row],[JUMLAH]]="","",(NOTA[[#This Row],[JUMLAH]]-NOTA[[#This Row],[DISC 1-]])*NOTA[[#This Row],[DISC 2]])</f>
        <v/>
      </c>
      <c r="Z493" s="50" t="str">
        <f>IF(NOTA[[#This Row],[JUMLAH]]="","",NOTA[[#This Row],[DISC 1-]]+NOTA[[#This Row],[DISC 2-]])</f>
        <v/>
      </c>
      <c r="AA493" s="50" t="str">
        <f>IF(NOTA[[#This Row],[JUMLAH]]="","",NOTA[[#This Row],[JUMLAH]]-NOTA[[#This Row],[DISC]])</f>
        <v/>
      </c>
      <c r="AB493" s="50"/>
      <c r="AC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3" s="50" t="str">
        <f>IF(OR(NOTA[[#This Row],[QTY]]="",NOTA[[#This Row],[HARGA SATUAN]]="",),"",NOTA[[#This Row],[QTY]]*NOTA[[#This Row],[HARGA SATUAN]])</f>
        <v/>
      </c>
      <c r="AG493" s="39" t="str">
        <f ca="1">IF(NOTA[ID_H]="","",INDEX(NOTA[TANGGAL],MATCH(,INDIRECT(ADDRESS(ROW(NOTA[TANGGAL]),COLUMN(NOTA[TANGGAL]))&amp;":"&amp;ADDRESS(ROW(),COLUMN(NOTA[TANGGAL]))),-1)))</f>
        <v/>
      </c>
      <c r="AH493" s="41" t="str">
        <f ca="1">IF(NOTA[[#This Row],[NAMA BARANG]]="","",INDEX(NOTA[SUPPLIER],MATCH(,INDIRECT(ADDRESS(ROW(NOTA[ID]),COLUMN(NOTA[ID]))&amp;":"&amp;ADDRESS(ROW(),COLUMN(NOTA[ID]))),-1)))</f>
        <v/>
      </c>
      <c r="AI493" s="41" t="str">
        <f ca="1">IF(NOTA[[#This Row],[ID_H]]="","",IF(NOTA[[#This Row],[FAKTUR]]="",INDIRECT(ADDRESS(ROW()-1,COLUMN())),NOTA[[#This Row],[FAKTUR]]))</f>
        <v/>
      </c>
      <c r="AJ493" s="38" t="str">
        <f ca="1">IF(NOTA[[#This Row],[ID]]="","",COUNTIF(NOTA[ID_H],NOTA[[#This Row],[ID_H]]))</f>
        <v/>
      </c>
      <c r="AK493" s="38" t="str">
        <f ca="1">IF(NOTA[[#This Row],[TGL.NOTA]]="",IF(NOTA[[#This Row],[SUPPLIER_H]]="","",AK492),MONTH(NOTA[[#This Row],[TGL.NOTA]]))</f>
        <v/>
      </c>
      <c r="AL493" s="38" t="str">
        <f>LOWER(SUBSTITUTE(SUBSTITUTE(SUBSTITUTE(SUBSTITUTE(SUBSTITUTE(SUBSTITUTE(SUBSTITUTE(SUBSTITUTE(SUBSTITUTE(NOTA[NAMA BARANG]," ",),".",""),"-",""),"(",""),")",""),",",""),"/",""),"""",""),"+",""))</f>
        <v/>
      </c>
      <c r="AM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8" t="str">
        <f>IF(NOTA[[#This Row],[CONCAT4]]="","",_xlfn.IFNA(MATCH(NOTA[[#This Row],[CONCAT4]],[2]!RAW[CONCAT_H],0),FALSE))</f>
        <v/>
      </c>
      <c r="AQ493" s="38" t="str">
        <f>IF(NOTA[[#This Row],[CONCAT1]]="","",MATCH(NOTA[[#This Row],[CONCAT1]],[3]!db[NB NOTA_C],0))</f>
        <v/>
      </c>
      <c r="AR493" s="38" t="str">
        <f>IF(NOTA[[#This Row],[QTY/ CTN]]="","",TRUE)</f>
        <v/>
      </c>
      <c r="AS493" s="38" t="str">
        <f ca="1">IF(NOTA[[#This Row],[ID_H]]="","",IF(NOTA[[#This Row],[Column3]]=TRUE,NOTA[[#This Row],[QTY/ CTN]],INDEX([3]!db[QTY/ CTN],NOTA[[#This Row],[//DB]])))</f>
        <v/>
      </c>
      <c r="AT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3" s="38" t="str">
        <f ca="1">IF(NOTA[[#This Row],[ID_H]]="","",MATCH(NOTA[[#This Row],[NB NOTA_C_QTY]],[4]!db[NB NOTA_C_QTY+F],0))</f>
        <v/>
      </c>
      <c r="AV493" s="53" t="str">
        <f ca="1">IF(NOTA[[#This Row],[NB NOTA_C_QTY]]="","",ROW()-2)</f>
        <v/>
      </c>
    </row>
    <row r="494" spans="1:48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H494" s="47"/>
      <c r="N494" s="38"/>
      <c r="Q494" s="42"/>
      <c r="R494" s="48"/>
      <c r="S494" s="49"/>
      <c r="U494" s="50"/>
      <c r="V494" s="45"/>
      <c r="W494" s="50" t="str">
        <f>IF(NOTA[[#This Row],[HARGA/ CTN]]="",NOTA[[#This Row],[JUMLAH_H]],NOTA[[#This Row],[HARGA/ CTN]]*IF(NOTA[[#This Row],[C]]="",0,NOTA[[#This Row],[C]]))</f>
        <v/>
      </c>
      <c r="X494" s="50" t="str">
        <f>IF(NOTA[[#This Row],[JUMLAH]]="","",NOTA[[#This Row],[JUMLAH]]*NOTA[[#This Row],[DISC 1]])</f>
        <v/>
      </c>
      <c r="Y494" s="50" t="str">
        <f>IF(NOTA[[#This Row],[JUMLAH]]="","",(NOTA[[#This Row],[JUMLAH]]-NOTA[[#This Row],[DISC 1-]])*NOTA[[#This Row],[DISC 2]])</f>
        <v/>
      </c>
      <c r="Z494" s="50" t="str">
        <f>IF(NOTA[[#This Row],[JUMLAH]]="","",NOTA[[#This Row],[DISC 1-]]+NOTA[[#This Row],[DISC 2-]])</f>
        <v/>
      </c>
      <c r="AA494" s="50" t="str">
        <f>IF(NOTA[[#This Row],[JUMLAH]]="","",NOTA[[#This Row],[JUMLAH]]-NOTA[[#This Row],[DISC]])</f>
        <v/>
      </c>
      <c r="AB494" s="50"/>
      <c r="AC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50" t="str">
        <f>IF(OR(NOTA[[#This Row],[QTY]]="",NOTA[[#This Row],[HARGA SATUAN]]="",),"",NOTA[[#This Row],[QTY]]*NOTA[[#This Row],[HARGA SATUAN]])</f>
        <v/>
      </c>
      <c r="AG494" s="39" t="str">
        <f ca="1">IF(NOTA[ID_H]="","",INDEX(NOTA[TANGGAL],MATCH(,INDIRECT(ADDRESS(ROW(NOTA[TANGGAL]),COLUMN(NOTA[TANGGAL]))&amp;":"&amp;ADDRESS(ROW(),COLUMN(NOTA[TANGGAL]))),-1)))</f>
        <v/>
      </c>
      <c r="AH494" s="41" t="str">
        <f ca="1">IF(NOTA[[#This Row],[NAMA BARANG]]="","",INDEX(NOTA[SUPPLIER],MATCH(,INDIRECT(ADDRESS(ROW(NOTA[ID]),COLUMN(NOTA[ID]))&amp;":"&amp;ADDRESS(ROW(),COLUMN(NOTA[ID]))),-1)))</f>
        <v/>
      </c>
      <c r="AI494" s="41" t="str">
        <f ca="1">IF(NOTA[[#This Row],[ID_H]]="","",IF(NOTA[[#This Row],[FAKTUR]]="",INDIRECT(ADDRESS(ROW()-1,COLUMN())),NOTA[[#This Row],[FAKTUR]]))</f>
        <v/>
      </c>
      <c r="AJ494" s="38" t="str">
        <f ca="1">IF(NOTA[[#This Row],[ID]]="","",COUNTIF(NOTA[ID_H],NOTA[[#This Row],[ID_H]]))</f>
        <v/>
      </c>
      <c r="AK494" s="38" t="str">
        <f ca="1">IF(NOTA[[#This Row],[TGL.NOTA]]="",IF(NOTA[[#This Row],[SUPPLIER_H]]="","",AK493),MONTH(NOTA[[#This Row],[TGL.NOTA]]))</f>
        <v/>
      </c>
      <c r="AL494" s="38" t="str">
        <f>LOWER(SUBSTITUTE(SUBSTITUTE(SUBSTITUTE(SUBSTITUTE(SUBSTITUTE(SUBSTITUTE(SUBSTITUTE(SUBSTITUTE(SUBSTITUTE(NOTA[NAMA BARANG]," ",),".",""),"-",""),"(",""),")",""),",",""),"/",""),"""",""),"+",""))</f>
        <v/>
      </c>
      <c r="AM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8" t="str">
        <f>IF(NOTA[[#This Row],[CONCAT4]]="","",_xlfn.IFNA(MATCH(NOTA[[#This Row],[CONCAT4]],[2]!RAW[CONCAT_H],0),FALSE))</f>
        <v/>
      </c>
      <c r="AQ494" s="38" t="str">
        <f>IF(NOTA[[#This Row],[CONCAT1]]="","",MATCH(NOTA[[#This Row],[CONCAT1]],[3]!db[NB NOTA_C],0))</f>
        <v/>
      </c>
      <c r="AR494" s="38" t="str">
        <f>IF(NOTA[[#This Row],[QTY/ CTN]]="","",TRUE)</f>
        <v/>
      </c>
      <c r="AS494" s="38" t="str">
        <f ca="1">IF(NOTA[[#This Row],[ID_H]]="","",IF(NOTA[[#This Row],[Column3]]=TRUE,NOTA[[#This Row],[QTY/ CTN]],INDEX([3]!db[QTY/ CTN],NOTA[[#This Row],[//DB]])))</f>
        <v/>
      </c>
      <c r="AT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4" s="38" t="str">
        <f ca="1">IF(NOTA[[#This Row],[ID_H]]="","",MATCH(NOTA[[#This Row],[NB NOTA_C_QTY]],[4]!db[NB NOTA_C_QTY+F],0))</f>
        <v/>
      </c>
      <c r="AV494" s="53" t="str">
        <f ca="1">IF(NOTA[[#This Row],[NB NOTA_C_QTY]]="","",ROW()-2)</f>
        <v/>
      </c>
    </row>
    <row r="495" spans="1:48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H495" s="47"/>
      <c r="N495" s="38"/>
      <c r="Q495" s="42"/>
      <c r="R495" s="48"/>
      <c r="S495" s="49"/>
      <c r="U495" s="50"/>
      <c r="V495" s="45"/>
      <c r="W495" s="50" t="str">
        <f>IF(NOTA[[#This Row],[HARGA/ CTN]]="",NOTA[[#This Row],[JUMLAH_H]],NOTA[[#This Row],[HARGA/ CTN]]*IF(NOTA[[#This Row],[C]]="",0,NOTA[[#This Row],[C]]))</f>
        <v/>
      </c>
      <c r="X495" s="50" t="str">
        <f>IF(NOTA[[#This Row],[JUMLAH]]="","",NOTA[[#This Row],[JUMLAH]]*NOTA[[#This Row],[DISC 1]])</f>
        <v/>
      </c>
      <c r="Y495" s="50" t="str">
        <f>IF(NOTA[[#This Row],[JUMLAH]]="","",(NOTA[[#This Row],[JUMLAH]]-NOTA[[#This Row],[DISC 1-]])*NOTA[[#This Row],[DISC 2]])</f>
        <v/>
      </c>
      <c r="Z495" s="50" t="str">
        <f>IF(NOTA[[#This Row],[JUMLAH]]="","",NOTA[[#This Row],[DISC 1-]]+NOTA[[#This Row],[DISC 2-]])</f>
        <v/>
      </c>
      <c r="AA495" s="50" t="str">
        <f>IF(NOTA[[#This Row],[JUMLAH]]="","",NOTA[[#This Row],[JUMLAH]]-NOTA[[#This Row],[DISC]])</f>
        <v/>
      </c>
      <c r="AB495" s="50"/>
      <c r="AC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5" s="50" t="str">
        <f>IF(OR(NOTA[[#This Row],[QTY]]="",NOTA[[#This Row],[HARGA SATUAN]]="",),"",NOTA[[#This Row],[QTY]]*NOTA[[#This Row],[HARGA SATUAN]])</f>
        <v/>
      </c>
      <c r="AG495" s="39" t="str">
        <f ca="1">IF(NOTA[ID_H]="","",INDEX(NOTA[TANGGAL],MATCH(,INDIRECT(ADDRESS(ROW(NOTA[TANGGAL]),COLUMN(NOTA[TANGGAL]))&amp;":"&amp;ADDRESS(ROW(),COLUMN(NOTA[TANGGAL]))),-1)))</f>
        <v/>
      </c>
      <c r="AH495" s="41" t="str">
        <f ca="1">IF(NOTA[[#This Row],[NAMA BARANG]]="","",INDEX(NOTA[SUPPLIER],MATCH(,INDIRECT(ADDRESS(ROW(NOTA[ID]),COLUMN(NOTA[ID]))&amp;":"&amp;ADDRESS(ROW(),COLUMN(NOTA[ID]))),-1)))</f>
        <v/>
      </c>
      <c r="AI495" s="41" t="str">
        <f ca="1">IF(NOTA[[#This Row],[ID_H]]="","",IF(NOTA[[#This Row],[FAKTUR]]="",INDIRECT(ADDRESS(ROW()-1,COLUMN())),NOTA[[#This Row],[FAKTUR]]))</f>
        <v/>
      </c>
      <c r="AJ495" s="38" t="str">
        <f ca="1">IF(NOTA[[#This Row],[ID]]="","",COUNTIF(NOTA[ID_H],NOTA[[#This Row],[ID_H]]))</f>
        <v/>
      </c>
      <c r="AK495" s="38" t="str">
        <f ca="1">IF(NOTA[[#This Row],[TGL.NOTA]]="",IF(NOTA[[#This Row],[SUPPLIER_H]]="","",AK494),MONTH(NOTA[[#This Row],[TGL.NOTA]]))</f>
        <v/>
      </c>
      <c r="AL495" s="38" t="str">
        <f>LOWER(SUBSTITUTE(SUBSTITUTE(SUBSTITUTE(SUBSTITUTE(SUBSTITUTE(SUBSTITUTE(SUBSTITUTE(SUBSTITUTE(SUBSTITUTE(NOTA[NAMA BARANG]," ",),".",""),"-",""),"(",""),")",""),",",""),"/",""),"""",""),"+",""))</f>
        <v/>
      </c>
      <c r="AM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8" t="str">
        <f>IF(NOTA[[#This Row],[CONCAT4]]="","",_xlfn.IFNA(MATCH(NOTA[[#This Row],[CONCAT4]],[2]!RAW[CONCAT_H],0),FALSE))</f>
        <v/>
      </c>
      <c r="AQ495" s="38" t="str">
        <f>IF(NOTA[[#This Row],[CONCAT1]]="","",MATCH(NOTA[[#This Row],[CONCAT1]],[3]!db[NB NOTA_C],0))</f>
        <v/>
      </c>
      <c r="AR495" s="38" t="str">
        <f>IF(NOTA[[#This Row],[QTY/ CTN]]="","",TRUE)</f>
        <v/>
      </c>
      <c r="AS495" s="38" t="str">
        <f ca="1">IF(NOTA[[#This Row],[ID_H]]="","",IF(NOTA[[#This Row],[Column3]]=TRUE,NOTA[[#This Row],[QTY/ CTN]],INDEX([3]!db[QTY/ CTN],NOTA[[#This Row],[//DB]])))</f>
        <v/>
      </c>
      <c r="AT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5" s="38" t="str">
        <f ca="1">IF(NOTA[[#This Row],[ID_H]]="","",MATCH(NOTA[[#This Row],[NB NOTA_C_QTY]],[4]!db[NB NOTA_C_QTY+F],0))</f>
        <v/>
      </c>
      <c r="AV495" s="53" t="str">
        <f ca="1">IF(NOTA[[#This Row],[NB NOTA_C_QTY]]="","",ROW()-2)</f>
        <v/>
      </c>
    </row>
    <row r="496" spans="1:48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H496" s="47"/>
      <c r="N496" s="38"/>
      <c r="Q496" s="42"/>
      <c r="R496" s="48"/>
      <c r="S496" s="49"/>
      <c r="U496" s="50"/>
      <c r="V496" s="45"/>
      <c r="W496" s="50" t="str">
        <f>IF(NOTA[[#This Row],[HARGA/ CTN]]="",NOTA[[#This Row],[JUMLAH_H]],NOTA[[#This Row],[HARGA/ CTN]]*IF(NOTA[[#This Row],[C]]="",0,NOTA[[#This Row],[C]]))</f>
        <v/>
      </c>
      <c r="X496" s="50" t="str">
        <f>IF(NOTA[[#This Row],[JUMLAH]]="","",NOTA[[#This Row],[JUMLAH]]*NOTA[[#This Row],[DISC 1]])</f>
        <v/>
      </c>
      <c r="Y496" s="50" t="str">
        <f>IF(NOTA[[#This Row],[JUMLAH]]="","",(NOTA[[#This Row],[JUMLAH]]-NOTA[[#This Row],[DISC 1-]])*NOTA[[#This Row],[DISC 2]])</f>
        <v/>
      </c>
      <c r="Z496" s="50" t="str">
        <f>IF(NOTA[[#This Row],[JUMLAH]]="","",NOTA[[#This Row],[DISC 1-]]+NOTA[[#This Row],[DISC 2-]])</f>
        <v/>
      </c>
      <c r="AA496" s="50" t="str">
        <f>IF(NOTA[[#This Row],[JUMLAH]]="","",NOTA[[#This Row],[JUMLAH]]-NOTA[[#This Row],[DISC]])</f>
        <v/>
      </c>
      <c r="AB496" s="50"/>
      <c r="AC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6" s="50" t="str">
        <f>IF(OR(NOTA[[#This Row],[QTY]]="",NOTA[[#This Row],[HARGA SATUAN]]="",),"",NOTA[[#This Row],[QTY]]*NOTA[[#This Row],[HARGA SATUAN]])</f>
        <v/>
      </c>
      <c r="AG496" s="39" t="str">
        <f ca="1">IF(NOTA[ID_H]="","",INDEX(NOTA[TANGGAL],MATCH(,INDIRECT(ADDRESS(ROW(NOTA[TANGGAL]),COLUMN(NOTA[TANGGAL]))&amp;":"&amp;ADDRESS(ROW(),COLUMN(NOTA[TANGGAL]))),-1)))</f>
        <v/>
      </c>
      <c r="AH496" s="41" t="str">
        <f ca="1">IF(NOTA[[#This Row],[NAMA BARANG]]="","",INDEX(NOTA[SUPPLIER],MATCH(,INDIRECT(ADDRESS(ROW(NOTA[ID]),COLUMN(NOTA[ID]))&amp;":"&amp;ADDRESS(ROW(),COLUMN(NOTA[ID]))),-1)))</f>
        <v/>
      </c>
      <c r="AI496" s="41" t="str">
        <f ca="1">IF(NOTA[[#This Row],[ID_H]]="","",IF(NOTA[[#This Row],[FAKTUR]]="",INDIRECT(ADDRESS(ROW()-1,COLUMN())),NOTA[[#This Row],[FAKTUR]]))</f>
        <v/>
      </c>
      <c r="AJ496" s="38" t="str">
        <f ca="1">IF(NOTA[[#This Row],[ID]]="","",COUNTIF(NOTA[ID_H],NOTA[[#This Row],[ID_H]]))</f>
        <v/>
      </c>
      <c r="AK496" s="38" t="str">
        <f ca="1">IF(NOTA[[#This Row],[TGL.NOTA]]="",IF(NOTA[[#This Row],[SUPPLIER_H]]="","",AK495),MONTH(NOTA[[#This Row],[TGL.NOTA]]))</f>
        <v/>
      </c>
      <c r="AL496" s="38" t="str">
        <f>LOWER(SUBSTITUTE(SUBSTITUTE(SUBSTITUTE(SUBSTITUTE(SUBSTITUTE(SUBSTITUTE(SUBSTITUTE(SUBSTITUTE(SUBSTITUTE(NOTA[NAMA BARANG]," ",),".",""),"-",""),"(",""),")",""),",",""),"/",""),"""",""),"+",""))</f>
        <v/>
      </c>
      <c r="AM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8" t="str">
        <f>IF(NOTA[[#This Row],[CONCAT4]]="","",_xlfn.IFNA(MATCH(NOTA[[#This Row],[CONCAT4]],[2]!RAW[CONCAT_H],0),FALSE))</f>
        <v/>
      </c>
      <c r="AQ496" s="38" t="str">
        <f>IF(NOTA[[#This Row],[CONCAT1]]="","",MATCH(NOTA[[#This Row],[CONCAT1]],[3]!db[NB NOTA_C],0))</f>
        <v/>
      </c>
      <c r="AR496" s="38" t="str">
        <f>IF(NOTA[[#This Row],[QTY/ CTN]]="","",TRUE)</f>
        <v/>
      </c>
      <c r="AS496" s="38" t="str">
        <f ca="1">IF(NOTA[[#This Row],[ID_H]]="","",IF(NOTA[[#This Row],[Column3]]=TRUE,NOTA[[#This Row],[QTY/ CTN]],INDEX([3]!db[QTY/ CTN],NOTA[[#This Row],[//DB]])))</f>
        <v/>
      </c>
      <c r="AT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6" s="38" t="str">
        <f ca="1">IF(NOTA[[#This Row],[ID_H]]="","",MATCH(NOTA[[#This Row],[NB NOTA_C_QTY]],[4]!db[NB NOTA_C_QTY+F],0))</f>
        <v/>
      </c>
      <c r="AV496" s="53" t="str">
        <f ca="1">IF(NOTA[[#This Row],[NB NOTA_C_QTY]]="","",ROW()-2)</f>
        <v/>
      </c>
    </row>
    <row r="497" spans="1:48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H497" s="47"/>
      <c r="N497" s="38"/>
      <c r="Q497" s="42"/>
      <c r="R497" s="48"/>
      <c r="S497" s="49"/>
      <c r="U497" s="50"/>
      <c r="V497" s="45"/>
      <c r="W497" s="50" t="str">
        <f>IF(NOTA[[#This Row],[HARGA/ CTN]]="",NOTA[[#This Row],[JUMLAH_H]],NOTA[[#This Row],[HARGA/ CTN]]*IF(NOTA[[#This Row],[C]]="",0,NOTA[[#This Row],[C]]))</f>
        <v/>
      </c>
      <c r="X497" s="50" t="str">
        <f>IF(NOTA[[#This Row],[JUMLAH]]="","",NOTA[[#This Row],[JUMLAH]]*NOTA[[#This Row],[DISC 1]])</f>
        <v/>
      </c>
      <c r="Y497" s="50" t="str">
        <f>IF(NOTA[[#This Row],[JUMLAH]]="","",(NOTA[[#This Row],[JUMLAH]]-NOTA[[#This Row],[DISC 1-]])*NOTA[[#This Row],[DISC 2]])</f>
        <v/>
      </c>
      <c r="Z497" s="50" t="str">
        <f>IF(NOTA[[#This Row],[JUMLAH]]="","",NOTA[[#This Row],[DISC 1-]]+NOTA[[#This Row],[DISC 2-]])</f>
        <v/>
      </c>
      <c r="AA497" s="50" t="str">
        <f>IF(NOTA[[#This Row],[JUMLAH]]="","",NOTA[[#This Row],[JUMLAH]]-NOTA[[#This Row],[DISC]])</f>
        <v/>
      </c>
      <c r="AB497" s="50"/>
      <c r="AC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50" t="str">
        <f>IF(OR(NOTA[[#This Row],[QTY]]="",NOTA[[#This Row],[HARGA SATUAN]]="",),"",NOTA[[#This Row],[QTY]]*NOTA[[#This Row],[HARGA SATUAN]])</f>
        <v/>
      </c>
      <c r="AG497" s="39" t="str">
        <f ca="1">IF(NOTA[ID_H]="","",INDEX(NOTA[TANGGAL],MATCH(,INDIRECT(ADDRESS(ROW(NOTA[TANGGAL]),COLUMN(NOTA[TANGGAL]))&amp;":"&amp;ADDRESS(ROW(),COLUMN(NOTA[TANGGAL]))),-1)))</f>
        <v/>
      </c>
      <c r="AH497" s="41" t="str">
        <f ca="1">IF(NOTA[[#This Row],[NAMA BARANG]]="","",INDEX(NOTA[SUPPLIER],MATCH(,INDIRECT(ADDRESS(ROW(NOTA[ID]),COLUMN(NOTA[ID]))&amp;":"&amp;ADDRESS(ROW(),COLUMN(NOTA[ID]))),-1)))</f>
        <v/>
      </c>
      <c r="AI497" s="41" t="str">
        <f ca="1">IF(NOTA[[#This Row],[ID_H]]="","",IF(NOTA[[#This Row],[FAKTUR]]="",INDIRECT(ADDRESS(ROW()-1,COLUMN())),NOTA[[#This Row],[FAKTUR]]))</f>
        <v/>
      </c>
      <c r="AJ497" s="38" t="str">
        <f ca="1">IF(NOTA[[#This Row],[ID]]="","",COUNTIF(NOTA[ID_H],NOTA[[#This Row],[ID_H]]))</f>
        <v/>
      </c>
      <c r="AK497" s="38" t="str">
        <f ca="1">IF(NOTA[[#This Row],[TGL.NOTA]]="",IF(NOTA[[#This Row],[SUPPLIER_H]]="","",AK496),MONTH(NOTA[[#This Row],[TGL.NOTA]]))</f>
        <v/>
      </c>
      <c r="AL497" s="38" t="str">
        <f>LOWER(SUBSTITUTE(SUBSTITUTE(SUBSTITUTE(SUBSTITUTE(SUBSTITUTE(SUBSTITUTE(SUBSTITUTE(SUBSTITUTE(SUBSTITUTE(NOTA[NAMA BARANG]," ",),".",""),"-",""),"(",""),")",""),",",""),"/",""),"""",""),"+",""))</f>
        <v/>
      </c>
      <c r="AM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8" t="str">
        <f>IF(NOTA[[#This Row],[CONCAT4]]="","",_xlfn.IFNA(MATCH(NOTA[[#This Row],[CONCAT4]],[2]!RAW[CONCAT_H],0),FALSE))</f>
        <v/>
      </c>
      <c r="AQ497" s="38" t="str">
        <f>IF(NOTA[[#This Row],[CONCAT1]]="","",MATCH(NOTA[[#This Row],[CONCAT1]],[3]!db[NB NOTA_C],0))</f>
        <v/>
      </c>
      <c r="AR497" s="38" t="str">
        <f>IF(NOTA[[#This Row],[QTY/ CTN]]="","",TRUE)</f>
        <v/>
      </c>
      <c r="AS497" s="38" t="str">
        <f ca="1">IF(NOTA[[#This Row],[ID_H]]="","",IF(NOTA[[#This Row],[Column3]]=TRUE,NOTA[[#This Row],[QTY/ CTN]],INDEX([3]!db[QTY/ CTN],NOTA[[#This Row],[//DB]])))</f>
        <v/>
      </c>
      <c r="AT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7" s="38" t="str">
        <f ca="1">IF(NOTA[[#This Row],[ID_H]]="","",MATCH(NOTA[[#This Row],[NB NOTA_C_QTY]],[4]!db[NB NOTA_C_QTY+F],0))</f>
        <v/>
      </c>
      <c r="AV497" s="53" t="str">
        <f ca="1">IF(NOTA[[#This Row],[NB NOTA_C_QTY]]="","",ROW()-2)</f>
        <v/>
      </c>
    </row>
    <row r="498" spans="1:48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H498" s="47"/>
      <c r="N498" s="38"/>
      <c r="Q498" s="42"/>
      <c r="R498" s="48"/>
      <c r="S498" s="49"/>
      <c r="U498" s="50"/>
      <c r="V498" s="45"/>
      <c r="W498" s="50" t="str">
        <f>IF(NOTA[[#This Row],[HARGA/ CTN]]="",NOTA[[#This Row],[JUMLAH_H]],NOTA[[#This Row],[HARGA/ CTN]]*IF(NOTA[[#This Row],[C]]="",0,NOTA[[#This Row],[C]]))</f>
        <v/>
      </c>
      <c r="X498" s="50" t="str">
        <f>IF(NOTA[[#This Row],[JUMLAH]]="","",NOTA[[#This Row],[JUMLAH]]*NOTA[[#This Row],[DISC 1]])</f>
        <v/>
      </c>
      <c r="Y498" s="50" t="str">
        <f>IF(NOTA[[#This Row],[JUMLAH]]="","",(NOTA[[#This Row],[JUMLAH]]-NOTA[[#This Row],[DISC 1-]])*NOTA[[#This Row],[DISC 2]])</f>
        <v/>
      </c>
      <c r="Z498" s="50" t="str">
        <f>IF(NOTA[[#This Row],[JUMLAH]]="","",NOTA[[#This Row],[DISC 1-]]+NOTA[[#This Row],[DISC 2-]])</f>
        <v/>
      </c>
      <c r="AA498" s="50" t="str">
        <f>IF(NOTA[[#This Row],[JUMLAH]]="","",NOTA[[#This Row],[JUMLAH]]-NOTA[[#This Row],[DISC]])</f>
        <v/>
      </c>
      <c r="AB498" s="50"/>
      <c r="AC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8" s="50" t="str">
        <f>IF(OR(NOTA[[#This Row],[QTY]]="",NOTA[[#This Row],[HARGA SATUAN]]="",),"",NOTA[[#This Row],[QTY]]*NOTA[[#This Row],[HARGA SATUAN]])</f>
        <v/>
      </c>
      <c r="AG498" s="39" t="str">
        <f ca="1">IF(NOTA[ID_H]="","",INDEX(NOTA[TANGGAL],MATCH(,INDIRECT(ADDRESS(ROW(NOTA[TANGGAL]),COLUMN(NOTA[TANGGAL]))&amp;":"&amp;ADDRESS(ROW(),COLUMN(NOTA[TANGGAL]))),-1)))</f>
        <v/>
      </c>
      <c r="AH498" s="41" t="str">
        <f ca="1">IF(NOTA[[#This Row],[NAMA BARANG]]="","",INDEX(NOTA[SUPPLIER],MATCH(,INDIRECT(ADDRESS(ROW(NOTA[ID]),COLUMN(NOTA[ID]))&amp;":"&amp;ADDRESS(ROW(),COLUMN(NOTA[ID]))),-1)))</f>
        <v/>
      </c>
      <c r="AI498" s="41" t="str">
        <f ca="1">IF(NOTA[[#This Row],[ID_H]]="","",IF(NOTA[[#This Row],[FAKTUR]]="",INDIRECT(ADDRESS(ROW()-1,COLUMN())),NOTA[[#This Row],[FAKTUR]]))</f>
        <v/>
      </c>
      <c r="AJ498" s="38" t="str">
        <f ca="1">IF(NOTA[[#This Row],[ID]]="","",COUNTIF(NOTA[ID_H],NOTA[[#This Row],[ID_H]]))</f>
        <v/>
      </c>
      <c r="AK498" s="38" t="str">
        <f ca="1">IF(NOTA[[#This Row],[TGL.NOTA]]="",IF(NOTA[[#This Row],[SUPPLIER_H]]="","",AK497),MONTH(NOTA[[#This Row],[TGL.NOTA]]))</f>
        <v/>
      </c>
      <c r="AL498" s="38" t="str">
        <f>LOWER(SUBSTITUTE(SUBSTITUTE(SUBSTITUTE(SUBSTITUTE(SUBSTITUTE(SUBSTITUTE(SUBSTITUTE(SUBSTITUTE(SUBSTITUTE(NOTA[NAMA BARANG]," ",),".",""),"-",""),"(",""),")",""),",",""),"/",""),"""",""),"+",""))</f>
        <v/>
      </c>
      <c r="AM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8" t="str">
        <f>IF(NOTA[[#This Row],[CONCAT4]]="","",_xlfn.IFNA(MATCH(NOTA[[#This Row],[CONCAT4]],[2]!RAW[CONCAT_H],0),FALSE))</f>
        <v/>
      </c>
      <c r="AQ498" s="38" t="str">
        <f>IF(NOTA[[#This Row],[CONCAT1]]="","",MATCH(NOTA[[#This Row],[CONCAT1]],[3]!db[NB NOTA_C],0))</f>
        <v/>
      </c>
      <c r="AR498" s="38" t="str">
        <f>IF(NOTA[[#This Row],[QTY/ CTN]]="","",TRUE)</f>
        <v/>
      </c>
      <c r="AS498" s="38" t="str">
        <f ca="1">IF(NOTA[[#This Row],[ID_H]]="","",IF(NOTA[[#This Row],[Column3]]=TRUE,NOTA[[#This Row],[QTY/ CTN]],INDEX([3]!db[QTY/ CTN],NOTA[[#This Row],[//DB]])))</f>
        <v/>
      </c>
      <c r="AT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8" s="38" t="str">
        <f ca="1">IF(NOTA[[#This Row],[ID_H]]="","",MATCH(NOTA[[#This Row],[NB NOTA_C_QTY]],[4]!db[NB NOTA_C_QTY+F],0))</f>
        <v/>
      </c>
      <c r="AV498" s="53" t="str">
        <f ca="1">IF(NOTA[[#This Row],[NB NOTA_C_QTY]]="","",ROW()-2)</f>
        <v/>
      </c>
    </row>
    <row r="499" spans="1:48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H499" s="47"/>
      <c r="N499" s="38"/>
      <c r="Q499" s="42"/>
      <c r="R499" s="48"/>
      <c r="S499" s="49"/>
      <c r="U499" s="50"/>
      <c r="V499" s="45"/>
      <c r="W499" s="50" t="str">
        <f>IF(NOTA[[#This Row],[HARGA/ CTN]]="",NOTA[[#This Row],[JUMLAH_H]],NOTA[[#This Row],[HARGA/ CTN]]*IF(NOTA[[#This Row],[C]]="",0,NOTA[[#This Row],[C]]))</f>
        <v/>
      </c>
      <c r="X499" s="50" t="str">
        <f>IF(NOTA[[#This Row],[JUMLAH]]="","",NOTA[[#This Row],[JUMLAH]]*NOTA[[#This Row],[DISC 1]])</f>
        <v/>
      </c>
      <c r="Y499" s="50" t="str">
        <f>IF(NOTA[[#This Row],[JUMLAH]]="","",(NOTA[[#This Row],[JUMLAH]]-NOTA[[#This Row],[DISC 1-]])*NOTA[[#This Row],[DISC 2]])</f>
        <v/>
      </c>
      <c r="Z499" s="50" t="str">
        <f>IF(NOTA[[#This Row],[JUMLAH]]="","",NOTA[[#This Row],[DISC 1-]]+NOTA[[#This Row],[DISC 2-]])</f>
        <v/>
      </c>
      <c r="AA499" s="50" t="str">
        <f>IF(NOTA[[#This Row],[JUMLAH]]="","",NOTA[[#This Row],[JUMLAH]]-NOTA[[#This Row],[DISC]])</f>
        <v/>
      </c>
      <c r="AB499" s="50"/>
      <c r="AC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0" t="str">
        <f>IF(OR(NOTA[[#This Row],[QTY]]="",NOTA[[#This Row],[HARGA SATUAN]]="",),"",NOTA[[#This Row],[QTY]]*NOTA[[#This Row],[HARGA SATUAN]])</f>
        <v/>
      </c>
      <c r="AG499" s="39" t="str">
        <f ca="1">IF(NOTA[ID_H]="","",INDEX(NOTA[TANGGAL],MATCH(,INDIRECT(ADDRESS(ROW(NOTA[TANGGAL]),COLUMN(NOTA[TANGGAL]))&amp;":"&amp;ADDRESS(ROW(),COLUMN(NOTA[TANGGAL]))),-1)))</f>
        <v/>
      </c>
      <c r="AH499" s="41" t="str">
        <f ca="1">IF(NOTA[[#This Row],[NAMA BARANG]]="","",INDEX(NOTA[SUPPLIER],MATCH(,INDIRECT(ADDRESS(ROW(NOTA[ID]),COLUMN(NOTA[ID]))&amp;":"&amp;ADDRESS(ROW(),COLUMN(NOTA[ID]))),-1)))</f>
        <v/>
      </c>
      <c r="AI499" s="41" t="str">
        <f ca="1">IF(NOTA[[#This Row],[ID_H]]="","",IF(NOTA[[#This Row],[FAKTUR]]="",INDIRECT(ADDRESS(ROW()-1,COLUMN())),NOTA[[#This Row],[FAKTUR]]))</f>
        <v/>
      </c>
      <c r="AJ499" s="38" t="str">
        <f ca="1">IF(NOTA[[#This Row],[ID]]="","",COUNTIF(NOTA[ID_H],NOTA[[#This Row],[ID_H]]))</f>
        <v/>
      </c>
      <c r="AK499" s="38" t="str">
        <f ca="1">IF(NOTA[[#This Row],[TGL.NOTA]]="",IF(NOTA[[#This Row],[SUPPLIER_H]]="","",AK498),MONTH(NOTA[[#This Row],[TGL.NOTA]]))</f>
        <v/>
      </c>
      <c r="AL499" s="38" t="str">
        <f>LOWER(SUBSTITUTE(SUBSTITUTE(SUBSTITUTE(SUBSTITUTE(SUBSTITUTE(SUBSTITUTE(SUBSTITUTE(SUBSTITUTE(SUBSTITUTE(NOTA[NAMA BARANG]," ",),".",""),"-",""),"(",""),")",""),",",""),"/",""),"""",""),"+",""))</f>
        <v/>
      </c>
      <c r="AM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8" t="str">
        <f>IF(NOTA[[#This Row],[CONCAT4]]="","",_xlfn.IFNA(MATCH(NOTA[[#This Row],[CONCAT4]],[2]!RAW[CONCAT_H],0),FALSE))</f>
        <v/>
      </c>
      <c r="AQ499" s="38" t="str">
        <f>IF(NOTA[[#This Row],[CONCAT1]]="","",MATCH(NOTA[[#This Row],[CONCAT1]],[3]!db[NB NOTA_C],0))</f>
        <v/>
      </c>
      <c r="AR499" s="38" t="str">
        <f>IF(NOTA[[#This Row],[QTY/ CTN]]="","",TRUE)</f>
        <v/>
      </c>
      <c r="AS499" s="38" t="str">
        <f ca="1">IF(NOTA[[#This Row],[ID_H]]="","",IF(NOTA[[#This Row],[Column3]]=TRUE,NOTA[[#This Row],[QTY/ CTN]],INDEX([3]!db[QTY/ CTN],NOTA[[#This Row],[//DB]])))</f>
        <v/>
      </c>
      <c r="AT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8" t="str">
        <f ca="1">IF(NOTA[[#This Row],[ID_H]]="","",MATCH(NOTA[[#This Row],[NB NOTA_C_QTY]],[4]!db[NB NOTA_C_QTY+F],0))</f>
        <v/>
      </c>
      <c r="AV499" s="53" t="str">
        <f ca="1">IF(NOTA[[#This Row],[NB NOTA_C_QTY]]="","",ROW()-2)</f>
        <v/>
      </c>
    </row>
    <row r="500" spans="1:48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H500" s="47"/>
      <c r="N500" s="38"/>
      <c r="Q500" s="42"/>
      <c r="R500" s="48"/>
      <c r="S500" s="49"/>
      <c r="U500" s="50"/>
      <c r="V500" s="45"/>
      <c r="W500" s="50" t="str">
        <f>IF(NOTA[[#This Row],[HARGA/ CTN]]="",NOTA[[#This Row],[JUMLAH_H]],NOTA[[#This Row],[HARGA/ CTN]]*IF(NOTA[[#This Row],[C]]="",0,NOTA[[#This Row],[C]]))</f>
        <v/>
      </c>
      <c r="X500" s="50" t="str">
        <f>IF(NOTA[[#This Row],[JUMLAH]]="","",NOTA[[#This Row],[JUMLAH]]*NOTA[[#This Row],[DISC 1]])</f>
        <v/>
      </c>
      <c r="Y500" s="50" t="str">
        <f>IF(NOTA[[#This Row],[JUMLAH]]="","",(NOTA[[#This Row],[JUMLAH]]-NOTA[[#This Row],[DISC 1-]])*NOTA[[#This Row],[DISC 2]])</f>
        <v/>
      </c>
      <c r="Z500" s="50" t="str">
        <f>IF(NOTA[[#This Row],[JUMLAH]]="","",NOTA[[#This Row],[DISC 1-]]+NOTA[[#This Row],[DISC 2-]])</f>
        <v/>
      </c>
      <c r="AA500" s="50" t="str">
        <f>IF(NOTA[[#This Row],[JUMLAH]]="","",NOTA[[#This Row],[JUMLAH]]-NOTA[[#This Row],[DISC]])</f>
        <v/>
      </c>
      <c r="AB500" s="50"/>
      <c r="AC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0" s="50" t="str">
        <f>IF(OR(NOTA[[#This Row],[QTY]]="",NOTA[[#This Row],[HARGA SATUAN]]="",),"",NOTA[[#This Row],[QTY]]*NOTA[[#This Row],[HARGA SATUAN]])</f>
        <v/>
      </c>
      <c r="AG500" s="39" t="str">
        <f ca="1">IF(NOTA[ID_H]="","",INDEX(NOTA[TANGGAL],MATCH(,INDIRECT(ADDRESS(ROW(NOTA[TANGGAL]),COLUMN(NOTA[TANGGAL]))&amp;":"&amp;ADDRESS(ROW(),COLUMN(NOTA[TANGGAL]))),-1)))</f>
        <v/>
      </c>
      <c r="AH500" s="41" t="str">
        <f ca="1">IF(NOTA[[#This Row],[NAMA BARANG]]="","",INDEX(NOTA[SUPPLIER],MATCH(,INDIRECT(ADDRESS(ROW(NOTA[ID]),COLUMN(NOTA[ID]))&amp;":"&amp;ADDRESS(ROW(),COLUMN(NOTA[ID]))),-1)))</f>
        <v/>
      </c>
      <c r="AI500" s="41" t="str">
        <f ca="1">IF(NOTA[[#This Row],[ID_H]]="","",IF(NOTA[[#This Row],[FAKTUR]]="",INDIRECT(ADDRESS(ROW()-1,COLUMN())),NOTA[[#This Row],[FAKTUR]]))</f>
        <v/>
      </c>
      <c r="AJ500" s="38" t="str">
        <f ca="1">IF(NOTA[[#This Row],[ID]]="","",COUNTIF(NOTA[ID_H],NOTA[[#This Row],[ID_H]]))</f>
        <v/>
      </c>
      <c r="AK500" s="38" t="str">
        <f ca="1">IF(NOTA[[#This Row],[TGL.NOTA]]="",IF(NOTA[[#This Row],[SUPPLIER_H]]="","",AK499),MONTH(NOTA[[#This Row],[TGL.NOTA]]))</f>
        <v/>
      </c>
      <c r="AL500" s="38" t="str">
        <f>LOWER(SUBSTITUTE(SUBSTITUTE(SUBSTITUTE(SUBSTITUTE(SUBSTITUTE(SUBSTITUTE(SUBSTITUTE(SUBSTITUTE(SUBSTITUTE(NOTA[NAMA BARANG]," ",),".",""),"-",""),"(",""),")",""),",",""),"/",""),"""",""),"+",""))</f>
        <v/>
      </c>
      <c r="AM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38" t="str">
        <f>IF(NOTA[[#This Row],[CONCAT4]]="","",_xlfn.IFNA(MATCH(NOTA[[#This Row],[CONCAT4]],[2]!RAW[CONCAT_H],0),FALSE))</f>
        <v/>
      </c>
      <c r="AQ500" s="38" t="str">
        <f>IF(NOTA[[#This Row],[CONCAT1]]="","",MATCH(NOTA[[#This Row],[CONCAT1]],[3]!db[NB NOTA_C],0))</f>
        <v/>
      </c>
      <c r="AR500" s="38" t="str">
        <f>IF(NOTA[[#This Row],[QTY/ CTN]]="","",TRUE)</f>
        <v/>
      </c>
      <c r="AS500" s="38" t="str">
        <f ca="1">IF(NOTA[[#This Row],[ID_H]]="","",IF(NOTA[[#This Row],[Column3]]=TRUE,NOTA[[#This Row],[QTY/ CTN]],INDEX([3]!db[QTY/ CTN],NOTA[[#This Row],[//DB]])))</f>
        <v/>
      </c>
      <c r="AT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0" s="38" t="str">
        <f ca="1">IF(NOTA[[#This Row],[ID_H]]="","",MATCH(NOTA[[#This Row],[NB NOTA_C_QTY]],[4]!db[NB NOTA_C_QTY+F],0))</f>
        <v/>
      </c>
      <c r="AV500" s="53" t="str">
        <f ca="1">IF(NOTA[[#This Row],[NB NOTA_C_QTY]]="","",ROW()-2)</f>
        <v/>
      </c>
    </row>
  </sheetData>
  <conditionalFormatting sqref="B1:C1048576">
    <cfRule type="duplicateValues" dxfId="263" priority="1619"/>
    <cfRule type="duplicateValues" dxfId="262" priority="1620"/>
  </conditionalFormatting>
  <conditionalFormatting sqref="B1:B1048576">
    <cfRule type="duplicateValues" dxfId="261" priority="1625"/>
  </conditionalFormatting>
  <conditionalFormatting sqref="H1:H11 H30 H37:H1048576">
    <cfRule type="duplicateValues" dxfId="260" priority="1687"/>
  </conditionalFormatting>
  <conditionalFormatting sqref="AO3:AO500">
    <cfRule type="duplicateValues" dxfId="259" priority="1690"/>
  </conditionalFormatting>
  <conditionalFormatting sqref="H12:H29">
    <cfRule type="duplicateValues" dxfId="258" priority="2"/>
  </conditionalFormatting>
  <conditionalFormatting sqref="H31:H36">
    <cfRule type="duplicateValues" dxfId="257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PARAMA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PARAMA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A9" sqref="A9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39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147</v>
      </c>
      <c r="D2" t="s">
        <v>22</v>
      </c>
      <c r="E2" t="s">
        <v>59</v>
      </c>
      <c r="F2" t="s">
        <v>69</v>
      </c>
      <c r="G2">
        <f>COUNTIF(NOTA[SUPPLIER],CONV[[#This Row],[1]])</f>
        <v>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5</v>
      </c>
    </row>
    <row r="4" spans="1:7" x14ac:dyDescent="0.25">
      <c r="A4" t="s">
        <v>34</v>
      </c>
      <c r="B4">
        <f>COUNTIF(NOTA[FAKTUR],NM_FAKTUR)</f>
        <v>16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96</v>
      </c>
      <c r="E13" t="s">
        <v>96</v>
      </c>
      <c r="F13" t="s">
        <v>96</v>
      </c>
      <c r="G13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J38" sqref="J38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21">
        <f ca="1">HYPERLINK("[NOTA_.XLSX]NOTA!c"&amp;PAJAK[[#This Row],[//]],IF(PAJAK[[#This Row],[//]]="","",INDEX(INDIRECT("NOTA["&amp;PAJAK[#Headers]&amp;"]"),PAJAK[[#This Row],[//]]-2)))</f>
        <v>3</v>
      </c>
      <c r="C2" s="19" t="str">
        <f ca="1">IF(PAJAK[[#This Row],[//]]="","",INDEX(INDIRECT("NOTA["&amp;PAJAK[#Headers]&amp;"]"),PAJAK[[#This Row],[//]]-2))</f>
        <v>KEN_0108_040-7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2">
        <f ca="1">HYPERLINK("[NOTA_.XLSX]NOTA!c"&amp;PAJAK[[#This Row],[//]],IF(PAJAK[[#This Row],[//]]="","",INDEX(INDIRECT("NOTA["&amp;PAJAK[#Headers]&amp;"]"),PAJAK[[#This Row],[//]]-2)))</f>
        <v>5</v>
      </c>
      <c r="C4" s="15" t="str">
        <f ca="1">IF(PAJAK[[#This Row],[//]]="","",INDEX(INDIRECT("NOTA["&amp;PAJAK[#Headers]&amp;"]"),PAJAK[[#This Row],[//]]-2))</f>
        <v>KEN_0108_102-4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1">
        <f ca="1">HYPERLINK("[NOTA_.XLSX]NOTA!c"&amp;PAJAK[[#This Row],[//]],IF(PAJAK[[#This Row],[//]]="","",INDEX(INDIRECT("NOTA["&amp;PAJAK[#Headers]&amp;"]"),PAJAK[[#This Row],[//]]-2)))</f>
        <v>6</v>
      </c>
      <c r="C5" s="19" t="str">
        <f ca="1">IF(PAJAK[[#This Row],[//]]="","",INDEX(INDIRECT("NOTA["&amp;PAJAK[#Headers]&amp;"]"),PAJAK[[#This Row],[//]]-2))</f>
        <v>ATA_0408_538-2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0</v>
      </c>
      <c r="M5" s="23">
        <f ca="1">PAJAK[[#This Row],[SUB TOTAL]]-PAJAK[[#This Row],[DISKON]]</f>
        <v>3762000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3389189.1891891891</v>
      </c>
      <c r="P5" s="23">
        <f ca="1">PAJAK[[#This Row],[DPP]]*PAJAK[[#This Row],[PPN]]</f>
        <v>372810.81081081083</v>
      </c>
      <c r="Q5" s="23">
        <f ca="1">PAJAK[[#This Row],[DPP]]+PAJAK[[#This Row],[PPN 11%]]</f>
        <v>3762000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26358000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23745945.945945945</v>
      </c>
      <c r="P6" s="23">
        <f ca="1">PAJAK[[#This Row],[DPP]]*PAJAK[[#This Row],[PPN]]</f>
        <v>2612054.054054054</v>
      </c>
      <c r="Q6" s="23">
        <f ca="1">PAJAK[[#This Row],[DPP]]+PAJAK[[#This Row],[PPN 11%]]</f>
        <v>26358000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LAY_0908_629-2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MITRA GLOBAL NIAGA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18</v>
      </c>
      <c r="C10" s="19" t="str">
        <f ca="1">IF(PAJAK[[#This Row],[//]]="","",INDEX(INDIRECT("NOTA["&amp;PAJAK[#Headers]&amp;"]"),PAJAK[[#This Row],[//]]-2))</f>
        <v>KEN_0908_532-6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15">
        <f ca="1">HYPERLINK("[NOTA_.XLSX]NOTA!c"&amp;PAJAK[[#This Row],[//]],IF(PAJAK[[#This Row],[//]]="","",INDEX(INDIRECT("NOTA["&amp;PAJAK[#Headers]&amp;"]"),PAJAK[[#This Row],[//]]-2)))</f>
        <v>20</v>
      </c>
      <c r="C12" s="15" t="str">
        <f ca="1">IF(PAJAK[[#This Row],[//]]="","",INDEX(INDIRECT("NOTA["&amp;PAJAK[#Headers]&amp;"]"),PAJAK[[#This Row],[//]]-2))</f>
        <v>KEN_0908_664-4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21">
        <f ca="1">HYPERLINK("[NOTA_.XLSX]NOTA!c"&amp;PAJAK[[#This Row],[//]],IF(PAJAK[[#This Row],[//]]="","",INDEX(INDIRECT("NOTA["&amp;PAJAK[#Headers]&amp;"]"),PAJAK[[#This Row],[//]]-2)))</f>
        <v>21</v>
      </c>
      <c r="C13" s="19" t="str">
        <f ca="1">IF(PAJAK[[#This Row],[//]]="","",INDEX(INDIRECT("NOTA["&amp;PAJAK[#Headers]&amp;"]"),PAJAK[[#This Row],[//]]-2))</f>
        <v>ATA_1008_998-12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15">
        <f ca="1">HYPERLINK("[NOTA_.XLSX]NOTA!c"&amp;PAJAK[[#This Row],[//]],IF(PAJAK[[#This Row],[//]]="","",INDEX(INDIRECT("NOTA["&amp;PAJAK[#Headers]&amp;"]"),PAJAK[[#This Row],[//]]-2)))</f>
        <v>22</v>
      </c>
      <c r="C14" s="15" t="str">
        <f ca="1">IF(PAJAK[[#This Row],[//]]="","",INDEX(INDIRECT("NOTA["&amp;PAJAK[#Headers]&amp;"]"),PAJAK[[#This Row],[//]]-2))</f>
        <v>KEN_1008_749-1</v>
      </c>
      <c r="D14" s="15" t="e">
        <f ca="1">MATCH(PAJAK[[#This Row],[ID]],[5]!Table1[ID],0)</f>
        <v>#REF!</v>
      </c>
      <c r="E14" s="16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22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15">
        <f ca="1">HYPERLINK("[NOTA_.XLSX]NOTA!c"&amp;PAJAK[[#This Row],[//]],IF(PAJAK[[#This Row],[//]]="","",INDEX(INDIRECT("NOTA["&amp;PAJAK[#Headers]&amp;"]"),PAJAK[[#This Row],[//]]-2)))</f>
        <v>33</v>
      </c>
      <c r="C16" s="15" t="str">
        <f ca="1">IF(PAJAK[[#This Row],[//]]="","",INDEX(INDIRECT("NOTA["&amp;PAJAK[#Headers]&amp;"]"),PAJAK[[#This Row],[//]]-2))</f>
        <v>PAR_1108_-21-1</v>
      </c>
      <c r="D16" s="15" t="e">
        <f ca="1">MATCH(PAJAK[[#This Row],[ID]],[5]!Table1[ID],0)</f>
        <v>#REF!</v>
      </c>
      <c r="E16" s="16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PARAMA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9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21" t="str">
        <f ca="1">HYPERLINK("[NOTA_.XLSX]NOTA!c"&amp;PAJAK[[#This Row],[//]],IF(PAJAK[[#This Row],[//]]="","",INDEX(INDIRECT("NOTA["&amp;PAJAK[#Headers]&amp;"]"),PAJAK[[#This Row],[//]]-2)))</f>
        <v/>
      </c>
      <c r="C18" s="19" t="str">
        <f ca="1">IF(PAJAK[[#This Row],[//]]="","",INDEX(INDIRECT("NOTA["&amp;PAJAK[#Headers]&amp;"]"),PAJAK[[#This Row],[//]]-2))</f>
        <v/>
      </c>
      <c r="D18" s="19" t="e">
        <f ca="1">MATCH(PAJAK[[#This Row],[ID]],[5]!Table1[ID],0)</f>
        <v>#REF!</v>
      </c>
      <c r="E18" s="20" t="str">
        <f ca="1">IF(PAJAK[[#This Row],[ID]]="","",COUNTIF(NOTA[ID_H],PAJAK[[#This Row],[ID]]))</f>
        <v/>
      </c>
      <c r="F18" s="15" t="str">
        <f ca="1">IF(PAJAK[[#This Row],[//]]="","",INDEX(CONV[2],MATCH(INDEX(INDIRECT("NOTA["&amp;PAJAK[#Headers]&amp;"]"),PAJAK[[#This Row],[//]]-2),CONV[1],0),0))</f>
        <v/>
      </c>
      <c r="G18" s="17" t="str">
        <f ca="1">IF(PAJAK[[#This Row],[//]]="","",INDEX(NOTA[TGL_H],PAJAK[[#This Row],[//]]-2))</f>
        <v/>
      </c>
      <c r="H18" s="17" t="str">
        <f ca="1">IF(PAJAK[[#This Row],[//]]="","",INDEX(INDIRECT("NOTA["&amp;PAJAK[#Headers]&amp;"]"),PAJAK[[#This Row],[//]]-2))</f>
        <v/>
      </c>
      <c r="I18" s="16" t="str">
        <f ca="1">IF(PAJAK[[#This Row],[//]]="","",INDEX(INDIRECT("NOTA["&amp;PAJAK[#Headers]&amp;"]"),PAJAK[[#This Row],[//]]-2))</f>
        <v/>
      </c>
      <c r="J1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23" t="str">
        <f ca="1">IF(PAJAK[[#This Row],[//]]="","",SUMIF(NOTA[ID_H],PAJAK[[#This Row],[ID]],NOTA[JUMLAH]))</f>
        <v/>
      </c>
      <c r="L18" s="23" t="str">
        <f ca="1">IF(PAJAK[[#This Row],[//]]="","",SUMIF(NOTA[ID_H],PAJAK[[#This Row],[ID]],NOTA[DISC]))</f>
        <v/>
      </c>
      <c r="M18" s="23" t="e">
        <f ca="1">PAJAK[[#This Row],[SUB TOTAL]]-PAJAK[[#This Row],[DISKON]]</f>
        <v>#VALUE!</v>
      </c>
      <c r="N18" s="23" t="str">
        <f ca="1">IF(PAJAK[[#This Row],[//]]="","",INDEX(INDIRECT("NOTA["&amp;PAJAK[#Headers]&amp;"]"),PAJAK[[#This Row],[//]]-2+PAJAK[[#This Row],[QB]]-1))</f>
        <v/>
      </c>
      <c r="O18" s="23" t="e">
        <f ca="1">(PAJAK[[#This Row],[SUB T-DISC]]-PAJAK[[#This Row],[DISC DLL]])/111%</f>
        <v>#VALUE!</v>
      </c>
      <c r="P18" s="23" t="e">
        <f ca="1">PAJAK[[#This Row],[DPP]]*PAJAK[[#This Row],[PPN]]</f>
        <v>#VALUE!</v>
      </c>
      <c r="Q18" s="23" t="e">
        <f ca="1">PAJAK[[#This Row],[DPP]]+PAJAK[[#This Row],[PPN 11%]]</f>
        <v>#VALUE!</v>
      </c>
      <c r="R18" s="18" t="str">
        <f ca="1">IF(ISNUMBER(PAJAK[[#This Row],[//]]),PPN,"")</f>
        <v/>
      </c>
    </row>
    <row r="19" spans="1:18" x14ac:dyDescent="0.25">
      <c r="A19" s="19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21" t="str">
        <f ca="1">HYPERLINK("[NOTA_.XLSX]NOTA!c"&amp;PAJAK[[#This Row],[//]],IF(PAJAK[[#This Row],[//]]="","",INDEX(INDIRECT("NOTA["&amp;PAJAK[#Headers]&amp;"]"),PAJAK[[#This Row],[//]]-2)))</f>
        <v/>
      </c>
      <c r="C19" s="19" t="str">
        <f ca="1">IF(PAJAK[[#This Row],[//]]="","",INDEX(INDIRECT("NOTA["&amp;PAJAK[#Headers]&amp;"]"),PAJAK[[#This Row],[//]]-2))</f>
        <v/>
      </c>
      <c r="D19" s="19" t="e">
        <f ca="1">MATCH(PAJAK[[#This Row],[ID]],[5]!Table1[ID],0)</f>
        <v>#REF!</v>
      </c>
      <c r="E19" s="20" t="str">
        <f ca="1">IF(PAJAK[[#This Row],[ID]]="","",COUNTIF(NOTA[ID_H],PAJAK[[#This Row],[ID]]))</f>
        <v/>
      </c>
      <c r="F19" s="15" t="str">
        <f ca="1">IF(PAJAK[[#This Row],[//]]="","",INDEX(CONV[2],MATCH(INDEX(INDIRECT("NOTA["&amp;PAJAK[#Headers]&amp;"]"),PAJAK[[#This Row],[//]]-2),CONV[1],0),0))</f>
        <v/>
      </c>
      <c r="G19" s="17" t="str">
        <f ca="1">IF(PAJAK[[#This Row],[//]]="","",INDEX(NOTA[TGL_H],PAJAK[[#This Row],[//]]-2))</f>
        <v/>
      </c>
      <c r="H19" s="17" t="str">
        <f ca="1">IF(PAJAK[[#This Row],[//]]="","",INDEX(INDIRECT("NOTA["&amp;PAJAK[#Headers]&amp;"]"),PAJAK[[#This Row],[//]]-2))</f>
        <v/>
      </c>
      <c r="I19" s="16" t="str">
        <f ca="1">IF(PAJAK[[#This Row],[//]]="","",INDEX(INDIRECT("NOTA["&amp;PAJAK[#Headers]&amp;"]"),PAJAK[[#This Row],[//]]-2))</f>
        <v/>
      </c>
      <c r="J1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23" t="str">
        <f ca="1">IF(PAJAK[[#This Row],[//]]="","",SUMIF(NOTA[ID_H],PAJAK[[#This Row],[ID]],NOTA[JUMLAH]))</f>
        <v/>
      </c>
      <c r="L19" s="23" t="str">
        <f ca="1">IF(PAJAK[[#This Row],[//]]="","",SUMIF(NOTA[ID_H],PAJAK[[#This Row],[ID]],NOTA[DISC]))</f>
        <v/>
      </c>
      <c r="M19" s="23" t="e">
        <f ca="1">PAJAK[[#This Row],[SUB TOTAL]]-PAJAK[[#This Row],[DISKON]]</f>
        <v>#VALUE!</v>
      </c>
      <c r="N19" s="23" t="str">
        <f ca="1">IF(PAJAK[[#This Row],[//]]="","",INDEX(INDIRECT("NOTA["&amp;PAJAK[#Headers]&amp;"]"),PAJAK[[#This Row],[//]]-2+PAJAK[[#This Row],[QB]]-1))</f>
        <v/>
      </c>
      <c r="O19" s="23" t="e">
        <f ca="1">(PAJAK[[#This Row],[SUB T-DISC]]-PAJAK[[#This Row],[DISC DLL]])/111%</f>
        <v>#VALUE!</v>
      </c>
      <c r="P19" s="23" t="e">
        <f ca="1">PAJAK[[#This Row],[DPP]]*PAJAK[[#This Row],[PPN]]</f>
        <v>#VALUE!</v>
      </c>
      <c r="Q19" s="23" t="e">
        <f ca="1">PAJAK[[#This Row],[DPP]]+PAJAK[[#This Row],[PPN 11%]]</f>
        <v>#VALUE!</v>
      </c>
      <c r="R19" s="18" t="str">
        <f ca="1">IF(ISNUMBER(PAJAK[[#This Row],[//]]),PPN,"")</f>
        <v/>
      </c>
    </row>
    <row r="20" spans="1:18" x14ac:dyDescent="0.25">
      <c r="A20" s="15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5" t="str">
        <f ca="1">HYPERLINK("[NOTA_.XLSX]NOTA!c"&amp;PAJAK[[#This Row],[//]],IF(PAJAK[[#This Row],[//]]="","",INDEX(INDIRECT("NOTA["&amp;PAJAK[#Headers]&amp;"]"),PAJAK[[#This Row],[//]]-2)))</f>
        <v/>
      </c>
      <c r="C20" s="15" t="str">
        <f ca="1">IF(PAJAK[[#This Row],[//]]="","",INDEX(INDIRECT("NOTA["&amp;PAJAK[#Headers]&amp;"]"),PAJAK[[#This Row],[//]]-2))</f>
        <v/>
      </c>
      <c r="D20" s="15" t="e">
        <f ca="1">MATCH(PAJAK[[#This Row],[ID]],[5]!Table1[ID],0)</f>
        <v>#REF!</v>
      </c>
      <c r="E20" s="16" t="str">
        <f ca="1">IF(PAJAK[[#This Row],[ID]]="","",COUNTIF(NOTA[ID_H],PAJAK[[#This Row],[ID]]))</f>
        <v/>
      </c>
      <c r="F20" s="15" t="str">
        <f ca="1">IF(PAJAK[[#This Row],[//]]="","",INDEX(CONV[2],MATCH(INDEX(INDIRECT("NOTA["&amp;PAJAK[#Headers]&amp;"]"),PAJAK[[#This Row],[//]]-2),CONV[1],0),0))</f>
        <v/>
      </c>
      <c r="G20" s="17" t="str">
        <f ca="1">IF(PAJAK[[#This Row],[//]]="","",INDEX(NOTA[TGL_H],PAJAK[[#This Row],[//]]-2))</f>
        <v/>
      </c>
      <c r="H20" s="17" t="str">
        <f ca="1">IF(PAJAK[[#This Row],[//]]="","",INDEX(INDIRECT("NOTA["&amp;PAJAK[#Headers]&amp;"]"),PAJAK[[#This Row],[//]]-2))</f>
        <v/>
      </c>
      <c r="I20" s="16" t="str">
        <f ca="1">IF(PAJAK[[#This Row],[//]]="","",INDEX(INDIRECT("NOTA["&amp;PAJAK[#Headers]&amp;"]"),PAJAK[[#This Row],[//]]-2))</f>
        <v/>
      </c>
      <c r="J2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23" t="str">
        <f ca="1">IF(PAJAK[[#This Row],[//]]="","",SUMIF(NOTA[ID_H],PAJAK[[#This Row],[ID]],NOTA[JUMLAH]))</f>
        <v/>
      </c>
      <c r="L20" s="23" t="str">
        <f ca="1">IF(PAJAK[[#This Row],[//]]="","",SUMIF(NOTA[ID_H],PAJAK[[#This Row],[ID]],NOTA[DISC]))</f>
        <v/>
      </c>
      <c r="M20" s="23" t="e">
        <f ca="1">PAJAK[[#This Row],[SUB TOTAL]]-PAJAK[[#This Row],[DISKON]]</f>
        <v>#VALUE!</v>
      </c>
      <c r="N20" s="23" t="str">
        <f ca="1">IF(PAJAK[[#This Row],[//]]="","",INDEX(INDIRECT("NOTA["&amp;PAJAK[#Headers]&amp;"]"),PAJAK[[#This Row],[//]]-2+PAJAK[[#This Row],[QB]]-1))</f>
        <v/>
      </c>
      <c r="O20" s="23" t="e">
        <f ca="1">(PAJAK[[#This Row],[SUB T-DISC]]-PAJAK[[#This Row],[DISC DLL]])/111%</f>
        <v>#VALUE!</v>
      </c>
      <c r="P20" s="23" t="e">
        <f ca="1">PAJAK[[#This Row],[DPP]]*PAJAK[[#This Row],[PPN]]</f>
        <v>#VALUE!</v>
      </c>
      <c r="Q20" s="23" t="e">
        <f ca="1">PAJAK[[#This Row],[DPP]]+PAJAK[[#This Row],[PPN 11%]]</f>
        <v>#VALUE!</v>
      </c>
      <c r="R20" s="18" t="str">
        <f ca="1">IF(ISNUMBER(PAJAK[[#This Row],[//]]),PPN,"")</f>
        <v/>
      </c>
    </row>
    <row r="21" spans="1:18" x14ac:dyDescent="0.25">
      <c r="A21" s="15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" t="str">
        <f ca="1">HYPERLINK("[NOTA_.XLSX]NOTA!c"&amp;PAJAK[[#This Row],[//]],IF(PAJAK[[#This Row],[//]]="","",INDEX(INDIRECT("NOTA["&amp;PAJAK[#Headers]&amp;"]"),PAJAK[[#This Row],[//]]-2)))</f>
        <v/>
      </c>
      <c r="C21" s="15" t="str">
        <f ca="1">IF(PAJAK[[#This Row],[//]]="","",INDEX(INDIRECT("NOTA["&amp;PAJAK[#Headers]&amp;"]"),PAJAK[[#This Row],[//]]-2))</f>
        <v/>
      </c>
      <c r="D21" s="15" t="e">
        <f ca="1">MATCH(PAJAK[[#This Row],[ID]],[5]!Table1[ID],0)</f>
        <v>#REF!</v>
      </c>
      <c r="E21" s="16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5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" t="str">
        <f ca="1">HYPERLINK("[NOTA_.XLSX]NOTA!c"&amp;PAJAK[[#This Row],[//]],IF(PAJAK[[#This Row],[//]]="","",INDEX(INDIRECT("NOTA["&amp;PAJAK[#Headers]&amp;"]"),PAJAK[[#This Row],[//]]-2)))</f>
        <v/>
      </c>
      <c r="C22" s="15" t="str">
        <f ca="1">IF(PAJAK[[#This Row],[//]]="","",INDEX(INDIRECT("NOTA["&amp;PAJAK[#Headers]&amp;"]"),PAJAK[[#This Row],[//]]-2))</f>
        <v/>
      </c>
      <c r="D22" s="15" t="e">
        <f ca="1">MATCH(PAJAK[[#This Row],[ID]],[5]!Table1[ID],0)</f>
        <v>#REF!</v>
      </c>
      <c r="E22" s="16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19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21" t="str">
        <f ca="1">HYPERLINK("[NOTA_.XLSX]NOTA!c"&amp;PAJAK[[#This Row],[//]],IF(PAJAK[[#This Row],[//]]="","",INDEX(INDIRECT("NOTA["&amp;PAJAK[#Headers]&amp;"]"),PAJAK[[#This Row],[//]]-2)))</f>
        <v/>
      </c>
      <c r="C23" s="19" t="str">
        <f ca="1">IF(PAJAK[[#This Row],[//]]="","",INDEX(INDIRECT("NOTA["&amp;PAJAK[#Headers]&amp;"]"),PAJAK[[#This Row],[//]]-2))</f>
        <v/>
      </c>
      <c r="D23" s="19" t="e">
        <f ca="1">MATCH(PAJAK[[#This Row],[ID]],[5]!Table1[ID],0)</f>
        <v>#REF!</v>
      </c>
      <c r="E23" s="20" t="str">
        <f ca="1">IF(PAJAK[[#This Row],[ID]]="","",COUNTIF(NOTA[ID_H],PAJAK[[#This Row],[ID]]))</f>
        <v/>
      </c>
      <c r="F23" s="15" t="str">
        <f ca="1">IF(PAJAK[[#This Row],[//]]="","",INDEX(CONV[2],MATCH(INDEX(INDIRECT("NOTA["&amp;PAJAK[#Headers]&amp;"]"),PAJAK[[#This Row],[//]]-2),CONV[1],0),0))</f>
        <v/>
      </c>
      <c r="G23" s="17" t="str">
        <f ca="1">IF(PAJAK[[#This Row],[//]]="","",INDEX(NOTA[TGL_H],PAJAK[[#This Row],[//]]-2))</f>
        <v/>
      </c>
      <c r="H23" s="17" t="str">
        <f ca="1">IF(PAJAK[[#This Row],[//]]="","",INDEX(INDIRECT("NOTA["&amp;PAJAK[#Headers]&amp;"]"),PAJAK[[#This Row],[//]]-2))</f>
        <v/>
      </c>
      <c r="I23" s="16" t="str">
        <f ca="1">IF(PAJAK[[#This Row],[//]]="","",INDEX(INDIRECT("NOTA["&amp;PAJAK[#Headers]&amp;"]"),PAJAK[[#This Row],[//]]-2))</f>
        <v/>
      </c>
      <c r="J2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23" t="str">
        <f ca="1">IF(PAJAK[[#This Row],[//]]="","",SUMIF(NOTA[ID_H],PAJAK[[#This Row],[ID]],NOTA[JUMLAH]))</f>
        <v/>
      </c>
      <c r="L23" s="23" t="str">
        <f ca="1">IF(PAJAK[[#This Row],[//]]="","",SUMIF(NOTA[ID_H],PAJAK[[#This Row],[ID]],NOTA[DISC]))</f>
        <v/>
      </c>
      <c r="M23" s="23" t="e">
        <f ca="1">PAJAK[[#This Row],[SUB TOTAL]]-PAJAK[[#This Row],[DISKON]]</f>
        <v>#VALUE!</v>
      </c>
      <c r="N23" s="23" t="str">
        <f ca="1">IF(PAJAK[[#This Row],[//]]="","",INDEX(INDIRECT("NOTA["&amp;PAJAK[#Headers]&amp;"]"),PAJAK[[#This Row],[//]]-2+PAJAK[[#This Row],[QB]]-1))</f>
        <v/>
      </c>
      <c r="O23" s="23" t="e">
        <f ca="1">(PAJAK[[#This Row],[SUB T-DISC]]-PAJAK[[#This Row],[DISC DLL]])/111%</f>
        <v>#VALUE!</v>
      </c>
      <c r="P23" s="23" t="e">
        <f ca="1">PAJAK[[#This Row],[DPP]]*PAJAK[[#This Row],[PPN]]</f>
        <v>#VALUE!</v>
      </c>
      <c r="Q23" s="23" t="e">
        <f ca="1">PAJAK[[#This Row],[DPP]]+PAJAK[[#This Row],[PPN 11%]]</f>
        <v>#VALUE!</v>
      </c>
      <c r="R23" s="18" t="str">
        <f ca="1">IF(ISNUMBER(PAJAK[[#This Row],[//]]),PPN,"")</f>
        <v/>
      </c>
    </row>
    <row r="24" spans="1:18" x14ac:dyDescent="0.25">
      <c r="A24" s="15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" t="str">
        <f ca="1">HYPERLINK("[NOTA_.XLSX]NOTA!c"&amp;PAJAK[[#This Row],[//]],IF(PAJAK[[#This Row],[//]]="","",INDEX(INDIRECT("NOTA["&amp;PAJAK[#Headers]&amp;"]"),PAJAK[[#This Row],[//]]-2)))</f>
        <v/>
      </c>
      <c r="C24" s="15" t="str">
        <f ca="1">IF(PAJAK[[#This Row],[//]]="","",INDEX(INDIRECT("NOTA["&amp;PAJAK[#Headers]&amp;"]"),PAJAK[[#This Row],[//]]-2))</f>
        <v/>
      </c>
      <c r="D24" s="15" t="e">
        <f ca="1">MATCH(PAJAK[[#This Row],[ID]],[5]!Table1[ID],0)</f>
        <v>#REF!</v>
      </c>
      <c r="E24" s="16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5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5" t="str">
        <f ca="1">HYPERLINK("[NOTA_.XLSX]NOTA!c"&amp;PAJAK[[#This Row],[//]],IF(PAJAK[[#This Row],[//]]="","",INDEX(INDIRECT("NOTA["&amp;PAJAK[#Headers]&amp;"]"),PAJAK[[#This Row],[//]]-2)))</f>
        <v/>
      </c>
      <c r="C25" s="15" t="str">
        <f ca="1">IF(PAJAK[[#This Row],[//]]="","",INDEX(INDIRECT("NOTA["&amp;PAJAK[#Headers]&amp;"]"),PAJAK[[#This Row],[//]]-2))</f>
        <v/>
      </c>
      <c r="D25" s="15" t="e">
        <f ca="1">MATCH(PAJAK[[#This Row],[ID]],[5]!Table1[ID],0)</f>
        <v>#REF!</v>
      </c>
      <c r="E25" s="16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 t="e">
        <f ca="1">MATCH(PAJAK[[#This Row],[ID]],[5]!Table1[ID],0)</f>
        <v>#REF!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5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5" t="str">
        <f ca="1">HYPERLINK("[NOTA_.XLSX]NOTA!c"&amp;PAJAK[[#This Row],[//]],IF(PAJAK[[#This Row],[//]]="","",INDEX(INDIRECT("NOTA["&amp;PAJAK[#Headers]&amp;"]"),PAJAK[[#This Row],[//]]-2)))</f>
        <v/>
      </c>
      <c r="C27" s="15" t="str">
        <f ca="1">IF(PAJAK[[#This Row],[//]]="","",INDEX(INDIRECT("NOTA["&amp;PAJAK[#Headers]&amp;"]"),PAJAK[[#This Row],[//]]-2))</f>
        <v/>
      </c>
      <c r="D27" s="15" t="e">
        <f ca="1">MATCH(PAJAK[[#This Row],[ID]],[5]!Table1[ID],0)</f>
        <v>#REF!</v>
      </c>
      <c r="E27" s="16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 t="e">
        <f ca="1">MATCH(PAJAK[[#This Row],[ID]],[5]!Table1[ID],0)</f>
        <v>#REF!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5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2" t="str">
        <f ca="1">HYPERLINK("[NOTA_.XLSX]NOTA!c"&amp;PAJAK[[#This Row],[//]],IF(PAJAK[[#This Row],[//]]="","",INDEX(INDIRECT("NOTA["&amp;PAJAK[#Headers]&amp;"]"),PAJAK[[#This Row],[//]]-2)))</f>
        <v/>
      </c>
      <c r="C29" s="15" t="str">
        <f ca="1">IF(PAJAK[[#This Row],[//]]="","",INDEX(INDIRECT("NOTA["&amp;PAJAK[#Headers]&amp;"]"),PAJAK[[#This Row],[//]]-2))</f>
        <v/>
      </c>
      <c r="D29" s="15" t="e">
        <f ca="1">MATCH(PAJAK[[#This Row],[ID]],[5]!Table1[ID],0)</f>
        <v>#REF!</v>
      </c>
      <c r="E29" s="16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Row],[ID]],[5]!Table1[ID],0)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 t="e">
        <f ca="1">MATCH(PAJAK[[#This Row],[ID]],[5]!Table1[ID],0)</f>
        <v>#REF!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 t="e">
        <f ca="1">MATCH(PAJAK[[#This Row],[ID]],[5]!Table1[ID],0)</f>
        <v>#REF!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Row],[ID]],[5]!Table1[ID],0)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Row],[ID]],[5]!Table1[ID],0)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 t="e">
        <f ca="1">MATCH(PAJAK[[#This Row],[ID]],[5]!Table1[ID],0)</f>
        <v>#REF!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 t="e">
        <f ca="1">MATCH(PAJAK[[#This Row],[ID]],[5]!Table1[ID],0)</f>
        <v>#REF!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 t="e">
        <f ca="1">MATCH(PAJAK[[#This Row],[ID]],[5]!Table1[ID],0)</f>
        <v>#REF!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5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2" t="str">
        <f ca="1">HYPERLINK("[NOTA_.XLSX]NOTA!c"&amp;PAJAK[[#This Row],[//]],IF(PAJAK[[#This Row],[//]]="","",INDEX(INDIRECT("NOTA["&amp;PAJAK[#Headers]&amp;"]"),PAJAK[[#This Row],[//]]-2)))</f>
        <v/>
      </c>
      <c r="C38" s="15" t="str">
        <f ca="1">IF(PAJAK[[#This Row],[//]]="","",INDEX(INDIRECT("NOTA["&amp;PAJAK[#Headers]&amp;"]"),PAJAK[[#This Row],[//]]-2))</f>
        <v/>
      </c>
      <c r="D38" s="15" t="e">
        <f ca="1">MATCH(PAJAK[[#This Row],[ID]],[5]!Table1[ID],0)</f>
        <v>#REF!</v>
      </c>
      <c r="E38" s="16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9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1" t="str">
        <f ca="1">HYPERLINK("[NOTA_.XLSX]NOTA!c"&amp;PAJAK[[#This Row],[//]],IF(PAJAK[[#This Row],[//]]="","",INDEX(INDIRECT("NOTA["&amp;PAJAK[#Headers]&amp;"]"),PAJAK[[#This Row],[//]]-2)))</f>
        <v/>
      </c>
      <c r="C40" s="19" t="str">
        <f ca="1">IF(PAJAK[[#This Row],[//]]="","",INDEX(INDIRECT("NOTA["&amp;PAJAK[#Headers]&amp;"]"),PAJAK[[#This Row],[//]]-2))</f>
        <v/>
      </c>
      <c r="D40" s="19" t="e">
        <f ca="1">MATCH(PAJAK[[#This Row],[ID]],[5]!Table1[ID],0)</f>
        <v>#REF!</v>
      </c>
      <c r="E40" s="20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Row],[ID]],[5]!Table1[ID],0)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 t="e">
        <f ca="1">MATCH(PAJAK[[#This Row],[ID]],[5]!Table1[ID],0)</f>
        <v>#REF!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5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" t="str">
        <f ca="1">HYPERLINK("[NOTA_.XLSX]NOTA!c"&amp;PAJAK[[#This Row],[//]],IF(PAJAK[[#This Row],[//]]="","",INDEX(INDIRECT("NOTA["&amp;PAJAK[#Headers]&amp;"]"),PAJAK[[#This Row],[//]]-2)))</f>
        <v/>
      </c>
      <c r="C43" s="15" t="str">
        <f ca="1">IF(PAJAK[[#This Row],[//]]="","",INDEX(INDIRECT("NOTA["&amp;PAJAK[#Headers]&amp;"]"),PAJAK[[#This Row],[//]]-2))</f>
        <v/>
      </c>
      <c r="D43" s="15" t="e">
        <f ca="1">MATCH(PAJAK[[#This Row],[ID]],[5]!Table1[ID],0)</f>
        <v>#REF!</v>
      </c>
      <c r="E43" s="16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 t="e">
        <f ca="1">MATCH(PAJAK[[#This Row],[ID]],[5]!Table1[ID],0)</f>
        <v>#REF!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Row],[ID]],[5]!Table1[ID],0)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2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 t="e">
        <f ca="1">MATCH(PAJAK[[#This Row],[ID]],[5]!Table1[ID],0)</f>
        <v>#REF!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3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31" t="str">
        <f ca="1">HYPERLINK("[NOTA_.XLSX]NOTA!c"&amp;PAJAK[[#This Row],[//]],IF(PAJAK[[#This Row],[//]]="","",INDEX(INDIRECT("NOTA["&amp;PAJAK[#Headers]&amp;"]"),PAJAK[[#This Row],[//]]-2)))</f>
        <v/>
      </c>
      <c r="C56" s="30" t="str">
        <f ca="1">IF(PAJAK[[#This Row],[//]]="","",INDEX(INDIRECT("NOTA["&amp;PAJAK[#Headers]&amp;"]"),PAJAK[[#This Row],[//]]-2))</f>
        <v/>
      </c>
      <c r="D56" s="30" t="e">
        <f ca="1">MATCH(PAJAK[[#This Row],[ID]],[5]!Table1[ID],0)</f>
        <v>#REF!</v>
      </c>
      <c r="E56" s="32" t="str">
        <f ca="1">IF(PAJAK[[#This Row],[ID]]="","",COUNTIF(NOTA[ID_H],PAJAK[[#This Row],[ID]]))</f>
        <v/>
      </c>
      <c r="F56" s="27" t="str">
        <f ca="1">IF(PAJAK[[#This Row],[//]]="","",INDEX(CONV[2],MATCH(INDEX(INDIRECT("NOTA["&amp;PAJAK[#Headers]&amp;"]"),PAJAK[[#This Row],[//]]-2),CONV[1],0),0))</f>
        <v/>
      </c>
      <c r="G56" s="29" t="str">
        <f ca="1">IF(PAJAK[[#This Row],[//]]="","",INDEX(NOTA[TGL_H],PAJAK[[#This Row],[//]]-2))</f>
        <v/>
      </c>
      <c r="H56" s="29" t="str">
        <f ca="1">IF(PAJAK[[#This Row],[//]]="","",INDEX(INDIRECT("NOTA["&amp;PAJAK[#Headers]&amp;"]"),PAJAK[[#This Row],[//]]-2))</f>
        <v/>
      </c>
      <c r="I56" s="28" t="str">
        <f ca="1">IF(PAJAK[[#This Row],[//]]="","",INDEX(INDIRECT("NOTA["&amp;PAJAK[#Headers]&amp;"]"),PAJAK[[#This Row],[//]]-2))</f>
        <v/>
      </c>
      <c r="J5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33" t="str">
        <f ca="1">IF(PAJAK[[#This Row],[//]]="","",SUMIF(NOTA[ID_H],PAJAK[[#This Row],[ID]],NOTA[JUMLAH]))</f>
        <v/>
      </c>
      <c r="L56" s="33" t="str">
        <f ca="1">IF(PAJAK[[#This Row],[//]]="","",SUMIF(NOTA[ID_H],PAJAK[[#This Row],[ID]],NOTA[DISC]))</f>
        <v/>
      </c>
      <c r="M56" s="33" t="e">
        <f ca="1">PAJAK[[#This Row],[SUB TOTAL]]-PAJAK[[#This Row],[DISKON]]</f>
        <v>#VALUE!</v>
      </c>
      <c r="N56" s="33" t="str">
        <f ca="1">IF(PAJAK[[#This Row],[//]]="","",INDEX(INDIRECT("NOTA["&amp;PAJAK[#Headers]&amp;"]"),PAJAK[[#This Row],[//]]-2+PAJAK[[#This Row],[QB]]-1))</f>
        <v/>
      </c>
      <c r="O56" s="33" t="e">
        <f ca="1">(PAJAK[[#This Row],[SUB T-DISC]]-PAJAK[[#This Row],[DISC DLL]])/111%</f>
        <v>#VALUE!</v>
      </c>
      <c r="P56" s="33" t="e">
        <f ca="1">PAJAK[[#This Row],[DPP]]*PAJAK[[#This Row],[PPN]]</f>
        <v>#VALUE!</v>
      </c>
      <c r="Q56" s="33" t="e">
        <f ca="1">PAJAK[[#This Row],[DPP]]+PAJAK[[#This Row],[PPN 11%]]</f>
        <v>#VALUE!</v>
      </c>
      <c r="R56" s="34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 t="e">
        <f ca="1">MATCH(PAJAK[[#This Row],[ID]],[5]!Table1[ID],0)</f>
        <v>#REF!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2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Row],[ID]],[5]!Table1[ID],0)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Row],[ID]],[5]!Table1[ID],0)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5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" t="str">
        <f ca="1">HYPERLINK("[NOTA_.XLSX]NOTA!c"&amp;PAJAK[[#This Row],[//]],IF(PAJAK[[#This Row],[//]]="","",INDEX(INDIRECT("NOTA["&amp;PAJAK[#Headers]&amp;"]"),PAJAK[[#This Row],[//]]-2)))</f>
        <v/>
      </c>
      <c r="C67" s="15" t="str">
        <f ca="1">IF(PAJAK[[#This Row],[//]]="","",INDEX(INDIRECT("NOTA["&amp;PAJAK[#Headers]&amp;"]"),PAJAK[[#This Row],[//]]-2))</f>
        <v/>
      </c>
      <c r="D67" s="15" t="e">
        <f ca="1">MATCH(PAJAK[[#This Row],[ID]],[5]!Table1[ID],0)</f>
        <v>#REF!</v>
      </c>
      <c r="E67" s="16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27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7" t="str">
        <f ca="1">HYPERLINK("[NOTA_.XLSX]NOTA!c"&amp;PAJAK[[#This Row],[//]],IF(PAJAK[[#This Row],[//]]="","",INDEX(INDIRECT("NOTA["&amp;PAJAK[#Headers]&amp;"]"),PAJAK[[#This Row],[//]]-2)))</f>
        <v/>
      </c>
      <c r="C78" s="27" t="str">
        <f ca="1">IF(PAJAK[[#This Row],[//]]="","",INDEX(INDIRECT("NOTA["&amp;PAJAK[#Headers]&amp;"]"),PAJAK[[#This Row],[//]]-2))</f>
        <v/>
      </c>
      <c r="D78" s="27" t="e">
        <f ca="1">MATCH(PAJAK[[#This Row],[ID]],[5]!Table1[ID],0)</f>
        <v>#REF!</v>
      </c>
      <c r="E78" s="28" t="str">
        <f ca="1">IF(PAJAK[[#This Row],[ID]]="","",COUNTIF(NOTA[ID_H],PAJAK[[#This Row],[ID]]))</f>
        <v/>
      </c>
      <c r="F78" s="27" t="str">
        <f ca="1">IF(PAJAK[[#This Row],[//]]="","",INDEX(CONV[2],MATCH(INDEX(INDIRECT("NOTA["&amp;PAJAK[#Headers]&amp;"]"),PAJAK[[#This Row],[//]]-2),CONV[1],0),0))</f>
        <v/>
      </c>
      <c r="G78" s="29" t="str">
        <f ca="1">IF(PAJAK[[#This Row],[//]]="","",INDEX(NOTA[TGL_H],PAJAK[[#This Row],[//]]-2))</f>
        <v/>
      </c>
      <c r="H78" s="29" t="str">
        <f ca="1">IF(PAJAK[[#This Row],[//]]="","",INDEX(INDIRECT("NOTA["&amp;PAJAK[#Headers]&amp;"]"),PAJAK[[#This Row],[//]]-2))</f>
        <v/>
      </c>
      <c r="I78" s="28" t="str">
        <f ca="1">IF(PAJAK[[#This Row],[//]]="","",INDEX(INDIRECT("NOTA["&amp;PAJAK[#Headers]&amp;"]"),PAJAK[[#This Row],[//]]-2))</f>
        <v/>
      </c>
      <c r="J78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3" t="str">
        <f ca="1">IF(PAJAK[[#This Row],[//]]="","",SUMIF(NOTA[ID_H],PAJAK[[#This Row],[ID]],NOTA[JUMLAH]))</f>
        <v/>
      </c>
      <c r="L78" s="33" t="str">
        <f ca="1">IF(PAJAK[[#This Row],[//]]="","",SUMIF(NOTA[ID_H],PAJAK[[#This Row],[ID]],NOTA[DISC]))</f>
        <v/>
      </c>
      <c r="M78" s="33" t="e">
        <f ca="1">PAJAK[[#This Row],[SUB TOTAL]]-PAJAK[[#This Row],[DISKON]]</f>
        <v>#VALUE!</v>
      </c>
      <c r="N78" s="33" t="str">
        <f ca="1">IF(PAJAK[[#This Row],[//]]="","",INDEX(INDIRECT("NOTA["&amp;PAJAK[#Headers]&amp;"]"),PAJAK[[#This Row],[//]]-2+PAJAK[[#This Row],[QB]]-1))</f>
        <v/>
      </c>
      <c r="O78" s="33" t="e">
        <f ca="1">(PAJAK[[#This Row],[SUB T-DISC]]-PAJAK[[#This Row],[DISC DLL]])/111%</f>
        <v>#VALUE!</v>
      </c>
      <c r="P78" s="33" t="e">
        <f ca="1">PAJAK[[#This Row],[DPP]]*PAJAK[[#This Row],[PPN]]</f>
        <v>#VALUE!</v>
      </c>
      <c r="Q78" s="33" t="e">
        <f ca="1">PAJAK[[#This Row],[DPP]]+PAJAK[[#This Row],[PPN 11%]]</f>
        <v>#VALUE!</v>
      </c>
      <c r="R78" s="34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2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2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67" priority="2"/>
  </conditionalFormatting>
  <conditionalFormatting sqref="I1:I1048576">
    <cfRule type="duplicateValues" dxfId="166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8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Row],[//PAJAK]]-1))</f>
        <v>0</v>
      </c>
      <c r="K6" s="1">
        <f ca="1">(KENKO[[#This Row],[SUB TOTAL]]-KENKO[[#This Row],[DISKON]])/1.11</f>
        <v>23745945.945945945</v>
      </c>
      <c r="L6" s="1">
        <f ca="1">KENKO[[#This Row],[DPP]]*11%</f>
        <v>2612054.054054054</v>
      </c>
      <c r="M6" s="1">
        <f ca="1">KENKO[[#This Row],[DPP]]+KENKO[[#This Row],[PPN (11%)]]</f>
        <v>26358000</v>
      </c>
      <c r="N6" s="1" t="str">
        <f ca="1">INDEX(PAJAK[ID_P],MATCH(KENKO[[#This Row],[ID]],PAJAK[ID],0))</f>
        <v>KEN_0408_130-3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5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3762000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3389189.1891891891</v>
      </c>
      <c r="L3" s="1">
        <f ca="1">ATALI[[#This Row],[DPP]]*11%</f>
        <v>372810.81081081083</v>
      </c>
      <c r="M3" s="1">
        <f ca="1">ATALI[[#This Row],[DPP]]+ATALI[[#This Row],[PPN (11%)]]</f>
        <v>3762000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38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HYPERLINK("[NOTA_.xlsx]PAJAK!b"&amp;MGN[[#This Row],[//PAJAK]],IF(MGN[[#This Row],[//PAJAK]]="","",INDEX(INDIRECT("PAJAK["&amp;MGN[#Headers]&amp;"]"),MGN[[#This Row],[//PAJAK]]-1)))</f>
        <v>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45147</v>
      </c>
      <c r="F3" s="2">
        <f ca="1">IF(MGN[[#This Row],[//PAJAK]]="","",INDEX(INDIRECT("PAJAK["&amp;MGN[#Headers]&amp;"]"),MGN[[#This Row],[//PAJAK]]-1))</f>
        <v>45145</v>
      </c>
      <c r="G3" s="14" t="str">
        <f ca="1">IF(MGN[[#This Row],[//PAJAK]]="","",INDEX(INDIRECT("PAJAK["&amp;MGN[#Headers]&amp;"]"),MGN[[#This Row],[//PAJAK]]-1))</f>
        <v>005629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7827000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7051351.3513513505</v>
      </c>
      <c r="L3" s="1">
        <f ca="1">MGN[[#This Row],[DPP]]*11%</f>
        <v>775648.64864864852</v>
      </c>
      <c r="M3" s="1">
        <f ca="1">MGN[[#This Row],[DPP]]+MGN[[#This Row],[PPN (11%)]]</f>
        <v>7826999.9999999991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2023-08-16T04:11:49Z</dcterms:modified>
</cp:coreProperties>
</file>