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55" r:id="rId17"/>
  </pivotCaches>
</workbook>
</file>

<file path=xl/calcChain.xml><?xml version="1.0" encoding="utf-8"?>
<calcChain xmlns="http://schemas.openxmlformats.org/spreadsheetml/2006/main">
  <c r="A3" i="1" l="1"/>
  <c r="D3" i="1"/>
  <c r="W3" i="1"/>
  <c r="X3" i="1" s="1"/>
  <c r="Y3" i="1" s="1"/>
  <c r="Z3" i="1" s="1"/>
  <c r="AA3" i="1" s="1"/>
  <c r="AF3" i="1"/>
  <c r="AE3" i="1" s="1"/>
  <c r="AG3" i="1"/>
  <c r="AH3" i="1"/>
  <c r="AI3" i="1" l="1"/>
  <c r="AK3" i="1"/>
  <c r="AL3" i="1"/>
  <c r="AM3" i="1" s="1"/>
  <c r="AN3" i="1"/>
  <c r="AQ3" i="1"/>
  <c r="A4" i="1"/>
  <c r="AO3" i="1" l="1"/>
  <c r="AP3" i="1" s="1"/>
  <c r="B4" i="1"/>
  <c r="C4" i="1"/>
  <c r="D4" i="1"/>
  <c r="W4" i="1" l="1"/>
  <c r="X4" i="1" s="1"/>
  <c r="Y4" i="1" s="1"/>
  <c r="Z4" i="1" l="1"/>
  <c r="AA4" i="1" s="1"/>
  <c r="AF4" i="1"/>
  <c r="AE4" i="1" s="1"/>
  <c r="AG4" i="1"/>
  <c r="AH4" i="1"/>
  <c r="AI4" i="1"/>
  <c r="AJ4" i="1"/>
  <c r="AK4" i="1"/>
  <c r="AL4" i="1"/>
  <c r="AM4" i="1" s="1"/>
  <c r="AN4" i="1"/>
  <c r="AO4" i="1"/>
  <c r="AP4" i="1" s="1"/>
  <c r="AQ4" i="1"/>
  <c r="A5" i="1"/>
  <c r="B5" i="1"/>
  <c r="C5" i="1" s="1"/>
  <c r="D5" i="1"/>
  <c r="W5" i="1" l="1"/>
  <c r="X5" i="1" s="1"/>
  <c r="Y5" i="1" s="1"/>
  <c r="Z5" i="1" l="1"/>
  <c r="AA5" i="1" s="1"/>
  <c r="AE5" i="1"/>
  <c r="AF5" i="1"/>
  <c r="AG5" i="1"/>
  <c r="AH5" i="1"/>
  <c r="AI5" i="1"/>
  <c r="AJ5" i="1"/>
  <c r="AK5" i="1"/>
  <c r="AL5" i="1"/>
  <c r="AM5" i="1" s="1"/>
  <c r="AN5" i="1"/>
  <c r="AO5" i="1"/>
  <c r="AP5" i="1" s="1"/>
  <c r="AQ5" i="1"/>
  <c r="A6" i="1"/>
  <c r="B6" i="1"/>
  <c r="C6" i="1" s="1"/>
  <c r="D6" i="1"/>
  <c r="W6" i="1" l="1"/>
  <c r="X6" i="1" s="1"/>
  <c r="Y6" i="1" s="1"/>
  <c r="Z6" i="1" l="1"/>
  <c r="AA6" i="1" s="1"/>
  <c r="AE6" i="1"/>
  <c r="AF6" i="1"/>
  <c r="AG6" i="1"/>
  <c r="AH6" i="1"/>
  <c r="AI6" i="1"/>
  <c r="AJ6" i="1"/>
  <c r="AK6" i="1"/>
  <c r="AL6" i="1"/>
  <c r="AM6" i="1" s="1"/>
  <c r="AN6" i="1"/>
  <c r="AO6" i="1"/>
  <c r="AP6" i="1" s="1"/>
  <c r="AQ6" i="1"/>
  <c r="A7" i="1"/>
  <c r="B7" i="1"/>
  <c r="C7" i="1" s="1"/>
  <c r="D7" i="1"/>
  <c r="W7" i="1" l="1"/>
  <c r="X7" i="1" s="1"/>
  <c r="Y7" i="1" s="1"/>
  <c r="Z7" i="1" l="1"/>
  <c r="AA7" i="1" s="1"/>
  <c r="AE7" i="1"/>
  <c r="AF7" i="1"/>
  <c r="AG7" i="1"/>
  <c r="AH7" i="1"/>
  <c r="AI7" i="1"/>
  <c r="AJ7" i="1"/>
  <c r="AK7" i="1"/>
  <c r="AL7" i="1"/>
  <c r="AM7" i="1" s="1"/>
  <c r="AN7" i="1"/>
  <c r="AO7" i="1"/>
  <c r="AP7" i="1" s="1"/>
  <c r="AQ7" i="1"/>
  <c r="A8" i="1"/>
  <c r="B8" i="1"/>
  <c r="C8" i="1" s="1"/>
  <c r="D8" i="1"/>
  <c r="W8" i="1" l="1"/>
  <c r="X8" i="1" s="1"/>
  <c r="Y8" i="1" s="1"/>
  <c r="Z8" i="1" l="1"/>
  <c r="AA8" i="1" s="1"/>
  <c r="AE8" i="1"/>
  <c r="AF8" i="1"/>
  <c r="AG8" i="1"/>
  <c r="AH8" i="1"/>
  <c r="AI8" i="1"/>
  <c r="AJ8" i="1"/>
  <c r="AK8" i="1"/>
  <c r="AL8" i="1"/>
  <c r="AM8" i="1" s="1"/>
  <c r="AN8" i="1"/>
  <c r="AO8" i="1"/>
  <c r="AP8" i="1" s="1"/>
  <c r="AQ8" i="1"/>
  <c r="A9" i="1"/>
  <c r="B9" i="1"/>
  <c r="C9" i="1" s="1"/>
  <c r="D9" i="1"/>
  <c r="W9" i="1"/>
  <c r="X9" i="1" s="1"/>
  <c r="Y9" i="1" s="1"/>
  <c r="Z9" i="1" s="1"/>
  <c r="AA9" i="1" s="1"/>
  <c r="AF9" i="1"/>
  <c r="AE9" i="1" s="1"/>
  <c r="AG9" i="1"/>
  <c r="AH9" i="1"/>
  <c r="AI9" i="1"/>
  <c r="AJ9" i="1"/>
  <c r="AK9" i="1"/>
  <c r="AL9" i="1"/>
  <c r="AM9" i="1" s="1"/>
  <c r="AN9" i="1"/>
  <c r="AO9" i="1"/>
  <c r="AP9" i="1" s="1"/>
  <c r="AQ9" i="1"/>
  <c r="A10" i="1"/>
  <c r="B10" i="1"/>
  <c r="C10" i="1" s="1"/>
  <c r="D10" i="1"/>
  <c r="W10" i="1"/>
  <c r="X10" i="1" s="1"/>
  <c r="Y10" i="1" s="1"/>
  <c r="Z10" i="1" s="1"/>
  <c r="AA10" i="1" s="1"/>
  <c r="AF10" i="1"/>
  <c r="AE10" i="1" s="1"/>
  <c r="AG10" i="1"/>
  <c r="AH10" i="1"/>
  <c r="AI10" i="1"/>
  <c r="AJ10" i="1"/>
  <c r="AK10" i="1"/>
  <c r="AL10" i="1"/>
  <c r="AM10" i="1" s="1"/>
  <c r="AN10" i="1"/>
  <c r="AO10" i="1"/>
  <c r="AP10" i="1" s="1"/>
  <c r="AQ10" i="1"/>
  <c r="A11" i="1"/>
  <c r="B11" i="1"/>
  <c r="C11" i="1" s="1"/>
  <c r="D11" i="1"/>
  <c r="W11" i="1"/>
  <c r="X11" i="1" s="1"/>
  <c r="Y11" i="1" s="1"/>
  <c r="Z11" i="1" s="1"/>
  <c r="AA11" i="1" s="1"/>
  <c r="AF11" i="1"/>
  <c r="AE11" i="1" s="1"/>
  <c r="AG11" i="1"/>
  <c r="AH11" i="1"/>
  <c r="AI11" i="1"/>
  <c r="AJ11" i="1"/>
  <c r="AK11" i="1"/>
  <c r="AL11" i="1"/>
  <c r="AM11" i="1" s="1"/>
  <c r="AN11" i="1"/>
  <c r="AO11" i="1"/>
  <c r="AP11" i="1" s="1"/>
  <c r="AQ11" i="1"/>
  <c r="A12" i="1"/>
  <c r="B12" i="1"/>
  <c r="C12" i="1" s="1"/>
  <c r="D12" i="1"/>
  <c r="W12" i="1"/>
  <c r="X12" i="1" s="1"/>
  <c r="Y12" i="1" s="1"/>
  <c r="Z12" i="1" l="1"/>
  <c r="AA12" i="1" s="1"/>
  <c r="AF12" i="1"/>
  <c r="AE12" i="1" s="1"/>
  <c r="AG12" i="1"/>
  <c r="AH12" i="1"/>
  <c r="AI12" i="1"/>
  <c r="AJ12" i="1"/>
  <c r="AK12" i="1"/>
  <c r="AL12" i="1"/>
  <c r="AM12" i="1" s="1"/>
  <c r="AO12" i="1"/>
  <c r="AP12" i="1" s="1"/>
  <c r="A13" i="1"/>
  <c r="AN12" i="1" l="1"/>
  <c r="AQ12" i="1"/>
  <c r="B13" i="1"/>
  <c r="C13" i="1"/>
  <c r="D13" i="1"/>
  <c r="W13" i="1"/>
  <c r="X13" i="1" s="1"/>
  <c r="Y13" i="1" l="1"/>
  <c r="Z13" i="1" s="1"/>
  <c r="AA13" i="1" s="1"/>
  <c r="AE13" i="1"/>
  <c r="AF13" i="1"/>
  <c r="AG13" i="1"/>
  <c r="AH13" i="1"/>
  <c r="AI13" i="1"/>
  <c r="AJ13" i="1"/>
  <c r="AK13" i="1"/>
  <c r="AL13" i="1"/>
  <c r="AM13" i="1" s="1"/>
  <c r="AO13" i="1"/>
  <c r="AP13" i="1"/>
  <c r="A14" i="1"/>
  <c r="AN13" i="1" l="1"/>
  <c r="AQ13" i="1"/>
  <c r="B14" i="1"/>
  <c r="C14" i="1"/>
  <c r="D14" i="1"/>
  <c r="AC14" i="1"/>
  <c r="AD14" i="1"/>
  <c r="AE14" i="1"/>
  <c r="AF14" i="1"/>
  <c r="W14" i="1" s="1"/>
  <c r="AG14" i="1"/>
  <c r="AH14" i="1"/>
  <c r="AK14" i="1" s="1"/>
  <c r="AI14" i="1"/>
  <c r="AJ14" i="1"/>
  <c r="AL14" i="1"/>
  <c r="AM14" i="1" s="1"/>
  <c r="AO14" i="1"/>
  <c r="AP14" i="1" s="1"/>
  <c r="A15" i="1"/>
  <c r="AN14" i="1" l="1"/>
  <c r="X14" i="1"/>
  <c r="Z14" i="1"/>
  <c r="Y14" i="1"/>
  <c r="AA14" i="1"/>
  <c r="AQ14" i="1"/>
  <c r="D15" i="1"/>
  <c r="W15" i="1"/>
  <c r="X15" i="1"/>
  <c r="Y15" i="1" s="1"/>
  <c r="Z15" i="1" s="1"/>
  <c r="AA15" i="1" s="1"/>
  <c r="AF15" i="1"/>
  <c r="AE15" i="1" s="1"/>
  <c r="AG15" i="1"/>
  <c r="AH15" i="1"/>
  <c r="AI15" i="1" l="1"/>
  <c r="AK15" i="1"/>
  <c r="AL15" i="1"/>
  <c r="AN15" i="1" s="1"/>
  <c r="A16" i="1"/>
  <c r="AQ15" i="1" l="1"/>
  <c r="AO15" i="1"/>
  <c r="AP15" i="1" s="1"/>
  <c r="AM15" i="1"/>
  <c r="B16" i="1"/>
  <c r="C16" i="1" s="1"/>
  <c r="D16" i="1"/>
  <c r="W16" i="1" l="1"/>
  <c r="X16" i="1"/>
  <c r="Y16" i="1" s="1"/>
  <c r="Z16" i="1" s="1"/>
  <c r="AA16" i="1" s="1"/>
  <c r="AF16" i="1"/>
  <c r="AE16" i="1" s="1"/>
  <c r="AG16" i="1"/>
  <c r="AH16" i="1"/>
  <c r="AI16" i="1"/>
  <c r="AJ16" i="1"/>
  <c r="AK16" i="1"/>
  <c r="AL16" i="1"/>
  <c r="AM16" i="1" s="1"/>
  <c r="AO16" i="1"/>
  <c r="AP16" i="1"/>
  <c r="A17" i="1"/>
  <c r="AN16" i="1" l="1"/>
  <c r="AQ16" i="1"/>
  <c r="B17" i="1"/>
  <c r="C17" i="1"/>
  <c r="D17" i="1"/>
  <c r="AC17" i="1" s="1"/>
  <c r="AD17" i="1"/>
  <c r="AE17" i="1"/>
  <c r="AF17" i="1"/>
  <c r="W17" i="1" s="1"/>
  <c r="AH17" i="1"/>
  <c r="AK17" i="1" s="1"/>
  <c r="AJ17" i="1"/>
  <c r="AL17" i="1"/>
  <c r="AM17" i="1" s="1"/>
  <c r="AO17" i="1"/>
  <c r="AP17" i="1" s="1"/>
  <c r="AI17" i="1" l="1"/>
  <c r="AG17" i="1"/>
  <c r="AN17" i="1"/>
  <c r="X17" i="1"/>
  <c r="Z17" i="1"/>
  <c r="Y17" i="1"/>
  <c r="AA17" i="1"/>
  <c r="AQ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D18" i="1"/>
  <c r="AI18" i="1" s="1"/>
  <c r="D19" i="1"/>
  <c r="AC19" i="1" s="1"/>
  <c r="D20" i="1"/>
  <c r="D21" i="1"/>
  <c r="D22" i="1"/>
  <c r="AC22" i="1" s="1"/>
  <c r="D23" i="1"/>
  <c r="D24" i="1"/>
  <c r="D25" i="1"/>
  <c r="D26" i="1"/>
  <c r="AI26" i="1" s="1"/>
  <c r="D27" i="1"/>
  <c r="AC27" i="1" s="1"/>
  <c r="D28" i="1"/>
  <c r="D29" i="1"/>
  <c r="D30" i="1"/>
  <c r="D31" i="1"/>
  <c r="AC31" i="1" s="1"/>
  <c r="D32" i="1"/>
  <c r="AG32" i="1" s="1"/>
  <c r="D33" i="1"/>
  <c r="D34" i="1"/>
  <c r="AI34" i="1" s="1"/>
  <c r="D35" i="1"/>
  <c r="AC35" i="1" s="1"/>
  <c r="D36" i="1"/>
  <c r="D37" i="1"/>
  <c r="D38" i="1"/>
  <c r="AC38" i="1" s="1"/>
  <c r="D39" i="1"/>
  <c r="AC39" i="1" s="1"/>
  <c r="D40" i="1"/>
  <c r="D41" i="1"/>
  <c r="D42" i="1"/>
  <c r="AI42" i="1" s="1"/>
  <c r="D43" i="1"/>
  <c r="AC43" i="1" s="1"/>
  <c r="D44" i="1"/>
  <c r="D45" i="1"/>
  <c r="D46" i="1"/>
  <c r="D47" i="1"/>
  <c r="AC47" i="1" s="1"/>
  <c r="D48" i="1"/>
  <c r="AG48" i="1" s="1"/>
  <c r="D49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H18" i="1"/>
  <c r="AK18" i="1" s="1"/>
  <c r="AH19" i="1"/>
  <c r="AK19" i="1" s="1"/>
  <c r="AH20" i="1"/>
  <c r="AK20" i="1" s="1"/>
  <c r="AH21" i="1"/>
  <c r="AK21" i="1" s="1"/>
  <c r="AH22" i="1"/>
  <c r="AK22" i="1" s="1"/>
  <c r="AH23" i="1"/>
  <c r="AK23" i="1" s="1"/>
  <c r="AH24" i="1"/>
  <c r="AK24" i="1" s="1"/>
  <c r="AH25" i="1"/>
  <c r="AK25" i="1" s="1"/>
  <c r="AH26" i="1"/>
  <c r="AK26" i="1" s="1"/>
  <c r="AH27" i="1"/>
  <c r="AK27" i="1" s="1"/>
  <c r="AH28" i="1"/>
  <c r="AK28" i="1" s="1"/>
  <c r="AH29" i="1"/>
  <c r="AK29" i="1" s="1"/>
  <c r="AH30" i="1"/>
  <c r="AK30" i="1" s="1"/>
  <c r="AH31" i="1"/>
  <c r="AK31" i="1" s="1"/>
  <c r="AH32" i="1"/>
  <c r="AK32" i="1" s="1"/>
  <c r="AH33" i="1"/>
  <c r="AK33" i="1" s="1"/>
  <c r="AH34" i="1"/>
  <c r="AK34" i="1" s="1"/>
  <c r="AH35" i="1"/>
  <c r="AK35" i="1" s="1"/>
  <c r="AH36" i="1"/>
  <c r="AK36" i="1" s="1"/>
  <c r="AH37" i="1"/>
  <c r="AK37" i="1" s="1"/>
  <c r="AH38" i="1"/>
  <c r="AK38" i="1" s="1"/>
  <c r="AH39" i="1"/>
  <c r="AK39" i="1" s="1"/>
  <c r="AH40" i="1"/>
  <c r="AK40" i="1" s="1"/>
  <c r="AH41" i="1"/>
  <c r="AK41" i="1" s="1"/>
  <c r="AH42" i="1"/>
  <c r="AK42" i="1" s="1"/>
  <c r="AH43" i="1"/>
  <c r="AK43" i="1" s="1"/>
  <c r="AH44" i="1"/>
  <c r="AK44" i="1" s="1"/>
  <c r="AH45" i="1"/>
  <c r="AK45" i="1" s="1"/>
  <c r="AH46" i="1"/>
  <c r="AK46" i="1" s="1"/>
  <c r="AH47" i="1"/>
  <c r="AK47" i="1" s="1"/>
  <c r="AH48" i="1"/>
  <c r="AK48" i="1" s="1"/>
  <c r="AH49" i="1"/>
  <c r="AK49" i="1" s="1"/>
  <c r="AL18" i="1"/>
  <c r="AL19" i="1"/>
  <c r="AM19" i="1" s="1"/>
  <c r="AL20" i="1"/>
  <c r="AL21" i="1"/>
  <c r="AL22" i="1"/>
  <c r="AL23" i="1"/>
  <c r="AM23" i="1" s="1"/>
  <c r="AL24" i="1"/>
  <c r="AL25" i="1"/>
  <c r="AL26" i="1"/>
  <c r="AL27" i="1"/>
  <c r="AM27" i="1" s="1"/>
  <c r="AL28" i="1"/>
  <c r="AL29" i="1"/>
  <c r="AM29" i="1" s="1"/>
  <c r="AL30" i="1"/>
  <c r="AL31" i="1"/>
  <c r="AM31" i="1" s="1"/>
  <c r="AL32" i="1"/>
  <c r="AL33" i="1"/>
  <c r="AL34" i="1"/>
  <c r="AL35" i="1"/>
  <c r="AM35" i="1" s="1"/>
  <c r="AL36" i="1"/>
  <c r="AL37" i="1"/>
  <c r="AM37" i="1" s="1"/>
  <c r="AL38" i="1"/>
  <c r="AL39" i="1"/>
  <c r="AM39" i="1" s="1"/>
  <c r="AL40" i="1"/>
  <c r="AL41" i="1"/>
  <c r="AL42" i="1"/>
  <c r="AL43" i="1"/>
  <c r="AM43" i="1" s="1"/>
  <c r="AL44" i="1"/>
  <c r="AL45" i="1"/>
  <c r="AM45" i="1" s="1"/>
  <c r="AL46" i="1"/>
  <c r="AL47" i="1"/>
  <c r="AM47" i="1" s="1"/>
  <c r="AL48" i="1"/>
  <c r="AL49" i="1"/>
  <c r="AM21" i="1"/>
  <c r="AM25" i="1"/>
  <c r="AM33" i="1"/>
  <c r="AM41" i="1"/>
  <c r="AM49" i="1"/>
  <c r="AN21" i="1"/>
  <c r="AN25" i="1"/>
  <c r="AN33" i="1"/>
  <c r="AN41" i="1"/>
  <c r="AN49" i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Q21" i="1"/>
  <c r="AQ25" i="1"/>
  <c r="AQ29" i="1"/>
  <c r="AQ33" i="1"/>
  <c r="AQ37" i="1"/>
  <c r="AQ41" i="1"/>
  <c r="AQ45" i="1"/>
  <c r="AQ49" i="1"/>
  <c r="AQ47" i="1" l="1"/>
  <c r="AQ43" i="1"/>
  <c r="AQ39" i="1"/>
  <c r="AQ35" i="1"/>
  <c r="AQ31" i="1"/>
  <c r="AQ27" i="1"/>
  <c r="AQ23" i="1"/>
  <c r="AQ19" i="1"/>
  <c r="AN45" i="1"/>
  <c r="AN37" i="1"/>
  <c r="AN29" i="1"/>
  <c r="AN23" i="1"/>
  <c r="AN19" i="1"/>
  <c r="AN47" i="1"/>
  <c r="AN43" i="1"/>
  <c r="AN39" i="1"/>
  <c r="AN35" i="1"/>
  <c r="AN31" i="1"/>
  <c r="AN27" i="1"/>
  <c r="AM48" i="1"/>
  <c r="AN48" i="1"/>
  <c r="AM46" i="1"/>
  <c r="AN46" i="1"/>
  <c r="AM44" i="1"/>
  <c r="AN44" i="1"/>
  <c r="AM42" i="1"/>
  <c r="AN42" i="1"/>
  <c r="AM40" i="1"/>
  <c r="AN40" i="1"/>
  <c r="AM38" i="1"/>
  <c r="AN38" i="1"/>
  <c r="AM36" i="1"/>
  <c r="AN36" i="1"/>
  <c r="AM34" i="1"/>
  <c r="AN34" i="1"/>
  <c r="AM32" i="1"/>
  <c r="AN32" i="1"/>
  <c r="AM30" i="1"/>
  <c r="AN30" i="1"/>
  <c r="AM28" i="1"/>
  <c r="AN28" i="1"/>
  <c r="AM26" i="1"/>
  <c r="AN26" i="1"/>
  <c r="AM24" i="1"/>
  <c r="AN24" i="1"/>
  <c r="AM22" i="1"/>
  <c r="AN22" i="1"/>
  <c r="AM20" i="1"/>
  <c r="AN20" i="1"/>
  <c r="AM18" i="1"/>
  <c r="AN18" i="1"/>
  <c r="AQ48" i="1"/>
  <c r="AQ46" i="1"/>
  <c r="AQ44" i="1"/>
  <c r="AQ42" i="1"/>
  <c r="AQ40" i="1"/>
  <c r="AQ38" i="1"/>
  <c r="AQ36" i="1"/>
  <c r="AQ34" i="1"/>
  <c r="AQ32" i="1"/>
  <c r="AQ30" i="1"/>
  <c r="AQ28" i="1"/>
  <c r="AQ26" i="1"/>
  <c r="AQ24" i="1"/>
  <c r="AQ22" i="1"/>
  <c r="AQ20" i="1"/>
  <c r="AQ18" i="1"/>
  <c r="AC23" i="1"/>
  <c r="AD23" i="1"/>
  <c r="AD39" i="1"/>
  <c r="AD47" i="1"/>
  <c r="AD31" i="1"/>
  <c r="AD48" i="1"/>
  <c r="AC48" i="1"/>
  <c r="AI48" i="1"/>
  <c r="AD46" i="1"/>
  <c r="AG46" i="1"/>
  <c r="AD44" i="1"/>
  <c r="AC44" i="1"/>
  <c r="AG44" i="1"/>
  <c r="AI44" i="1"/>
  <c r="AD42" i="1"/>
  <c r="AG42" i="1"/>
  <c r="AC42" i="1"/>
  <c r="AD40" i="1"/>
  <c r="AC40" i="1"/>
  <c r="AI40" i="1"/>
  <c r="AD38" i="1"/>
  <c r="AG38" i="1"/>
  <c r="AD36" i="1"/>
  <c r="AC36" i="1"/>
  <c r="AG36" i="1"/>
  <c r="AI36" i="1"/>
  <c r="AD34" i="1"/>
  <c r="AG34" i="1"/>
  <c r="AC34" i="1"/>
  <c r="AD32" i="1"/>
  <c r="AC32" i="1"/>
  <c r="AI32" i="1"/>
  <c r="AD30" i="1"/>
  <c r="AG30" i="1"/>
  <c r="AD28" i="1"/>
  <c r="AC28" i="1"/>
  <c r="AG28" i="1"/>
  <c r="AI28" i="1"/>
  <c r="AD26" i="1"/>
  <c r="AG26" i="1"/>
  <c r="AC26" i="1"/>
  <c r="AD24" i="1"/>
  <c r="AC24" i="1"/>
  <c r="AI24" i="1"/>
  <c r="AD22" i="1"/>
  <c r="AG22" i="1"/>
  <c r="AD20" i="1"/>
  <c r="AC20" i="1"/>
  <c r="AG20" i="1"/>
  <c r="AI20" i="1"/>
  <c r="AD18" i="1"/>
  <c r="AG18" i="1"/>
  <c r="AC18" i="1"/>
  <c r="AI46" i="1"/>
  <c r="AI38" i="1"/>
  <c r="AI30" i="1"/>
  <c r="AI22" i="1"/>
  <c r="AG40" i="1"/>
  <c r="AG24" i="1"/>
  <c r="AC46" i="1"/>
  <c r="AC30" i="1"/>
  <c r="AC49" i="1"/>
  <c r="AD49" i="1"/>
  <c r="AC45" i="1"/>
  <c r="AD45" i="1"/>
  <c r="AC41" i="1"/>
  <c r="AD41" i="1"/>
  <c r="AC37" i="1"/>
  <c r="AD37" i="1"/>
  <c r="AC33" i="1"/>
  <c r="AD33" i="1"/>
  <c r="AC29" i="1"/>
  <c r="AD29" i="1"/>
  <c r="AC25" i="1"/>
  <c r="AD25" i="1"/>
  <c r="AC21" i="1"/>
  <c r="AD21" i="1"/>
  <c r="AI49" i="1"/>
  <c r="AI47" i="1"/>
  <c r="AI45" i="1"/>
  <c r="AI43" i="1"/>
  <c r="AI41" i="1"/>
  <c r="AI39" i="1"/>
  <c r="AI37" i="1"/>
  <c r="AI35" i="1"/>
  <c r="AI33" i="1"/>
  <c r="AI31" i="1"/>
  <c r="AI29" i="1"/>
  <c r="AI27" i="1"/>
  <c r="AI25" i="1"/>
  <c r="AI23" i="1"/>
  <c r="AI21" i="1"/>
  <c r="AI19" i="1"/>
  <c r="AG49" i="1"/>
  <c r="AG47" i="1"/>
  <c r="AG45" i="1"/>
  <c r="AG43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D43" i="1"/>
  <c r="AD35" i="1"/>
  <c r="AD27" i="1"/>
  <c r="AD19" i="1"/>
  <c r="X48" i="1"/>
  <c r="Z48" i="1"/>
  <c r="Y48" i="1"/>
  <c r="X46" i="1"/>
  <c r="Z46" i="1"/>
  <c r="Y46" i="1"/>
  <c r="X44" i="1"/>
  <c r="Z44" i="1"/>
  <c r="Y44" i="1"/>
  <c r="X42" i="1"/>
  <c r="Z42" i="1"/>
  <c r="Y42" i="1"/>
  <c r="X40" i="1"/>
  <c r="Z40" i="1"/>
  <c r="Y40" i="1"/>
  <c r="X38" i="1"/>
  <c r="Z38" i="1"/>
  <c r="Y38" i="1"/>
  <c r="X36" i="1"/>
  <c r="Z36" i="1"/>
  <c r="Y36" i="1"/>
  <c r="X34" i="1"/>
  <c r="Z34" i="1"/>
  <c r="Y34" i="1"/>
  <c r="X32" i="1"/>
  <c r="Z32" i="1"/>
  <c r="Y32" i="1"/>
  <c r="X30" i="1"/>
  <c r="Z30" i="1"/>
  <c r="Y30" i="1"/>
  <c r="X28" i="1"/>
  <c r="Z28" i="1"/>
  <c r="Y28" i="1"/>
  <c r="X26" i="1"/>
  <c r="Z26" i="1"/>
  <c r="Y26" i="1"/>
  <c r="X24" i="1"/>
  <c r="Z24" i="1"/>
  <c r="Y24" i="1"/>
  <c r="X22" i="1"/>
  <c r="Z22" i="1"/>
  <c r="Y22" i="1"/>
  <c r="X20" i="1"/>
  <c r="Z20" i="1"/>
  <c r="Y20" i="1"/>
  <c r="X18" i="1"/>
  <c r="Z18" i="1"/>
  <c r="Y18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X49" i="1"/>
  <c r="Y49" i="1"/>
  <c r="Z49" i="1"/>
  <c r="X47" i="1"/>
  <c r="Y47" i="1"/>
  <c r="Z47" i="1"/>
  <c r="X45" i="1"/>
  <c r="Y45" i="1"/>
  <c r="Z45" i="1"/>
  <c r="X43" i="1"/>
  <c r="Y43" i="1"/>
  <c r="Z43" i="1"/>
  <c r="X41" i="1"/>
  <c r="Y41" i="1"/>
  <c r="Z41" i="1"/>
  <c r="X39" i="1"/>
  <c r="Y39" i="1"/>
  <c r="Z39" i="1"/>
  <c r="X37" i="1"/>
  <c r="Y37" i="1"/>
  <c r="Z37" i="1"/>
  <c r="X35" i="1"/>
  <c r="Y35" i="1"/>
  <c r="Z35" i="1"/>
  <c r="X33" i="1"/>
  <c r="Y33" i="1"/>
  <c r="Z33" i="1"/>
  <c r="X31" i="1"/>
  <c r="Y31" i="1"/>
  <c r="Z31" i="1"/>
  <c r="X29" i="1"/>
  <c r="Y29" i="1"/>
  <c r="Z29" i="1"/>
  <c r="X27" i="1"/>
  <c r="Y27" i="1"/>
  <c r="Z27" i="1"/>
  <c r="X25" i="1"/>
  <c r="Y25" i="1"/>
  <c r="Z25" i="1"/>
  <c r="X23" i="1"/>
  <c r="Y23" i="1"/>
  <c r="Z23" i="1"/>
  <c r="X21" i="1"/>
  <c r="Y21" i="1"/>
  <c r="Z21" i="1"/>
  <c r="X19" i="1"/>
  <c r="Y19" i="1"/>
  <c r="Z19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8" l="1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J13" i="8" l="1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8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J7" i="12"/>
  <c r="H7" i="12"/>
  <c r="F7" i="12"/>
  <c r="D7" i="12"/>
  <c r="G7" i="12"/>
  <c r="C7" i="12"/>
  <c r="I7" i="12"/>
  <c r="K7" i="12" s="1"/>
  <c r="E7" i="12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5" i="9"/>
  <c r="M5" i="9" s="1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L19" i="7" l="1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A2" i="2"/>
  <c r="R2" i="2" l="1"/>
  <c r="I2" i="2"/>
  <c r="J2" i="2"/>
  <c r="H2" i="2"/>
  <c r="F2" i="2"/>
  <c r="A3" i="10" l="1"/>
  <c r="B4" i="11"/>
  <c r="B4" i="8"/>
  <c r="B5" i="6"/>
  <c r="B6" i="6"/>
  <c r="B4" i="9" l="1"/>
  <c r="D6" i="6"/>
  <c r="F6" i="6"/>
  <c r="E6" i="6"/>
  <c r="C5" i="6"/>
  <c r="G5" i="6"/>
  <c r="J4" i="8"/>
  <c r="D4" i="8"/>
  <c r="F4" i="8"/>
  <c r="E4" i="8"/>
  <c r="C4" i="11"/>
  <c r="D4" i="11"/>
  <c r="H4" i="11"/>
  <c r="C3" i="10"/>
  <c r="E3" i="10"/>
  <c r="D3" i="10"/>
  <c r="H5" i="6"/>
  <c r="C6" i="6"/>
  <c r="H6" i="6"/>
  <c r="G6" i="6"/>
  <c r="D5" i="6"/>
  <c r="E5" i="6"/>
  <c r="C4" i="8"/>
  <c r="I4" i="8"/>
  <c r="G4" i="8"/>
  <c r="H4" i="8"/>
  <c r="G4" i="11"/>
  <c r="F4" i="11"/>
  <c r="E4" i="11"/>
  <c r="B3" i="10"/>
  <c r="F3" i="10"/>
  <c r="G3" i="10"/>
  <c r="F5" i="6"/>
  <c r="B5" i="7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4" i="8"/>
  <c r="L4" i="8" s="1"/>
  <c r="M4" i="8" s="1"/>
  <c r="C4" i="9"/>
  <c r="D4" i="9"/>
  <c r="I4" i="9"/>
  <c r="J4" i="9"/>
  <c r="F4" i="9"/>
  <c r="H4" i="9"/>
  <c r="E4" i="9"/>
  <c r="G4" i="9"/>
  <c r="I5" i="6"/>
  <c r="H3" i="10"/>
  <c r="C5" i="7"/>
  <c r="E5" i="7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I6" i="6"/>
  <c r="K6" i="6" s="1"/>
  <c r="L6" i="6" s="1"/>
  <c r="M6" i="6" s="1"/>
  <c r="I4" i="11"/>
  <c r="K4" i="11" s="1"/>
  <c r="L4" i="11" s="1"/>
  <c r="M4" i="11" s="1"/>
  <c r="K4" i="9"/>
  <c r="L4" i="9" s="1"/>
  <c r="M4" i="9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B2" i="2"/>
  <c r="G2" i="2" l="1"/>
  <c r="B3" i="4"/>
  <c r="G3" i="4"/>
  <c r="F3" i="4"/>
  <c r="E3" i="4"/>
  <c r="C3" i="4"/>
  <c r="H3" i="4"/>
  <c r="D3" i="4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92" i="2" l="1"/>
  <c r="R92" i="2" l="1"/>
  <c r="G92" i="2"/>
  <c r="A93" i="2"/>
  <c r="H92" i="2"/>
  <c r="I92" i="2"/>
  <c r="B92" i="2"/>
  <c r="F92" i="2"/>
  <c r="J92" i="2"/>
  <c r="G93" i="2" l="1"/>
  <c r="R93" i="2"/>
  <c r="F93" i="2"/>
  <c r="H93" i="2"/>
  <c r="B93" i="2"/>
  <c r="I93" i="2"/>
  <c r="J93" i="2"/>
  <c r="A85" i="2" l="1"/>
  <c r="R85" i="2" l="1"/>
  <c r="G85" i="2"/>
  <c r="I85" i="2"/>
  <c r="B85" i="2"/>
  <c r="F85" i="2"/>
  <c r="H85" i="2"/>
  <c r="J85" i="2"/>
  <c r="L85" i="2" l="1"/>
  <c r="E85" i="2"/>
  <c r="K85" i="2"/>
  <c r="M85" i="2" s="1"/>
  <c r="L93" i="2"/>
  <c r="L92" i="2"/>
  <c r="E92" i="2"/>
  <c r="E93" i="2"/>
  <c r="K92" i="2"/>
  <c r="K93" i="2"/>
  <c r="C93" i="2"/>
  <c r="C92" i="2"/>
  <c r="N93" i="2"/>
  <c r="C85" i="2"/>
  <c r="N85" i="2"/>
  <c r="N92" i="2"/>
  <c r="O85" i="2" l="1"/>
  <c r="P85" i="2" s="1"/>
  <c r="Q85" i="2" s="1"/>
  <c r="M93" i="2"/>
  <c r="O93" i="2" s="1"/>
  <c r="M92" i="2"/>
  <c r="A84" i="2"/>
  <c r="O92" i="2" l="1"/>
  <c r="P92" i="2" s="1"/>
  <c r="Q92" i="2" s="1"/>
  <c r="G84" i="2"/>
  <c r="R84" i="2"/>
  <c r="P93" i="2"/>
  <c r="Q93" i="2" s="1"/>
  <c r="A88" i="2"/>
  <c r="B84" i="2"/>
  <c r="H84" i="2"/>
  <c r="F84" i="2"/>
  <c r="I84" i="2"/>
  <c r="C84" i="2"/>
  <c r="J84" i="2"/>
  <c r="E84" i="2" l="1"/>
  <c r="L84" i="2"/>
  <c r="K84" i="2"/>
  <c r="R88" i="2"/>
  <c r="G88" i="2"/>
  <c r="I88" i="2"/>
  <c r="H88" i="2"/>
  <c r="F88" i="2"/>
  <c r="A86" i="2"/>
  <c r="B88" i="2"/>
  <c r="N84" i="2"/>
  <c r="C88" i="2"/>
  <c r="J88" i="2"/>
  <c r="E88" i="2" l="1"/>
  <c r="K88" i="2"/>
  <c r="L88" i="2"/>
  <c r="R86" i="2"/>
  <c r="G86" i="2"/>
  <c r="M84" i="2"/>
  <c r="N88" i="2"/>
  <c r="A89" i="2"/>
  <c r="H86" i="2"/>
  <c r="F86" i="2"/>
  <c r="B86" i="2"/>
  <c r="I86" i="2"/>
  <c r="C86" i="2"/>
  <c r="J86" i="2"/>
  <c r="M88" i="2" l="1"/>
  <c r="O88" i="2" s="1"/>
  <c r="P88" i="2" s="1"/>
  <c r="Q88" i="2" s="1"/>
  <c r="E86" i="2"/>
  <c r="K86" i="2"/>
  <c r="L86" i="2"/>
  <c r="G89" i="2"/>
  <c r="R89" i="2"/>
  <c r="O84" i="2"/>
  <c r="P84" i="2" s="1"/>
  <c r="Q84" i="2" s="1"/>
  <c r="H89" i="2"/>
  <c r="I89" i="2"/>
  <c r="C89" i="2"/>
  <c r="B89" i="2"/>
  <c r="N86" i="2"/>
  <c r="A87" i="2"/>
  <c r="F89" i="2"/>
  <c r="J89" i="2"/>
  <c r="M86" i="2" l="1"/>
  <c r="O86" i="2" s="1"/>
  <c r="P86" i="2" s="1"/>
  <c r="Q86" i="2" s="1"/>
  <c r="G87" i="2"/>
  <c r="R87" i="2"/>
  <c r="E89" i="2"/>
  <c r="K89" i="2"/>
  <c r="L89" i="2"/>
  <c r="B87" i="2"/>
  <c r="H87" i="2"/>
  <c r="C87" i="2"/>
  <c r="A90" i="2"/>
  <c r="F87" i="2"/>
  <c r="I87" i="2"/>
  <c r="N89" i="2"/>
  <c r="J87" i="2"/>
  <c r="G90" i="2" l="1"/>
  <c r="R90" i="2"/>
  <c r="E87" i="2"/>
  <c r="K87" i="2"/>
  <c r="L87" i="2"/>
  <c r="M89" i="2"/>
  <c r="I90" i="2"/>
  <c r="F90" i="2"/>
  <c r="C90" i="2"/>
  <c r="A91" i="2"/>
  <c r="B90" i="2"/>
  <c r="H90" i="2"/>
  <c r="N87" i="2"/>
  <c r="J90" i="2"/>
  <c r="M87" i="2" l="1"/>
  <c r="O87" i="2" s="1"/>
  <c r="P87" i="2" s="1"/>
  <c r="Q87" i="2" s="1"/>
  <c r="E90" i="2"/>
  <c r="L90" i="2"/>
  <c r="K90" i="2"/>
  <c r="G91" i="2"/>
  <c r="R91" i="2"/>
  <c r="O89" i="2"/>
  <c r="P89" i="2" s="1"/>
  <c r="Q89" i="2" s="1"/>
  <c r="H91" i="2"/>
  <c r="F91" i="2"/>
  <c r="B91" i="2"/>
  <c r="I91" i="2"/>
  <c r="C91" i="2"/>
  <c r="N90" i="2"/>
  <c r="J91" i="2"/>
  <c r="M90" i="2" l="1"/>
  <c r="O90" i="2" s="1"/>
  <c r="P90" i="2" s="1"/>
  <c r="Q90" i="2" s="1"/>
  <c r="E91" i="2"/>
  <c r="L91" i="2"/>
  <c r="K91" i="2"/>
  <c r="N91" i="2"/>
  <c r="M91" i="2" l="1"/>
  <c r="O91" i="2" l="1"/>
  <c r="P91" i="2" s="1"/>
  <c r="Q91" i="2" s="1"/>
  <c r="A51" i="4" l="1"/>
  <c r="A14" i="9"/>
  <c r="A30" i="7"/>
  <c r="A6" i="8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9" i="8"/>
  <c r="A42" i="4"/>
  <c r="A49" i="5"/>
  <c r="A5" i="9"/>
  <c r="A5" i="11"/>
  <c r="A6" i="11"/>
  <c r="A21" i="7"/>
  <c r="A6" i="6"/>
  <c r="A6" i="7"/>
  <c r="A17" i="7"/>
  <c r="A20" i="7"/>
  <c r="A22" i="9"/>
  <c r="A10" i="8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5" i="8"/>
  <c r="A20" i="6"/>
  <c r="A7" i="6"/>
  <c r="A24" i="8"/>
  <c r="A12" i="9"/>
  <c r="A8" i="7"/>
  <c r="A19" i="8"/>
  <c r="A11" i="9"/>
  <c r="A12" i="8"/>
  <c r="A6" i="12"/>
  <c r="A10" i="9"/>
  <c r="A5" i="7"/>
  <c r="A3" i="11"/>
  <c r="A4" i="8"/>
  <c r="A18" i="7"/>
  <c r="A19" i="9"/>
  <c r="A8" i="6"/>
  <c r="A8" i="12"/>
  <c r="A3" i="4"/>
  <c r="A26" i="7"/>
  <c r="A7" i="8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4" i="9"/>
  <c r="A14" i="7"/>
  <c r="A12" i="7"/>
  <c r="A23" i="9"/>
  <c r="A19" i="7"/>
  <c r="A18" i="9"/>
  <c r="A18" i="6"/>
  <c r="A8" i="8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D15" i="1"/>
  <c r="AC15" i="1"/>
  <c r="AD13" i="1"/>
  <c r="AC13" i="1"/>
  <c r="AD11" i="1"/>
  <c r="AC11" i="1"/>
  <c r="AD9" i="1"/>
  <c r="AC9" i="1"/>
  <c r="AD7" i="1"/>
  <c r="AC7" i="1"/>
  <c r="AD5" i="1"/>
  <c r="AC5" i="1"/>
  <c r="AD3" i="1"/>
  <c r="AC3" i="1"/>
  <c r="AC4" i="1"/>
  <c r="AD4" i="1"/>
  <c r="AC6" i="1"/>
  <c r="AD6" i="1"/>
  <c r="AC8" i="1"/>
  <c r="AD8" i="1"/>
  <c r="AC10" i="1"/>
  <c r="AD10" i="1"/>
  <c r="AC12" i="1"/>
  <c r="AD12" i="1"/>
  <c r="AC16" i="1"/>
  <c r="AD16" i="1"/>
  <c r="AJ15" i="1" l="1"/>
  <c r="B15" i="1" s="1"/>
  <c r="C15" i="1" s="1"/>
  <c r="AJ3" i="1"/>
  <c r="B3" i="1" s="1"/>
  <c r="C3" i="1" s="1"/>
  <c r="E2" i="2"/>
  <c r="K2" i="2"/>
  <c r="L2" i="2"/>
  <c r="N2" i="2"/>
  <c r="I3" i="4"/>
  <c r="J3" i="4"/>
  <c r="C2" i="2"/>
  <c r="A18" i="1"/>
  <c r="AJ18" i="1" l="1"/>
  <c r="N3" i="4"/>
  <c r="K3" i="4"/>
  <c r="L3" i="4" s="1"/>
  <c r="M3" i="4" s="1"/>
  <c r="M2" i="2"/>
  <c r="O2" i="2" s="1"/>
  <c r="P2" i="2" s="1"/>
  <c r="Q2" i="2" s="1"/>
  <c r="A19" i="1"/>
  <c r="AJ19" i="1" l="1"/>
  <c r="A20" i="1"/>
  <c r="AJ20" i="1" l="1"/>
  <c r="A21" i="1"/>
  <c r="AJ21" i="1" l="1"/>
  <c r="A22" i="1"/>
  <c r="AJ22" i="1" l="1"/>
  <c r="A23" i="1"/>
  <c r="AJ23" i="1" l="1"/>
  <c r="A24" i="1"/>
  <c r="AJ24" i="1" l="1"/>
  <c r="A25" i="1"/>
  <c r="AJ25" i="1" l="1"/>
  <c r="A26" i="1"/>
  <c r="AJ26" i="1" l="1"/>
  <c r="A27" i="1"/>
  <c r="AJ27" i="1" l="1"/>
  <c r="A28" i="1"/>
  <c r="AJ28" i="1" l="1"/>
  <c r="A29" i="1"/>
  <c r="AJ29" i="1" l="1"/>
  <c r="A30" i="1"/>
  <c r="AJ30" i="1" l="1"/>
  <c r="A31" i="1"/>
  <c r="AJ31" i="1" l="1"/>
  <c r="A32" i="1"/>
  <c r="AJ32" i="1" l="1"/>
  <c r="A33" i="1"/>
  <c r="AJ33" i="1" l="1"/>
  <c r="A34" i="1"/>
  <c r="AJ34" i="1" l="1"/>
  <c r="A35" i="1"/>
  <c r="AJ35" i="1" l="1"/>
  <c r="A36" i="1"/>
  <c r="AJ36" i="1" l="1"/>
  <c r="A37" i="1"/>
  <c r="AJ37" i="1" l="1"/>
  <c r="A38" i="1"/>
  <c r="AJ38" i="1" l="1"/>
  <c r="A39" i="1"/>
  <c r="AJ39" i="1" l="1"/>
  <c r="A40" i="1"/>
  <c r="AJ40" i="1" l="1"/>
  <c r="A41" i="1"/>
  <c r="AJ41" i="1" l="1"/>
  <c r="A42" i="1"/>
  <c r="AJ42" i="1" l="1"/>
  <c r="A43" i="1"/>
  <c r="AJ43" i="1" l="1"/>
  <c r="A44" i="1"/>
  <c r="AJ44" i="1" l="1"/>
  <c r="A45" i="1"/>
  <c r="AJ45" i="1" l="1"/>
  <c r="A46" i="1"/>
  <c r="AJ46" i="1" l="1"/>
  <c r="A47" i="1"/>
  <c r="AJ47" i="1" l="1"/>
  <c r="A48" i="1"/>
  <c r="AJ48" i="1" l="1"/>
  <c r="A49" i="1"/>
  <c r="AJ49" i="1" l="1"/>
  <c r="B1" i="3"/>
  <c r="B2" i="3" s="1"/>
  <c r="A3" i="2"/>
  <c r="A4" i="2"/>
  <c r="R4" i="2" l="1"/>
  <c r="G4" i="2"/>
  <c r="G3" i="2"/>
  <c r="R3" i="2"/>
  <c r="A5" i="2"/>
  <c r="I4" i="2"/>
  <c r="J4" i="2"/>
  <c r="C4" i="2"/>
  <c r="F3" i="2"/>
  <c r="J3" i="2"/>
  <c r="C3" i="2"/>
  <c r="H4" i="2"/>
  <c r="B4" i="2"/>
  <c r="F4" i="2"/>
  <c r="B3" i="2"/>
  <c r="H3" i="2"/>
  <c r="I3" i="2"/>
  <c r="A6" i="2"/>
  <c r="B4" i="4"/>
  <c r="B5" i="4"/>
  <c r="R6" i="2" l="1"/>
  <c r="G6" i="2"/>
  <c r="E3" i="2"/>
  <c r="K3" i="2"/>
  <c r="L3" i="2"/>
  <c r="E4" i="2"/>
  <c r="K4" i="2"/>
  <c r="L4" i="2"/>
  <c r="G5" i="2"/>
  <c r="R5" i="2"/>
  <c r="E5" i="4"/>
  <c r="F5" i="4"/>
  <c r="C5" i="4"/>
  <c r="I5" i="4"/>
  <c r="F4" i="4"/>
  <c r="E4" i="4"/>
  <c r="H4" i="4"/>
  <c r="I4" i="4"/>
  <c r="H6" i="2"/>
  <c r="J6" i="2"/>
  <c r="N4" i="2"/>
  <c r="H5" i="2"/>
  <c r="B5" i="2"/>
  <c r="F5" i="2"/>
  <c r="G5" i="4"/>
  <c r="H5" i="4"/>
  <c r="D5" i="4"/>
  <c r="J5" i="4"/>
  <c r="G4" i="4"/>
  <c r="C4" i="4"/>
  <c r="D4" i="4"/>
  <c r="J4" i="4"/>
  <c r="A7" i="2"/>
  <c r="I6" i="2"/>
  <c r="F6" i="2"/>
  <c r="B6" i="2"/>
  <c r="C6" i="2"/>
  <c r="N3" i="2"/>
  <c r="I5" i="2"/>
  <c r="J5" i="2"/>
  <c r="C5" i="2"/>
  <c r="B3" i="5"/>
  <c r="A8" i="2"/>
  <c r="M4" i="2" l="1"/>
  <c r="G8" i="2"/>
  <c r="R8" i="2"/>
  <c r="E6" i="2"/>
  <c r="L6" i="2"/>
  <c r="K6" i="2"/>
  <c r="R7" i="2"/>
  <c r="G7" i="2"/>
  <c r="A4" i="4"/>
  <c r="N4" i="4"/>
  <c r="E5" i="2"/>
  <c r="K5" i="2"/>
  <c r="L5" i="2"/>
  <c r="K4" i="4"/>
  <c r="L4" i="4" s="1"/>
  <c r="M4" i="4" s="1"/>
  <c r="K5" i="4"/>
  <c r="L5" i="4" s="1"/>
  <c r="M5" i="4" s="1"/>
  <c r="A5" i="4"/>
  <c r="N5" i="4"/>
  <c r="O4" i="2"/>
  <c r="P4" i="2" s="1"/>
  <c r="Q4" i="2" s="1"/>
  <c r="M3" i="2"/>
  <c r="O3" i="2" s="1"/>
  <c r="P3" i="2" s="1"/>
  <c r="Q3" i="2" s="1"/>
  <c r="A9" i="2"/>
  <c r="H8" i="2"/>
  <c r="B8" i="2"/>
  <c r="F8" i="2"/>
  <c r="C8" i="2"/>
  <c r="B4" i="5"/>
  <c r="E3" i="5"/>
  <c r="H3" i="5"/>
  <c r="F3" i="5"/>
  <c r="H7" i="2"/>
  <c r="J7" i="2"/>
  <c r="C7" i="2"/>
  <c r="N5" i="2"/>
  <c r="J8" i="2"/>
  <c r="I8" i="2"/>
  <c r="D3" i="5"/>
  <c r="C3" i="5"/>
  <c r="G3" i="5"/>
  <c r="N6" i="2"/>
  <c r="B7" i="2"/>
  <c r="I7" i="2"/>
  <c r="F7" i="2"/>
  <c r="A10" i="2"/>
  <c r="B5" i="5"/>
  <c r="B6" i="5"/>
  <c r="R10" i="2" l="1"/>
  <c r="G10" i="2"/>
  <c r="E7" i="2"/>
  <c r="L7" i="2"/>
  <c r="K7" i="2"/>
  <c r="A3" i="5"/>
  <c r="J3" i="5"/>
  <c r="J4" i="5"/>
  <c r="E8" i="2"/>
  <c r="K8" i="2"/>
  <c r="L8" i="2"/>
  <c r="R9" i="2"/>
  <c r="G9" i="2"/>
  <c r="M5" i="2"/>
  <c r="M6" i="2"/>
  <c r="O6" i="2" s="1"/>
  <c r="P6" i="2" s="1"/>
  <c r="Q6" i="2" s="1"/>
  <c r="C6" i="5"/>
  <c r="E6" i="5"/>
  <c r="F6" i="5"/>
  <c r="C5" i="5"/>
  <c r="E5" i="5"/>
  <c r="G5" i="5"/>
  <c r="A11" i="2"/>
  <c r="H10" i="2"/>
  <c r="I10" i="2"/>
  <c r="N7" i="2"/>
  <c r="H4" i="5"/>
  <c r="E4" i="5"/>
  <c r="F4" i="5"/>
  <c r="H9" i="2"/>
  <c r="B9" i="2"/>
  <c r="C9" i="2"/>
  <c r="F9" i="2"/>
  <c r="J9" i="2"/>
  <c r="I9" i="2"/>
  <c r="D6" i="5"/>
  <c r="G6" i="5"/>
  <c r="H6" i="5"/>
  <c r="F5" i="5"/>
  <c r="H5" i="5"/>
  <c r="D5" i="5"/>
  <c r="J10" i="2"/>
  <c r="B10" i="2"/>
  <c r="F10" i="2"/>
  <c r="C10" i="2"/>
  <c r="C4" i="5"/>
  <c r="G4" i="5"/>
  <c r="D4" i="5"/>
  <c r="N8" i="2"/>
  <c r="A12" i="2"/>
  <c r="B7" i="5"/>
  <c r="B3" i="7"/>
  <c r="M8" i="2" l="1"/>
  <c r="R12" i="2"/>
  <c r="G12" i="2"/>
  <c r="J6" i="5"/>
  <c r="A4" i="5"/>
  <c r="E10" i="2"/>
  <c r="K10" i="2"/>
  <c r="L10" i="2"/>
  <c r="E9" i="2"/>
  <c r="K9" i="2"/>
  <c r="L9" i="2"/>
  <c r="J5" i="5"/>
  <c r="G11" i="2"/>
  <c r="R11" i="2"/>
  <c r="A5" i="5"/>
  <c r="A6" i="5"/>
  <c r="O8" i="2"/>
  <c r="P8" i="2" s="1"/>
  <c r="Q8" i="2" s="1"/>
  <c r="M7" i="2"/>
  <c r="O5" i="2"/>
  <c r="P5" i="2" s="1"/>
  <c r="Q5" i="2" s="1"/>
  <c r="I3" i="5"/>
  <c r="I4" i="5"/>
  <c r="K4" i="5" s="1"/>
  <c r="L4" i="5" s="1"/>
  <c r="M4" i="5" s="1"/>
  <c r="K3" i="5"/>
  <c r="L3" i="5" s="1"/>
  <c r="M3" i="5" s="1"/>
  <c r="I6" i="5"/>
  <c r="G3" i="7"/>
  <c r="H3" i="7"/>
  <c r="E3" i="7"/>
  <c r="G7" i="5"/>
  <c r="D7" i="5"/>
  <c r="E7" i="5"/>
  <c r="F12" i="2"/>
  <c r="I12" i="2"/>
  <c r="H12" i="2"/>
  <c r="I11" i="2"/>
  <c r="J11" i="2"/>
  <c r="C11" i="2"/>
  <c r="C3" i="7"/>
  <c r="D3" i="7"/>
  <c r="F3" i="7"/>
  <c r="C7" i="5"/>
  <c r="H7" i="5"/>
  <c r="F7" i="5"/>
  <c r="A13" i="2"/>
  <c r="B12" i="2"/>
  <c r="J12" i="2"/>
  <c r="C12" i="2"/>
  <c r="N10" i="2"/>
  <c r="N9" i="2"/>
  <c r="F11" i="2"/>
  <c r="B11" i="2"/>
  <c r="H11" i="2"/>
  <c r="A14" i="2"/>
  <c r="B6" i="4"/>
  <c r="B7" i="4"/>
  <c r="K6" i="5" l="1"/>
  <c r="L6" i="5" s="1"/>
  <c r="M6" i="5" s="1"/>
  <c r="M10" i="2"/>
  <c r="O10" i="2" s="1"/>
  <c r="P10" i="2" s="1"/>
  <c r="Q10" i="2" s="1"/>
  <c r="G14" i="2"/>
  <c r="R14" i="2"/>
  <c r="E11" i="2"/>
  <c r="L11" i="2"/>
  <c r="K11" i="2"/>
  <c r="J7" i="5"/>
  <c r="J3" i="7"/>
  <c r="E12" i="2"/>
  <c r="L12" i="2"/>
  <c r="K12" i="2"/>
  <c r="G13" i="2"/>
  <c r="R13" i="2"/>
  <c r="A7" i="5"/>
  <c r="A3" i="7"/>
  <c r="O7" i="2"/>
  <c r="P7" i="2" s="1"/>
  <c r="Q7" i="2" s="1"/>
  <c r="I5" i="5"/>
  <c r="K5" i="5" s="1"/>
  <c r="L5" i="5" s="1"/>
  <c r="M5" i="5" s="1"/>
  <c r="I3" i="7"/>
  <c r="M9" i="2"/>
  <c r="E7" i="4"/>
  <c r="D7" i="4"/>
  <c r="G7" i="4"/>
  <c r="I7" i="4"/>
  <c r="H6" i="4"/>
  <c r="E6" i="4"/>
  <c r="C6" i="4"/>
  <c r="J6" i="4"/>
  <c r="A15" i="2"/>
  <c r="B14" i="2"/>
  <c r="I14" i="2"/>
  <c r="H14" i="2"/>
  <c r="C14" i="2"/>
  <c r="N11" i="2"/>
  <c r="H7" i="4"/>
  <c r="F7" i="4"/>
  <c r="C7" i="4"/>
  <c r="J7" i="4"/>
  <c r="D6" i="4"/>
  <c r="F6" i="4"/>
  <c r="G6" i="4"/>
  <c r="I6" i="4"/>
  <c r="J14" i="2"/>
  <c r="F14" i="2"/>
  <c r="N12" i="2"/>
  <c r="J13" i="2"/>
  <c r="H13" i="2"/>
  <c r="I13" i="2"/>
  <c r="F13" i="2"/>
  <c r="B13" i="2"/>
  <c r="C13" i="2"/>
  <c r="A16" i="2"/>
  <c r="B8" i="5"/>
  <c r="B4" i="7"/>
  <c r="M11" i="2" l="1"/>
  <c r="K3" i="7"/>
  <c r="L3" i="7" s="1"/>
  <c r="M3" i="7" s="1"/>
  <c r="M12" i="2"/>
  <c r="R16" i="2"/>
  <c r="G16" i="2"/>
  <c r="E13" i="2"/>
  <c r="L13" i="2"/>
  <c r="K13" i="2"/>
  <c r="K6" i="4"/>
  <c r="L6" i="4" s="1"/>
  <c r="M6" i="4" s="1"/>
  <c r="A7" i="4"/>
  <c r="N7" i="4"/>
  <c r="E14" i="2"/>
  <c r="L14" i="2"/>
  <c r="K14" i="2"/>
  <c r="G15" i="2"/>
  <c r="R15" i="2"/>
  <c r="A6" i="4"/>
  <c r="N6" i="4"/>
  <c r="K7" i="4"/>
  <c r="L7" i="4" s="1"/>
  <c r="M7" i="4" s="1"/>
  <c r="O11" i="2"/>
  <c r="P11" i="2" s="1"/>
  <c r="Q11" i="2" s="1"/>
  <c r="O9" i="2"/>
  <c r="P9" i="2" s="1"/>
  <c r="Q9" i="2" s="1"/>
  <c r="I7" i="5"/>
  <c r="K7" i="5" s="1"/>
  <c r="L7" i="5" s="1"/>
  <c r="M7" i="5" s="1"/>
  <c r="O12" i="2"/>
  <c r="P12" i="2" s="1"/>
  <c r="Q12" i="2" s="1"/>
  <c r="C4" i="7"/>
  <c r="F4" i="7"/>
  <c r="D4" i="7"/>
  <c r="E8" i="5"/>
  <c r="H8" i="5"/>
  <c r="F8" i="5"/>
  <c r="A17" i="2"/>
  <c r="B16" i="2"/>
  <c r="F16" i="2"/>
  <c r="C16" i="2"/>
  <c r="N13" i="2"/>
  <c r="I15" i="2"/>
  <c r="H15" i="2"/>
  <c r="B15" i="2"/>
  <c r="G4" i="7"/>
  <c r="E4" i="7"/>
  <c r="H4" i="7"/>
  <c r="D8" i="5"/>
  <c r="G8" i="5"/>
  <c r="C8" i="5"/>
  <c r="J16" i="2"/>
  <c r="H16" i="2"/>
  <c r="I16" i="2"/>
  <c r="N14" i="2"/>
  <c r="F15" i="2"/>
  <c r="J15" i="2"/>
  <c r="C15" i="2"/>
  <c r="A18" i="2"/>
  <c r="B8" i="4"/>
  <c r="B9" i="4"/>
  <c r="R18" i="2" l="1"/>
  <c r="G18" i="2"/>
  <c r="J4" i="7"/>
  <c r="A8" i="5"/>
  <c r="E15" i="2"/>
  <c r="L15" i="2"/>
  <c r="K15" i="2"/>
  <c r="J8" i="5"/>
  <c r="E16" i="2"/>
  <c r="L16" i="2"/>
  <c r="K16" i="2"/>
  <c r="G17" i="2"/>
  <c r="R17" i="2"/>
  <c r="A4" i="7"/>
  <c r="M13" i="2"/>
  <c r="M14" i="2"/>
  <c r="D9" i="4"/>
  <c r="G9" i="4"/>
  <c r="F9" i="4"/>
  <c r="J9" i="4"/>
  <c r="H8" i="4"/>
  <c r="E8" i="4"/>
  <c r="G8" i="4"/>
  <c r="J8" i="4"/>
  <c r="A19" i="2"/>
  <c r="F18" i="2"/>
  <c r="I18" i="2"/>
  <c r="B18" i="2"/>
  <c r="N15" i="2"/>
  <c r="C9" i="4"/>
  <c r="E9" i="4"/>
  <c r="H9" i="4"/>
  <c r="I9" i="4"/>
  <c r="F8" i="4"/>
  <c r="D8" i="4"/>
  <c r="C8" i="4"/>
  <c r="I8" i="4"/>
  <c r="H18" i="2"/>
  <c r="J18" i="2"/>
  <c r="C18" i="2"/>
  <c r="N16" i="2"/>
  <c r="I17" i="2"/>
  <c r="H17" i="2"/>
  <c r="F17" i="2"/>
  <c r="B17" i="2"/>
  <c r="J17" i="2"/>
  <c r="C17" i="2"/>
  <c r="A20" i="2"/>
  <c r="B9" i="5"/>
  <c r="A21" i="2"/>
  <c r="B10" i="5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M16" i="2" l="1"/>
  <c r="M15" i="2"/>
  <c r="O15" i="2" s="1"/>
  <c r="P15" i="2" s="1"/>
  <c r="Q15" i="2" s="1"/>
  <c r="R69" i="2"/>
  <c r="G69" i="2"/>
  <c r="G68" i="2"/>
  <c r="R68" i="2"/>
  <c r="G67" i="2"/>
  <c r="R67" i="2"/>
  <c r="G66" i="2"/>
  <c r="R66" i="2"/>
  <c r="G65" i="2"/>
  <c r="R65" i="2"/>
  <c r="G64" i="2"/>
  <c r="R64" i="2"/>
  <c r="G63" i="2"/>
  <c r="R63" i="2"/>
  <c r="G62" i="2"/>
  <c r="R62" i="2"/>
  <c r="G61" i="2"/>
  <c r="R61" i="2"/>
  <c r="G60" i="2"/>
  <c r="R60" i="2"/>
  <c r="G59" i="2"/>
  <c r="R59" i="2"/>
  <c r="G58" i="2"/>
  <c r="R58" i="2"/>
  <c r="R57" i="2"/>
  <c r="G57" i="2"/>
  <c r="R56" i="2"/>
  <c r="G56" i="2"/>
  <c r="R55" i="2"/>
  <c r="G55" i="2"/>
  <c r="R54" i="2"/>
  <c r="G54" i="2"/>
  <c r="R53" i="2"/>
  <c r="G53" i="2"/>
  <c r="R52" i="2"/>
  <c r="G52" i="2"/>
  <c r="R51" i="2"/>
  <c r="G51" i="2"/>
  <c r="R50" i="2"/>
  <c r="G50" i="2"/>
  <c r="R49" i="2"/>
  <c r="G49" i="2"/>
  <c r="R48" i="2"/>
  <c r="G48" i="2"/>
  <c r="R47" i="2"/>
  <c r="G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R39" i="2"/>
  <c r="G39" i="2"/>
  <c r="R38" i="2"/>
  <c r="G38" i="2"/>
  <c r="R37" i="2"/>
  <c r="G37" i="2"/>
  <c r="R36" i="2"/>
  <c r="G36" i="2"/>
  <c r="R35" i="2"/>
  <c r="G35" i="2"/>
  <c r="R34" i="2"/>
  <c r="G34" i="2"/>
  <c r="R33" i="2"/>
  <c r="G33" i="2"/>
  <c r="R32" i="2"/>
  <c r="G32" i="2"/>
  <c r="R31" i="2"/>
  <c r="G31" i="2"/>
  <c r="R30" i="2"/>
  <c r="G30" i="2"/>
  <c r="R29" i="2"/>
  <c r="G29" i="2"/>
  <c r="R28" i="2"/>
  <c r="G28" i="2"/>
  <c r="R27" i="2"/>
  <c r="G27" i="2"/>
  <c r="G26" i="2"/>
  <c r="R26" i="2"/>
  <c r="G25" i="2"/>
  <c r="R25" i="2"/>
  <c r="G24" i="2"/>
  <c r="R24" i="2"/>
  <c r="G23" i="2"/>
  <c r="R23" i="2"/>
  <c r="G22" i="2"/>
  <c r="R22" i="2"/>
  <c r="G21" i="2"/>
  <c r="R21" i="2"/>
  <c r="G20" i="2"/>
  <c r="R20" i="2"/>
  <c r="E17" i="2"/>
  <c r="L17" i="2"/>
  <c r="K17" i="2"/>
  <c r="K8" i="4"/>
  <c r="L8" i="4" s="1"/>
  <c r="M8" i="4" s="1"/>
  <c r="A8" i="4"/>
  <c r="N8" i="4"/>
  <c r="K9" i="4"/>
  <c r="L9" i="4" s="1"/>
  <c r="M9" i="4" s="1"/>
  <c r="A9" i="4"/>
  <c r="N9" i="4"/>
  <c r="E18" i="2"/>
  <c r="L18" i="2"/>
  <c r="K18" i="2"/>
  <c r="R19" i="2"/>
  <c r="G19" i="2"/>
  <c r="O14" i="2"/>
  <c r="P14" i="2" s="1"/>
  <c r="Q14" i="2" s="1"/>
  <c r="I4" i="7"/>
  <c r="K4" i="7" s="1"/>
  <c r="L4" i="7" s="1"/>
  <c r="M4" i="7" s="1"/>
  <c r="O13" i="2"/>
  <c r="P13" i="2" s="1"/>
  <c r="Q13" i="2" s="1"/>
  <c r="I8" i="5"/>
  <c r="K8" i="5" s="1"/>
  <c r="L8" i="5" s="1"/>
  <c r="M8" i="5" s="1"/>
  <c r="O16" i="2"/>
  <c r="P16" i="2" s="1"/>
  <c r="Q16" i="2" s="1"/>
  <c r="A70" i="2"/>
  <c r="C69" i="2"/>
  <c r="J69" i="2"/>
  <c r="F69" i="2"/>
  <c r="B69" i="2"/>
  <c r="C68" i="2"/>
  <c r="I68" i="2"/>
  <c r="J68" i="2"/>
  <c r="I67" i="2"/>
  <c r="J67" i="2"/>
  <c r="B66" i="2"/>
  <c r="C66" i="2"/>
  <c r="F66" i="2"/>
  <c r="C65" i="2"/>
  <c r="B65" i="2"/>
  <c r="F65" i="2"/>
  <c r="B64" i="2"/>
  <c r="F64" i="2"/>
  <c r="C64" i="2"/>
  <c r="I63" i="2"/>
  <c r="F63" i="2"/>
  <c r="F62" i="2"/>
  <c r="C62" i="2"/>
  <c r="I62" i="2"/>
  <c r="F61" i="2"/>
  <c r="I61" i="2"/>
  <c r="H61" i="2"/>
  <c r="F60" i="2"/>
  <c r="B60" i="2"/>
  <c r="H60" i="2"/>
  <c r="C59" i="2"/>
  <c r="I59" i="2"/>
  <c r="J59" i="2"/>
  <c r="C58" i="2"/>
  <c r="B58" i="2"/>
  <c r="J58" i="2"/>
  <c r="B57" i="2"/>
  <c r="I57" i="2"/>
  <c r="H57" i="2"/>
  <c r="C56" i="2"/>
  <c r="B56" i="2"/>
  <c r="H56" i="2"/>
  <c r="J56" i="2"/>
  <c r="F55" i="2"/>
  <c r="I55" i="2"/>
  <c r="B54" i="2"/>
  <c r="F54" i="2"/>
  <c r="H54" i="2"/>
  <c r="J54" i="2"/>
  <c r="F53" i="2"/>
  <c r="I53" i="2"/>
  <c r="C52" i="2"/>
  <c r="B52" i="2"/>
  <c r="H52" i="2"/>
  <c r="H51" i="2"/>
  <c r="F51" i="2"/>
  <c r="I51" i="2"/>
  <c r="B50" i="2"/>
  <c r="J50" i="2"/>
  <c r="I50" i="2"/>
  <c r="B49" i="2"/>
  <c r="F49" i="2"/>
  <c r="I49" i="2"/>
  <c r="F48" i="2"/>
  <c r="B48" i="2"/>
  <c r="J48" i="2"/>
  <c r="F47" i="2"/>
  <c r="I47" i="2"/>
  <c r="B46" i="2"/>
  <c r="C46" i="2"/>
  <c r="H46" i="2"/>
  <c r="J46" i="2"/>
  <c r="F45" i="2"/>
  <c r="H45" i="2"/>
  <c r="F44" i="2"/>
  <c r="C44" i="2"/>
  <c r="J44" i="2"/>
  <c r="C43" i="2"/>
  <c r="I43" i="2"/>
  <c r="J43" i="2"/>
  <c r="B42" i="2"/>
  <c r="F42" i="2"/>
  <c r="I42" i="2"/>
  <c r="H42" i="2"/>
  <c r="C41" i="2"/>
  <c r="I41" i="2"/>
  <c r="J41" i="2"/>
  <c r="F40" i="2"/>
  <c r="C40" i="2"/>
  <c r="H40" i="2"/>
  <c r="J40" i="2"/>
  <c r="C39" i="2"/>
  <c r="I39" i="2"/>
  <c r="J39" i="2"/>
  <c r="F38" i="2"/>
  <c r="C38" i="2"/>
  <c r="H38" i="2"/>
  <c r="F37" i="2"/>
  <c r="I37" i="2"/>
  <c r="F36" i="2"/>
  <c r="C36" i="2"/>
  <c r="J36" i="2"/>
  <c r="C35" i="2"/>
  <c r="I35" i="2"/>
  <c r="B34" i="2"/>
  <c r="C34" i="2"/>
  <c r="I34" i="2"/>
  <c r="H34" i="2"/>
  <c r="J34" i="2"/>
  <c r="F33" i="2"/>
  <c r="H33" i="2"/>
  <c r="F32" i="2"/>
  <c r="C32" i="2"/>
  <c r="H32" i="2"/>
  <c r="B31" i="2"/>
  <c r="J31" i="2"/>
  <c r="F30" i="2"/>
  <c r="C30" i="2"/>
  <c r="H30" i="2"/>
  <c r="J30" i="2"/>
  <c r="F29" i="2"/>
  <c r="I29" i="2"/>
  <c r="F28" i="2"/>
  <c r="C28" i="2"/>
  <c r="H28" i="2"/>
  <c r="B27" i="2"/>
  <c r="I27" i="2"/>
  <c r="J27" i="2"/>
  <c r="F26" i="2"/>
  <c r="B26" i="2"/>
  <c r="J26" i="2"/>
  <c r="C25" i="2"/>
  <c r="I25" i="2"/>
  <c r="H25" i="2"/>
  <c r="J25" i="2"/>
  <c r="B24" i="2"/>
  <c r="F24" i="2"/>
  <c r="B23" i="2"/>
  <c r="I23" i="2"/>
  <c r="B22" i="2"/>
  <c r="C22" i="2"/>
  <c r="J22" i="2"/>
  <c r="G10" i="5"/>
  <c r="F10" i="5"/>
  <c r="H10" i="5"/>
  <c r="B21" i="2"/>
  <c r="I21" i="2"/>
  <c r="H21" i="2"/>
  <c r="E9" i="5"/>
  <c r="C9" i="5"/>
  <c r="F9" i="5"/>
  <c r="I20" i="2"/>
  <c r="J20" i="2"/>
  <c r="B20" i="2"/>
  <c r="B19" i="2"/>
  <c r="I19" i="2"/>
  <c r="H19" i="2"/>
  <c r="I69" i="2"/>
  <c r="H69" i="2"/>
  <c r="F68" i="2"/>
  <c r="H68" i="2"/>
  <c r="B68" i="2"/>
  <c r="F67" i="2"/>
  <c r="B67" i="2"/>
  <c r="C67" i="2"/>
  <c r="H67" i="2"/>
  <c r="H66" i="2"/>
  <c r="J66" i="2"/>
  <c r="I66" i="2"/>
  <c r="I65" i="2"/>
  <c r="H65" i="2"/>
  <c r="J65" i="2"/>
  <c r="I64" i="2"/>
  <c r="H64" i="2"/>
  <c r="J64" i="2"/>
  <c r="C63" i="2"/>
  <c r="J63" i="2"/>
  <c r="B63" i="2"/>
  <c r="H63" i="2"/>
  <c r="B62" i="2"/>
  <c r="H62" i="2"/>
  <c r="J62" i="2"/>
  <c r="B61" i="2"/>
  <c r="C61" i="2"/>
  <c r="J61" i="2"/>
  <c r="C60" i="2"/>
  <c r="J60" i="2"/>
  <c r="I60" i="2"/>
  <c r="B59" i="2"/>
  <c r="F59" i="2"/>
  <c r="H59" i="2"/>
  <c r="F58" i="2"/>
  <c r="I58" i="2"/>
  <c r="H58" i="2"/>
  <c r="F57" i="2"/>
  <c r="C57" i="2"/>
  <c r="J57" i="2"/>
  <c r="F56" i="2"/>
  <c r="I56" i="2"/>
  <c r="B55" i="2"/>
  <c r="C55" i="2"/>
  <c r="H55" i="2"/>
  <c r="J55" i="2"/>
  <c r="C54" i="2"/>
  <c r="I54" i="2"/>
  <c r="C53" i="2"/>
  <c r="B53" i="2"/>
  <c r="H53" i="2"/>
  <c r="J53" i="2"/>
  <c r="F52" i="2"/>
  <c r="I52" i="2"/>
  <c r="J52" i="2"/>
  <c r="C51" i="2"/>
  <c r="B51" i="2"/>
  <c r="J51" i="2"/>
  <c r="H50" i="2"/>
  <c r="F50" i="2"/>
  <c r="C50" i="2"/>
  <c r="C49" i="2"/>
  <c r="H49" i="2"/>
  <c r="J49" i="2"/>
  <c r="C48" i="2"/>
  <c r="I48" i="2"/>
  <c r="H48" i="2"/>
  <c r="C47" i="2"/>
  <c r="B47" i="2"/>
  <c r="H47" i="2"/>
  <c r="J47" i="2"/>
  <c r="F46" i="2"/>
  <c r="I46" i="2"/>
  <c r="C45" i="2"/>
  <c r="B45" i="2"/>
  <c r="I45" i="2"/>
  <c r="J45" i="2"/>
  <c r="B44" i="2"/>
  <c r="I44" i="2"/>
  <c r="H44" i="2"/>
  <c r="F43" i="2"/>
  <c r="B43" i="2"/>
  <c r="H43" i="2"/>
  <c r="C42" i="2"/>
  <c r="J42" i="2"/>
  <c r="F41" i="2"/>
  <c r="B41" i="2"/>
  <c r="H41" i="2"/>
  <c r="B40" i="2"/>
  <c r="I40" i="2"/>
  <c r="B39" i="2"/>
  <c r="F39" i="2"/>
  <c r="H39" i="2"/>
  <c r="B38" i="2"/>
  <c r="I38" i="2"/>
  <c r="J38" i="2"/>
  <c r="C37" i="2"/>
  <c r="B37" i="2"/>
  <c r="H37" i="2"/>
  <c r="J37" i="2"/>
  <c r="B36" i="2"/>
  <c r="I36" i="2"/>
  <c r="H36" i="2"/>
  <c r="F35" i="2"/>
  <c r="B35" i="2"/>
  <c r="H35" i="2"/>
  <c r="J35" i="2"/>
  <c r="F34" i="2"/>
  <c r="B33" i="2"/>
  <c r="C33" i="2"/>
  <c r="I33" i="2"/>
  <c r="J33" i="2"/>
  <c r="B32" i="2"/>
  <c r="I32" i="2"/>
  <c r="J32" i="2"/>
  <c r="F31" i="2"/>
  <c r="C31" i="2"/>
  <c r="I31" i="2"/>
  <c r="H31" i="2"/>
  <c r="B30" i="2"/>
  <c r="I30" i="2"/>
  <c r="B29" i="2"/>
  <c r="C29" i="2"/>
  <c r="H29" i="2"/>
  <c r="J29" i="2"/>
  <c r="B28" i="2"/>
  <c r="I28" i="2"/>
  <c r="J28" i="2"/>
  <c r="F27" i="2"/>
  <c r="C27" i="2"/>
  <c r="H27" i="2"/>
  <c r="C26" i="2"/>
  <c r="I26" i="2"/>
  <c r="H26" i="2"/>
  <c r="B25" i="2"/>
  <c r="F25" i="2"/>
  <c r="C24" i="2"/>
  <c r="I24" i="2"/>
  <c r="H24" i="2"/>
  <c r="J24" i="2"/>
  <c r="C23" i="2"/>
  <c r="F23" i="2"/>
  <c r="H23" i="2"/>
  <c r="J23" i="2"/>
  <c r="F22" i="2"/>
  <c r="I22" i="2"/>
  <c r="H22" i="2"/>
  <c r="D10" i="5"/>
  <c r="E10" i="5"/>
  <c r="C10" i="5"/>
  <c r="C21" i="2"/>
  <c r="F21" i="2"/>
  <c r="J21" i="2"/>
  <c r="H9" i="5"/>
  <c r="D9" i="5"/>
  <c r="G9" i="5"/>
  <c r="H20" i="2"/>
  <c r="F20" i="2"/>
  <c r="C20" i="2"/>
  <c r="N17" i="2"/>
  <c r="N18" i="2"/>
  <c r="F19" i="2"/>
  <c r="J19" i="2"/>
  <c r="C19" i="2"/>
  <c r="B11" i="5"/>
  <c r="B3" i="12"/>
  <c r="B3" i="9"/>
  <c r="B10" i="4"/>
  <c r="B12" i="5"/>
  <c r="B4" i="12"/>
  <c r="B11" i="4"/>
  <c r="B13" i="5"/>
  <c r="B14" i="5"/>
  <c r="B15" i="5"/>
  <c r="B16" i="5"/>
  <c r="B17" i="5"/>
  <c r="B18" i="5"/>
  <c r="B19" i="5"/>
  <c r="J10" i="5" l="1"/>
  <c r="J9" i="5"/>
  <c r="A10" i="5"/>
  <c r="E25" i="2"/>
  <c r="L25" i="2"/>
  <c r="K25" i="2"/>
  <c r="E28" i="2"/>
  <c r="L28" i="2"/>
  <c r="K28" i="2"/>
  <c r="E29" i="2"/>
  <c r="K29" i="2"/>
  <c r="L29" i="2"/>
  <c r="E30" i="2"/>
  <c r="L30" i="2"/>
  <c r="K30" i="2"/>
  <c r="E32" i="2"/>
  <c r="L32" i="2"/>
  <c r="K32" i="2"/>
  <c r="E33" i="2"/>
  <c r="K33" i="2"/>
  <c r="L33" i="2"/>
  <c r="E35" i="2"/>
  <c r="K35" i="2"/>
  <c r="L35" i="2"/>
  <c r="E36" i="2"/>
  <c r="L36" i="2"/>
  <c r="K36" i="2"/>
  <c r="E37" i="2"/>
  <c r="K37" i="2"/>
  <c r="L37" i="2"/>
  <c r="E38" i="2"/>
  <c r="K38" i="2"/>
  <c r="L38" i="2"/>
  <c r="E39" i="2"/>
  <c r="K39" i="2"/>
  <c r="L39" i="2"/>
  <c r="E40" i="2"/>
  <c r="K40" i="2"/>
  <c r="L40" i="2"/>
  <c r="E41" i="2"/>
  <c r="K41" i="2"/>
  <c r="L41" i="2"/>
  <c r="E43" i="2"/>
  <c r="K43" i="2"/>
  <c r="L43" i="2"/>
  <c r="E44" i="2"/>
  <c r="L44" i="2"/>
  <c r="K44" i="2"/>
  <c r="E45" i="2"/>
  <c r="K45" i="2"/>
  <c r="L45" i="2"/>
  <c r="E47" i="2"/>
  <c r="K47" i="2"/>
  <c r="L47" i="2"/>
  <c r="E51" i="2"/>
  <c r="K51" i="2"/>
  <c r="L51" i="2"/>
  <c r="E53" i="2"/>
  <c r="K53" i="2"/>
  <c r="L53" i="2"/>
  <c r="E55" i="2"/>
  <c r="K55" i="2"/>
  <c r="L55" i="2"/>
  <c r="E59" i="2"/>
  <c r="K59" i="2"/>
  <c r="L59" i="2"/>
  <c r="E61" i="2"/>
  <c r="K61" i="2"/>
  <c r="L61" i="2"/>
  <c r="E62" i="2"/>
  <c r="L62" i="2"/>
  <c r="K62" i="2"/>
  <c r="E63" i="2"/>
  <c r="K63" i="2"/>
  <c r="L63" i="2"/>
  <c r="E67" i="2"/>
  <c r="K67" i="2"/>
  <c r="L67" i="2"/>
  <c r="E68" i="2"/>
  <c r="K68" i="2"/>
  <c r="L68" i="2"/>
  <c r="E19" i="2"/>
  <c r="L19" i="2"/>
  <c r="K19" i="2"/>
  <c r="E20" i="2"/>
  <c r="L20" i="2"/>
  <c r="K20" i="2"/>
  <c r="A9" i="5"/>
  <c r="E21" i="2"/>
  <c r="K21" i="2"/>
  <c r="L21" i="2"/>
  <c r="E22" i="2"/>
  <c r="L22" i="2"/>
  <c r="K22" i="2"/>
  <c r="E23" i="2"/>
  <c r="K23" i="2"/>
  <c r="L23" i="2"/>
  <c r="E24" i="2"/>
  <c r="L24" i="2"/>
  <c r="K24" i="2"/>
  <c r="E26" i="2"/>
  <c r="L26" i="2"/>
  <c r="K26" i="2"/>
  <c r="E27" i="2"/>
  <c r="L27" i="2"/>
  <c r="K27" i="2"/>
  <c r="E31" i="2"/>
  <c r="K31" i="2"/>
  <c r="L31" i="2"/>
  <c r="E34" i="2"/>
  <c r="K34" i="2"/>
  <c r="L34" i="2"/>
  <c r="E42" i="2"/>
  <c r="K42" i="2"/>
  <c r="L42" i="2"/>
  <c r="E46" i="2"/>
  <c r="K46" i="2"/>
  <c r="L46" i="2"/>
  <c r="E48" i="2"/>
  <c r="L48" i="2"/>
  <c r="K48" i="2"/>
  <c r="E49" i="2"/>
  <c r="K49" i="2"/>
  <c r="L49" i="2"/>
  <c r="E50" i="2"/>
  <c r="L50" i="2"/>
  <c r="K50" i="2"/>
  <c r="E52" i="2"/>
  <c r="L52" i="2"/>
  <c r="K52" i="2"/>
  <c r="E54" i="2"/>
  <c r="K54" i="2"/>
  <c r="L54" i="2"/>
  <c r="E56" i="2"/>
  <c r="L56" i="2"/>
  <c r="K56" i="2"/>
  <c r="E57" i="2"/>
  <c r="K57" i="2"/>
  <c r="L57" i="2"/>
  <c r="E58" i="2"/>
  <c r="L58" i="2"/>
  <c r="K58" i="2"/>
  <c r="E60" i="2"/>
  <c r="K60" i="2"/>
  <c r="L60" i="2"/>
  <c r="E64" i="2"/>
  <c r="K64" i="2"/>
  <c r="L64" i="2"/>
  <c r="E65" i="2"/>
  <c r="L65" i="2"/>
  <c r="K65" i="2"/>
  <c r="E66" i="2"/>
  <c r="L66" i="2"/>
  <c r="K66" i="2"/>
  <c r="E69" i="2"/>
  <c r="K69" i="2"/>
  <c r="L69" i="2"/>
  <c r="G70" i="2"/>
  <c r="R70" i="2"/>
  <c r="M18" i="2"/>
  <c r="M17" i="2"/>
  <c r="B20" i="5"/>
  <c r="D19" i="5"/>
  <c r="G19" i="5"/>
  <c r="C18" i="5"/>
  <c r="E18" i="5"/>
  <c r="G18" i="5"/>
  <c r="H18" i="5"/>
  <c r="D17" i="5"/>
  <c r="E17" i="5"/>
  <c r="C16" i="5"/>
  <c r="G16" i="5"/>
  <c r="F16" i="5"/>
  <c r="H16" i="5"/>
  <c r="G15" i="5"/>
  <c r="E15" i="5"/>
  <c r="C14" i="5"/>
  <c r="E14" i="5"/>
  <c r="D14" i="5"/>
  <c r="H14" i="5"/>
  <c r="E13" i="5"/>
  <c r="D13" i="5"/>
  <c r="B12" i="4"/>
  <c r="J11" i="4"/>
  <c r="G11" i="4"/>
  <c r="F11" i="4"/>
  <c r="H11" i="4"/>
  <c r="C4" i="12"/>
  <c r="H4" i="12"/>
  <c r="F4" i="12"/>
  <c r="D4" i="12"/>
  <c r="H12" i="5"/>
  <c r="E12" i="5"/>
  <c r="D12" i="5"/>
  <c r="J10" i="4"/>
  <c r="G10" i="4"/>
  <c r="F10" i="4"/>
  <c r="H10" i="4"/>
  <c r="J3" i="9"/>
  <c r="G3" i="9"/>
  <c r="F3" i="9"/>
  <c r="H3" i="9"/>
  <c r="C3" i="12"/>
  <c r="F3" i="12"/>
  <c r="H3" i="12"/>
  <c r="C11" i="5"/>
  <c r="G11" i="5"/>
  <c r="H11" i="5"/>
  <c r="N45" i="2"/>
  <c r="N47" i="2"/>
  <c r="N51" i="2"/>
  <c r="N53" i="2"/>
  <c r="N21" i="2"/>
  <c r="N22" i="2"/>
  <c r="N23" i="2"/>
  <c r="N24" i="2"/>
  <c r="N26" i="2"/>
  <c r="N27" i="2"/>
  <c r="N31" i="2"/>
  <c r="N34" i="2"/>
  <c r="N56" i="2"/>
  <c r="N57" i="2"/>
  <c r="N58" i="2"/>
  <c r="N60" i="2"/>
  <c r="N64" i="2"/>
  <c r="N65" i="2"/>
  <c r="N66" i="2"/>
  <c r="N69" i="2"/>
  <c r="A71" i="2"/>
  <c r="F70" i="2"/>
  <c r="C70" i="2"/>
  <c r="J70" i="2"/>
  <c r="I70" i="2"/>
  <c r="B70" i="2"/>
  <c r="H70" i="2"/>
  <c r="C19" i="5"/>
  <c r="E19" i="5"/>
  <c r="F19" i="5"/>
  <c r="H19" i="5"/>
  <c r="D18" i="5"/>
  <c r="F18" i="5"/>
  <c r="C17" i="5"/>
  <c r="G17" i="5"/>
  <c r="F17" i="5"/>
  <c r="H17" i="5"/>
  <c r="D16" i="5"/>
  <c r="E16" i="5"/>
  <c r="C15" i="5"/>
  <c r="D15" i="5"/>
  <c r="F15" i="5"/>
  <c r="H15" i="5"/>
  <c r="F14" i="5"/>
  <c r="G14" i="5"/>
  <c r="C13" i="5"/>
  <c r="G13" i="5"/>
  <c r="F13" i="5"/>
  <c r="H13" i="5"/>
  <c r="C11" i="4"/>
  <c r="I11" i="4"/>
  <c r="D11" i="4"/>
  <c r="E11" i="4"/>
  <c r="G4" i="12"/>
  <c r="E4" i="12"/>
  <c r="C12" i="5"/>
  <c r="G12" i="5"/>
  <c r="F12" i="5"/>
  <c r="I10" i="4"/>
  <c r="C10" i="4"/>
  <c r="E10" i="4"/>
  <c r="D10" i="4"/>
  <c r="C3" i="9"/>
  <c r="I3" i="9"/>
  <c r="D3" i="9"/>
  <c r="E3" i="9"/>
  <c r="E3" i="12"/>
  <c r="G3" i="12"/>
  <c r="D3" i="12"/>
  <c r="E11" i="5"/>
  <c r="F11" i="5"/>
  <c r="D11" i="5"/>
  <c r="N25" i="2"/>
  <c r="N28" i="2"/>
  <c r="N29" i="2"/>
  <c r="N30" i="2"/>
  <c r="N32" i="2"/>
  <c r="N33" i="2"/>
  <c r="N35" i="2"/>
  <c r="N36" i="2"/>
  <c r="N37" i="2"/>
  <c r="N38" i="2"/>
  <c r="N39" i="2"/>
  <c r="N40" i="2"/>
  <c r="N41" i="2"/>
  <c r="N43" i="2"/>
  <c r="N44" i="2"/>
  <c r="N55" i="2"/>
  <c r="N59" i="2"/>
  <c r="N61" i="2"/>
  <c r="N62" i="2"/>
  <c r="N63" i="2"/>
  <c r="N67" i="2"/>
  <c r="N68" i="2"/>
  <c r="N19" i="2"/>
  <c r="N20" i="2"/>
  <c r="N42" i="2"/>
  <c r="N46" i="2"/>
  <c r="N48" i="2"/>
  <c r="N49" i="2"/>
  <c r="N50" i="2"/>
  <c r="N52" i="2"/>
  <c r="N54" i="2"/>
  <c r="B21" i="5"/>
  <c r="B13" i="4"/>
  <c r="B22" i="5"/>
  <c r="B23" i="5"/>
  <c r="B24" i="5"/>
  <c r="B25" i="5"/>
  <c r="M25" i="2" l="1"/>
  <c r="M66" i="2"/>
  <c r="M58" i="2"/>
  <c r="M56" i="2"/>
  <c r="M54" i="2"/>
  <c r="M42" i="2"/>
  <c r="M27" i="2"/>
  <c r="M24" i="2"/>
  <c r="M22" i="2"/>
  <c r="M68" i="2"/>
  <c r="M63" i="2"/>
  <c r="M61" i="2"/>
  <c r="M55" i="2"/>
  <c r="M43" i="2"/>
  <c r="M40" i="2"/>
  <c r="M38" i="2"/>
  <c r="M33" i="2"/>
  <c r="M65" i="2"/>
  <c r="M49" i="2"/>
  <c r="M46" i="2"/>
  <c r="M26" i="2"/>
  <c r="M67" i="2"/>
  <c r="M59" i="2"/>
  <c r="M41" i="2"/>
  <c r="M39" i="2"/>
  <c r="M37" i="2"/>
  <c r="M35" i="2"/>
  <c r="M30" i="2"/>
  <c r="M28" i="2"/>
  <c r="J25" i="5"/>
  <c r="J24" i="5"/>
  <c r="J23" i="5"/>
  <c r="J22" i="5"/>
  <c r="J21" i="5"/>
  <c r="J4" i="12"/>
  <c r="J12" i="5"/>
  <c r="J11" i="5"/>
  <c r="J17" i="5"/>
  <c r="K3" i="9"/>
  <c r="A3" i="9"/>
  <c r="A10" i="4"/>
  <c r="N10" i="4"/>
  <c r="K10" i="4"/>
  <c r="A12" i="5"/>
  <c r="K11" i="4"/>
  <c r="A11" i="4"/>
  <c r="N11" i="4"/>
  <c r="A13" i="5"/>
  <c r="A15" i="5"/>
  <c r="A17" i="5"/>
  <c r="A19" i="5"/>
  <c r="E70" i="2"/>
  <c r="K70" i="2"/>
  <c r="L70" i="2"/>
  <c r="R71" i="2"/>
  <c r="G71" i="2"/>
  <c r="J19" i="5"/>
  <c r="J18" i="5"/>
  <c r="J16" i="5"/>
  <c r="J15" i="5"/>
  <c r="J14" i="5"/>
  <c r="J13" i="5"/>
  <c r="J3" i="12"/>
  <c r="A11" i="5"/>
  <c r="A3" i="12"/>
  <c r="A4" i="12"/>
  <c r="A14" i="5"/>
  <c r="A16" i="5"/>
  <c r="A18" i="5"/>
  <c r="J20" i="5"/>
  <c r="O65" i="2"/>
  <c r="P65" i="2" s="1"/>
  <c r="Q65" i="2" s="1"/>
  <c r="O56" i="2"/>
  <c r="P56" i="2" s="1"/>
  <c r="Q56" i="2" s="1"/>
  <c r="O54" i="2"/>
  <c r="P54" i="2" s="1"/>
  <c r="Q54" i="2" s="1"/>
  <c r="O49" i="2"/>
  <c r="P49" i="2" s="1"/>
  <c r="Q49" i="2" s="1"/>
  <c r="I25" i="5"/>
  <c r="K25" i="5" s="1"/>
  <c r="O46" i="2"/>
  <c r="P46" i="2" s="1"/>
  <c r="Q46" i="2" s="1"/>
  <c r="O42" i="2"/>
  <c r="P42" i="2" s="1"/>
  <c r="Q42" i="2" s="1"/>
  <c r="I19" i="5"/>
  <c r="O27" i="2"/>
  <c r="P27" i="2" s="1"/>
  <c r="Q27" i="2" s="1"/>
  <c r="I18" i="5"/>
  <c r="K18" i="5" s="1"/>
  <c r="O26" i="2"/>
  <c r="P26" i="2" s="1"/>
  <c r="Q26" i="2" s="1"/>
  <c r="I16" i="5"/>
  <c r="O24" i="2"/>
  <c r="P24" i="2" s="1"/>
  <c r="Q24" i="2" s="1"/>
  <c r="I14" i="5"/>
  <c r="O22" i="2"/>
  <c r="P22" i="2" s="1"/>
  <c r="Q22" i="2" s="1"/>
  <c r="O68" i="2"/>
  <c r="P68" i="2" s="1"/>
  <c r="Q68" i="2" s="1"/>
  <c r="O67" i="2"/>
  <c r="P67" i="2" s="1"/>
  <c r="Q67" i="2" s="1"/>
  <c r="O63" i="2"/>
  <c r="P63" i="2" s="1"/>
  <c r="Q63" i="2" s="1"/>
  <c r="O61" i="2"/>
  <c r="P61" i="2" s="1"/>
  <c r="Q61" i="2" s="1"/>
  <c r="O59" i="2"/>
  <c r="P59" i="2" s="1"/>
  <c r="Q59" i="2" s="1"/>
  <c r="O55" i="2"/>
  <c r="P55" i="2" s="1"/>
  <c r="Q55" i="2" s="1"/>
  <c r="O43" i="2"/>
  <c r="P43" i="2" s="1"/>
  <c r="Q43" i="2" s="1"/>
  <c r="I24" i="5"/>
  <c r="K24" i="5" s="1"/>
  <c r="O41" i="2"/>
  <c r="P41" i="2" s="1"/>
  <c r="Q41" i="2" s="1"/>
  <c r="I23" i="5"/>
  <c r="K23" i="5" s="1"/>
  <c r="O40" i="2"/>
  <c r="P40" i="2" s="1"/>
  <c r="Q40" i="2" s="1"/>
  <c r="I22" i="5"/>
  <c r="K22" i="5" s="1"/>
  <c r="O39" i="2"/>
  <c r="P39" i="2" s="1"/>
  <c r="Q39" i="2" s="1"/>
  <c r="I21" i="5"/>
  <c r="K21" i="5" s="1"/>
  <c r="O38" i="2"/>
  <c r="P38" i="2" s="1"/>
  <c r="Q38" i="2" s="1"/>
  <c r="I20" i="5"/>
  <c r="O37" i="2"/>
  <c r="P37" i="2" s="1"/>
  <c r="Q37" i="2" s="1"/>
  <c r="O35" i="2"/>
  <c r="P35" i="2" s="1"/>
  <c r="Q35" i="2" s="1"/>
  <c r="O33" i="2"/>
  <c r="P33" i="2" s="1"/>
  <c r="Q33" i="2" s="1"/>
  <c r="M29" i="2"/>
  <c r="O29" i="2" s="1"/>
  <c r="P29" i="2" s="1"/>
  <c r="Q29" i="2" s="1"/>
  <c r="O17" i="2"/>
  <c r="P17" i="2" s="1"/>
  <c r="Q17" i="2" s="1"/>
  <c r="I9" i="5"/>
  <c r="K9" i="5" s="1"/>
  <c r="L9" i="5" s="1"/>
  <c r="M9" i="5" s="1"/>
  <c r="O66" i="2"/>
  <c r="P66" i="2" s="1"/>
  <c r="Q66" i="2" s="1"/>
  <c r="O58" i="2"/>
  <c r="P58" i="2" s="1"/>
  <c r="Q58" i="2" s="1"/>
  <c r="O18" i="2"/>
  <c r="P18" i="2" s="1"/>
  <c r="Q18" i="2" s="1"/>
  <c r="I10" i="5"/>
  <c r="K10" i="5" s="1"/>
  <c r="M69" i="2"/>
  <c r="O69" i="2" s="1"/>
  <c r="P69" i="2" s="1"/>
  <c r="Q69" i="2" s="1"/>
  <c r="M64" i="2"/>
  <c r="O64" i="2" s="1"/>
  <c r="P64" i="2" s="1"/>
  <c r="Q64" i="2" s="1"/>
  <c r="M60" i="2"/>
  <c r="M57" i="2"/>
  <c r="M52" i="2"/>
  <c r="M50" i="2"/>
  <c r="O50" i="2" s="1"/>
  <c r="P50" i="2" s="1"/>
  <c r="Q50" i="2" s="1"/>
  <c r="M48" i="2"/>
  <c r="O48" i="2" s="1"/>
  <c r="P48" i="2" s="1"/>
  <c r="Q48" i="2" s="1"/>
  <c r="M34" i="2"/>
  <c r="O34" i="2" s="1"/>
  <c r="P34" i="2" s="1"/>
  <c r="Q34" i="2" s="1"/>
  <c r="M31" i="2"/>
  <c r="O31" i="2" s="1"/>
  <c r="P31" i="2" s="1"/>
  <c r="Q31" i="2" s="1"/>
  <c r="M23" i="2"/>
  <c r="M21" i="2"/>
  <c r="M20" i="2"/>
  <c r="M19" i="2"/>
  <c r="M62" i="2"/>
  <c r="O62" i="2" s="1"/>
  <c r="P62" i="2" s="1"/>
  <c r="Q62" i="2" s="1"/>
  <c r="M53" i="2"/>
  <c r="M51" i="2"/>
  <c r="O51" i="2" s="1"/>
  <c r="P51" i="2" s="1"/>
  <c r="Q51" i="2" s="1"/>
  <c r="M47" i="2"/>
  <c r="M45" i="2"/>
  <c r="O45" i="2" s="1"/>
  <c r="P45" i="2" s="1"/>
  <c r="Q45" i="2" s="1"/>
  <c r="M44" i="2"/>
  <c r="O44" i="2" s="1"/>
  <c r="P44" i="2" s="1"/>
  <c r="Q44" i="2" s="1"/>
  <c r="M36" i="2"/>
  <c r="O36" i="2" s="1"/>
  <c r="P36" i="2" s="1"/>
  <c r="Q36" i="2" s="1"/>
  <c r="M32" i="2"/>
  <c r="O32" i="2" s="1"/>
  <c r="P32" i="2" s="1"/>
  <c r="Q32" i="2" s="1"/>
  <c r="O30" i="2"/>
  <c r="P30" i="2" s="1"/>
  <c r="Q30" i="2" s="1"/>
  <c r="O28" i="2"/>
  <c r="P28" i="2" s="1"/>
  <c r="Q28" i="2" s="1"/>
  <c r="I17" i="5"/>
  <c r="K17" i="5" s="1"/>
  <c r="O25" i="2"/>
  <c r="P25" i="2" s="1"/>
  <c r="Q25" i="2" s="1"/>
  <c r="B26" i="5"/>
  <c r="E25" i="5"/>
  <c r="H25" i="5"/>
  <c r="C24" i="5"/>
  <c r="F24" i="5"/>
  <c r="E24" i="5"/>
  <c r="H24" i="5"/>
  <c r="E23" i="5"/>
  <c r="H23" i="5"/>
  <c r="C22" i="5"/>
  <c r="D22" i="5"/>
  <c r="G22" i="5"/>
  <c r="H22" i="5"/>
  <c r="I13" i="4"/>
  <c r="C13" i="4"/>
  <c r="G13" i="4"/>
  <c r="H13" i="4"/>
  <c r="C21" i="5"/>
  <c r="D21" i="5"/>
  <c r="E21" i="5"/>
  <c r="H21" i="5"/>
  <c r="N70" i="2"/>
  <c r="A72" i="2"/>
  <c r="I71" i="2"/>
  <c r="C71" i="2"/>
  <c r="F71" i="2"/>
  <c r="E20" i="5"/>
  <c r="F20" i="5"/>
  <c r="C25" i="5"/>
  <c r="D25" i="5"/>
  <c r="G25" i="5"/>
  <c r="F25" i="5"/>
  <c r="G24" i="5"/>
  <c r="D24" i="5"/>
  <c r="C23" i="5"/>
  <c r="G23" i="5"/>
  <c r="F23" i="5"/>
  <c r="D23" i="5"/>
  <c r="E22" i="5"/>
  <c r="F22" i="5"/>
  <c r="B14" i="4"/>
  <c r="J13" i="4"/>
  <c r="D13" i="4"/>
  <c r="E13" i="4"/>
  <c r="F13" i="4"/>
  <c r="G21" i="5"/>
  <c r="F21" i="5"/>
  <c r="J71" i="2"/>
  <c r="H71" i="2"/>
  <c r="B71" i="2"/>
  <c r="J12" i="4"/>
  <c r="F12" i="4"/>
  <c r="G12" i="4"/>
  <c r="H12" i="4"/>
  <c r="C20" i="5"/>
  <c r="D20" i="5"/>
  <c r="G20" i="5"/>
  <c r="H20" i="5"/>
  <c r="C12" i="4"/>
  <c r="I12" i="4"/>
  <c r="D12" i="4"/>
  <c r="E12" i="4"/>
  <c r="B27" i="5"/>
  <c r="B15" i="4"/>
  <c r="K20" i="5" l="1"/>
  <c r="M70" i="2"/>
  <c r="I3" i="12"/>
  <c r="K3" i="12" s="1"/>
  <c r="J27" i="5"/>
  <c r="K12" i="4"/>
  <c r="A12" i="4"/>
  <c r="N12" i="4"/>
  <c r="A20" i="5"/>
  <c r="E71" i="2"/>
  <c r="L71" i="2"/>
  <c r="K71" i="2"/>
  <c r="A23" i="5"/>
  <c r="A25" i="5"/>
  <c r="G72" i="2"/>
  <c r="R72" i="2"/>
  <c r="A21" i="5"/>
  <c r="A13" i="4"/>
  <c r="N13" i="4"/>
  <c r="K13" i="4"/>
  <c r="A22" i="5"/>
  <c r="A24" i="5"/>
  <c r="J26" i="5"/>
  <c r="I26" i="5"/>
  <c r="K26" i="5" s="1"/>
  <c r="O47" i="2"/>
  <c r="P47" i="2" s="1"/>
  <c r="Q47" i="2" s="1"/>
  <c r="I27" i="5"/>
  <c r="K27" i="5" s="1"/>
  <c r="O53" i="2"/>
  <c r="P53" i="2" s="1"/>
  <c r="Q53" i="2" s="1"/>
  <c r="O19" i="2"/>
  <c r="P19" i="2" s="1"/>
  <c r="Q19" i="2" s="1"/>
  <c r="I11" i="5"/>
  <c r="K11" i="5" s="1"/>
  <c r="L11" i="5" s="1"/>
  <c r="M11" i="5" s="1"/>
  <c r="I13" i="5"/>
  <c r="K13" i="5" s="1"/>
  <c r="O21" i="2"/>
  <c r="P21" i="2" s="1"/>
  <c r="Q21" i="2" s="1"/>
  <c r="O52" i="2"/>
  <c r="P52" i="2" s="1"/>
  <c r="Q52" i="2" s="1"/>
  <c r="I4" i="12"/>
  <c r="K4" i="12" s="1"/>
  <c r="O60" i="2"/>
  <c r="P60" i="2" s="1"/>
  <c r="Q60" i="2" s="1"/>
  <c r="L20" i="5"/>
  <c r="M20" i="5"/>
  <c r="L22" i="5"/>
  <c r="M22" i="5"/>
  <c r="L24" i="5"/>
  <c r="M24" i="5"/>
  <c r="L17" i="5"/>
  <c r="M17" i="5"/>
  <c r="O20" i="2"/>
  <c r="P20" i="2" s="1"/>
  <c r="Q20" i="2" s="1"/>
  <c r="I12" i="5"/>
  <c r="K12" i="5" s="1"/>
  <c r="L12" i="5" s="1"/>
  <c r="M12" i="5" s="1"/>
  <c r="I15" i="5"/>
  <c r="K15" i="5" s="1"/>
  <c r="O23" i="2"/>
  <c r="P23" i="2" s="1"/>
  <c r="Q23" i="2" s="1"/>
  <c r="O57" i="2"/>
  <c r="P57" i="2" s="1"/>
  <c r="Q57" i="2" s="1"/>
  <c r="L10" i="5"/>
  <c r="M10" i="5" s="1"/>
  <c r="K14" i="5"/>
  <c r="K16" i="5"/>
  <c r="L18" i="5"/>
  <c r="M18" i="5" s="1"/>
  <c r="K19" i="5"/>
  <c r="L11" i="4"/>
  <c r="M11" i="4" s="1"/>
  <c r="L10" i="4"/>
  <c r="M10" i="4" s="1"/>
  <c r="L3" i="9"/>
  <c r="M3" i="9" s="1"/>
  <c r="L21" i="5"/>
  <c r="M21" i="5" s="1"/>
  <c r="L23" i="5"/>
  <c r="M23" i="5" s="1"/>
  <c r="L25" i="5"/>
  <c r="M25" i="5" s="1"/>
  <c r="L3" i="12"/>
  <c r="M3" i="12" s="1"/>
  <c r="O70" i="2"/>
  <c r="P70" i="2" s="1"/>
  <c r="Q70" i="2" s="1"/>
  <c r="B16" i="4"/>
  <c r="J15" i="4"/>
  <c r="E15" i="4"/>
  <c r="G15" i="4"/>
  <c r="H15" i="4"/>
  <c r="C27" i="5"/>
  <c r="E27" i="5"/>
  <c r="F27" i="5"/>
  <c r="H27" i="5"/>
  <c r="C14" i="4"/>
  <c r="D14" i="4"/>
  <c r="G14" i="4"/>
  <c r="H14" i="4"/>
  <c r="J72" i="2"/>
  <c r="C72" i="2"/>
  <c r="B72" i="2"/>
  <c r="G26" i="5"/>
  <c r="E26" i="5"/>
  <c r="I15" i="4"/>
  <c r="C15" i="4"/>
  <c r="F15" i="4"/>
  <c r="D15" i="4"/>
  <c r="B28" i="5"/>
  <c r="G27" i="5"/>
  <c r="D27" i="5"/>
  <c r="N71" i="2"/>
  <c r="J14" i="4"/>
  <c r="I14" i="4"/>
  <c r="F14" i="4"/>
  <c r="E14" i="4"/>
  <c r="A73" i="2"/>
  <c r="I72" i="2"/>
  <c r="F72" i="2"/>
  <c r="H72" i="2"/>
  <c r="C26" i="5"/>
  <c r="F26" i="5"/>
  <c r="H26" i="5"/>
  <c r="D26" i="5"/>
  <c r="B17" i="4"/>
  <c r="B29" i="5"/>
  <c r="B18" i="4"/>
  <c r="B19" i="4"/>
  <c r="J29" i="5" l="1"/>
  <c r="I29" i="5"/>
  <c r="A26" i="5"/>
  <c r="R73" i="2"/>
  <c r="G73" i="2"/>
  <c r="K14" i="4"/>
  <c r="J28" i="5"/>
  <c r="I28" i="5"/>
  <c r="N15" i="4"/>
  <c r="A15" i="4"/>
  <c r="K15" i="4"/>
  <c r="E72" i="2"/>
  <c r="L72" i="2"/>
  <c r="K72" i="2"/>
  <c r="A14" i="4"/>
  <c r="N14" i="4"/>
  <c r="A27" i="5"/>
  <c r="L16" i="5"/>
  <c r="M16" i="5" s="1"/>
  <c r="L12" i="4"/>
  <c r="M12" i="4" s="1"/>
  <c r="L4" i="12"/>
  <c r="M4" i="12" s="1"/>
  <c r="L19" i="5"/>
  <c r="M19" i="5" s="1"/>
  <c r="L14" i="5"/>
  <c r="M14" i="5" s="1"/>
  <c r="L15" i="5"/>
  <c r="M15" i="5" s="1"/>
  <c r="L13" i="5"/>
  <c r="M13" i="5" s="1"/>
  <c r="L27" i="5"/>
  <c r="M27" i="5" s="1"/>
  <c r="L26" i="5"/>
  <c r="M26" i="5" s="1"/>
  <c r="L13" i="4"/>
  <c r="M13" i="4" s="1"/>
  <c r="M71" i="2"/>
  <c r="O71" i="2" s="1"/>
  <c r="P71" i="2" s="1"/>
  <c r="Q71" i="2" s="1"/>
  <c r="B20" i="4"/>
  <c r="J19" i="4"/>
  <c r="E19" i="4"/>
  <c r="F19" i="4"/>
  <c r="H19" i="4"/>
  <c r="I18" i="4"/>
  <c r="E18" i="4"/>
  <c r="H18" i="4"/>
  <c r="F18" i="4"/>
  <c r="C29" i="5"/>
  <c r="E29" i="5"/>
  <c r="F29" i="5"/>
  <c r="H29" i="5"/>
  <c r="J17" i="4"/>
  <c r="I17" i="4"/>
  <c r="D17" i="4"/>
  <c r="F17" i="4"/>
  <c r="F73" i="2"/>
  <c r="H73" i="2"/>
  <c r="C28" i="5"/>
  <c r="D28" i="5"/>
  <c r="E28" i="5"/>
  <c r="H28" i="5"/>
  <c r="I16" i="4"/>
  <c r="C16" i="4"/>
  <c r="G16" i="4"/>
  <c r="D16" i="4"/>
  <c r="I19" i="4"/>
  <c r="C19" i="4"/>
  <c r="D19" i="4"/>
  <c r="G19" i="4"/>
  <c r="C18" i="4"/>
  <c r="J18" i="4"/>
  <c r="G18" i="4"/>
  <c r="D18" i="4"/>
  <c r="B30" i="5"/>
  <c r="G29" i="5"/>
  <c r="D29" i="5"/>
  <c r="C17" i="4"/>
  <c r="E17" i="4"/>
  <c r="G17" i="4"/>
  <c r="H17" i="4"/>
  <c r="A74" i="2"/>
  <c r="C73" i="2"/>
  <c r="B73" i="2"/>
  <c r="I73" i="2"/>
  <c r="J73" i="2"/>
  <c r="G28" i="5"/>
  <c r="F28" i="5"/>
  <c r="N72" i="2"/>
  <c r="J16" i="4"/>
  <c r="E16" i="4"/>
  <c r="F16" i="4"/>
  <c r="H16" i="4"/>
  <c r="B21" i="4"/>
  <c r="B31" i="5"/>
  <c r="A75" i="2"/>
  <c r="B22" i="4"/>
  <c r="B23" i="4"/>
  <c r="B24" i="4"/>
  <c r="B25" i="4"/>
  <c r="B26" i="4"/>
  <c r="K28" i="5" l="1"/>
  <c r="K29" i="5"/>
  <c r="R75" i="2"/>
  <c r="G75" i="2"/>
  <c r="J31" i="5"/>
  <c r="I31" i="5"/>
  <c r="E73" i="2"/>
  <c r="K73" i="2"/>
  <c r="L73" i="2"/>
  <c r="R74" i="2"/>
  <c r="G74" i="2"/>
  <c r="N17" i="4"/>
  <c r="A17" i="4"/>
  <c r="J30" i="5"/>
  <c r="I30" i="5"/>
  <c r="A18" i="4"/>
  <c r="N18" i="4"/>
  <c r="A19" i="4"/>
  <c r="N19" i="4"/>
  <c r="K19" i="4"/>
  <c r="A16" i="4"/>
  <c r="N16" i="4"/>
  <c r="K16" i="4"/>
  <c r="A28" i="5"/>
  <c r="K17" i="4"/>
  <c r="A29" i="5"/>
  <c r="K18" i="4"/>
  <c r="L28" i="5"/>
  <c r="M28" i="5" s="1"/>
  <c r="L14" i="4"/>
  <c r="M14" i="4" s="1"/>
  <c r="L29" i="5"/>
  <c r="M29" i="5" s="1"/>
  <c r="M72" i="2"/>
  <c r="O72" i="2" s="1"/>
  <c r="P72" i="2" s="1"/>
  <c r="Q72" i="2" s="1"/>
  <c r="L15" i="4"/>
  <c r="M15" i="4" s="1"/>
  <c r="B27" i="4"/>
  <c r="J26" i="4"/>
  <c r="G26" i="4"/>
  <c r="D26" i="4"/>
  <c r="H26" i="4"/>
  <c r="G25" i="4"/>
  <c r="E25" i="4"/>
  <c r="F25" i="4"/>
  <c r="H25" i="4"/>
  <c r="C24" i="4"/>
  <c r="D24" i="4"/>
  <c r="H24" i="4"/>
  <c r="G24" i="4"/>
  <c r="J23" i="4"/>
  <c r="H23" i="4"/>
  <c r="D23" i="4"/>
  <c r="E23" i="4"/>
  <c r="J22" i="4"/>
  <c r="G22" i="4"/>
  <c r="D22" i="4"/>
  <c r="H22" i="4"/>
  <c r="J75" i="2"/>
  <c r="B75" i="2"/>
  <c r="C75" i="2"/>
  <c r="H75" i="2"/>
  <c r="C31" i="5"/>
  <c r="D31" i="5"/>
  <c r="E31" i="5"/>
  <c r="F31" i="5"/>
  <c r="J21" i="4"/>
  <c r="I21" i="4"/>
  <c r="G21" i="4"/>
  <c r="F21" i="4"/>
  <c r="N73" i="2"/>
  <c r="H74" i="2"/>
  <c r="I74" i="2"/>
  <c r="B74" i="2"/>
  <c r="C30" i="5"/>
  <c r="G30" i="5"/>
  <c r="D30" i="5"/>
  <c r="H30" i="5"/>
  <c r="I20" i="4"/>
  <c r="C20" i="4"/>
  <c r="G20" i="4"/>
  <c r="F20" i="4"/>
  <c r="C26" i="4"/>
  <c r="F26" i="4"/>
  <c r="I26" i="4"/>
  <c r="E26" i="4"/>
  <c r="C25" i="4"/>
  <c r="I25" i="4"/>
  <c r="J25" i="4"/>
  <c r="D25" i="4"/>
  <c r="I24" i="4"/>
  <c r="J24" i="4"/>
  <c r="E24" i="4"/>
  <c r="F24" i="4"/>
  <c r="I23" i="4"/>
  <c r="C23" i="4"/>
  <c r="G23" i="4"/>
  <c r="F23" i="4"/>
  <c r="C22" i="4"/>
  <c r="I22" i="4"/>
  <c r="F22" i="4"/>
  <c r="E22" i="4"/>
  <c r="A76" i="2"/>
  <c r="I75" i="2"/>
  <c r="F75" i="2"/>
  <c r="B32" i="5"/>
  <c r="G31" i="5"/>
  <c r="H31" i="5"/>
  <c r="C21" i="4"/>
  <c r="D21" i="4"/>
  <c r="E21" i="4"/>
  <c r="H21" i="4"/>
  <c r="J74" i="2"/>
  <c r="F74" i="2"/>
  <c r="B3" i="8" s="1"/>
  <c r="C74" i="2"/>
  <c r="E30" i="5"/>
  <c r="F30" i="5"/>
  <c r="J20" i="4"/>
  <c r="D20" i="4"/>
  <c r="E20" i="4"/>
  <c r="H20" i="4"/>
  <c r="B33" i="5"/>
  <c r="K30" i="5" l="1"/>
  <c r="K31" i="5"/>
  <c r="J33" i="5"/>
  <c r="I33" i="5"/>
  <c r="A21" i="4"/>
  <c r="N21" i="4"/>
  <c r="J32" i="5"/>
  <c r="I32" i="5"/>
  <c r="G76" i="2"/>
  <c r="R76" i="2"/>
  <c r="K22" i="4"/>
  <c r="A22" i="4"/>
  <c r="N22" i="4"/>
  <c r="A23" i="4"/>
  <c r="N23" i="4"/>
  <c r="K23" i="4"/>
  <c r="K24" i="4"/>
  <c r="K25" i="4"/>
  <c r="L25" i="4" s="1"/>
  <c r="M25" i="4" s="1"/>
  <c r="N25" i="4"/>
  <c r="A25" i="4"/>
  <c r="K26" i="4"/>
  <c r="L26" i="4" s="1"/>
  <c r="M26" i="4" s="1"/>
  <c r="A26" i="4"/>
  <c r="N26" i="4"/>
  <c r="A20" i="4"/>
  <c r="N20" i="4"/>
  <c r="K20" i="4"/>
  <c r="A30" i="5"/>
  <c r="E74" i="2"/>
  <c r="L74" i="2"/>
  <c r="K74" i="2"/>
  <c r="K21" i="4"/>
  <c r="A31" i="5"/>
  <c r="E75" i="2"/>
  <c r="L75" i="2"/>
  <c r="K75" i="2"/>
  <c r="N24" i="4"/>
  <c r="A24" i="4"/>
  <c r="L18" i="4"/>
  <c r="M18" i="4" s="1"/>
  <c r="L17" i="4"/>
  <c r="M17" i="4" s="1"/>
  <c r="L16" i="4"/>
  <c r="M16" i="4" s="1"/>
  <c r="L30" i="5"/>
  <c r="M30" i="5" s="1"/>
  <c r="M73" i="2"/>
  <c r="O73" i="2" s="1"/>
  <c r="P73" i="2" s="1"/>
  <c r="Q73" i="2" s="1"/>
  <c r="L31" i="5"/>
  <c r="M31" i="5" s="1"/>
  <c r="L19" i="4"/>
  <c r="M19" i="4" s="1"/>
  <c r="B34" i="5"/>
  <c r="E33" i="5"/>
  <c r="G33" i="5"/>
  <c r="F33" i="5"/>
  <c r="H3" i="8"/>
  <c r="F3" i="8"/>
  <c r="C3" i="8"/>
  <c r="D3" i="8"/>
  <c r="F32" i="5"/>
  <c r="E32" i="5"/>
  <c r="A77" i="2"/>
  <c r="I76" i="2"/>
  <c r="B76" i="2"/>
  <c r="C76" i="2"/>
  <c r="C27" i="4"/>
  <c r="D27" i="4"/>
  <c r="J27" i="4"/>
  <c r="G27" i="4"/>
  <c r="C33" i="5"/>
  <c r="D33" i="5"/>
  <c r="H33" i="5"/>
  <c r="J3" i="8"/>
  <c r="I3" i="8"/>
  <c r="E3" i="8"/>
  <c r="G3" i="8"/>
  <c r="C32" i="5"/>
  <c r="D32" i="5"/>
  <c r="G32" i="5"/>
  <c r="H32" i="5"/>
  <c r="J76" i="2"/>
  <c r="H76" i="2"/>
  <c r="F76" i="2"/>
  <c r="N74" i="2"/>
  <c r="N75" i="2"/>
  <c r="B28" i="4"/>
  <c r="I27" i="4"/>
  <c r="H27" i="4"/>
  <c r="F27" i="4"/>
  <c r="E27" i="4"/>
  <c r="B35" i="5"/>
  <c r="B36" i="5"/>
  <c r="B37" i="5"/>
  <c r="B38" i="5"/>
  <c r="B39" i="5"/>
  <c r="K32" i="5" l="1"/>
  <c r="K33" i="5"/>
  <c r="L33" i="5" s="1"/>
  <c r="M33" i="5" s="1"/>
  <c r="I39" i="5"/>
  <c r="J39" i="5"/>
  <c r="I38" i="5"/>
  <c r="J38" i="5"/>
  <c r="I37" i="5"/>
  <c r="J37" i="5"/>
  <c r="I36" i="5"/>
  <c r="J36" i="5"/>
  <c r="J35" i="5"/>
  <c r="I35" i="5"/>
  <c r="K27" i="4"/>
  <c r="L27" i="4" s="1"/>
  <c r="M27" i="4" s="1"/>
  <c r="A32" i="5"/>
  <c r="K3" i="8"/>
  <c r="L3" i="8" s="1"/>
  <c r="M3" i="8" s="1"/>
  <c r="A33" i="5"/>
  <c r="A27" i="4"/>
  <c r="N27" i="4"/>
  <c r="E76" i="2"/>
  <c r="L76" i="2"/>
  <c r="K76" i="2"/>
  <c r="G77" i="2"/>
  <c r="R77" i="2"/>
  <c r="A3" i="8"/>
  <c r="J34" i="5"/>
  <c r="I34" i="5"/>
  <c r="L21" i="4"/>
  <c r="M21" i="4" s="1"/>
  <c r="L20" i="4"/>
  <c r="M20" i="4" s="1"/>
  <c r="L23" i="4"/>
  <c r="M23" i="4" s="1"/>
  <c r="M75" i="2"/>
  <c r="O75" i="2" s="1"/>
  <c r="P75" i="2" s="1"/>
  <c r="Q75" i="2" s="1"/>
  <c r="M74" i="2"/>
  <c r="O74" i="2" s="1"/>
  <c r="P74" i="2" s="1"/>
  <c r="Q74" i="2" s="1"/>
  <c r="L24" i="4"/>
  <c r="M24" i="4" s="1"/>
  <c r="L22" i="4"/>
  <c r="M22" i="4" s="1"/>
  <c r="L32" i="5"/>
  <c r="M32" i="5" s="1"/>
  <c r="B40" i="5"/>
  <c r="E39" i="5"/>
  <c r="F39" i="5"/>
  <c r="H39" i="5"/>
  <c r="C39" i="5"/>
  <c r="E38" i="5"/>
  <c r="F38" i="5"/>
  <c r="H38" i="5"/>
  <c r="G38" i="5"/>
  <c r="G37" i="5"/>
  <c r="F37" i="5"/>
  <c r="C37" i="5"/>
  <c r="E37" i="5"/>
  <c r="C36" i="5"/>
  <c r="E36" i="5"/>
  <c r="D36" i="5"/>
  <c r="H36" i="5"/>
  <c r="C35" i="5"/>
  <c r="E35" i="5"/>
  <c r="G35" i="5"/>
  <c r="D35" i="5"/>
  <c r="B29" i="4"/>
  <c r="D28" i="4"/>
  <c r="C28" i="4"/>
  <c r="I28" i="4"/>
  <c r="F28" i="4"/>
  <c r="N76" i="2"/>
  <c r="A78" i="2"/>
  <c r="H77" i="2"/>
  <c r="F77" i="2"/>
  <c r="C34" i="5"/>
  <c r="E34" i="5"/>
  <c r="F34" i="5"/>
  <c r="J77" i="2"/>
  <c r="B77" i="2"/>
  <c r="C77" i="2"/>
  <c r="I77" i="2"/>
  <c r="H34" i="5"/>
  <c r="G34" i="5"/>
  <c r="D34" i="5"/>
  <c r="G39" i="5"/>
  <c r="D39" i="5"/>
  <c r="C38" i="5"/>
  <c r="D38" i="5"/>
  <c r="H37" i="5"/>
  <c r="D37" i="5"/>
  <c r="F36" i="5"/>
  <c r="G36" i="5"/>
  <c r="H35" i="5"/>
  <c r="F35" i="5"/>
  <c r="J28" i="4"/>
  <c r="G28" i="4"/>
  <c r="E28" i="4"/>
  <c r="H28" i="4"/>
  <c r="K35" i="5" l="1"/>
  <c r="L35" i="5" s="1"/>
  <c r="M35" i="5" s="1"/>
  <c r="M76" i="2"/>
  <c r="A38" i="5"/>
  <c r="E77" i="2"/>
  <c r="L77" i="2"/>
  <c r="K77" i="2"/>
  <c r="A34" i="5"/>
  <c r="R78" i="2"/>
  <c r="G78" i="2"/>
  <c r="K28" i="4"/>
  <c r="L28" i="4" s="1"/>
  <c r="M28" i="4" s="1"/>
  <c r="A28" i="4"/>
  <c r="N28" i="4"/>
  <c r="A35" i="5"/>
  <c r="A36" i="5"/>
  <c r="A37" i="5"/>
  <c r="A39" i="5"/>
  <c r="J40" i="5"/>
  <c r="I40" i="5"/>
  <c r="O76" i="2"/>
  <c r="P76" i="2" s="1"/>
  <c r="Q76" i="2" s="1"/>
  <c r="K36" i="5"/>
  <c r="L36" i="5" s="1"/>
  <c r="M36" i="5" s="1"/>
  <c r="K37" i="5"/>
  <c r="L37" i="5" s="1"/>
  <c r="M37" i="5" s="1"/>
  <c r="K38" i="5"/>
  <c r="L38" i="5" s="1"/>
  <c r="M38" i="5" s="1"/>
  <c r="K39" i="5"/>
  <c r="L39" i="5" s="1"/>
  <c r="M39" i="5" s="1"/>
  <c r="K34" i="5"/>
  <c r="A79" i="2"/>
  <c r="F78" i="2"/>
  <c r="B78" i="2"/>
  <c r="H78" i="2"/>
  <c r="J78" i="2"/>
  <c r="F29" i="4"/>
  <c r="C29" i="4"/>
  <c r="H29" i="4"/>
  <c r="I29" i="4"/>
  <c r="B41" i="5"/>
  <c r="F40" i="5"/>
  <c r="D40" i="5"/>
  <c r="G40" i="5"/>
  <c r="B30" i="4"/>
  <c r="D29" i="4"/>
  <c r="G29" i="4"/>
  <c r="E29" i="4"/>
  <c r="J29" i="4"/>
  <c r="E40" i="5"/>
  <c r="C40" i="5"/>
  <c r="H40" i="5"/>
  <c r="N77" i="2"/>
  <c r="C78" i="2"/>
  <c r="I78" i="2"/>
  <c r="M77" i="2" l="1"/>
  <c r="I41" i="5" s="1"/>
  <c r="A40" i="5"/>
  <c r="J41" i="5"/>
  <c r="K29" i="4"/>
  <c r="A29" i="4"/>
  <c r="N29" i="4"/>
  <c r="E78" i="2"/>
  <c r="L78" i="2"/>
  <c r="K78" i="2"/>
  <c r="G79" i="2"/>
  <c r="R79" i="2"/>
  <c r="L34" i="5"/>
  <c r="M34" i="5" s="1"/>
  <c r="K40" i="5"/>
  <c r="L40" i="5" s="1"/>
  <c r="M40" i="5" s="1"/>
  <c r="J30" i="4"/>
  <c r="F30" i="4"/>
  <c r="E30" i="4"/>
  <c r="D30" i="4"/>
  <c r="B42" i="5"/>
  <c r="F41" i="5"/>
  <c r="D41" i="5"/>
  <c r="H41" i="5"/>
  <c r="N78" i="2"/>
  <c r="J79" i="2"/>
  <c r="F79" i="2"/>
  <c r="H79" i="2"/>
  <c r="B31" i="4"/>
  <c r="H30" i="4"/>
  <c r="C30" i="4"/>
  <c r="I30" i="4"/>
  <c r="G30" i="4"/>
  <c r="E41" i="5"/>
  <c r="C41" i="5"/>
  <c r="G41" i="5"/>
  <c r="A80" i="2"/>
  <c r="B79" i="2"/>
  <c r="I79" i="2"/>
  <c r="C79" i="2"/>
  <c r="K41" i="5" l="1"/>
  <c r="L41" i="5" s="1"/>
  <c r="M41" i="5" s="1"/>
  <c r="O77" i="2"/>
  <c r="P77" i="2" s="1"/>
  <c r="Q77" i="2" s="1"/>
  <c r="M78" i="2"/>
  <c r="E79" i="2"/>
  <c r="K79" i="2"/>
  <c r="L79" i="2"/>
  <c r="R80" i="2"/>
  <c r="G80" i="2"/>
  <c r="A41" i="5"/>
  <c r="K30" i="4"/>
  <c r="L30" i="4" s="1"/>
  <c r="M30" i="4" s="1"/>
  <c r="A30" i="4"/>
  <c r="N30" i="4"/>
  <c r="J42" i="5"/>
  <c r="I42" i="5"/>
  <c r="O78" i="2"/>
  <c r="P78" i="2" s="1"/>
  <c r="Q78" i="2" s="1"/>
  <c r="L29" i="4"/>
  <c r="M29" i="4"/>
  <c r="N79" i="2"/>
  <c r="A81" i="2"/>
  <c r="C80" i="2"/>
  <c r="H80" i="2"/>
  <c r="B32" i="4"/>
  <c r="C31" i="4"/>
  <c r="I31" i="4"/>
  <c r="J31" i="4"/>
  <c r="D31" i="4"/>
  <c r="D42" i="5"/>
  <c r="C42" i="5"/>
  <c r="F42" i="5"/>
  <c r="H42" i="5"/>
  <c r="J80" i="2"/>
  <c r="B80" i="2"/>
  <c r="I80" i="2"/>
  <c r="F80" i="2"/>
  <c r="F31" i="4"/>
  <c r="H31" i="4"/>
  <c r="G31" i="4"/>
  <c r="E31" i="4"/>
  <c r="B43" i="5"/>
  <c r="E42" i="5"/>
  <c r="G42" i="5"/>
  <c r="K42" i="5" l="1"/>
  <c r="L42" i="5" s="1"/>
  <c r="M42" i="5" s="1"/>
  <c r="M79" i="2"/>
  <c r="J43" i="5"/>
  <c r="I43" i="5"/>
  <c r="E80" i="2"/>
  <c r="L80" i="2"/>
  <c r="K80" i="2"/>
  <c r="A42" i="5"/>
  <c r="K31" i="4"/>
  <c r="L31" i="4" s="1"/>
  <c r="M31" i="4" s="1"/>
  <c r="A31" i="4"/>
  <c r="N31" i="4"/>
  <c r="R81" i="2"/>
  <c r="G81" i="2"/>
  <c r="O79" i="2"/>
  <c r="P79" i="2" s="1"/>
  <c r="Q79" i="2" s="1"/>
  <c r="H43" i="5"/>
  <c r="G43" i="5"/>
  <c r="D43" i="5"/>
  <c r="N80" i="2"/>
  <c r="C43" i="5"/>
  <c r="F43" i="5"/>
  <c r="E43" i="5"/>
  <c r="D32" i="4"/>
  <c r="G32" i="4"/>
  <c r="F32" i="4"/>
  <c r="I32" i="4"/>
  <c r="A82" i="2"/>
  <c r="B81" i="2"/>
  <c r="F81" i="2"/>
  <c r="H81" i="2"/>
  <c r="B33" i="4"/>
  <c r="E32" i="4"/>
  <c r="C32" i="4"/>
  <c r="J32" i="4"/>
  <c r="H32" i="4"/>
  <c r="J81" i="2"/>
  <c r="C81" i="2"/>
  <c r="I81" i="2"/>
  <c r="B34" i="4"/>
  <c r="N32" i="4" l="1"/>
  <c r="A32" i="4"/>
  <c r="E81" i="2"/>
  <c r="K81" i="2"/>
  <c r="L81" i="2"/>
  <c r="R82" i="2"/>
  <c r="G82" i="2"/>
  <c r="K32" i="4"/>
  <c r="A43" i="5"/>
  <c r="M80" i="2"/>
  <c r="O80" i="2" s="1"/>
  <c r="P80" i="2" s="1"/>
  <c r="Q80" i="2" s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N81" i="2"/>
  <c r="A83" i="2"/>
  <c r="F82" i="2"/>
  <c r="B3" i="6" s="1"/>
  <c r="I82" i="2"/>
  <c r="J82" i="2"/>
  <c r="H82" i="2"/>
  <c r="B82" i="2"/>
  <c r="C82" i="2"/>
  <c r="E82" i="2" l="1"/>
  <c r="L82" i="2"/>
  <c r="K82" i="2"/>
  <c r="R83" i="2"/>
  <c r="G83" i="2"/>
  <c r="K33" i="4"/>
  <c r="L33" i="4" s="1"/>
  <c r="M33" i="4" s="1"/>
  <c r="A33" i="4"/>
  <c r="N33" i="4"/>
  <c r="A34" i="4"/>
  <c r="N34" i="4"/>
  <c r="K34" i="4"/>
  <c r="L34" i="4" s="1"/>
  <c r="M34" i="4" s="1"/>
  <c r="L32" i="4"/>
  <c r="M32" i="4" s="1"/>
  <c r="M81" i="2"/>
  <c r="O81" i="2" s="1"/>
  <c r="P81" i="2" s="1"/>
  <c r="Q81" i="2" s="1"/>
  <c r="N82" i="2"/>
  <c r="D3" i="6"/>
  <c r="G3" i="6"/>
  <c r="F3" i="6"/>
  <c r="J83" i="2"/>
  <c r="H83" i="2"/>
  <c r="C83" i="2"/>
  <c r="F35" i="4"/>
  <c r="I35" i="4"/>
  <c r="E35" i="4"/>
  <c r="C35" i="4"/>
  <c r="E3" i="6"/>
  <c r="H3" i="6"/>
  <c r="C3" i="6"/>
  <c r="F83" i="2"/>
  <c r="B4" i="6" s="1"/>
  <c r="I83" i="2"/>
  <c r="B83" i="2"/>
  <c r="H35" i="4"/>
  <c r="J35" i="4"/>
  <c r="G35" i="4"/>
  <c r="D35" i="4"/>
  <c r="E83" i="2" l="1"/>
  <c r="N36" i="4"/>
  <c r="N50" i="4"/>
  <c r="N41" i="4"/>
  <c r="N47" i="4"/>
  <c r="N40" i="4"/>
  <c r="N38" i="4"/>
  <c r="N44" i="4"/>
  <c r="N43" i="4"/>
  <c r="N37" i="4"/>
  <c r="N39" i="4"/>
  <c r="N48" i="4"/>
  <c r="N49" i="4"/>
  <c r="N51" i="4"/>
  <c r="N42" i="4"/>
  <c r="N52" i="4"/>
  <c r="N46" i="4"/>
  <c r="N45" i="4"/>
  <c r="L83" i="2"/>
  <c r="K83" i="2"/>
  <c r="A3" i="6"/>
  <c r="A35" i="4"/>
  <c r="N35" i="4"/>
  <c r="K35" i="4"/>
  <c r="L35" i="4" s="1"/>
  <c r="M35" i="4" s="1"/>
  <c r="J3" i="6"/>
  <c r="M82" i="2"/>
  <c r="N83" i="2"/>
  <c r="F4" i="6"/>
  <c r="G4" i="6"/>
  <c r="C4" i="6"/>
  <c r="E4" i="6"/>
  <c r="D4" i="6"/>
  <c r="H4" i="6"/>
  <c r="M83" i="2" l="1"/>
  <c r="I4" i="6" s="1"/>
  <c r="A4" i="6"/>
  <c r="J4" i="6"/>
  <c r="I3" i="6"/>
  <c r="K3" i="6" s="1"/>
  <c r="O82" i="2"/>
  <c r="P82" i="2" s="1"/>
  <c r="Q82" i="2" s="1"/>
  <c r="K4" i="6"/>
  <c r="O83" i="2"/>
  <c r="P83" i="2" s="1"/>
  <c r="Q83" i="2" s="1"/>
  <c r="L4" i="6" l="1"/>
  <c r="M4" i="6" s="1"/>
  <c r="L3" i="6"/>
  <c r="M3" i="6" s="1"/>
  <c r="D85" i="2" l="1"/>
  <c r="D92" i="2"/>
  <c r="D93" i="2"/>
  <c r="D84" i="2"/>
  <c r="D88" i="2"/>
  <c r="D86" i="2"/>
  <c r="D89" i="2"/>
  <c r="D87" i="2"/>
  <c r="D90" i="2"/>
  <c r="D91" i="2"/>
  <c r="D4" i="2" l="1"/>
  <c r="D11" i="2"/>
  <c r="D15" i="2"/>
  <c r="D2" i="2"/>
  <c r="D12" i="2"/>
  <c r="D16" i="2"/>
  <c r="D72" i="2" l="1"/>
  <c r="D70" i="2"/>
  <c r="D71" i="2"/>
  <c r="D3" i="2" l="1"/>
  <c r="D7" i="2"/>
  <c r="D33" i="2"/>
  <c r="D43" i="2"/>
  <c r="D68" i="2"/>
  <c r="D52" i="2"/>
  <c r="D53" i="2"/>
  <c r="D34" i="2"/>
  <c r="D80" i="2"/>
  <c r="D10" i="2"/>
  <c r="D17" i="2"/>
  <c r="D35" i="2"/>
  <c r="D44" i="2"/>
  <c r="D19" i="2"/>
  <c r="D54" i="2"/>
  <c r="D21" i="2"/>
  <c r="D56" i="2"/>
  <c r="D73" i="2"/>
  <c r="D81" i="2"/>
  <c r="D9" i="2"/>
  <c r="D18" i="2"/>
  <c r="D36" i="2"/>
  <c r="D55" i="2"/>
  <c r="D20" i="2"/>
  <c r="D58" i="2"/>
  <c r="D22" i="2"/>
  <c r="D57" i="2"/>
  <c r="D74" i="2"/>
  <c r="D82" i="2"/>
  <c r="D25" i="2"/>
  <c r="D37" i="2"/>
  <c r="D59" i="2"/>
  <c r="D42" i="2"/>
  <c r="D64" i="2"/>
  <c r="D23" i="2"/>
  <c r="D60" i="2"/>
  <c r="D75" i="2"/>
  <c r="D83" i="2"/>
  <c r="D28" i="2"/>
  <c r="D38" i="2"/>
  <c r="D61" i="2"/>
  <c r="D46" i="2"/>
  <c r="D66" i="2"/>
  <c r="D24" i="2"/>
  <c r="D65" i="2"/>
  <c r="D76" i="2"/>
  <c r="D6" i="2"/>
  <c r="D14" i="2"/>
  <c r="D29" i="2"/>
  <c r="D39" i="2"/>
  <c r="D62" i="2"/>
  <c r="D48" i="2"/>
  <c r="D45" i="2"/>
  <c r="D26" i="2"/>
  <c r="D69" i="2"/>
  <c r="D77" i="2"/>
  <c r="D5" i="2"/>
  <c r="D13" i="2"/>
  <c r="D30" i="2"/>
  <c r="D40" i="2"/>
  <c r="D63" i="2"/>
  <c r="D49" i="2"/>
  <c r="D47" i="2"/>
  <c r="D27" i="2"/>
  <c r="D78" i="2"/>
  <c r="D8" i="2"/>
  <c r="D32" i="2"/>
  <c r="D41" i="2"/>
  <c r="D67" i="2"/>
  <c r="D50" i="2"/>
  <c r="D51" i="2"/>
  <c r="D31" i="2"/>
  <c r="D79" i="2"/>
</calcChain>
</file>

<file path=xl/sharedStrings.xml><?xml version="1.0" encoding="utf-8"?>
<sst xmlns="http://schemas.openxmlformats.org/spreadsheetml/2006/main" count="338" uniqueCount="199">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</sst>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</cellXfs>
  <cellStyles count="2">
    <cellStyle name="Hyperlink" xfId="1" builtinId="8"/>
    <cellStyle name="Normal" xfId="0" builtinId="0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5%20MEI/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49" headerRowDxfId="238" dataDxfId="237" totalsRowDxfId="236">
  <autoFilter ref="A2:AQ49"/>
  <sortState ref="A3:AP1009">
    <sortCondition ref="F2:F1019"/>
  </sortState>
  <tableColumns count="43">
    <tableColumn id="36" name="ID" totalsRowLabel="Total" dataDxfId="235" totalsRowDxfId="234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33" totalsRowDxfId="232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31" totalsRowDxfId="230">
      <calculatedColumnFormula>IF(NOTA[[#This Row],[ID_P]]="","",MATCH(NOTA[[#This Row],[ID_P]],[1]!B_MSK[N_ID],0))</calculatedColumnFormula>
    </tableColumn>
    <tableColumn id="37" name="ID_H" dataDxfId="229" totalsRowDxfId="228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7"/>
    <tableColumn id="3" name="SUPPLIER" dataDxfId="226" totalsRowDxfId="225"/>
    <tableColumn id="4" name="FAKTUR" dataDxfId="224" totalsRowDxfId="223"/>
    <tableColumn id="5" name="NO.NOTA" dataDxfId="222" totalsRowDxfId="221"/>
    <tableColumn id="6" name="NO.SJ" dataDxfId="220" totalsRowDxfId="219"/>
    <tableColumn id="7" name="TGL.NOTA" dataDxfId="218" totalsRowDxfId="217"/>
    <tableColumn id="8" name="SERI" dataDxfId="216" totalsRowDxfId="215"/>
    <tableColumn id="9" name="NAMA BARANG" dataDxfId="214" totalsRowDxfId="213"/>
    <tableColumn id="10" name="C" dataDxfId="212" totalsRowDxfId="211"/>
    <tableColumn id="12" name="QTY" dataDxfId="210" totalsRowDxfId="209"/>
    <tableColumn id="13" name="STN" dataDxfId="208" totalsRowDxfId="207"/>
    <tableColumn id="14" name="HARGA SATUAN" dataDxfId="206" totalsRowDxfId="205"/>
    <tableColumn id="16" name="HARGA/ CTN" dataDxfId="204" totalsRowDxfId="203"/>
    <tableColumn id="17" name="QTY/ CTN" dataDxfId="202" totalsRowDxfId="201"/>
    <tableColumn id="18" name="DISC 1" dataDxfId="200" totalsRowDxfId="199"/>
    <tableColumn id="19" name="DISC 2" dataDxfId="198" totalsRowDxfId="197"/>
    <tableColumn id="11" name="DISC DLL" dataDxfId="196" totalsRowDxfId="195"/>
    <tableColumn id="31" name="KETERANGAN" dataDxfId="194" totalsRowDxfId="193"/>
    <tableColumn id="20" name="JUMLAH" dataDxfId="192" totalsRowDxfId="19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90" totalsRowDxfId="189">
      <calculatedColumnFormula>IF(NOTA[[#This Row],[JUMLAH]]="","",NOTA[[#This Row],[JUMLAH]]*NOTA[[#This Row],[DISC 1]])</calculatedColumnFormula>
    </tableColumn>
    <tableColumn id="22" name="DISC 2-" dataDxfId="188" totalsRowDxfId="187">
      <calculatedColumnFormula>IF(NOTA[[#This Row],[JUMLAH]]="","",(NOTA[[#This Row],[JUMLAH]]-NOTA[[#This Row],[DISC 1-]])*NOTA[[#This Row],[DISC 2]])</calculatedColumnFormula>
    </tableColumn>
    <tableColumn id="25" name="DISC" dataDxfId="186" totalsRowDxfId="185">
      <calculatedColumnFormula>IF(NOTA[[#This Row],[JUMLAH]]="","",NOTA[[#This Row],[DISC 1-]]+NOTA[[#This Row],[DISC 2-]])</calculatedColumnFormula>
    </tableColumn>
    <tableColumn id="26" name="TOTAL" dataDxfId="184" totalsRowDxfId="183">
      <calculatedColumnFormula>IF(NOTA[[#This Row],[JUMLAH]]="","",NOTA[[#This Row],[JUMLAH]]-NOTA[[#This Row],[DISC]])</calculatedColumnFormula>
    </tableColumn>
    <tableColumn id="43" name="Column2" dataDxfId="182" totalsRowDxfId="181"/>
    <tableColumn id="33" name="DISC TOTAL" dataDxfId="180" totalsRowDxfId="17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8" totalsRowDxfId="17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6" totalsRowDxfId="175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4" totalsRowDxfId="173">
      <calculatedColumnFormula>IF(OR(NOTA[[#This Row],[QTY]]="",NOTA[[#This Row],[HARGA SATUAN]]="",),"",NOTA[[#This Row],[QTY]]*NOTA[[#This Row],[HARGA SATUAN]])</calculatedColumnFormula>
    </tableColumn>
    <tableColumn id="27" name="TGL_H" dataDxfId="172" totalsRowDxfId="171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70" totalsRowDxfId="169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8" totalsRowDxfId="167">
      <calculatedColumnFormula>IF(NOTA[[#This Row],[ID_H]]="","",IF(NOTA[[#This Row],[FAKTUR]]="",INDIRECT(ADDRESS(ROW()-1,COLUMN())),NOTA[[#This Row],[FAKTUR]]))</calculatedColumnFormula>
    </tableColumn>
    <tableColumn id="30" name="qb" dataDxfId="166">
      <calculatedColumnFormula>IF(NOTA[[#This Row],[ID]]="","",COUNTIF(NOTA[ID_H],NOTA[[#This Row],[ID_H]]))</calculatedColumnFormula>
    </tableColumn>
    <tableColumn id="29" name="Column1" dataDxfId="165">
      <calculatedColumnFormula>IF(NOTA[[#This Row],[TGL.NOTA]]="",IF(NOTA[[#This Row],[SUPPLIER_H]]="","",AK2),MONTH(NOTA[[#This Row],[TGL.NOTA]]))</calculatedColumnFormula>
    </tableColumn>
    <tableColumn id="38" name="CONCAT1" dataDxfId="164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63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62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61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60">
      <calculatedColumnFormula>IF(NOTA[[#This Row],[CONCAT4]]="","",_xlfn.IFNA(MATCH(NOTA[[#This Row],[CONCAT4]],[2]!RAW[CONCAT_H],0),FALSE))</calculatedColumnFormula>
    </tableColumn>
    <tableColumn id="39" name="//DB" dataDxfId="159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36">
  <autoFilter ref="A2:M6"/>
  <tableColumns count="13">
    <tableColumn id="1" name="//NOTA" dataDxfId="35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34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3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2">
      <calculatedColumnFormula>IF(LIE[[#This Row],[//PAJAK]]="","",INDEX(INDIRECT("PAJAK["&amp;LIE[#Headers]&amp;"]"),LIE[[#This Row],[//PAJAK]]-1))</calculatedColumnFormula>
    </tableColumn>
    <tableColumn id="5" name="TGL.MASUK" dataDxfId="31">
      <calculatedColumnFormula>IF(LIE[[#This Row],[//PAJAK]]="","",INDEX(INDIRECT("PAJAK["&amp;LIE[#Headers]&amp;"]"),LIE[[#This Row],[//PAJAK]]-1))</calculatedColumnFormula>
    </tableColumn>
    <tableColumn id="6" name="TGL.NOTA" dataDxfId="30">
      <calculatedColumnFormula>IF(LIE[[#This Row],[//PAJAK]]="","",INDEX(INDIRECT("PAJAK["&amp;LIE[#Headers]&amp;"]"),LIE[[#This Row],[//PAJAK]]-1))</calculatedColumnFormula>
    </tableColumn>
    <tableColumn id="7" name="NO.NOTA" dataDxfId="29">
      <calculatedColumnFormula>IF(LIE[[#This Row],[//PAJAK]]="","",INDEX(INDIRECT("PAJAK["&amp;LIE[#Headers]&amp;"]"),LIE[[#This Row],[//PAJAK]]-1))</calculatedColumnFormula>
    </tableColumn>
    <tableColumn id="8" name="NO.SJ" dataDxfId="28">
      <calculatedColumnFormula>IF(LIE[[#This Row],[//PAJAK]]="","",INDEX(INDIRECT("PAJAK["&amp;LIE[#Headers]&amp;"]"),LIE[[#This Row],[//PAJAK]]-1))</calculatedColumnFormula>
    </tableColumn>
    <tableColumn id="9" name="SUB TOTAL" dataDxfId="27">
      <calculatedColumnFormula>IF(LIE[[#This Row],[//PAJAK]]="","",INDEX(PAJAK[SUB T-DISC],LIE[[#This Row],[//PAJAK]]-1)*1.11)</calculatedColumnFormula>
    </tableColumn>
    <tableColumn id="10" name="DISKON" dataDxfId="26">
      <calculatedColumnFormula>IF(LIE[[#This Row],[//PAJAK]]="","",INDEX(PAJAK[DISC DLL],LIE[[#This Row],[//PAJAK]]-1))</calculatedColumnFormula>
    </tableColumn>
    <tableColumn id="11" name="DPP" dataDxfId="25">
      <calculatedColumnFormula>(LIE[[#This Row],[SUB TOTAL]]-LIE[[#This Row],[DISKON]])/1.11</calculatedColumnFormula>
    </tableColumn>
    <tableColumn id="12" name="PPN (11%)" dataDxfId="24">
      <calculatedColumnFormula>LIE[[#This Row],[DPP]]*11%</calculatedColumnFormula>
    </tableColumn>
    <tableColumn id="13" name="TOTAL" dataDxfId="23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2">
  <autoFilter ref="A2:M8"/>
  <tableColumns count="13">
    <tableColumn id="1" name="//NOTA" dataDxfId="21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0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9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8">
      <calculatedColumnFormula>IF(LMA[[#This Row],[//PAJAK]]="","",INDEX(INDIRECT("PAJAK["&amp;LMA[#Headers]&amp;"]"),LMA[[#This Row],[//PAJAK]]-1))</calculatedColumnFormula>
    </tableColumn>
    <tableColumn id="5" name="TGL.MASUK" dataDxfId="17">
      <calculatedColumnFormula>IF(LMA[[#This Row],[//PAJAK]]="","",INDEX(INDIRECT("PAJAK["&amp;LMA[#Headers]&amp;"]"),LMA[[#This Row],[//PAJAK]]-1))</calculatedColumnFormula>
    </tableColumn>
    <tableColumn id="6" name="TGL.NOTA" dataDxfId="16">
      <calculatedColumnFormula>IF(LMA[[#This Row],[//PAJAK]]="","",INDEX(INDIRECT("PAJAK["&amp;LMA[#Headers]&amp;"]"),LMA[[#This Row],[//PAJAK]]-1))</calculatedColumnFormula>
    </tableColumn>
    <tableColumn id="7" name="NO.NOTA" dataDxfId="15">
      <calculatedColumnFormula>IF(LMA[[#This Row],[//PAJAK]]="","",INDEX(INDIRECT("PAJAK["&amp;LMA[#Headers]&amp;"]"),LMA[[#This Row],[//PAJAK]]-1))</calculatedColumnFormula>
    </tableColumn>
    <tableColumn id="8" name="NO.SJ" dataDxfId="14">
      <calculatedColumnFormula>IF(LMA[[#This Row],[//PAJAK]]="","",INDEX(INDIRECT("PAJAK["&amp;LMA[#Headers]&amp;"]"),LMA[[#This Row],[//PAJAK]]-1))</calculatedColumnFormula>
    </tableColumn>
    <tableColumn id="9" name="SUB TOTAL" dataDxfId="13">
      <calculatedColumnFormula>IF(LMA[[#This Row],[//PAJAK]]="","",INDEX(PAJAK[SUB T-DISC],LMA[[#This Row],[//PAJAK]]-1)-LMA[[#This Row],[DISKON]])*1.11</calculatedColumnFormula>
    </tableColumn>
    <tableColumn id="10" name="DISKON" dataDxfId="12">
      <calculatedColumnFormula>IF(LMA[[#This Row],[//PAJAK]]="","",INDEX(PAJAK[DISC DLL],LMA[[#This Row],[//PAJAK]]-1))</calculatedColumnFormula>
    </tableColumn>
    <tableColumn id="11" name="DPP" dataDxfId="11">
      <calculatedColumnFormula>(LMA[[#This Row],[SUB TOTAL]]/1.11)</calculatedColumnFormula>
    </tableColumn>
    <tableColumn id="12" name="PPN (11%)" dataDxfId="10">
      <calculatedColumnFormula>LMA[[#This Row],[DPP]]*11%</calculatedColumnFormula>
    </tableColumn>
    <tableColumn id="13" name="TOTAL" dataDxfId="9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8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8" dataDxfId="157">
  <autoFilter ref="A1:R93"/>
  <sortState ref="A2:R93">
    <sortCondition ref="I1:I93"/>
  </sortState>
  <tableColumns count="18">
    <tableColumn id="1" name="//" dataDxfId="15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5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54">
      <calculatedColumnFormula>IF(PAJAK[[#This Row],[//]]="","",INDEX(INDIRECT("NOTA["&amp;PAJAK[#Headers]&amp;"]"),PAJAK[[#This Row],[//]]-2))</calculatedColumnFormula>
    </tableColumn>
    <tableColumn id="14" name="Column1" dataDxfId="153">
      <calculatedColumnFormula>MATCH(PAJAK[[#This Row],[ID]],[4]!Table1[ID],0)</calculatedColumnFormula>
    </tableColumn>
    <tableColumn id="17" name="QB" dataDxfId="152" totalsRowDxfId="151">
      <calculatedColumnFormula>IF(PAJAK[[#This Row],[ID]]="","",COUNTIF(NOTA[ID_H],PAJAK[[#This Row],[ID]]))</calculatedColumnFormula>
    </tableColumn>
    <tableColumn id="2" name="SUPPLIER" dataDxfId="15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9">
      <calculatedColumnFormula>IF(PAJAK[[#This Row],[//]]="","",INDEX(NOTA[TGL_H],PAJAK[[#This Row],[//]]-2))</calculatedColumnFormula>
    </tableColumn>
    <tableColumn id="4" name="TGL.NOTA" dataDxfId="148">
      <calculatedColumnFormula>IF(PAJAK[[#This Row],[//]]="","",INDEX(INDIRECT("NOTA["&amp;PAJAK[#Headers]&amp;"]"),PAJAK[[#This Row],[//]]-2))</calculatedColumnFormula>
    </tableColumn>
    <tableColumn id="5" name="NO.NOTA" dataDxfId="147" totalsRowDxfId="146">
      <calculatedColumnFormula>IF(PAJAK[[#This Row],[//]]="","",INDEX(INDIRECT("NOTA["&amp;PAJAK[#Headers]&amp;"]"),PAJAK[[#This Row],[//]]-2))</calculatedColumnFormula>
    </tableColumn>
    <tableColumn id="6" name="NO.SJ" dataDxfId="14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44">
      <calculatedColumnFormula>IF(PAJAK[[#This Row],[//]]="","",SUMIF(NOTA[ID_H],PAJAK[[#This Row],[ID]],NOTA[JUMLAH]))</calculatedColumnFormula>
    </tableColumn>
    <tableColumn id="8" name="DISKON" dataDxfId="143">
      <calculatedColumnFormula>IF(PAJAK[[#This Row],[//]]="","",SUMIF(NOTA[ID_H],PAJAK[[#This Row],[ID]],NOTA[DISC]))</calculatedColumnFormula>
    </tableColumn>
    <tableColumn id="9" name="SUB T-DISC" dataDxfId="142">
      <calculatedColumnFormula>PAJAK[[#This Row],[SUB TOTAL]]-PAJAK[[#This Row],[DISKON]]</calculatedColumnFormula>
    </tableColumn>
    <tableColumn id="10" name="DISC DLL" dataDxfId="141">
      <calculatedColumnFormula>IF(PAJAK[[#This Row],[//]]="","",INDEX(INDIRECT("NOTA["&amp;PAJAK[#Headers]&amp;"]"),PAJAK[[#This Row],[//]]-2+PAJAK[[#This Row],[QB]]-1))</calculatedColumnFormula>
    </tableColumn>
    <tableColumn id="11" name="DPP" dataDxfId="140">
      <calculatedColumnFormula>(PAJAK[[#This Row],[SUB T-DISC]]-PAJAK[[#This Row],[DISC DLL]])/111%</calculatedColumnFormula>
    </tableColumn>
    <tableColumn id="12" name="PPN 11%" dataDxfId="139">
      <calculatedColumnFormula>PAJAK[[#This Row],[DPP]]*PAJAK[[#This Row],[PPN]]</calculatedColumnFormula>
    </tableColumn>
    <tableColumn id="13" name="TOTAL" dataDxfId="138">
      <calculatedColumnFormula>PAJAK[[#This Row],[DPP]]+PAJAK[[#This Row],[PPN 11%]]</calculatedColumnFormula>
    </tableColumn>
    <tableColumn id="18" name="PPN" dataDxfId="13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36">
  <autoFilter ref="A2:M50"/>
  <tableColumns count="13">
    <tableColumn id="1" name="//NOTA" dataDxfId="135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34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3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2">
      <calculatedColumnFormula>IF(ATALI[[#This Row],[//PAJAK]]="","",INDEX(INDIRECT("PAJAK["&amp;ATALI[#Headers]&amp;"]"),ATALI[[#This Row],[//PAJAK]]-1))</calculatedColumnFormula>
    </tableColumn>
    <tableColumn id="5" name="TGL.MASUK" dataDxfId="131">
      <calculatedColumnFormula>IF(ATALI[[#This Row],[//PAJAK]]="","",INDEX(INDIRECT("PAJAK["&amp;ATALI[#Headers]&amp;"]"),ATALI[[#This Row],[//PAJAK]]-1))</calculatedColumnFormula>
    </tableColumn>
    <tableColumn id="6" name="TGL.NOTA" dataDxfId="130">
      <calculatedColumnFormula>IF(ATALI[[#This Row],[//PAJAK]]="","",INDEX(INDIRECT("PAJAK["&amp;ATALI[#Headers]&amp;"]"),ATALI[[#This Row],[//PAJAK]]-1))</calculatedColumnFormula>
    </tableColumn>
    <tableColumn id="7" name="NO.NOTA" dataDxfId="129">
      <calculatedColumnFormula>IF(ATALI[[#This Row],[//PAJAK]]="","",INDEX(INDIRECT("PAJAK["&amp;ATALI[#Headers]&amp;"]"),ATALI[[#This Row],[//PAJAK]]-1))</calculatedColumnFormula>
    </tableColumn>
    <tableColumn id="8" name="NO.SJ" dataDxfId="128">
      <calculatedColumnFormula>IF(ATALI[[#This Row],[//PAJAK]]="","",INDEX(INDIRECT("PAJAK["&amp;ATALI[#Headers]&amp;"]"),ATALI[[#This Row],[//PAJAK]]-1))</calculatedColumnFormula>
    </tableColumn>
    <tableColumn id="9" name="SUB TOTAL" dataDxfId="127">
      <calculatedColumnFormula>IF(ATALI[[#This Row],[//PAJAK]]="","",INDEX(PAJAK[SUB T-DISC],ATALI[[#This Row],[//PAJAK]]-1))</calculatedColumnFormula>
    </tableColumn>
    <tableColumn id="10" name="DISKON" dataDxfId="126">
      <calculatedColumnFormula>IF(ATALI[[#This Row],[//PAJAK]]="","",INDEX(PAJAK[DISC DLL],ATALI[[#This Row],[//PAJAK]]-1))</calculatedColumnFormula>
    </tableColumn>
    <tableColumn id="11" name="DPP" dataDxfId="125">
      <calculatedColumnFormula>(ATALI[[#This Row],[SUB TOTAL]]-ATALI[[#This Row],[DISKON]])/1.11</calculatedColumnFormula>
    </tableColumn>
    <tableColumn id="12" name="PPN (11%)" dataDxfId="124">
      <calculatedColumnFormula>ATALI[[#This Row],[DPP]]*11%</calculatedColumnFormula>
    </tableColumn>
    <tableColumn id="13" name="TOTAL" dataDxfId="123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22">
  <autoFilter ref="A2:N52"/>
  <sortState ref="A3:N52">
    <sortCondition ref="F2:F52"/>
  </sortState>
  <tableColumns count="14">
    <tableColumn id="17" name="//NOTA" dataDxfId="121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0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9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8">
      <calculatedColumnFormula>IF(KENKO[[#This Row],[//PAJAK]]="","",INDEX(INDIRECT("PAJAK["&amp;KENKO[#Headers]&amp;"]"),KENKO[[#This Row],[//PAJAK]]-1))</calculatedColumnFormula>
    </tableColumn>
    <tableColumn id="4" name="TGL.MASUK" dataDxfId="117">
      <calculatedColumnFormula>IF(KENKO[[#This Row],[//PAJAK]]="","",INDEX(INDIRECT("PAJAK["&amp;KENKO[#Headers]&amp;"]"),KENKO[[#This Row],[//PAJAK]]-1))</calculatedColumnFormula>
    </tableColumn>
    <tableColumn id="5" name="TGL.NOTA" dataDxfId="116">
      <calculatedColumnFormula>IF(KENKO[[#This Row],[//PAJAK]]="","",INDEX(INDIRECT("PAJAK["&amp;KENKO[#Headers]&amp;"]"),KENKO[[#This Row],[//PAJAK]]-1))</calculatedColumnFormula>
    </tableColumn>
    <tableColumn id="6" name="NO.NOTA" dataDxfId="115">
      <calculatedColumnFormula>IF(KENKO[[#This Row],[//PAJAK]]="","",INDEX(INDIRECT("PAJAK["&amp;KENKO[#Headers]&amp;"]"),KENKO[[#This Row],[//PAJAK]]-1))</calculatedColumnFormula>
    </tableColumn>
    <tableColumn id="7" name="NO.SJ" dataDxfId="114">
      <calculatedColumnFormula>IF(KENKO[[#This Row],[//PAJAK]]="","",INDEX(INDIRECT("PAJAK["&amp;KENKO[#Headers]&amp;"]"),KENKO[[#This Row],[//PAJAK]]-1))</calculatedColumnFormula>
    </tableColumn>
    <tableColumn id="8" name="SUB TOTAL" dataDxfId="113">
      <calculatedColumnFormula>IF(KENKO[[#This Row],[//PAJAK]]="","",INDEX(INDIRECT("PAJAK["&amp;KENKO[#Headers]&amp;"]"),KENKO[[#This Row],[//PAJAK]]-1))</calculatedColumnFormula>
    </tableColumn>
    <tableColumn id="9" name="DISKON" dataDxfId="112">
      <calculatedColumnFormula>IF(KENKO[[#This Row],[//PAJAK]]="","",INDEX(INDIRECT("PAJAK["&amp;KENKO[#Headers]&amp;"]"),KENKO[[#This Row],[//PAJAK]]-1))</calculatedColumnFormula>
    </tableColumn>
    <tableColumn id="10" name="DPP" dataDxfId="111">
      <calculatedColumnFormula>(KENKO[[#This Row],[SUB TOTAL]]-KENKO[[#This Row],[DISKON]])/1.11</calculatedColumnFormula>
    </tableColumn>
    <tableColumn id="11" name="PPN (11%)" dataDxfId="110">
      <calculatedColumnFormula>KENKO[[#This Row],[DPP]]*11%</calculatedColumnFormula>
    </tableColumn>
    <tableColumn id="12" name="TOTAL" dataDxfId="109">
      <calculatedColumnFormula>KENKO[[#This Row],[DPP]]+KENKO[[#This Row],[PPN (11%)]]</calculatedColumnFormula>
    </tableColumn>
    <tableColumn id="13" name="Column1" dataDxfId="108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07">
  <autoFilter ref="A2:M32"/>
  <tableColumns count="13">
    <tableColumn id="1" name="//NOTA" dataDxfId="10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0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03">
      <calculatedColumnFormula>IF(KALINDO[[#This Row],[//PAJAK]]="","",INDEX(INDIRECT("PAJAK["&amp;KALINDO[#Headers]&amp;"]"),KALINDO[[#This Row],[//PAJAK]]-1))</calculatedColumnFormula>
    </tableColumn>
    <tableColumn id="5" name="TGL.MASUK" dataDxfId="102">
      <calculatedColumnFormula>IF(KALINDO[[#This Row],[//PAJAK]]="","",INDEX(INDIRECT("PAJAK["&amp;KALINDO[#Headers]&amp;"]"),KALINDO[[#This Row],[//PAJAK]]-1))</calculatedColumnFormula>
    </tableColumn>
    <tableColumn id="6" name="TGL.NOTA" dataDxfId="101">
      <calculatedColumnFormula>IF(KALINDO[[#This Row],[//PAJAK]]="","",INDEX(INDIRECT("PAJAK["&amp;KALINDO[#Headers]&amp;"]"),KALINDO[[#This Row],[//PAJAK]]-1))</calculatedColumnFormula>
    </tableColumn>
    <tableColumn id="7" name="NO.NOTA" dataDxfId="100">
      <calculatedColumnFormula>IF(KALINDO[[#This Row],[//PAJAK]]="","",INDEX(INDIRECT("PAJAK["&amp;KALINDO[#Headers]&amp;"]"),KALINDO[[#This Row],[//PAJAK]]-1))</calculatedColumnFormula>
    </tableColumn>
    <tableColumn id="8" name="NO.SJ" dataDxfId="99">
      <calculatedColumnFormula>IF(KALINDO[[#This Row],[//PAJAK]]="","",INDEX(INDIRECT("PAJAK["&amp;KALINDO[#Headers]&amp;"]"),KALINDO[[#This Row],[//PAJAK]]-1))</calculatedColumnFormula>
    </tableColumn>
    <tableColumn id="9" name="SUB TOTAL" dataDxfId="98">
      <calculatedColumnFormula>IF(KALINDO[[#This Row],[//PAJAK]]="","",INDEX(PAJAK[SUB T-DISC],KALINDO[[#This Row],[//PAJAK]]-1))</calculatedColumnFormula>
    </tableColumn>
    <tableColumn id="10" name="DISKON" dataDxfId="97">
      <calculatedColumnFormula>IF(KALINDO[[#This Row],[//PAJAK]]="","",INDEX(PAJAK[DISC DLL],KALINDO[[#This Row],[//PAJAK]]-1))</calculatedColumnFormula>
    </tableColumn>
    <tableColumn id="11" name="DPP" dataDxfId="96">
      <calculatedColumnFormula>(KALINDO[[#This Row],[SUB TOTAL]]-KALINDO[[#This Row],[DISKON]])/1.11</calculatedColumnFormula>
    </tableColumn>
    <tableColumn id="12" name="PPN (11%)" dataDxfId="95">
      <calculatedColumnFormula>KALINDO[[#This Row],[DPP]]*11%</calculatedColumnFormula>
    </tableColumn>
    <tableColumn id="13" name="TOTAL" dataDxfId="9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93">
  <autoFilter ref="A2:M22"/>
  <tableColumns count="13">
    <tableColumn id="1" name="//NOTA" dataDxfId="9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9">
      <calculatedColumnFormula>IF(J_UTAMA[[#This Row],[//PAJAK]]="","",INDEX(INDIRECT("PAJAK["&amp;J_UTAMA[#Headers]&amp;"]"),J_UTAMA[[#This Row],[//PAJAK]]-1))</calculatedColumnFormula>
    </tableColumn>
    <tableColumn id="5" name="TGL.MASUK" dataDxfId="88">
      <calculatedColumnFormula>IF(J_UTAMA[[#This Row],[//PAJAK]]="","",INDEX(INDIRECT("PAJAK["&amp;J_UTAMA[#Headers]&amp;"]"),J_UTAMA[[#This Row],[//PAJAK]]-1))</calculatedColumnFormula>
    </tableColumn>
    <tableColumn id="6" name="TGL.NOTA" dataDxfId="87">
      <calculatedColumnFormula>IF(J_UTAMA[[#This Row],[//PAJAK]]="","",INDEX(INDIRECT("PAJAK["&amp;J_UTAMA[#Headers]&amp;"]"),J_UTAMA[[#This Row],[//PAJAK]]-1))</calculatedColumnFormula>
    </tableColumn>
    <tableColumn id="7" name="NO.NOTA" dataDxfId="86">
      <calculatedColumnFormula>IF(J_UTAMA[[#This Row],[//PAJAK]]="","",INDEX(INDIRECT("PAJAK["&amp;J_UTAMA[#Headers]&amp;"]"),J_UTAMA[[#This Row],[//PAJAK]]-1))</calculatedColumnFormula>
    </tableColumn>
    <tableColumn id="8" name="NO.SJ" dataDxfId="85">
      <calculatedColumnFormula>IF(J_UTAMA[[#This Row],[//PAJAK]]="","",INDEX(INDIRECT("PAJAK["&amp;J_UTAMA[#Headers]&amp;"]"),J_UTAMA[[#This Row],[//PAJAK]]-1))</calculatedColumnFormula>
    </tableColumn>
    <tableColumn id="9" name="SUB TOTAL" dataDxfId="84">
      <calculatedColumnFormula>IF(J_UTAMA[[#This Row],[//PAJAK]]="","",INDEX(PAJAK[SUB T-DISC],J_UTAMA[[#This Row],[//PAJAK]]-1))</calculatedColumnFormula>
    </tableColumn>
    <tableColumn id="10" name="DISKON" dataDxfId="83">
      <calculatedColumnFormula>IF(J_UTAMA[[#This Row],[//PAJAK]]="","",INDEX(PAJAK[DISC DLL],J_UTAMA[[#This Row],[//PAJAK]]-1))</calculatedColumnFormula>
    </tableColumn>
    <tableColumn id="11" name="DPP" dataDxfId="82">
      <calculatedColumnFormula>(J_UTAMA[[#This Row],[SUB TOTAL]]-J_UTAMA[[#This Row],[DISKON]])/1.11</calculatedColumnFormula>
    </tableColumn>
    <tableColumn id="12" name="PPN (11%)" dataDxfId="81">
      <calculatedColumnFormula>J_UTAMA[[#This Row],[DPP]]*11%</calculatedColumnFormula>
    </tableColumn>
    <tableColumn id="13" name="TOTAL" dataDxfId="8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9">
  <autoFilter ref="A2:N11"/>
  <tableColumns count="14">
    <tableColumn id="1" name="//PAJAK" dataDxfId="7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7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76">
      <calculatedColumnFormula>IF(SDI[[#This Row],[//PAJAK]]="","",INDEX(INDIRECT("PAJAK["&amp;SDI[#Headers]&amp;"]"),SDI[[#This Row],[//PAJAK]]-1))</calculatedColumnFormula>
    </tableColumn>
    <tableColumn id="4" name="TGL.MASUK" dataDxfId="75">
      <calculatedColumnFormula>IF(SDI[[#This Row],[//PAJAK]]="","",INDEX(INDIRECT("PAJAK["&amp;SDI[#Headers]&amp;"]"),SDI[[#This Row],[//PAJAK]]-1))</calculatedColumnFormula>
    </tableColumn>
    <tableColumn id="5" name="TGL.NOTA" dataDxfId="74">
      <calculatedColumnFormula>IF(SDI[[#This Row],[//PAJAK]]="","",INDEX(INDIRECT("PAJAK["&amp;SDI[#Headers]&amp;"]"),SDI[[#This Row],[//PAJAK]]-1))</calculatedColumnFormula>
    </tableColumn>
    <tableColumn id="6" name="NO.NOTA" dataDxfId="73">
      <calculatedColumnFormula>IF(SDI[[#This Row],[//PAJAK]]="","",INDEX(INDIRECT("PAJAK["&amp;SDI[#Headers]&amp;"]"),SDI[[#This Row],[//PAJAK]]-1))</calculatedColumnFormula>
    </tableColumn>
    <tableColumn id="7" name="NO.SJ" dataDxfId="72">
      <calculatedColumnFormula>IF(SDI[[#This Row],[//PAJAK]]="","",INDEX(INDIRECT("PAJAK["&amp;SDI[#Headers]&amp;"]"),SDI[[#This Row],[//PAJAK]]-1))</calculatedColumnFormula>
    </tableColumn>
    <tableColumn id="8" name="SUB TOTAL" dataDxfId="71">
      <calculatedColumnFormula>IF(SDI[[#This Row],[//PAJAK]]="","",(INDEX(INDIRECT("PAJAK["&amp;SDI[#Headers]&amp;"]"),SDI[[#This Row],[//PAJAK]]-1))-SDI[[#This Row],[H_DISKON]])</calculatedColumnFormula>
    </tableColumn>
    <tableColumn id="9" name="DISKON" dataDxfId="70">
      <calculatedColumnFormula>IF(SDI[[#This Row],[//PAJAK]]="","",SDI[[#This Row],[H_DISC DLL]])</calculatedColumnFormula>
    </tableColumn>
    <tableColumn id="10" name="DPP" dataDxfId="69">
      <calculatedColumnFormula>(SDI[[#This Row],[SUB TOTAL]])/1.11</calculatedColumnFormula>
    </tableColumn>
    <tableColumn id="11" name="PPN (11%)" dataDxfId="68">
      <calculatedColumnFormula>SDI[[#This Row],[DPP]]*11%</calculatedColumnFormula>
    </tableColumn>
    <tableColumn id="12" name="TOTAL" dataDxfId="67">
      <calculatedColumnFormula>SDI[[#This Row],[DPP]]+SDI[[#This Row],[PPN (11%)]]</calculatedColumnFormula>
    </tableColumn>
    <tableColumn id="14" name="H_DISKON" dataDxfId="66">
      <calculatedColumnFormula>IF(SDI[[#This Row],[//PAJAK]]="","",INDEX(PAJAK[DISKON],SDI[[#This Row],[//PAJAK]]-1))</calculatedColumnFormula>
    </tableColumn>
    <tableColumn id="15" name="H_DISC DLL" dataDxfId="65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64">
  <autoFilter ref="A2:M25"/>
  <tableColumns count="13">
    <tableColumn id="1" name="//NOTA``" dataDxfId="63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2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1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0">
      <calculatedColumnFormula>IF(SAJ[[#This Row],[//PAJAK]]="","",INDEX(INDIRECT("PAJAK["&amp;SAJ[#Headers]&amp;"]"),SAJ[[#This Row],[//PAJAK]]-1))</calculatedColumnFormula>
    </tableColumn>
    <tableColumn id="5" name="TGL.MASUK" dataDxfId="59">
      <calculatedColumnFormula>IF(SAJ[[#This Row],[//PAJAK]]="","",INDEX(INDIRECT("PAJAK["&amp;SAJ[#Headers]&amp;"]"),SAJ[[#This Row],[//PAJAK]]-1))</calculatedColumnFormula>
    </tableColumn>
    <tableColumn id="6" name="TGL.NOTA" dataDxfId="58">
      <calculatedColumnFormula>IF(SAJ[[#This Row],[//PAJAK]]="","",INDEX(INDIRECT("PAJAK["&amp;SAJ[#Headers]&amp;"]"),SAJ[[#This Row],[//PAJAK]]-1))</calculatedColumnFormula>
    </tableColumn>
    <tableColumn id="7" name="NO.NOTA" dataDxfId="57">
      <calculatedColumnFormula>IF(SAJ[[#This Row],[//PAJAK]]="","",INDEX(INDIRECT("PAJAK["&amp;SAJ[#Headers]&amp;"]"),SAJ[[#This Row],[//PAJAK]]-1))</calculatedColumnFormula>
    </tableColumn>
    <tableColumn id="8" name="NO.SJ" dataDxfId="56">
      <calculatedColumnFormula>IF(SAJ[[#This Row],[//PAJAK]]="","",INDEX(INDIRECT("PAJAK["&amp;SAJ[#Headers]&amp;"]"),SAJ[[#This Row],[//PAJAK]]-1))</calculatedColumnFormula>
    </tableColumn>
    <tableColumn id="9" name="SUB TOTAL" dataDxfId="55">
      <calculatedColumnFormula>IF(SAJ[[#This Row],[//PAJAK]]="","",INDEX(INDIRECT("PAJAK["&amp;SAJ[#Headers]&amp;"]"),SAJ[[#This Row],[//PAJAK]]-1))</calculatedColumnFormula>
    </tableColumn>
    <tableColumn id="10" name="DISKON" dataDxfId="54">
      <calculatedColumnFormula>IF(SAJ[[#This Row],[//PAJAK]]="","",INDEX(INDIRECT("PAJAK["&amp;SAJ[#Headers]&amp;"]"),SAJ[[#This Row],[//PAJAK]]-1))</calculatedColumnFormula>
    </tableColumn>
    <tableColumn id="11" name="DPP" dataDxfId="53">
      <calculatedColumnFormula>(SAJ[[#This Row],[SUB TOTAL]]-SAJ[[#This Row],[DISKON]])/1.11</calculatedColumnFormula>
    </tableColumn>
    <tableColumn id="12" name="PPN (11%)" dataDxfId="52">
      <calculatedColumnFormula>SAJ[[#This Row],[DPP]]*11%</calculatedColumnFormula>
    </tableColumn>
    <tableColumn id="13" name="TOTAL" dataDxfId="51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0">
  <autoFilter ref="A2:M25"/>
  <tableColumns count="13">
    <tableColumn id="1" name="//NOTA``" dataDxfId="49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8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7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46">
      <calculatedColumnFormula>IF(MGN[[#This Row],[//PAJAK]]="","",INDEX(INDIRECT("PAJAK["&amp;MGN[#Headers]&amp;"]"),MGN[[#This Row],[//PAJAK]]-1))</calculatedColumnFormula>
    </tableColumn>
    <tableColumn id="5" name="TGL.MASUK" dataDxfId="45">
      <calculatedColumnFormula>IF(MGN[[#This Row],[//PAJAK]]="","",INDEX(INDIRECT("PAJAK["&amp;MGN[#Headers]&amp;"]"),MGN[[#This Row],[//PAJAK]]-1))</calculatedColumnFormula>
    </tableColumn>
    <tableColumn id="6" name="TGL.NOTA" dataDxfId="44">
      <calculatedColumnFormula>IF(MGN[[#This Row],[//PAJAK]]="","",INDEX(INDIRECT("PAJAK["&amp;MGN[#Headers]&amp;"]"),MGN[[#This Row],[//PAJAK]]-1))</calculatedColumnFormula>
    </tableColumn>
    <tableColumn id="7" name="NO.NOTA" dataDxfId="43">
      <calculatedColumnFormula>IF(MGN[[#This Row],[//PAJAK]]="","",INDEX(INDIRECT("PAJAK["&amp;MGN[#Headers]&amp;"]"),MGN[[#This Row],[//PAJAK]]-1))</calculatedColumnFormula>
    </tableColumn>
    <tableColumn id="8" name="NO.SJ" dataDxfId="42">
      <calculatedColumnFormula>IF(MGN[[#This Row],[//PAJAK]]="","",INDEX(INDIRECT("PAJAK["&amp;MGN[#Headers]&amp;"]"),MGN[[#This Row],[//PAJAK]]-1))</calculatedColumnFormula>
    </tableColumn>
    <tableColumn id="9" name="SUB TOTAL" dataDxfId="41">
      <calculatedColumnFormula>IF(MGN[[#This Row],[//PAJAK]]="","",INDEX(INDIRECT("PAJAK["&amp;MGN[#Headers]&amp;"]"),MGN[[#This Row],[//PAJAK]]-1))</calculatedColumnFormula>
    </tableColumn>
    <tableColumn id="10" name="DISKON" dataDxfId="40">
      <calculatedColumnFormula>IF(MGN[[#This Row],[//PAJAK]]="","",INDEX(INDIRECT("PAJAK["&amp;MGN[#Headers]&amp;"]"),MGN[[#This Row],[//PAJAK]]-1))</calculatedColumnFormula>
    </tableColumn>
    <tableColumn id="11" name="DPP" dataDxfId="39">
      <calculatedColumnFormula>(MGN[[#This Row],[SUB TOTAL]]-MGN[[#This Row],[DISKON]])/1.11</calculatedColumnFormula>
    </tableColumn>
    <tableColumn id="12" name="PPN (11%)" dataDxfId="38">
      <calculatedColumnFormula>MGN[[#This Row],[DPP]]*11%</calculatedColumnFormula>
    </tableColumn>
    <tableColumn id="13" name="TOTAL" dataDxfId="37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49"/>
  <sheetViews>
    <sheetView zoomScale="70" zoomScaleNormal="70" zoomScaleSheetLayoutView="55" workbookViewId="0">
      <selection activeCell="I14" sqref="I14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3.855468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3" width="12.42578125" style="20" customWidth="1"/>
    <col min="34" max="34" width="26.85546875" style="25" customWidth="1"/>
    <col min="35" max="35" width="13.85546875" style="25" customWidth="1"/>
    <col min="36" max="36" width="3.85546875" style="25" customWidth="1"/>
    <col min="37" max="37" width="7.140625" style="15" customWidth="1"/>
    <col min="38" max="38" width="42.5703125" style="15" customWidth="1"/>
    <col min="39" max="40" width="60.7109375" style="20" customWidth="1"/>
    <col min="41" max="41" width="105" style="20" customWidth="1"/>
    <col min="42" max="42" width="7.140625" style="20" customWidth="1"/>
    <col min="43" max="43" width="6.28515625" style="23" customWidth="1" outlineLevel="1"/>
    <col min="44" max="44" width="26.85546875" style="15" customWidth="1" outlineLevel="1"/>
    <col min="45" max="45" width="28" style="15" customWidth="1" outlineLevel="1"/>
    <col min="46" max="16384" width="9.140625" style="15"/>
  </cols>
  <sheetData>
    <row r="1" spans="1:43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15"/>
      <c r="AI1" s="15"/>
      <c r="AJ1" s="15"/>
      <c r="AM1" s="15"/>
      <c r="AN1" s="15"/>
      <c r="AO1" s="15"/>
      <c r="AP1" s="15"/>
      <c r="AQ1" s="15"/>
    </row>
    <row r="2" spans="1:43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46" t="s">
        <v>51</v>
      </c>
      <c r="AI2" s="15" t="s">
        <v>88</v>
      </c>
      <c r="AJ2" s="15" t="s">
        <v>80</v>
      </c>
      <c r="AK2" s="15" t="s">
        <v>53</v>
      </c>
      <c r="AL2" s="15" t="s">
        <v>92</v>
      </c>
      <c r="AM2" s="15" t="s">
        <v>91</v>
      </c>
      <c r="AN2" s="15" t="s">
        <v>97</v>
      </c>
      <c r="AO2" s="15" t="s">
        <v>98</v>
      </c>
      <c r="AP2" s="15" t="s">
        <v>99</v>
      </c>
      <c r="AQ2" s="47" t="s">
        <v>93</v>
      </c>
    </row>
    <row r="3" spans="1:43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5" t="str">
        <f ca="1">IF(NOTA[[#This Row],[NAMA BARANG]]="","",INDEX(NOTA[SUPPLIER],MATCH(,INDIRECT(ADDRESS(ROW(NOTA[ID]),COLUMN(NOTA[ID]))&amp;":"&amp;ADDRESS(ROW(),COLUMN(NOTA[ID]))),-1)))</f>
        <v>KENKO SINAR INDONESIA</v>
      </c>
      <c r="AI3" s="25" t="str">
        <f ca="1">IF(NOTA[[#This Row],[ID_H]]="","",IF(NOTA[[#This Row],[FAKTUR]]="",INDIRECT(ADDRESS(ROW()-1,COLUMN())),NOTA[[#This Row],[FAKTUR]]))</f>
        <v>ARTO MORO</v>
      </c>
      <c r="AJ3" s="26">
        <f ca="1">IF(NOTA[[#This Row],[ID]]="","",COUNTIF(NOTA[ID_H],NOTA[[#This Row],[ID_H]]))</f>
        <v>11</v>
      </c>
      <c r="AK3" s="26">
        <f>IF(NOTA[[#This Row],[TGL.NOTA]]="",IF(NOTA[[#This Row],[SUPPLIER_H]]="","",#REF!),MONTH(NOTA[[#This Row],[TGL.NOTA]]))</f>
        <v>6</v>
      </c>
      <c r="AL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P3" s="26" t="e">
        <f>IF(NOTA[[#This Row],[CONCAT4]]="","",_xlfn.IFNA(MATCH(NOTA[[#This Row],[CONCAT4]],[2]!RAW[CONCAT_H],0),FALSE))</f>
        <v>#REF!</v>
      </c>
      <c r="AQ3" s="26">
        <f>IF(NOTA[[#This Row],[CONCAT1]]="","",MATCH(NOTA[[#This Row],[CONCAT1]],[3]!db[NB NOTA_C],0)+1)</f>
        <v>1144</v>
      </c>
    </row>
    <row r="4" spans="1:43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/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5" t="str">
        <f ca="1">IF(NOTA[[#This Row],[NAMA BARANG]]="","",INDEX(NOTA[SUPPLIER],MATCH(,INDIRECT(ADDRESS(ROW(NOTA[ID]),COLUMN(NOTA[ID]))&amp;":"&amp;ADDRESS(ROW(),COLUMN(NOTA[ID]))),-1)))</f>
        <v>KENKO SINAR INDONESIA</v>
      </c>
      <c r="AI4" s="25" t="str">
        <f ca="1">IF(NOTA[[#This Row],[ID_H]]="","",IF(NOTA[[#This Row],[FAKTUR]]="",INDIRECT(ADDRESS(ROW()-1,COLUMN())),NOTA[[#This Row],[FAKTUR]]))</f>
        <v>ARTO MORO</v>
      </c>
      <c r="AJ4" s="26" t="str">
        <f ca="1">IF(NOTA[[#This Row],[ID]]="","",COUNTIF(NOTA[ID_H],NOTA[[#This Row],[ID_H]]))</f>
        <v/>
      </c>
      <c r="AK4" s="26">
        <f ca="1">IF(NOTA[[#This Row],[TGL.NOTA]]="",IF(NOTA[[#This Row],[SUPPLIER_H]]="","",AK3),MONTH(NOTA[[#This Row],[TGL.NOTA]]))</f>
        <v>6</v>
      </c>
      <c r="AL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26" t="str">
        <f>IF(NOTA[[#This Row],[CONCAT4]]="","",_xlfn.IFNA(MATCH(NOTA[[#This Row],[CONCAT4]],[2]!RAW[CONCAT_H],0),FALSE))</f>
        <v/>
      </c>
      <c r="AQ4" s="26">
        <f>IF(NOTA[[#This Row],[CONCAT1]]="","",MATCH(NOTA[[#This Row],[CONCAT1]],[3]!db[NB NOTA_C],0)+1)</f>
        <v>1258</v>
      </c>
    </row>
    <row r="5" spans="1:43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/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5" t="str">
        <f ca="1">IF(NOTA[[#This Row],[NAMA BARANG]]="","",INDEX(NOTA[SUPPLIER],MATCH(,INDIRECT(ADDRESS(ROW(NOTA[ID]),COLUMN(NOTA[ID]))&amp;":"&amp;ADDRESS(ROW(),COLUMN(NOTA[ID]))),-1)))</f>
        <v>KENKO SINAR INDONESIA</v>
      </c>
      <c r="AI5" s="25" t="str">
        <f ca="1">IF(NOTA[[#This Row],[ID_H]]="","",IF(NOTA[[#This Row],[FAKTUR]]="",INDIRECT(ADDRESS(ROW()-1,COLUMN())),NOTA[[#This Row],[FAKTUR]]))</f>
        <v>ARTO MORO</v>
      </c>
      <c r="AJ5" s="26" t="str">
        <f ca="1">IF(NOTA[[#This Row],[ID]]="","",COUNTIF(NOTA[ID_H],NOTA[[#This Row],[ID_H]]))</f>
        <v/>
      </c>
      <c r="AK5" s="26">
        <f ca="1">IF(NOTA[[#This Row],[TGL.NOTA]]="",IF(NOTA[[#This Row],[SUPPLIER_H]]="","",AK4),MONTH(NOTA[[#This Row],[TGL.NOTA]]))</f>
        <v>6</v>
      </c>
      <c r="AL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6" t="str">
        <f>IF(NOTA[[#This Row],[CONCAT4]]="","",_xlfn.IFNA(MATCH(NOTA[[#This Row],[CONCAT4]],[2]!RAW[CONCAT_H],0),FALSE))</f>
        <v/>
      </c>
      <c r="AQ5" s="26">
        <f>IF(NOTA[[#This Row],[CONCAT1]]="","",MATCH(NOTA[[#This Row],[CONCAT1]],[3]!db[NB NOTA_C],0)+1)</f>
        <v>1428</v>
      </c>
    </row>
    <row r="6" spans="1:43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/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5" t="str">
        <f ca="1">IF(NOTA[[#This Row],[NAMA BARANG]]="","",INDEX(NOTA[SUPPLIER],MATCH(,INDIRECT(ADDRESS(ROW(NOTA[ID]),COLUMN(NOTA[ID]))&amp;":"&amp;ADDRESS(ROW(),COLUMN(NOTA[ID]))),-1)))</f>
        <v>KENKO SINAR INDONESIA</v>
      </c>
      <c r="AI6" s="25" t="str">
        <f ca="1">IF(NOTA[[#This Row],[ID_H]]="","",IF(NOTA[[#This Row],[FAKTUR]]="",INDIRECT(ADDRESS(ROW()-1,COLUMN())),NOTA[[#This Row],[FAKTUR]]))</f>
        <v>ARTO MORO</v>
      </c>
      <c r="AJ6" s="26" t="str">
        <f ca="1">IF(NOTA[[#This Row],[ID]]="","",COUNTIF(NOTA[ID_H],NOTA[[#This Row],[ID_H]]))</f>
        <v/>
      </c>
      <c r="AK6" s="26">
        <f ca="1">IF(NOTA[[#This Row],[TGL.NOTA]]="",IF(NOTA[[#This Row],[SUPPLIER_H]]="","",AK5),MONTH(NOTA[[#This Row],[TGL.NOTA]]))</f>
        <v>6</v>
      </c>
      <c r="AL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26" t="str">
        <f>IF(NOTA[[#This Row],[CONCAT4]]="","",_xlfn.IFNA(MATCH(NOTA[[#This Row],[CONCAT4]],[2]!RAW[CONCAT_H],0),FALSE))</f>
        <v/>
      </c>
      <c r="AQ6" s="26">
        <f>IF(NOTA[[#This Row],[CONCAT1]]="","",MATCH(NOTA[[#This Row],[CONCAT1]],[3]!db[NB NOTA_C],0)+1)</f>
        <v>1251</v>
      </c>
    </row>
    <row r="7" spans="1:43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/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5" t="str">
        <f ca="1">IF(NOTA[[#This Row],[NAMA BARANG]]="","",INDEX(NOTA[SUPPLIER],MATCH(,INDIRECT(ADDRESS(ROW(NOTA[ID]),COLUMN(NOTA[ID]))&amp;":"&amp;ADDRESS(ROW(),COLUMN(NOTA[ID]))),-1)))</f>
        <v>KENKO SINAR INDONESIA</v>
      </c>
      <c r="AI7" s="25" t="str">
        <f ca="1">IF(NOTA[[#This Row],[ID_H]]="","",IF(NOTA[[#This Row],[FAKTUR]]="",INDIRECT(ADDRESS(ROW()-1,COLUMN())),NOTA[[#This Row],[FAKTUR]]))</f>
        <v>ARTO MORO</v>
      </c>
      <c r="AJ7" s="26" t="str">
        <f ca="1">IF(NOTA[[#This Row],[ID]]="","",COUNTIF(NOTA[ID_H],NOTA[[#This Row],[ID_H]]))</f>
        <v/>
      </c>
      <c r="AK7" s="26">
        <f ca="1">IF(NOTA[[#This Row],[TGL.NOTA]]="",IF(NOTA[[#This Row],[SUPPLIER_H]]="","",AK6),MONTH(NOTA[[#This Row],[TGL.NOTA]]))</f>
        <v>6</v>
      </c>
      <c r="AL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M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N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26" t="str">
        <f>IF(NOTA[[#This Row],[CONCAT4]]="","",_xlfn.IFNA(MATCH(NOTA[[#This Row],[CONCAT4]],[2]!RAW[CONCAT_H],0),FALSE))</f>
        <v/>
      </c>
      <c r="AQ7" s="26">
        <f>IF(NOTA[[#This Row],[CONCAT1]]="","",MATCH(NOTA[[#This Row],[CONCAT1]],[3]!db[NB NOTA_C],0)+1)</f>
        <v>1347</v>
      </c>
    </row>
    <row r="8" spans="1:43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/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5" t="str">
        <f ca="1">IF(NOTA[[#This Row],[NAMA BARANG]]="","",INDEX(NOTA[SUPPLIER],MATCH(,INDIRECT(ADDRESS(ROW(NOTA[ID]),COLUMN(NOTA[ID]))&amp;":"&amp;ADDRESS(ROW(),COLUMN(NOTA[ID]))),-1)))</f>
        <v>KENKO SINAR INDONESIA</v>
      </c>
      <c r="AI8" s="25" t="str">
        <f ca="1">IF(NOTA[[#This Row],[ID_H]]="","",IF(NOTA[[#This Row],[FAKTUR]]="",INDIRECT(ADDRESS(ROW()-1,COLUMN())),NOTA[[#This Row],[FAKTUR]]))</f>
        <v>ARTO MORO</v>
      </c>
      <c r="AJ8" s="26" t="str">
        <f ca="1">IF(NOTA[[#This Row],[ID]]="","",COUNTIF(NOTA[ID_H],NOTA[[#This Row],[ID_H]]))</f>
        <v/>
      </c>
      <c r="AK8" s="26">
        <f ca="1">IF(NOTA[[#This Row],[TGL.NOTA]]="",IF(NOTA[[#This Row],[SUPPLIER_H]]="","",AK7),MONTH(NOTA[[#This Row],[TGL.NOTA]]))</f>
        <v>6</v>
      </c>
      <c r="AL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M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N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6" t="str">
        <f>IF(NOTA[[#This Row],[CONCAT4]]="","",_xlfn.IFNA(MATCH(NOTA[[#This Row],[CONCAT4]],[2]!RAW[CONCAT_H],0),FALSE))</f>
        <v/>
      </c>
      <c r="AQ8" s="26">
        <f>IF(NOTA[[#This Row],[CONCAT1]]="","",MATCH(NOTA[[#This Row],[CONCAT1]],[3]!db[NB NOTA_C],0)+1)</f>
        <v>1348</v>
      </c>
    </row>
    <row r="9" spans="1:43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/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5" t="str">
        <f ca="1">IF(NOTA[[#This Row],[NAMA BARANG]]="","",INDEX(NOTA[SUPPLIER],MATCH(,INDIRECT(ADDRESS(ROW(NOTA[ID]),COLUMN(NOTA[ID]))&amp;":"&amp;ADDRESS(ROW(),COLUMN(NOTA[ID]))),-1)))</f>
        <v>KENKO SINAR INDONESIA</v>
      </c>
      <c r="AI9" s="25" t="str">
        <f ca="1">IF(NOTA[[#This Row],[ID_H]]="","",IF(NOTA[[#This Row],[FAKTUR]]="",INDIRECT(ADDRESS(ROW()-1,COLUMN())),NOTA[[#This Row],[FAKTUR]]))</f>
        <v>ARTO MORO</v>
      </c>
      <c r="AJ9" s="26" t="str">
        <f ca="1">IF(NOTA[[#This Row],[ID]]="","",COUNTIF(NOTA[ID_H],NOTA[[#This Row],[ID_H]]))</f>
        <v/>
      </c>
      <c r="AK9" s="26">
        <f ca="1">IF(NOTA[[#This Row],[TGL.NOTA]]="",IF(NOTA[[#This Row],[SUPPLIER_H]]="","",AK8),MONTH(NOTA[[#This Row],[TGL.NOTA]]))</f>
        <v>6</v>
      </c>
      <c r="AL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26" t="str">
        <f>IF(NOTA[[#This Row],[CONCAT4]]="","",_xlfn.IFNA(MATCH(NOTA[[#This Row],[CONCAT4]],[2]!RAW[CONCAT_H],0),FALSE))</f>
        <v/>
      </c>
      <c r="AQ9" s="26">
        <f>IF(NOTA[[#This Row],[CONCAT1]]="","",MATCH(NOTA[[#This Row],[CONCAT1]],[3]!db[NB NOTA_C],0)+1)</f>
        <v>1199</v>
      </c>
    </row>
    <row r="10" spans="1:43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/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5" t="str">
        <f ca="1">IF(NOTA[[#This Row],[NAMA BARANG]]="","",INDEX(NOTA[SUPPLIER],MATCH(,INDIRECT(ADDRESS(ROW(NOTA[ID]),COLUMN(NOTA[ID]))&amp;":"&amp;ADDRESS(ROW(),COLUMN(NOTA[ID]))),-1)))</f>
        <v>KENKO SINAR INDONESIA</v>
      </c>
      <c r="AI10" s="25" t="str">
        <f ca="1">IF(NOTA[[#This Row],[ID_H]]="","",IF(NOTA[[#This Row],[FAKTUR]]="",INDIRECT(ADDRESS(ROW()-1,COLUMN())),NOTA[[#This Row],[FAKTUR]]))</f>
        <v>ARTO MORO</v>
      </c>
      <c r="AJ10" s="26" t="str">
        <f ca="1">IF(NOTA[[#This Row],[ID]]="","",COUNTIF(NOTA[ID_H],NOTA[[#This Row],[ID_H]]))</f>
        <v/>
      </c>
      <c r="AK10" s="26">
        <f ca="1">IF(NOTA[[#This Row],[TGL.NOTA]]="",IF(NOTA[[#This Row],[SUPPLIER_H]]="","",AK9),MONTH(NOTA[[#This Row],[TGL.NOTA]]))</f>
        <v>6</v>
      </c>
      <c r="AL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26" t="str">
        <f>IF(NOTA[[#This Row],[CONCAT4]]="","",_xlfn.IFNA(MATCH(NOTA[[#This Row],[CONCAT4]],[2]!RAW[CONCAT_H],0),FALSE))</f>
        <v/>
      </c>
      <c r="AQ10" s="26">
        <f>IF(NOTA[[#This Row],[CONCAT1]]="","",MATCH(NOTA[[#This Row],[CONCAT1]],[3]!db[NB NOTA_C],0)+1)</f>
        <v>1200</v>
      </c>
    </row>
    <row r="11" spans="1:43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/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5" t="str">
        <f ca="1">IF(NOTA[[#This Row],[NAMA BARANG]]="","",INDEX(NOTA[SUPPLIER],MATCH(,INDIRECT(ADDRESS(ROW(NOTA[ID]),COLUMN(NOTA[ID]))&amp;":"&amp;ADDRESS(ROW(),COLUMN(NOTA[ID]))),-1)))</f>
        <v>KENKO SINAR INDONESIA</v>
      </c>
      <c r="AI11" s="25" t="str">
        <f ca="1">IF(NOTA[[#This Row],[ID_H]]="","",IF(NOTA[[#This Row],[FAKTUR]]="",INDIRECT(ADDRESS(ROW()-1,COLUMN())),NOTA[[#This Row],[FAKTUR]]))</f>
        <v>ARTO MORO</v>
      </c>
      <c r="AJ11" s="26" t="str">
        <f ca="1">IF(NOTA[[#This Row],[ID]]="","",COUNTIF(NOTA[ID_H],NOTA[[#This Row],[ID_H]]))</f>
        <v/>
      </c>
      <c r="AK11" s="26">
        <f ca="1">IF(NOTA[[#This Row],[TGL.NOTA]]="",IF(NOTA[[#This Row],[SUPPLIER_H]]="","",AK10),MONTH(NOTA[[#This Row],[TGL.NOTA]]))</f>
        <v>6</v>
      </c>
      <c r="AL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26" t="str">
        <f>IF(NOTA[[#This Row],[CONCAT4]]="","",_xlfn.IFNA(MATCH(NOTA[[#This Row],[CONCAT4]],[2]!RAW[CONCAT_H],0),FALSE))</f>
        <v/>
      </c>
      <c r="AQ11" s="26">
        <f>IF(NOTA[[#This Row],[CONCAT1]]="","",MATCH(NOTA[[#This Row],[CONCAT1]],[3]!db[NB NOTA_C],0)+1)</f>
        <v>1202</v>
      </c>
    </row>
    <row r="12" spans="1:43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/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5" t="str">
        <f ca="1">IF(NOTA[[#This Row],[NAMA BARANG]]="","",INDEX(NOTA[SUPPLIER],MATCH(,INDIRECT(ADDRESS(ROW(NOTA[ID]),COLUMN(NOTA[ID]))&amp;":"&amp;ADDRESS(ROW(),COLUMN(NOTA[ID]))),-1)))</f>
        <v>KENKO SINAR INDONESIA</v>
      </c>
      <c r="AI12" s="25" t="str">
        <f ca="1">IF(NOTA[[#This Row],[ID_H]]="","",IF(NOTA[[#This Row],[FAKTUR]]="",INDIRECT(ADDRESS(ROW()-1,COLUMN())),NOTA[[#This Row],[FAKTUR]]))</f>
        <v>ARTO MORO</v>
      </c>
      <c r="AJ12" s="26" t="str">
        <f ca="1">IF(NOTA[[#This Row],[ID]]="","",COUNTIF(NOTA[ID_H],NOTA[[#This Row],[ID_H]]))</f>
        <v/>
      </c>
      <c r="AK12" s="26">
        <f ca="1">IF(NOTA[[#This Row],[TGL.NOTA]]="",IF(NOTA[[#This Row],[SUPPLIER_H]]="","",AK11),MONTH(NOTA[[#This Row],[TGL.NOTA]]))</f>
        <v>6</v>
      </c>
      <c r="AL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26" t="str">
        <f>IF(NOTA[[#This Row],[CONCAT4]]="","",_xlfn.IFNA(MATCH(NOTA[[#This Row],[CONCAT4]],[2]!RAW[CONCAT_H],0),FALSE))</f>
        <v/>
      </c>
      <c r="AQ12" s="26">
        <f>IF(NOTA[[#This Row],[CONCAT1]]="","",MATCH(NOTA[[#This Row],[CONCAT1]],[3]!db[NB NOTA_C],0)+1)</f>
        <v>1426</v>
      </c>
    </row>
    <row r="13" spans="1:43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/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5" t="str">
        <f ca="1">IF(NOTA[[#This Row],[NAMA BARANG]]="","",INDEX(NOTA[SUPPLIER],MATCH(,INDIRECT(ADDRESS(ROW(NOTA[ID]),COLUMN(NOTA[ID]))&amp;":"&amp;ADDRESS(ROW(),COLUMN(NOTA[ID]))),-1)))</f>
        <v>KENKO SINAR INDONESIA</v>
      </c>
      <c r="AI13" s="25" t="str">
        <f ca="1">IF(NOTA[[#This Row],[ID_H]]="","",IF(NOTA[[#This Row],[FAKTUR]]="",INDIRECT(ADDRESS(ROW()-1,COLUMN())),NOTA[[#This Row],[FAKTUR]]))</f>
        <v>ARTO MORO</v>
      </c>
      <c r="AJ13" s="26" t="str">
        <f ca="1">IF(NOTA[[#This Row],[ID]]="","",COUNTIF(NOTA[ID_H],NOTA[[#This Row],[ID_H]]))</f>
        <v/>
      </c>
      <c r="AK13" s="26">
        <f ca="1">IF(NOTA[[#This Row],[TGL.NOTA]]="",IF(NOTA[[#This Row],[SUPPLIER_H]]="","",AK12),MONTH(NOTA[[#This Row],[TGL.NOTA]]))</f>
        <v>6</v>
      </c>
      <c r="AL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M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N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26" t="str">
        <f>IF(NOTA[[#This Row],[CONCAT4]]="","",_xlfn.IFNA(MATCH(NOTA[[#This Row],[CONCAT4]],[2]!RAW[CONCAT_H],0),FALSE))</f>
        <v/>
      </c>
      <c r="AQ13" s="26">
        <f>IF(NOTA[[#This Row],[CONCAT1]]="","",MATCH(NOTA[[#This Row],[CONCAT1]],[3]!db[NB NOTA_C],0)+1)</f>
        <v>1351</v>
      </c>
    </row>
    <row r="14" spans="1:43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/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5" t="str">
        <f ca="1">IF(NOTA[[#This Row],[NAMA BARANG]]="","",INDEX(NOTA[SUPPLIER],MATCH(,INDIRECT(ADDRESS(ROW(NOTA[ID]),COLUMN(NOTA[ID]))&amp;":"&amp;ADDRESS(ROW(),COLUMN(NOTA[ID]))),-1)))</f>
        <v/>
      </c>
      <c r="AI14" s="25" t="str">
        <f ca="1">IF(NOTA[[#This Row],[ID_H]]="","",IF(NOTA[[#This Row],[FAKTUR]]="",INDIRECT(ADDRESS(ROW()-1,COLUMN())),NOTA[[#This Row],[FAKTUR]]))</f>
        <v/>
      </c>
      <c r="AJ14" s="26" t="str">
        <f ca="1">IF(NOTA[[#This Row],[ID]]="","",COUNTIF(NOTA[ID_H],NOTA[[#This Row],[ID_H]]))</f>
        <v/>
      </c>
      <c r="AK14" s="26" t="str">
        <f ca="1">IF(NOTA[[#This Row],[TGL.NOTA]]="",IF(NOTA[[#This Row],[SUPPLIER_H]]="","",AK13),MONTH(NOTA[[#This Row],[TGL.NOTA]]))</f>
        <v/>
      </c>
      <c r="AL14" s="26" t="str">
        <f>LOWER(SUBSTITUTE(SUBSTITUTE(SUBSTITUTE(SUBSTITUTE(SUBSTITUTE(SUBSTITUTE(SUBSTITUTE(SUBSTITUTE(SUBSTITUTE(NOTA[NAMA BARANG]," ",),".",""),"-",""),"(",""),")",""),",",""),"/",""),"""",""),"+",""))</f>
        <v/>
      </c>
      <c r="AM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26" t="str">
        <f>IF(NOTA[[#This Row],[CONCAT4]]="","",_xlfn.IFNA(MATCH(NOTA[[#This Row],[CONCAT4]],[2]!RAW[CONCAT_H],0),FALSE))</f>
        <v/>
      </c>
      <c r="AQ14" s="26" t="str">
        <f>IF(NOTA[[#This Row],[CONCAT1]]="","",MATCH(NOTA[[#This Row],[CONCAT1]],[3]!db[NB NOTA_C],0)+1)</f>
        <v/>
      </c>
    </row>
    <row r="15" spans="1:43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/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5" t="str">
        <f ca="1">IF(NOTA[[#This Row],[NAMA BARANG]]="","",INDEX(NOTA[SUPPLIER],MATCH(,INDIRECT(ADDRESS(ROW(NOTA[ID]),COLUMN(NOTA[ID]))&amp;":"&amp;ADDRESS(ROW(),COLUMN(NOTA[ID]))),-1)))</f>
        <v>KENKO SINAR INDONESIA</v>
      </c>
      <c r="AI15" s="25" t="str">
        <f ca="1">IF(NOTA[[#This Row],[ID_H]]="","",IF(NOTA[[#This Row],[FAKTUR]]="",INDIRECT(ADDRESS(ROW()-1,COLUMN())),NOTA[[#This Row],[FAKTUR]]))</f>
        <v>ARTO MORO</v>
      </c>
      <c r="AJ15" s="26">
        <f ca="1">IF(NOTA[[#This Row],[ID]]="","",COUNTIF(NOTA[ID_H],NOTA[[#This Row],[ID_H]]))</f>
        <v>2</v>
      </c>
      <c r="AK15" s="26">
        <f>IF(NOTA[[#This Row],[TGL.NOTA]]="",IF(NOTA[[#This Row],[SUPPLIER_H]]="","",AK14),MONTH(NOTA[[#This Row],[TGL.NOTA]]))</f>
        <v>6</v>
      </c>
      <c r="AL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P15" s="26" t="e">
        <f>IF(NOTA[[#This Row],[CONCAT4]]="","",_xlfn.IFNA(MATCH(NOTA[[#This Row],[CONCAT4]],[2]!RAW[CONCAT_H],0),FALSE))</f>
        <v>#REF!</v>
      </c>
      <c r="AQ15" s="26">
        <f>IF(NOTA[[#This Row],[CONCAT1]]="","",MATCH(NOTA[[#This Row],[CONCAT1]],[3]!db[NB NOTA_C],0)+1)</f>
        <v>1258</v>
      </c>
    </row>
    <row r="16" spans="1:43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/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5" t="str">
        <f ca="1">IF(NOTA[[#This Row],[NAMA BARANG]]="","",INDEX(NOTA[SUPPLIER],MATCH(,INDIRECT(ADDRESS(ROW(NOTA[ID]),COLUMN(NOTA[ID]))&amp;":"&amp;ADDRESS(ROW(),COLUMN(NOTA[ID]))),-1)))</f>
        <v>KENKO SINAR INDONESIA</v>
      </c>
      <c r="AI16" s="25" t="str">
        <f ca="1">IF(NOTA[[#This Row],[ID_H]]="","",IF(NOTA[[#This Row],[FAKTUR]]="",INDIRECT(ADDRESS(ROW()-1,COLUMN())),NOTA[[#This Row],[FAKTUR]]))</f>
        <v>ARTO MORO</v>
      </c>
      <c r="AJ16" s="26" t="str">
        <f ca="1">IF(NOTA[[#This Row],[ID]]="","",COUNTIF(NOTA[ID_H],NOTA[[#This Row],[ID_H]]))</f>
        <v/>
      </c>
      <c r="AK16" s="26">
        <f ca="1">IF(NOTA[[#This Row],[TGL.NOTA]]="",IF(NOTA[[#This Row],[SUPPLIER_H]]="","",AK15),MONTH(NOTA[[#This Row],[TGL.NOTA]]))</f>
        <v>6</v>
      </c>
      <c r="AL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6" t="str">
        <f>IF(NOTA[[#This Row],[CONCAT4]]="","",_xlfn.IFNA(MATCH(NOTA[[#This Row],[CONCAT4]],[2]!RAW[CONCAT_H],0),FALSE))</f>
        <v/>
      </c>
      <c r="AQ16" s="26">
        <f>IF(NOTA[[#This Row],[CONCAT1]]="","",MATCH(NOTA[[#This Row],[CONCAT1]],[3]!db[NB NOTA_C],0)+1)</f>
        <v>2268</v>
      </c>
    </row>
    <row r="17" spans="1:43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/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5" t="str">
        <f ca="1">IF(NOTA[[#This Row],[NAMA BARANG]]="","",INDEX(NOTA[SUPPLIER],MATCH(,INDIRECT(ADDRESS(ROW(NOTA[ID]),COLUMN(NOTA[ID]))&amp;":"&amp;ADDRESS(ROW(),COLUMN(NOTA[ID]))),-1)))</f>
        <v/>
      </c>
      <c r="AI17" s="25" t="str">
        <f ca="1">IF(NOTA[[#This Row],[ID_H]]="","",IF(NOTA[[#This Row],[FAKTUR]]="",INDIRECT(ADDRESS(ROW()-1,COLUMN())),NOTA[[#This Row],[FAKTUR]]))</f>
        <v/>
      </c>
      <c r="AJ17" s="26" t="str">
        <f ca="1">IF(NOTA[[#This Row],[ID]]="","",COUNTIF(NOTA[ID_H],NOTA[[#This Row],[ID_H]]))</f>
        <v/>
      </c>
      <c r="AK17" s="26" t="str">
        <f ca="1">IF(NOTA[[#This Row],[TGL.NOTA]]="",IF(NOTA[[#This Row],[SUPPLIER_H]]="","",AK16),MONTH(NOTA[[#This Row],[TGL.NOTA]]))</f>
        <v/>
      </c>
      <c r="AL17" s="26" t="str">
        <f>LOWER(SUBSTITUTE(SUBSTITUTE(SUBSTITUTE(SUBSTITUTE(SUBSTITUTE(SUBSTITUTE(SUBSTITUTE(SUBSTITUTE(SUBSTITUTE(NOTA[NAMA BARANG]," ",),".",""),"-",""),"(",""),")",""),",",""),"/",""),"""",""),"+",""))</f>
        <v/>
      </c>
      <c r="AM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26" t="str">
        <f>IF(NOTA[[#This Row],[CONCAT4]]="","",_xlfn.IFNA(MATCH(NOTA[[#This Row],[CONCAT4]],[2]!RAW[CONCAT_H],0),FALSE))</f>
        <v/>
      </c>
      <c r="AQ17" s="26" t="str">
        <f>IF(NOTA[[#This Row],[CONCAT1]]="","",MATCH(NOTA[[#This Row],[CONCAT1]],[3]!db[NB NOTA_C],0)+1)</f>
        <v/>
      </c>
    </row>
    <row r="18" spans="1:43" ht="20.100000000000001" customHeight="1" x14ac:dyDescent="0.25">
      <c r="A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26" t="str">
        <f>IF(NOTA[[#This Row],[ID_P]]="","",MATCH(NOTA[[#This Row],[ID_P]],[1]!B_MSK[N_ID],0))</f>
        <v/>
      </c>
      <c r="D18" s="26" t="str">
        <f ca="1">IF(NOTA[[#This Row],[NAMA BARANG]]="","",INDEX(NOTA[ID],MATCH(,INDIRECT(ADDRESS(ROW(NOTA[ID]),COLUMN(NOTA[ID]))&amp;":"&amp;ADDRESS(ROW(),COLUMN(NOTA[ID]))),-1)))</f>
        <v/>
      </c>
      <c r="E18" s="30"/>
      <c r="H18" s="24"/>
      <c r="N18" s="26"/>
      <c r="Q18" s="28"/>
      <c r="R18" s="21"/>
      <c r="S18" s="29"/>
      <c r="U18" s="22"/>
      <c r="V18" s="27"/>
      <c r="W18" s="22" t="str">
        <f>IF(NOTA[[#This Row],[HARGA/ CTN]]="",NOTA[[#This Row],[JUMLAH_H]],NOTA[[#This Row],[HARGA/ CTN]]*IF(NOTA[[#This Row],[C]]="",0,NOTA[[#This Row],[C]]))</f>
        <v/>
      </c>
      <c r="X18" s="22" t="str">
        <f>IF(NOTA[[#This Row],[JUMLAH]]="","",NOTA[[#This Row],[JUMLAH]]*NOTA[[#This Row],[DISC 1]])</f>
        <v/>
      </c>
      <c r="Y18" s="22" t="str">
        <f>IF(NOTA[[#This Row],[JUMLAH]]="","",(NOTA[[#This Row],[JUMLAH]]-NOTA[[#This Row],[DISC 1-]])*NOTA[[#This Row],[DISC 2]])</f>
        <v/>
      </c>
      <c r="Z18" s="22" t="str">
        <f>IF(NOTA[[#This Row],[JUMLAH]]="","",NOTA[[#This Row],[DISC 1-]]+NOTA[[#This Row],[DISC 2-]])</f>
        <v/>
      </c>
      <c r="AA18" s="22" t="str">
        <f>IF(NOTA[[#This Row],[JUMLAH]]="","",NOTA[[#This Row],[JUMLAH]]-NOTA[[#This Row],[DISC]])</f>
        <v/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" s="49" t="str">
        <f>IF(OR(NOTA[[#This Row],[QTY]]="",NOTA[[#This Row],[HARGA SATUAN]]="",),"",NOTA[[#This Row],[QTY]]*NOTA[[#This Row],[HARGA SATUAN]])</f>
        <v/>
      </c>
      <c r="AG18" s="23" t="str">
        <f ca="1">IF(NOTA[ID_H]="","",INDEX(NOTA[TANGGAL],MATCH(,INDIRECT(ADDRESS(ROW(NOTA[TANGGAL]),COLUMN(NOTA[TANGGAL]))&amp;":"&amp;ADDRESS(ROW(),COLUMN(NOTA[TANGGAL]))),-1)))</f>
        <v/>
      </c>
      <c r="AH18" s="25" t="str">
        <f ca="1">IF(NOTA[[#This Row],[NAMA BARANG]]="","",INDEX(NOTA[SUPPLIER],MATCH(,INDIRECT(ADDRESS(ROW(NOTA[ID]),COLUMN(NOTA[ID]))&amp;":"&amp;ADDRESS(ROW(),COLUMN(NOTA[ID]))),-1)))</f>
        <v/>
      </c>
      <c r="AI18" s="25" t="str">
        <f ca="1">IF(NOTA[[#This Row],[ID_H]]="","",IF(NOTA[[#This Row],[FAKTUR]]="",INDIRECT(ADDRESS(ROW()-1,COLUMN())),NOTA[[#This Row],[FAKTUR]]))</f>
        <v/>
      </c>
      <c r="AJ18" s="26" t="str">
        <f ca="1">IF(NOTA[[#This Row],[ID]]="","",COUNTIF(NOTA[ID_H],NOTA[[#This Row],[ID_H]]))</f>
        <v/>
      </c>
      <c r="AK18" s="26" t="str">
        <f ca="1">IF(NOTA[[#This Row],[TGL.NOTA]]="",IF(NOTA[[#This Row],[SUPPLIER_H]]="","",#REF!),MONTH(NOTA[[#This Row],[TGL.NOTA]]))</f>
        <v/>
      </c>
      <c r="AL18" s="26" t="str">
        <f>LOWER(SUBSTITUTE(SUBSTITUTE(SUBSTITUTE(SUBSTITUTE(SUBSTITUTE(SUBSTITUTE(SUBSTITUTE(SUBSTITUTE(SUBSTITUTE(NOTA[NAMA BARANG]," ",),".",""),"-",""),"(",""),")",""),",",""),"/",""),"""",""),"+",""))</f>
        <v/>
      </c>
      <c r="AM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26" t="str">
        <f>IF(NOTA[[#This Row],[CONCAT4]]="","",_xlfn.IFNA(MATCH(NOTA[[#This Row],[CONCAT4]],[2]!RAW[CONCAT_H],0),FALSE))</f>
        <v/>
      </c>
      <c r="AQ18" s="26" t="str">
        <f>IF(NOTA[[#This Row],[CONCAT1]]="","",MATCH(NOTA[[#This Row],[CONCAT1]],[3]!db[NB NOTA_C],0)+1)</f>
        <v/>
      </c>
    </row>
    <row r="19" spans="1:43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 t="str">
        <f ca="1">IF(NOTA[[#This Row],[NAMA BARANG]]="","",INDEX(NOTA[ID],MATCH(,INDIRECT(ADDRESS(ROW(NOTA[ID]),COLUMN(NOTA[ID]))&amp;":"&amp;ADDRESS(ROW(),COLUMN(NOTA[ID]))),-1)))</f>
        <v/>
      </c>
      <c r="E19" s="30"/>
      <c r="H19" s="24"/>
      <c r="N19" s="26"/>
      <c r="Q19" s="28"/>
      <c r="R19" s="21"/>
      <c r="S19" s="29"/>
      <c r="U19" s="22"/>
      <c r="V19" s="27"/>
      <c r="W19" s="22" t="str">
        <f>IF(NOTA[[#This Row],[HARGA/ CTN]]="",NOTA[[#This Row],[JUMLAH_H]],NOTA[[#This Row],[HARGA/ CTN]]*IF(NOTA[[#This Row],[C]]="",0,NOTA[[#This Row],[C]]))</f>
        <v/>
      </c>
      <c r="X19" s="22" t="str">
        <f>IF(NOTA[[#This Row],[JUMLAH]]="","",NOTA[[#This Row],[JUMLAH]]*NOTA[[#This Row],[DISC 1]])</f>
        <v/>
      </c>
      <c r="Y19" s="22" t="str">
        <f>IF(NOTA[[#This Row],[JUMLAH]]="","",(NOTA[[#This Row],[JUMLAH]]-NOTA[[#This Row],[DISC 1-]])*NOTA[[#This Row],[DISC 2]])</f>
        <v/>
      </c>
      <c r="Z19" s="22" t="str">
        <f>IF(NOTA[[#This Row],[JUMLAH]]="","",NOTA[[#This Row],[DISC 1-]]+NOTA[[#This Row],[DISC 2-]])</f>
        <v/>
      </c>
      <c r="AA19" s="22" t="str">
        <f>IF(NOTA[[#This Row],[JUMLAH]]="","",NOTA[[#This Row],[JUMLAH]]-NOTA[[#This Row],[DISC]])</f>
        <v/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" s="49" t="str">
        <f>IF(OR(NOTA[[#This Row],[QTY]]="",NOTA[[#This Row],[HARGA SATUAN]]="",),"",NOTA[[#This Row],[QTY]]*NOTA[[#This Row],[HARGA SATUAN]])</f>
        <v/>
      </c>
      <c r="AG19" s="23" t="str">
        <f ca="1">IF(NOTA[ID_H]="","",INDEX(NOTA[TANGGAL],MATCH(,INDIRECT(ADDRESS(ROW(NOTA[TANGGAL]),COLUMN(NOTA[TANGGAL]))&amp;":"&amp;ADDRESS(ROW(),COLUMN(NOTA[TANGGAL]))),-1)))</f>
        <v/>
      </c>
      <c r="AH19" s="25" t="str">
        <f ca="1">IF(NOTA[[#This Row],[NAMA BARANG]]="","",INDEX(NOTA[SUPPLIER],MATCH(,INDIRECT(ADDRESS(ROW(NOTA[ID]),COLUMN(NOTA[ID]))&amp;":"&amp;ADDRESS(ROW(),COLUMN(NOTA[ID]))),-1)))</f>
        <v/>
      </c>
      <c r="AI19" s="25" t="str">
        <f ca="1">IF(NOTA[[#This Row],[ID_H]]="","",IF(NOTA[[#This Row],[FAKTUR]]="",INDIRECT(ADDRESS(ROW()-1,COLUMN())),NOTA[[#This Row],[FAKTUR]]))</f>
        <v/>
      </c>
      <c r="AJ19" s="26" t="str">
        <f ca="1">IF(NOTA[[#This Row],[ID]]="","",COUNTIF(NOTA[ID_H],NOTA[[#This Row],[ID_H]]))</f>
        <v/>
      </c>
      <c r="AK19" s="26" t="str">
        <f ca="1">IF(NOTA[[#This Row],[TGL.NOTA]]="",IF(NOTA[[#This Row],[SUPPLIER_H]]="","",AK18),MONTH(NOTA[[#This Row],[TGL.NOTA]]))</f>
        <v/>
      </c>
      <c r="AL19" s="26" t="str">
        <f>LOWER(SUBSTITUTE(SUBSTITUTE(SUBSTITUTE(SUBSTITUTE(SUBSTITUTE(SUBSTITUTE(SUBSTITUTE(SUBSTITUTE(SUBSTITUTE(NOTA[NAMA BARANG]," ",),".",""),"-",""),"(",""),")",""),",",""),"/",""),"""",""),"+",""))</f>
        <v/>
      </c>
      <c r="AM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26" t="str">
        <f>IF(NOTA[[#This Row],[CONCAT4]]="","",_xlfn.IFNA(MATCH(NOTA[[#This Row],[CONCAT4]],[2]!RAW[CONCAT_H],0),FALSE))</f>
        <v/>
      </c>
      <c r="AQ19" s="26" t="str">
        <f>IF(NOTA[[#This Row],[CONCAT1]]="","",MATCH(NOTA[[#This Row],[CONCAT1]],[3]!db[NB NOTA_C],0)+1)</f>
        <v/>
      </c>
    </row>
    <row r="20" spans="1:43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 t="str">
        <f ca="1">IF(NOTA[[#This Row],[NAMA BARANG]]="","",INDEX(NOTA[ID],MATCH(,INDIRECT(ADDRESS(ROW(NOTA[ID]),COLUMN(NOTA[ID]))&amp;":"&amp;ADDRESS(ROW(),COLUMN(NOTA[ID]))),-1)))</f>
        <v/>
      </c>
      <c r="E20" s="30"/>
      <c r="H20" s="24"/>
      <c r="N20" s="26"/>
      <c r="Q20" s="28"/>
      <c r="R20" s="21"/>
      <c r="S20" s="29"/>
      <c r="U20" s="22"/>
      <c r="V20" s="27"/>
      <c r="W20" s="22" t="str">
        <f>IF(NOTA[[#This Row],[HARGA/ CTN]]="",NOTA[[#This Row],[JUMLAH_H]],NOTA[[#This Row],[HARGA/ CTN]]*IF(NOTA[[#This Row],[C]]="",0,NOTA[[#This Row],[C]]))</f>
        <v/>
      </c>
      <c r="X20" s="22" t="str">
        <f>IF(NOTA[[#This Row],[JUMLAH]]="","",NOTA[[#This Row],[JUMLAH]]*NOTA[[#This Row],[DISC 1]])</f>
        <v/>
      </c>
      <c r="Y20" s="22" t="str">
        <f>IF(NOTA[[#This Row],[JUMLAH]]="","",(NOTA[[#This Row],[JUMLAH]]-NOTA[[#This Row],[DISC 1-]])*NOTA[[#This Row],[DISC 2]])</f>
        <v/>
      </c>
      <c r="Z20" s="22" t="str">
        <f>IF(NOTA[[#This Row],[JUMLAH]]="","",NOTA[[#This Row],[DISC 1-]]+NOTA[[#This Row],[DISC 2-]])</f>
        <v/>
      </c>
      <c r="AA20" s="22" t="str">
        <f>IF(NOTA[[#This Row],[JUMLAH]]="","",NOTA[[#This Row],[JUMLAH]]-NOTA[[#This Row],[DISC]])</f>
        <v/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" s="49" t="str">
        <f>IF(OR(NOTA[[#This Row],[QTY]]="",NOTA[[#This Row],[HARGA SATUAN]]="",),"",NOTA[[#This Row],[QTY]]*NOTA[[#This Row],[HARGA SATUAN]])</f>
        <v/>
      </c>
      <c r="AG20" s="23" t="str">
        <f ca="1">IF(NOTA[ID_H]="","",INDEX(NOTA[TANGGAL],MATCH(,INDIRECT(ADDRESS(ROW(NOTA[TANGGAL]),COLUMN(NOTA[TANGGAL]))&amp;":"&amp;ADDRESS(ROW(),COLUMN(NOTA[TANGGAL]))),-1)))</f>
        <v/>
      </c>
      <c r="AH20" s="25" t="str">
        <f ca="1">IF(NOTA[[#This Row],[NAMA BARANG]]="","",INDEX(NOTA[SUPPLIER],MATCH(,INDIRECT(ADDRESS(ROW(NOTA[ID]),COLUMN(NOTA[ID]))&amp;":"&amp;ADDRESS(ROW(),COLUMN(NOTA[ID]))),-1)))</f>
        <v/>
      </c>
      <c r="AI20" s="25" t="str">
        <f ca="1">IF(NOTA[[#This Row],[ID_H]]="","",IF(NOTA[[#This Row],[FAKTUR]]="",INDIRECT(ADDRESS(ROW()-1,COLUMN())),NOTA[[#This Row],[FAKTUR]]))</f>
        <v/>
      </c>
      <c r="AJ20" s="26" t="str">
        <f ca="1">IF(NOTA[[#This Row],[ID]]="","",COUNTIF(NOTA[ID_H],NOTA[[#This Row],[ID_H]]))</f>
        <v/>
      </c>
      <c r="AK20" s="26" t="str">
        <f ca="1">IF(NOTA[[#This Row],[TGL.NOTA]]="",IF(NOTA[[#This Row],[SUPPLIER_H]]="","",AK19),MONTH(NOTA[[#This Row],[TGL.NOTA]]))</f>
        <v/>
      </c>
      <c r="AL20" s="26" t="str">
        <f>LOWER(SUBSTITUTE(SUBSTITUTE(SUBSTITUTE(SUBSTITUTE(SUBSTITUTE(SUBSTITUTE(SUBSTITUTE(SUBSTITUTE(SUBSTITUTE(NOTA[NAMA BARANG]," ",),".",""),"-",""),"(",""),")",""),",",""),"/",""),"""",""),"+",""))</f>
        <v/>
      </c>
      <c r="AM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6" t="str">
        <f>IF(NOTA[[#This Row],[CONCAT4]]="","",_xlfn.IFNA(MATCH(NOTA[[#This Row],[CONCAT4]],[2]!RAW[CONCAT_H],0),FALSE))</f>
        <v/>
      </c>
      <c r="AQ20" s="26" t="str">
        <f>IF(NOTA[[#This Row],[CONCAT1]]="","",MATCH(NOTA[[#This Row],[CONCAT1]],[3]!db[NB NOTA_C],0)+1)</f>
        <v/>
      </c>
    </row>
    <row r="21" spans="1:43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 t="str">
        <f ca="1">IF(NOTA[[#This Row],[NAMA BARANG]]="","",INDEX(NOTA[ID],MATCH(,INDIRECT(ADDRESS(ROW(NOTA[ID]),COLUMN(NOTA[ID]))&amp;":"&amp;ADDRESS(ROW(),COLUMN(NOTA[ID]))),-1)))</f>
        <v/>
      </c>
      <c r="E21" s="30"/>
      <c r="H21" s="24"/>
      <c r="N21" s="26"/>
      <c r="Q21" s="28"/>
      <c r="R21" s="21"/>
      <c r="S21" s="29"/>
      <c r="U21" s="22"/>
      <c r="V21" s="27"/>
      <c r="W21" s="22" t="str">
        <f>IF(NOTA[[#This Row],[HARGA/ CTN]]="",NOTA[[#This Row],[JUMLAH_H]],NOTA[[#This Row],[HARGA/ CTN]]*IF(NOTA[[#This Row],[C]]="",0,NOTA[[#This Row],[C]]))</f>
        <v/>
      </c>
      <c r="X21" s="22" t="str">
        <f>IF(NOTA[[#This Row],[JUMLAH]]="","",NOTA[[#This Row],[JUMLAH]]*NOTA[[#This Row],[DISC 1]])</f>
        <v/>
      </c>
      <c r="Y21" s="22" t="str">
        <f>IF(NOTA[[#This Row],[JUMLAH]]="","",(NOTA[[#This Row],[JUMLAH]]-NOTA[[#This Row],[DISC 1-]])*NOTA[[#This Row],[DISC 2]])</f>
        <v/>
      </c>
      <c r="Z21" s="22" t="str">
        <f>IF(NOTA[[#This Row],[JUMLAH]]="","",NOTA[[#This Row],[DISC 1-]]+NOTA[[#This Row],[DISC 2-]])</f>
        <v/>
      </c>
      <c r="AA21" s="22" t="str">
        <f>IF(NOTA[[#This Row],[JUMLAH]]="","",NOTA[[#This Row],[JUMLAH]]-NOTA[[#This Row],[DISC]])</f>
        <v/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" s="49" t="str">
        <f>IF(OR(NOTA[[#This Row],[QTY]]="",NOTA[[#This Row],[HARGA SATUAN]]="",),"",NOTA[[#This Row],[QTY]]*NOTA[[#This Row],[HARGA SATUAN]])</f>
        <v/>
      </c>
      <c r="AG21" s="23" t="str">
        <f ca="1">IF(NOTA[ID_H]="","",INDEX(NOTA[TANGGAL],MATCH(,INDIRECT(ADDRESS(ROW(NOTA[TANGGAL]),COLUMN(NOTA[TANGGAL]))&amp;":"&amp;ADDRESS(ROW(),COLUMN(NOTA[TANGGAL]))),-1)))</f>
        <v/>
      </c>
      <c r="AH21" s="25" t="str">
        <f ca="1">IF(NOTA[[#This Row],[NAMA BARANG]]="","",INDEX(NOTA[SUPPLIER],MATCH(,INDIRECT(ADDRESS(ROW(NOTA[ID]),COLUMN(NOTA[ID]))&amp;":"&amp;ADDRESS(ROW(),COLUMN(NOTA[ID]))),-1)))</f>
        <v/>
      </c>
      <c r="AI21" s="25" t="str">
        <f ca="1">IF(NOTA[[#This Row],[ID_H]]="","",IF(NOTA[[#This Row],[FAKTUR]]="",INDIRECT(ADDRESS(ROW()-1,COLUMN())),NOTA[[#This Row],[FAKTUR]]))</f>
        <v/>
      </c>
      <c r="AJ21" s="26" t="str">
        <f ca="1">IF(NOTA[[#This Row],[ID]]="","",COUNTIF(NOTA[ID_H],NOTA[[#This Row],[ID_H]]))</f>
        <v/>
      </c>
      <c r="AK21" s="26" t="str">
        <f ca="1">IF(NOTA[[#This Row],[TGL.NOTA]]="",IF(NOTA[[#This Row],[SUPPLIER_H]]="","",AK20),MONTH(NOTA[[#This Row],[TGL.NOTA]]))</f>
        <v/>
      </c>
      <c r="AL21" s="26" t="str">
        <f>LOWER(SUBSTITUTE(SUBSTITUTE(SUBSTITUTE(SUBSTITUTE(SUBSTITUTE(SUBSTITUTE(SUBSTITUTE(SUBSTITUTE(SUBSTITUTE(NOTA[NAMA BARANG]," ",),".",""),"-",""),"(",""),")",""),",",""),"/",""),"""",""),"+",""))</f>
        <v/>
      </c>
      <c r="AM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6" t="str">
        <f>IF(NOTA[[#This Row],[CONCAT4]]="","",_xlfn.IFNA(MATCH(NOTA[[#This Row],[CONCAT4]],[2]!RAW[CONCAT_H],0),FALSE))</f>
        <v/>
      </c>
      <c r="AQ21" s="26" t="str">
        <f>IF(NOTA[[#This Row],[CONCAT1]]="","",MATCH(NOTA[[#This Row],[CONCAT1]],[3]!db[NB NOTA_C],0)+1)</f>
        <v/>
      </c>
    </row>
    <row r="22" spans="1:43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 t="str">
        <f ca="1">IF(NOTA[[#This Row],[NAMA BARANG]]="","",INDEX(NOTA[ID],MATCH(,INDIRECT(ADDRESS(ROW(NOTA[ID]),COLUMN(NOTA[ID]))&amp;":"&amp;ADDRESS(ROW(),COLUMN(NOTA[ID]))),-1)))</f>
        <v/>
      </c>
      <c r="E22" s="30"/>
      <c r="H22" s="24"/>
      <c r="N22" s="26"/>
      <c r="Q22" s="28"/>
      <c r="R22" s="21"/>
      <c r="S22" s="29"/>
      <c r="U22" s="22"/>
      <c r="V22" s="27"/>
      <c r="W22" s="22" t="str">
        <f>IF(NOTA[[#This Row],[HARGA/ CTN]]="",NOTA[[#This Row],[JUMLAH_H]],NOTA[[#This Row],[HARGA/ CTN]]*IF(NOTA[[#This Row],[C]]="",0,NOTA[[#This Row],[C]]))</f>
        <v/>
      </c>
      <c r="X22" s="22" t="str">
        <f>IF(NOTA[[#This Row],[JUMLAH]]="","",NOTA[[#This Row],[JUMLAH]]*NOTA[[#This Row],[DISC 1]])</f>
        <v/>
      </c>
      <c r="Y22" s="22" t="str">
        <f>IF(NOTA[[#This Row],[JUMLAH]]="","",(NOTA[[#This Row],[JUMLAH]]-NOTA[[#This Row],[DISC 1-]])*NOTA[[#This Row],[DISC 2]])</f>
        <v/>
      </c>
      <c r="Z22" s="22" t="str">
        <f>IF(NOTA[[#This Row],[JUMLAH]]="","",NOTA[[#This Row],[DISC 1-]]+NOTA[[#This Row],[DISC 2-]])</f>
        <v/>
      </c>
      <c r="AA22" s="22" t="str">
        <f>IF(NOTA[[#This Row],[JUMLAH]]="","",NOTA[[#This Row],[JUMLAH]]-NOTA[[#This Row],[DISC]])</f>
        <v/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" s="49" t="str">
        <f>IF(OR(NOTA[[#This Row],[QTY]]="",NOTA[[#This Row],[HARGA SATUAN]]="",),"",NOTA[[#This Row],[QTY]]*NOTA[[#This Row],[HARGA SATUAN]])</f>
        <v/>
      </c>
      <c r="AG22" s="23" t="str">
        <f ca="1">IF(NOTA[ID_H]="","",INDEX(NOTA[TANGGAL],MATCH(,INDIRECT(ADDRESS(ROW(NOTA[TANGGAL]),COLUMN(NOTA[TANGGAL]))&amp;":"&amp;ADDRESS(ROW(),COLUMN(NOTA[TANGGAL]))),-1)))</f>
        <v/>
      </c>
      <c r="AH22" s="25" t="str">
        <f ca="1">IF(NOTA[[#This Row],[NAMA BARANG]]="","",INDEX(NOTA[SUPPLIER],MATCH(,INDIRECT(ADDRESS(ROW(NOTA[ID]),COLUMN(NOTA[ID]))&amp;":"&amp;ADDRESS(ROW(),COLUMN(NOTA[ID]))),-1)))</f>
        <v/>
      </c>
      <c r="AI22" s="25" t="str">
        <f ca="1">IF(NOTA[[#This Row],[ID_H]]="","",IF(NOTA[[#This Row],[FAKTUR]]="",INDIRECT(ADDRESS(ROW()-1,COLUMN())),NOTA[[#This Row],[FAKTUR]]))</f>
        <v/>
      </c>
      <c r="AJ22" s="26" t="str">
        <f ca="1">IF(NOTA[[#This Row],[ID]]="","",COUNTIF(NOTA[ID_H],NOTA[[#This Row],[ID_H]]))</f>
        <v/>
      </c>
      <c r="AK22" s="26" t="str">
        <f ca="1">IF(NOTA[[#This Row],[TGL.NOTA]]="",IF(NOTA[[#This Row],[SUPPLIER_H]]="","",AK21),MONTH(NOTA[[#This Row],[TGL.NOTA]]))</f>
        <v/>
      </c>
      <c r="AL22" s="26" t="str">
        <f>LOWER(SUBSTITUTE(SUBSTITUTE(SUBSTITUTE(SUBSTITUTE(SUBSTITUTE(SUBSTITUTE(SUBSTITUTE(SUBSTITUTE(SUBSTITUTE(NOTA[NAMA BARANG]," ",),".",""),"-",""),"(",""),")",""),",",""),"/",""),"""",""),"+",""))</f>
        <v/>
      </c>
      <c r="AM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26" t="str">
        <f>IF(NOTA[[#This Row],[CONCAT4]]="","",_xlfn.IFNA(MATCH(NOTA[[#This Row],[CONCAT4]],[2]!RAW[CONCAT_H],0),FALSE))</f>
        <v/>
      </c>
      <c r="AQ22" s="26" t="str">
        <f>IF(NOTA[[#This Row],[CONCAT1]]="","",MATCH(NOTA[[#This Row],[CONCAT1]],[3]!db[NB NOTA_C],0)+1)</f>
        <v/>
      </c>
    </row>
    <row r="23" spans="1:43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 t="str">
        <f ca="1">IF(NOTA[[#This Row],[NAMA BARANG]]="","",INDEX(NOTA[ID],MATCH(,INDIRECT(ADDRESS(ROW(NOTA[ID]),COLUMN(NOTA[ID]))&amp;":"&amp;ADDRESS(ROW(),COLUMN(NOTA[ID]))),-1)))</f>
        <v/>
      </c>
      <c r="E23" s="30"/>
      <c r="H23" s="24"/>
      <c r="N23" s="26"/>
      <c r="Q23" s="28"/>
      <c r="R23" s="21"/>
      <c r="S23" s="29"/>
      <c r="U23" s="22"/>
      <c r="V23" s="27"/>
      <c r="W23" s="22" t="str">
        <f>IF(NOTA[[#This Row],[HARGA/ CTN]]="",NOTA[[#This Row],[JUMLAH_H]],NOTA[[#This Row],[HARGA/ CTN]]*IF(NOTA[[#This Row],[C]]="",0,NOTA[[#This Row],[C]]))</f>
        <v/>
      </c>
      <c r="X23" s="22" t="str">
        <f>IF(NOTA[[#This Row],[JUMLAH]]="","",NOTA[[#This Row],[JUMLAH]]*NOTA[[#This Row],[DISC 1]])</f>
        <v/>
      </c>
      <c r="Y23" s="22" t="str">
        <f>IF(NOTA[[#This Row],[JUMLAH]]="","",(NOTA[[#This Row],[JUMLAH]]-NOTA[[#This Row],[DISC 1-]])*NOTA[[#This Row],[DISC 2]])</f>
        <v/>
      </c>
      <c r="Z23" s="22" t="str">
        <f>IF(NOTA[[#This Row],[JUMLAH]]="","",NOTA[[#This Row],[DISC 1-]]+NOTA[[#This Row],[DISC 2-]])</f>
        <v/>
      </c>
      <c r="AA23" s="22" t="str">
        <f>IF(NOTA[[#This Row],[JUMLAH]]="","",NOTA[[#This Row],[JUMLAH]]-NOTA[[#This Row],[DISC]])</f>
        <v/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49" t="str">
        <f>IF(OR(NOTA[[#This Row],[QTY]]="",NOTA[[#This Row],[HARGA SATUAN]]="",),"",NOTA[[#This Row],[QTY]]*NOTA[[#This Row],[HARGA SATUAN]])</f>
        <v/>
      </c>
      <c r="AG23" s="23" t="str">
        <f ca="1">IF(NOTA[ID_H]="","",INDEX(NOTA[TANGGAL],MATCH(,INDIRECT(ADDRESS(ROW(NOTA[TANGGAL]),COLUMN(NOTA[TANGGAL]))&amp;":"&amp;ADDRESS(ROW(),COLUMN(NOTA[TANGGAL]))),-1)))</f>
        <v/>
      </c>
      <c r="AH23" s="25" t="str">
        <f ca="1">IF(NOTA[[#This Row],[NAMA BARANG]]="","",INDEX(NOTA[SUPPLIER],MATCH(,INDIRECT(ADDRESS(ROW(NOTA[ID]),COLUMN(NOTA[ID]))&amp;":"&amp;ADDRESS(ROW(),COLUMN(NOTA[ID]))),-1)))</f>
        <v/>
      </c>
      <c r="AI23" s="25" t="str">
        <f ca="1">IF(NOTA[[#This Row],[ID_H]]="","",IF(NOTA[[#This Row],[FAKTUR]]="",INDIRECT(ADDRESS(ROW()-1,COLUMN())),NOTA[[#This Row],[FAKTUR]]))</f>
        <v/>
      </c>
      <c r="AJ23" s="26" t="str">
        <f ca="1">IF(NOTA[[#This Row],[ID]]="","",COUNTIF(NOTA[ID_H],NOTA[[#This Row],[ID_H]]))</f>
        <v/>
      </c>
      <c r="AK23" s="26" t="str">
        <f ca="1">IF(NOTA[[#This Row],[TGL.NOTA]]="",IF(NOTA[[#This Row],[SUPPLIER_H]]="","",AK22),MONTH(NOTA[[#This Row],[TGL.NOTA]]))</f>
        <v/>
      </c>
      <c r="AL23" s="26" t="str">
        <f>LOWER(SUBSTITUTE(SUBSTITUTE(SUBSTITUTE(SUBSTITUTE(SUBSTITUTE(SUBSTITUTE(SUBSTITUTE(SUBSTITUTE(SUBSTITUTE(NOTA[NAMA BARANG]," ",),".",""),"-",""),"(",""),")",""),",",""),"/",""),"""",""),"+",""))</f>
        <v/>
      </c>
      <c r="AM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6" t="str">
        <f>IF(NOTA[[#This Row],[CONCAT4]]="","",_xlfn.IFNA(MATCH(NOTA[[#This Row],[CONCAT4]],[2]!RAW[CONCAT_H],0),FALSE))</f>
        <v/>
      </c>
      <c r="AQ23" s="26" t="str">
        <f>IF(NOTA[[#This Row],[CONCAT1]]="","",MATCH(NOTA[[#This Row],[CONCAT1]],[3]!db[NB NOTA_C],0)+1)</f>
        <v/>
      </c>
    </row>
    <row r="24" spans="1:43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 t="str">
        <f ca="1">IF(NOTA[[#This Row],[NAMA BARANG]]="","",INDEX(NOTA[ID],MATCH(,INDIRECT(ADDRESS(ROW(NOTA[ID]),COLUMN(NOTA[ID]))&amp;":"&amp;ADDRESS(ROW(),COLUMN(NOTA[ID]))),-1)))</f>
        <v/>
      </c>
      <c r="E24" s="30"/>
      <c r="H24" s="24"/>
      <c r="N24" s="26"/>
      <c r="Q24" s="28"/>
      <c r="R24" s="21"/>
      <c r="S24" s="29"/>
      <c r="U24" s="22"/>
      <c r="V24" s="27"/>
      <c r="W24" s="22" t="str">
        <f>IF(NOTA[[#This Row],[HARGA/ CTN]]="",NOTA[[#This Row],[JUMLAH_H]],NOTA[[#This Row],[HARGA/ CTN]]*IF(NOTA[[#This Row],[C]]="",0,NOTA[[#This Row],[C]]))</f>
        <v/>
      </c>
      <c r="X24" s="22" t="str">
        <f>IF(NOTA[[#This Row],[JUMLAH]]="","",NOTA[[#This Row],[JUMLAH]]*NOTA[[#This Row],[DISC 1]])</f>
        <v/>
      </c>
      <c r="Y24" s="22" t="str">
        <f>IF(NOTA[[#This Row],[JUMLAH]]="","",(NOTA[[#This Row],[JUMLAH]]-NOTA[[#This Row],[DISC 1-]])*NOTA[[#This Row],[DISC 2]])</f>
        <v/>
      </c>
      <c r="Z24" s="22" t="str">
        <f>IF(NOTA[[#This Row],[JUMLAH]]="","",NOTA[[#This Row],[DISC 1-]]+NOTA[[#This Row],[DISC 2-]])</f>
        <v/>
      </c>
      <c r="AA24" s="22" t="str">
        <f>IF(NOTA[[#This Row],[JUMLAH]]="","",NOTA[[#This Row],[JUMLAH]]-NOTA[[#This Row],[DISC]])</f>
        <v/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" s="49" t="str">
        <f>IF(OR(NOTA[[#This Row],[QTY]]="",NOTA[[#This Row],[HARGA SATUAN]]="",),"",NOTA[[#This Row],[QTY]]*NOTA[[#This Row],[HARGA SATUAN]])</f>
        <v/>
      </c>
      <c r="AG24" s="23" t="str">
        <f ca="1">IF(NOTA[ID_H]="","",INDEX(NOTA[TANGGAL],MATCH(,INDIRECT(ADDRESS(ROW(NOTA[TANGGAL]),COLUMN(NOTA[TANGGAL]))&amp;":"&amp;ADDRESS(ROW(),COLUMN(NOTA[TANGGAL]))),-1)))</f>
        <v/>
      </c>
      <c r="AH24" s="25" t="str">
        <f ca="1">IF(NOTA[[#This Row],[NAMA BARANG]]="","",INDEX(NOTA[SUPPLIER],MATCH(,INDIRECT(ADDRESS(ROW(NOTA[ID]),COLUMN(NOTA[ID]))&amp;":"&amp;ADDRESS(ROW(),COLUMN(NOTA[ID]))),-1)))</f>
        <v/>
      </c>
      <c r="AI24" s="25" t="str">
        <f ca="1">IF(NOTA[[#This Row],[ID_H]]="","",IF(NOTA[[#This Row],[FAKTUR]]="",INDIRECT(ADDRESS(ROW()-1,COLUMN())),NOTA[[#This Row],[FAKTUR]]))</f>
        <v/>
      </c>
      <c r="AJ24" s="26" t="str">
        <f ca="1">IF(NOTA[[#This Row],[ID]]="","",COUNTIF(NOTA[ID_H],NOTA[[#This Row],[ID_H]]))</f>
        <v/>
      </c>
      <c r="AK24" s="26" t="str">
        <f ca="1">IF(NOTA[[#This Row],[TGL.NOTA]]="",IF(NOTA[[#This Row],[SUPPLIER_H]]="","",AK23),MONTH(NOTA[[#This Row],[TGL.NOTA]]))</f>
        <v/>
      </c>
      <c r="AL24" s="26" t="str">
        <f>LOWER(SUBSTITUTE(SUBSTITUTE(SUBSTITUTE(SUBSTITUTE(SUBSTITUTE(SUBSTITUTE(SUBSTITUTE(SUBSTITUTE(SUBSTITUTE(NOTA[NAMA BARANG]," ",),".",""),"-",""),"(",""),")",""),",",""),"/",""),"""",""),"+",""))</f>
        <v/>
      </c>
      <c r="AM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" s="26" t="str">
        <f>IF(NOTA[[#This Row],[CONCAT4]]="","",_xlfn.IFNA(MATCH(NOTA[[#This Row],[CONCAT4]],[2]!RAW[CONCAT_H],0),FALSE))</f>
        <v/>
      </c>
      <c r="AQ24" s="26" t="str">
        <f>IF(NOTA[[#This Row],[CONCAT1]]="","",MATCH(NOTA[[#This Row],[CONCAT1]],[3]!db[NB NOTA_C],0)+1)</f>
        <v/>
      </c>
    </row>
    <row r="25" spans="1:43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 t="str">
        <f ca="1">IF(NOTA[[#This Row],[NAMA BARANG]]="","",INDEX(NOTA[ID],MATCH(,INDIRECT(ADDRESS(ROW(NOTA[ID]),COLUMN(NOTA[ID]))&amp;":"&amp;ADDRESS(ROW(),COLUMN(NOTA[ID]))),-1)))</f>
        <v/>
      </c>
      <c r="E25" s="30"/>
      <c r="H25" s="24"/>
      <c r="N25" s="26"/>
      <c r="Q25" s="28"/>
      <c r="R25" s="21"/>
      <c r="S25" s="29"/>
      <c r="U25" s="22"/>
      <c r="V25" s="27"/>
      <c r="W25" s="22" t="str">
        <f>IF(NOTA[[#This Row],[HARGA/ CTN]]="",NOTA[[#This Row],[JUMLAH_H]],NOTA[[#This Row],[HARGA/ CTN]]*IF(NOTA[[#This Row],[C]]="",0,NOTA[[#This Row],[C]]))</f>
        <v/>
      </c>
      <c r="X25" s="22" t="str">
        <f>IF(NOTA[[#This Row],[JUMLAH]]="","",NOTA[[#This Row],[JUMLAH]]*NOTA[[#This Row],[DISC 1]])</f>
        <v/>
      </c>
      <c r="Y25" s="22" t="str">
        <f>IF(NOTA[[#This Row],[JUMLAH]]="","",(NOTA[[#This Row],[JUMLAH]]-NOTA[[#This Row],[DISC 1-]])*NOTA[[#This Row],[DISC 2]])</f>
        <v/>
      </c>
      <c r="Z25" s="22" t="str">
        <f>IF(NOTA[[#This Row],[JUMLAH]]="","",NOTA[[#This Row],[DISC 1-]]+NOTA[[#This Row],[DISC 2-]])</f>
        <v/>
      </c>
      <c r="AA25" s="22" t="str">
        <f>IF(NOTA[[#This Row],[JUMLAH]]="","",NOTA[[#This Row],[JUMLAH]]-NOTA[[#This Row],[DISC]])</f>
        <v/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49" t="str">
        <f>IF(OR(NOTA[[#This Row],[QTY]]="",NOTA[[#This Row],[HARGA SATUAN]]="",),"",NOTA[[#This Row],[QTY]]*NOTA[[#This Row],[HARGA SATUAN]])</f>
        <v/>
      </c>
      <c r="AG25" s="23" t="str">
        <f ca="1">IF(NOTA[ID_H]="","",INDEX(NOTA[TANGGAL],MATCH(,INDIRECT(ADDRESS(ROW(NOTA[TANGGAL]),COLUMN(NOTA[TANGGAL]))&amp;":"&amp;ADDRESS(ROW(),COLUMN(NOTA[TANGGAL]))),-1)))</f>
        <v/>
      </c>
      <c r="AH25" s="25" t="str">
        <f ca="1">IF(NOTA[[#This Row],[NAMA BARANG]]="","",INDEX(NOTA[SUPPLIER],MATCH(,INDIRECT(ADDRESS(ROW(NOTA[ID]),COLUMN(NOTA[ID]))&amp;":"&amp;ADDRESS(ROW(),COLUMN(NOTA[ID]))),-1)))</f>
        <v/>
      </c>
      <c r="AI25" s="25" t="str">
        <f ca="1">IF(NOTA[[#This Row],[ID_H]]="","",IF(NOTA[[#This Row],[FAKTUR]]="",INDIRECT(ADDRESS(ROW()-1,COLUMN())),NOTA[[#This Row],[FAKTUR]]))</f>
        <v/>
      </c>
      <c r="AJ25" s="26" t="str">
        <f ca="1">IF(NOTA[[#This Row],[ID]]="","",COUNTIF(NOTA[ID_H],NOTA[[#This Row],[ID_H]]))</f>
        <v/>
      </c>
      <c r="AK25" s="26" t="str">
        <f ca="1">IF(NOTA[[#This Row],[TGL.NOTA]]="",IF(NOTA[[#This Row],[SUPPLIER_H]]="","",AK24),MONTH(NOTA[[#This Row],[TGL.NOTA]]))</f>
        <v/>
      </c>
      <c r="AL25" s="26" t="str">
        <f>LOWER(SUBSTITUTE(SUBSTITUTE(SUBSTITUTE(SUBSTITUTE(SUBSTITUTE(SUBSTITUTE(SUBSTITUTE(SUBSTITUTE(SUBSTITUTE(NOTA[NAMA BARANG]," ",),".",""),"-",""),"(",""),")",""),",",""),"/",""),"""",""),"+",""))</f>
        <v/>
      </c>
      <c r="AM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6" t="str">
        <f>IF(NOTA[[#This Row],[CONCAT4]]="","",_xlfn.IFNA(MATCH(NOTA[[#This Row],[CONCAT4]],[2]!RAW[CONCAT_H],0),FALSE))</f>
        <v/>
      </c>
      <c r="AQ25" s="26" t="str">
        <f>IF(NOTA[[#This Row],[CONCAT1]]="","",MATCH(NOTA[[#This Row],[CONCAT1]],[3]!db[NB NOTA_C],0)+1)</f>
        <v/>
      </c>
    </row>
    <row r="26" spans="1:43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 t="str">
        <f ca="1">IF(NOTA[[#This Row],[NAMA BARANG]]="","",INDEX(NOTA[ID],MATCH(,INDIRECT(ADDRESS(ROW(NOTA[ID]),COLUMN(NOTA[ID]))&amp;":"&amp;ADDRESS(ROW(),COLUMN(NOTA[ID]))),-1)))</f>
        <v/>
      </c>
      <c r="E26" s="30"/>
      <c r="H26" s="24"/>
      <c r="N26" s="26"/>
      <c r="Q26" s="28"/>
      <c r="R26" s="21"/>
      <c r="S26" s="29"/>
      <c r="U26" s="22"/>
      <c r="V26" s="27"/>
      <c r="W26" s="22" t="str">
        <f>IF(NOTA[[#This Row],[HARGA/ CTN]]="",NOTA[[#This Row],[JUMLAH_H]],NOTA[[#This Row],[HARGA/ CTN]]*IF(NOTA[[#This Row],[C]]="",0,NOTA[[#This Row],[C]]))</f>
        <v/>
      </c>
      <c r="X26" s="22" t="str">
        <f>IF(NOTA[[#This Row],[JUMLAH]]="","",NOTA[[#This Row],[JUMLAH]]*NOTA[[#This Row],[DISC 1]])</f>
        <v/>
      </c>
      <c r="Y26" s="22" t="str">
        <f>IF(NOTA[[#This Row],[JUMLAH]]="","",(NOTA[[#This Row],[JUMLAH]]-NOTA[[#This Row],[DISC 1-]])*NOTA[[#This Row],[DISC 2]])</f>
        <v/>
      </c>
      <c r="Z26" s="22" t="str">
        <f>IF(NOTA[[#This Row],[JUMLAH]]="","",NOTA[[#This Row],[DISC 1-]]+NOTA[[#This Row],[DISC 2-]])</f>
        <v/>
      </c>
      <c r="AA26" s="22" t="str">
        <f>IF(NOTA[[#This Row],[JUMLAH]]="","",NOTA[[#This Row],[JUMLAH]]-NOTA[[#This Row],[DISC]])</f>
        <v/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" s="49" t="str">
        <f>IF(OR(NOTA[[#This Row],[QTY]]="",NOTA[[#This Row],[HARGA SATUAN]]="",),"",NOTA[[#This Row],[QTY]]*NOTA[[#This Row],[HARGA SATUAN]])</f>
        <v/>
      </c>
      <c r="AG26" s="23" t="str">
        <f ca="1">IF(NOTA[ID_H]="","",INDEX(NOTA[TANGGAL],MATCH(,INDIRECT(ADDRESS(ROW(NOTA[TANGGAL]),COLUMN(NOTA[TANGGAL]))&amp;":"&amp;ADDRESS(ROW(),COLUMN(NOTA[TANGGAL]))),-1)))</f>
        <v/>
      </c>
      <c r="AH26" s="25" t="str">
        <f ca="1">IF(NOTA[[#This Row],[NAMA BARANG]]="","",INDEX(NOTA[SUPPLIER],MATCH(,INDIRECT(ADDRESS(ROW(NOTA[ID]),COLUMN(NOTA[ID]))&amp;":"&amp;ADDRESS(ROW(),COLUMN(NOTA[ID]))),-1)))</f>
        <v/>
      </c>
      <c r="AI26" s="25" t="str">
        <f ca="1">IF(NOTA[[#This Row],[ID_H]]="","",IF(NOTA[[#This Row],[FAKTUR]]="",INDIRECT(ADDRESS(ROW()-1,COLUMN())),NOTA[[#This Row],[FAKTUR]]))</f>
        <v/>
      </c>
      <c r="AJ26" s="26" t="str">
        <f ca="1">IF(NOTA[[#This Row],[ID]]="","",COUNTIF(NOTA[ID_H],NOTA[[#This Row],[ID_H]]))</f>
        <v/>
      </c>
      <c r="AK26" s="26" t="str">
        <f ca="1">IF(NOTA[[#This Row],[TGL.NOTA]]="",IF(NOTA[[#This Row],[SUPPLIER_H]]="","",AK25),MONTH(NOTA[[#This Row],[TGL.NOTA]]))</f>
        <v/>
      </c>
      <c r="AL26" s="26" t="str">
        <f>LOWER(SUBSTITUTE(SUBSTITUTE(SUBSTITUTE(SUBSTITUTE(SUBSTITUTE(SUBSTITUTE(SUBSTITUTE(SUBSTITUTE(SUBSTITUTE(NOTA[NAMA BARANG]," ",),".",""),"-",""),"(",""),")",""),",",""),"/",""),"""",""),"+",""))</f>
        <v/>
      </c>
      <c r="AM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26" t="str">
        <f>IF(NOTA[[#This Row],[CONCAT4]]="","",_xlfn.IFNA(MATCH(NOTA[[#This Row],[CONCAT4]],[2]!RAW[CONCAT_H],0),FALSE))</f>
        <v/>
      </c>
      <c r="AQ26" s="26" t="str">
        <f>IF(NOTA[[#This Row],[CONCAT1]]="","",MATCH(NOTA[[#This Row],[CONCAT1]],[3]!db[NB NOTA_C],0)+1)</f>
        <v/>
      </c>
    </row>
    <row r="27" spans="1:43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 t="str">
        <f ca="1">IF(NOTA[[#This Row],[NAMA BARANG]]="","",INDEX(NOTA[ID],MATCH(,INDIRECT(ADDRESS(ROW(NOTA[ID]),COLUMN(NOTA[ID]))&amp;":"&amp;ADDRESS(ROW(),COLUMN(NOTA[ID]))),-1)))</f>
        <v/>
      </c>
      <c r="E27" s="30"/>
      <c r="H27" s="24"/>
      <c r="N27" s="26"/>
      <c r="Q27" s="28"/>
      <c r="R27" s="21"/>
      <c r="S27" s="29"/>
      <c r="U27" s="22"/>
      <c r="V27" s="27"/>
      <c r="W27" s="22" t="str">
        <f>IF(NOTA[[#This Row],[HARGA/ CTN]]="",NOTA[[#This Row],[JUMLAH_H]],NOTA[[#This Row],[HARGA/ CTN]]*IF(NOTA[[#This Row],[C]]="",0,NOTA[[#This Row],[C]]))</f>
        <v/>
      </c>
      <c r="X27" s="22" t="str">
        <f>IF(NOTA[[#This Row],[JUMLAH]]="","",NOTA[[#This Row],[JUMLAH]]*NOTA[[#This Row],[DISC 1]])</f>
        <v/>
      </c>
      <c r="Y27" s="22" t="str">
        <f>IF(NOTA[[#This Row],[JUMLAH]]="","",(NOTA[[#This Row],[JUMLAH]]-NOTA[[#This Row],[DISC 1-]])*NOTA[[#This Row],[DISC 2]])</f>
        <v/>
      </c>
      <c r="Z27" s="22" t="str">
        <f>IF(NOTA[[#This Row],[JUMLAH]]="","",NOTA[[#This Row],[DISC 1-]]+NOTA[[#This Row],[DISC 2-]])</f>
        <v/>
      </c>
      <c r="AA27" s="22" t="str">
        <f>IF(NOTA[[#This Row],[JUMLAH]]="","",NOTA[[#This Row],[JUMLAH]]-NOTA[[#This Row],[DISC]])</f>
        <v/>
      </c>
      <c r="AB27" s="22"/>
      <c r="AC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" s="49" t="str">
        <f>IF(OR(NOTA[[#This Row],[QTY]]="",NOTA[[#This Row],[HARGA SATUAN]]="",),"",NOTA[[#This Row],[QTY]]*NOTA[[#This Row],[HARGA SATUAN]])</f>
        <v/>
      </c>
      <c r="AG27" s="23" t="str">
        <f ca="1">IF(NOTA[ID_H]="","",INDEX(NOTA[TANGGAL],MATCH(,INDIRECT(ADDRESS(ROW(NOTA[TANGGAL]),COLUMN(NOTA[TANGGAL]))&amp;":"&amp;ADDRESS(ROW(),COLUMN(NOTA[TANGGAL]))),-1)))</f>
        <v/>
      </c>
      <c r="AH27" s="25" t="str">
        <f ca="1">IF(NOTA[[#This Row],[NAMA BARANG]]="","",INDEX(NOTA[SUPPLIER],MATCH(,INDIRECT(ADDRESS(ROW(NOTA[ID]),COLUMN(NOTA[ID]))&amp;":"&amp;ADDRESS(ROW(),COLUMN(NOTA[ID]))),-1)))</f>
        <v/>
      </c>
      <c r="AI27" s="25" t="str">
        <f ca="1">IF(NOTA[[#This Row],[ID_H]]="","",IF(NOTA[[#This Row],[FAKTUR]]="",INDIRECT(ADDRESS(ROW()-1,COLUMN())),NOTA[[#This Row],[FAKTUR]]))</f>
        <v/>
      </c>
      <c r="AJ27" s="26" t="str">
        <f ca="1">IF(NOTA[[#This Row],[ID]]="","",COUNTIF(NOTA[ID_H],NOTA[[#This Row],[ID_H]]))</f>
        <v/>
      </c>
      <c r="AK27" s="26" t="str">
        <f ca="1">IF(NOTA[[#This Row],[TGL.NOTA]]="",IF(NOTA[[#This Row],[SUPPLIER_H]]="","",AK26),MONTH(NOTA[[#This Row],[TGL.NOTA]]))</f>
        <v/>
      </c>
      <c r="AL27" s="26" t="str">
        <f>LOWER(SUBSTITUTE(SUBSTITUTE(SUBSTITUTE(SUBSTITUTE(SUBSTITUTE(SUBSTITUTE(SUBSTITUTE(SUBSTITUTE(SUBSTITUTE(NOTA[NAMA BARANG]," ",),".",""),"-",""),"(",""),")",""),",",""),"/",""),"""",""),"+",""))</f>
        <v/>
      </c>
      <c r="AM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6" t="str">
        <f>IF(NOTA[[#This Row],[CONCAT4]]="","",_xlfn.IFNA(MATCH(NOTA[[#This Row],[CONCAT4]],[2]!RAW[CONCAT_H],0),FALSE))</f>
        <v/>
      </c>
      <c r="AQ27" s="26" t="str">
        <f>IF(NOTA[[#This Row],[CONCAT1]]="","",MATCH(NOTA[[#This Row],[CONCAT1]],[3]!db[NB NOTA_C],0)+1)</f>
        <v/>
      </c>
    </row>
    <row r="28" spans="1:43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/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5" t="str">
        <f ca="1">IF(NOTA[[#This Row],[NAMA BARANG]]="","",INDEX(NOTA[SUPPLIER],MATCH(,INDIRECT(ADDRESS(ROW(NOTA[ID]),COLUMN(NOTA[ID]))&amp;":"&amp;ADDRESS(ROW(),COLUMN(NOTA[ID]))),-1)))</f>
        <v/>
      </c>
      <c r="AI28" s="25" t="str">
        <f ca="1">IF(NOTA[[#This Row],[ID_H]]="","",IF(NOTA[[#This Row],[FAKTUR]]="",INDIRECT(ADDRESS(ROW()-1,COLUMN())),NOTA[[#This Row],[FAKTUR]]))</f>
        <v/>
      </c>
      <c r="AJ28" s="26" t="str">
        <f ca="1">IF(NOTA[[#This Row],[ID]]="","",COUNTIF(NOTA[ID_H],NOTA[[#This Row],[ID_H]]))</f>
        <v/>
      </c>
      <c r="AK28" s="26" t="str">
        <f ca="1">IF(NOTA[[#This Row],[TGL.NOTA]]="",IF(NOTA[[#This Row],[SUPPLIER_H]]="","",AK27),MONTH(NOTA[[#This Row],[TGL.NOTA]]))</f>
        <v/>
      </c>
      <c r="AL28" s="26" t="str">
        <f>LOWER(SUBSTITUTE(SUBSTITUTE(SUBSTITUTE(SUBSTITUTE(SUBSTITUTE(SUBSTITUTE(SUBSTITUTE(SUBSTITUTE(SUBSTITUTE(NOTA[NAMA BARANG]," ",),".",""),"-",""),"(",""),")",""),",",""),"/",""),"""",""),"+",""))</f>
        <v/>
      </c>
      <c r="AM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6" t="str">
        <f>IF(NOTA[[#This Row],[CONCAT4]]="","",_xlfn.IFNA(MATCH(NOTA[[#This Row],[CONCAT4]],[2]!RAW[CONCAT_H],0),FALSE))</f>
        <v/>
      </c>
      <c r="AQ28" s="26" t="str">
        <f>IF(NOTA[[#This Row],[CONCAT1]]="","",MATCH(NOTA[[#This Row],[CONCAT1]],[3]!db[NB NOTA_C],0)+1)</f>
        <v/>
      </c>
    </row>
    <row r="29" spans="1:43" ht="20.100000000000001" customHeight="1" x14ac:dyDescent="0.25">
      <c r="A2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26" t="str">
        <f>IF(NOTA[[#This Row],[ID_P]]="","",MATCH(NOTA[[#This Row],[ID_P]],[1]!B_MSK[N_ID],0))</f>
        <v/>
      </c>
      <c r="D29" s="26" t="str">
        <f ca="1">IF(NOTA[[#This Row],[NAMA BARANG]]="","",INDEX(NOTA[ID],MATCH(,INDIRECT(ADDRESS(ROW(NOTA[ID]),COLUMN(NOTA[ID]))&amp;":"&amp;ADDRESS(ROW(),COLUMN(NOTA[ID]))),-1)))</f>
        <v/>
      </c>
      <c r="E29" s="30"/>
      <c r="H29" s="24"/>
      <c r="N29" s="26"/>
      <c r="Q29" s="28"/>
      <c r="R29" s="21"/>
      <c r="S29" s="29"/>
      <c r="U29" s="22"/>
      <c r="V29" s="27"/>
      <c r="W29" s="22" t="str">
        <f>IF(NOTA[[#This Row],[HARGA/ CTN]]="",NOTA[[#This Row],[JUMLAH_H]],NOTA[[#This Row],[HARGA/ CTN]]*IF(NOTA[[#This Row],[C]]="",0,NOTA[[#This Row],[C]]))</f>
        <v/>
      </c>
      <c r="X29" s="22" t="str">
        <f>IF(NOTA[[#This Row],[JUMLAH]]="","",NOTA[[#This Row],[JUMLAH]]*NOTA[[#This Row],[DISC 1]])</f>
        <v/>
      </c>
      <c r="Y29" s="22" t="str">
        <f>IF(NOTA[[#This Row],[JUMLAH]]="","",(NOTA[[#This Row],[JUMLAH]]-NOTA[[#This Row],[DISC 1-]])*NOTA[[#This Row],[DISC 2]])</f>
        <v/>
      </c>
      <c r="Z29" s="22" t="str">
        <f>IF(NOTA[[#This Row],[JUMLAH]]="","",NOTA[[#This Row],[DISC 1-]]+NOTA[[#This Row],[DISC 2-]])</f>
        <v/>
      </c>
      <c r="AA29" s="22" t="str">
        <f>IF(NOTA[[#This Row],[JUMLAH]]="","",NOTA[[#This Row],[JUMLAH]]-NOTA[[#This Row],[DISC]])</f>
        <v/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" s="49" t="str">
        <f>IF(OR(NOTA[[#This Row],[QTY]]="",NOTA[[#This Row],[HARGA SATUAN]]="",),"",NOTA[[#This Row],[QTY]]*NOTA[[#This Row],[HARGA SATUAN]])</f>
        <v/>
      </c>
      <c r="AG29" s="23" t="str">
        <f ca="1">IF(NOTA[ID_H]="","",INDEX(NOTA[TANGGAL],MATCH(,INDIRECT(ADDRESS(ROW(NOTA[TANGGAL]),COLUMN(NOTA[TANGGAL]))&amp;":"&amp;ADDRESS(ROW(),COLUMN(NOTA[TANGGAL]))),-1)))</f>
        <v/>
      </c>
      <c r="AH29" s="25" t="str">
        <f ca="1">IF(NOTA[[#This Row],[NAMA BARANG]]="","",INDEX(NOTA[SUPPLIER],MATCH(,INDIRECT(ADDRESS(ROW(NOTA[ID]),COLUMN(NOTA[ID]))&amp;":"&amp;ADDRESS(ROW(),COLUMN(NOTA[ID]))),-1)))</f>
        <v/>
      </c>
      <c r="AI29" s="25" t="str">
        <f ca="1">IF(NOTA[[#This Row],[ID_H]]="","",IF(NOTA[[#This Row],[FAKTUR]]="",INDIRECT(ADDRESS(ROW()-1,COLUMN())),NOTA[[#This Row],[FAKTUR]]))</f>
        <v/>
      </c>
      <c r="AJ29" s="26" t="str">
        <f ca="1">IF(NOTA[[#This Row],[ID]]="","",COUNTIF(NOTA[ID_H],NOTA[[#This Row],[ID_H]]))</f>
        <v/>
      </c>
      <c r="AK29" s="26" t="str">
        <f ca="1">IF(NOTA[[#This Row],[TGL.NOTA]]="",IF(NOTA[[#This Row],[SUPPLIER_H]]="","",AK28),MONTH(NOTA[[#This Row],[TGL.NOTA]]))</f>
        <v/>
      </c>
      <c r="AL29" s="26" t="str">
        <f>LOWER(SUBSTITUTE(SUBSTITUTE(SUBSTITUTE(SUBSTITUTE(SUBSTITUTE(SUBSTITUTE(SUBSTITUTE(SUBSTITUTE(SUBSTITUTE(NOTA[NAMA BARANG]," ",),".",""),"-",""),"(",""),")",""),",",""),"/",""),"""",""),"+",""))</f>
        <v/>
      </c>
      <c r="AM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26" t="str">
        <f>IF(NOTA[[#This Row],[CONCAT4]]="","",_xlfn.IFNA(MATCH(NOTA[[#This Row],[CONCAT4]],[2]!RAW[CONCAT_H],0),FALSE))</f>
        <v/>
      </c>
      <c r="AQ29" s="26" t="str">
        <f>IF(NOTA[[#This Row],[CONCAT1]]="","",MATCH(NOTA[[#This Row],[CONCAT1]],[3]!db[NB NOTA_C],0)+1)</f>
        <v/>
      </c>
    </row>
    <row r="30" spans="1:43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 t="str">
        <f ca="1">IF(NOTA[[#This Row],[NAMA BARANG]]="","",INDEX(NOTA[ID],MATCH(,INDIRECT(ADDRESS(ROW(NOTA[ID]),COLUMN(NOTA[ID]))&amp;":"&amp;ADDRESS(ROW(),COLUMN(NOTA[ID]))),-1)))</f>
        <v/>
      </c>
      <c r="E30" s="30"/>
      <c r="H30" s="24"/>
      <c r="N30" s="26"/>
      <c r="Q30" s="28"/>
      <c r="R30" s="21"/>
      <c r="S30" s="29"/>
      <c r="U30" s="22"/>
      <c r="V30" s="27"/>
      <c r="W30" s="22" t="str">
        <f>IF(NOTA[[#This Row],[HARGA/ CTN]]="",NOTA[[#This Row],[JUMLAH_H]],NOTA[[#This Row],[HARGA/ CTN]]*IF(NOTA[[#This Row],[C]]="",0,NOTA[[#This Row],[C]]))</f>
        <v/>
      </c>
      <c r="X30" s="22" t="str">
        <f>IF(NOTA[[#This Row],[JUMLAH]]="","",NOTA[[#This Row],[JUMLAH]]*NOTA[[#This Row],[DISC 1]])</f>
        <v/>
      </c>
      <c r="Y30" s="22" t="str">
        <f>IF(NOTA[[#This Row],[JUMLAH]]="","",(NOTA[[#This Row],[JUMLAH]]-NOTA[[#This Row],[DISC 1-]])*NOTA[[#This Row],[DISC 2]])</f>
        <v/>
      </c>
      <c r="Z30" s="22" t="str">
        <f>IF(NOTA[[#This Row],[JUMLAH]]="","",NOTA[[#This Row],[DISC 1-]]+NOTA[[#This Row],[DISC 2-]])</f>
        <v/>
      </c>
      <c r="AA30" s="22" t="str">
        <f>IF(NOTA[[#This Row],[JUMLAH]]="","",NOTA[[#This Row],[JUMLAH]]-NOTA[[#This Row],[DISC]])</f>
        <v/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49" t="str">
        <f>IF(OR(NOTA[[#This Row],[QTY]]="",NOTA[[#This Row],[HARGA SATUAN]]="",),"",NOTA[[#This Row],[QTY]]*NOTA[[#This Row],[HARGA SATUAN]])</f>
        <v/>
      </c>
      <c r="AG30" s="23" t="str">
        <f ca="1">IF(NOTA[ID_H]="","",INDEX(NOTA[TANGGAL],MATCH(,INDIRECT(ADDRESS(ROW(NOTA[TANGGAL]),COLUMN(NOTA[TANGGAL]))&amp;":"&amp;ADDRESS(ROW(),COLUMN(NOTA[TANGGAL]))),-1)))</f>
        <v/>
      </c>
      <c r="AH30" s="25" t="str">
        <f ca="1">IF(NOTA[[#This Row],[NAMA BARANG]]="","",INDEX(NOTA[SUPPLIER],MATCH(,INDIRECT(ADDRESS(ROW(NOTA[ID]),COLUMN(NOTA[ID]))&amp;":"&amp;ADDRESS(ROW(),COLUMN(NOTA[ID]))),-1)))</f>
        <v/>
      </c>
      <c r="AI30" s="25" t="str">
        <f ca="1">IF(NOTA[[#This Row],[ID_H]]="","",IF(NOTA[[#This Row],[FAKTUR]]="",INDIRECT(ADDRESS(ROW()-1,COLUMN())),NOTA[[#This Row],[FAKTUR]]))</f>
        <v/>
      </c>
      <c r="AJ30" s="26" t="str">
        <f ca="1">IF(NOTA[[#This Row],[ID]]="","",COUNTIF(NOTA[ID_H],NOTA[[#This Row],[ID_H]]))</f>
        <v/>
      </c>
      <c r="AK30" s="26" t="str">
        <f ca="1">IF(NOTA[[#This Row],[TGL.NOTA]]="",IF(NOTA[[#This Row],[SUPPLIER_H]]="","",AK29),MONTH(NOTA[[#This Row],[TGL.NOTA]]))</f>
        <v/>
      </c>
      <c r="AL30" s="26" t="str">
        <f>LOWER(SUBSTITUTE(SUBSTITUTE(SUBSTITUTE(SUBSTITUTE(SUBSTITUTE(SUBSTITUTE(SUBSTITUTE(SUBSTITUTE(SUBSTITUTE(NOTA[NAMA BARANG]," ",),".",""),"-",""),"(",""),")",""),",",""),"/",""),"""",""),"+",""))</f>
        <v/>
      </c>
      <c r="AM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6" t="str">
        <f>IF(NOTA[[#This Row],[CONCAT4]]="","",_xlfn.IFNA(MATCH(NOTA[[#This Row],[CONCAT4]],[2]!RAW[CONCAT_H],0),FALSE))</f>
        <v/>
      </c>
      <c r="AQ30" s="26" t="str">
        <f>IF(NOTA[[#This Row],[CONCAT1]]="","",MATCH(NOTA[[#This Row],[CONCAT1]],[3]!db[NB NOTA_C],0)+1)</f>
        <v/>
      </c>
    </row>
    <row r="31" spans="1:43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 t="str">
        <f ca="1">IF(NOTA[[#This Row],[NAMA BARANG]]="","",INDEX(NOTA[ID],MATCH(,INDIRECT(ADDRESS(ROW(NOTA[ID]),COLUMN(NOTA[ID]))&amp;":"&amp;ADDRESS(ROW(),COLUMN(NOTA[ID]))),-1)))</f>
        <v/>
      </c>
      <c r="E31" s="30"/>
      <c r="H31" s="24"/>
      <c r="N31" s="26"/>
      <c r="Q31" s="28"/>
      <c r="R31" s="21"/>
      <c r="S31" s="29"/>
      <c r="U31" s="22"/>
      <c r="V31" s="27"/>
      <c r="W31" s="22" t="str">
        <f>IF(NOTA[[#This Row],[HARGA/ CTN]]="",NOTA[[#This Row],[JUMLAH_H]],NOTA[[#This Row],[HARGA/ CTN]]*IF(NOTA[[#This Row],[C]]="",0,NOTA[[#This Row],[C]]))</f>
        <v/>
      </c>
      <c r="X31" s="22" t="str">
        <f>IF(NOTA[[#This Row],[JUMLAH]]="","",NOTA[[#This Row],[JUMLAH]]*NOTA[[#This Row],[DISC 1]])</f>
        <v/>
      </c>
      <c r="Y31" s="22" t="str">
        <f>IF(NOTA[[#This Row],[JUMLAH]]="","",(NOTA[[#This Row],[JUMLAH]]-NOTA[[#This Row],[DISC 1-]])*NOTA[[#This Row],[DISC 2]])</f>
        <v/>
      </c>
      <c r="Z31" s="22" t="str">
        <f>IF(NOTA[[#This Row],[JUMLAH]]="","",NOTA[[#This Row],[DISC 1-]]+NOTA[[#This Row],[DISC 2-]])</f>
        <v/>
      </c>
      <c r="AA31" s="22" t="str">
        <f>IF(NOTA[[#This Row],[JUMLAH]]="","",NOTA[[#This Row],[JUMLAH]]-NOTA[[#This Row],[DISC]])</f>
        <v/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" s="49" t="str">
        <f>IF(OR(NOTA[[#This Row],[QTY]]="",NOTA[[#This Row],[HARGA SATUAN]]="",),"",NOTA[[#This Row],[QTY]]*NOTA[[#This Row],[HARGA SATUAN]])</f>
        <v/>
      </c>
      <c r="AG31" s="23" t="str">
        <f ca="1">IF(NOTA[ID_H]="","",INDEX(NOTA[TANGGAL],MATCH(,INDIRECT(ADDRESS(ROW(NOTA[TANGGAL]),COLUMN(NOTA[TANGGAL]))&amp;":"&amp;ADDRESS(ROW(),COLUMN(NOTA[TANGGAL]))),-1)))</f>
        <v/>
      </c>
      <c r="AH31" s="25" t="str">
        <f ca="1">IF(NOTA[[#This Row],[NAMA BARANG]]="","",INDEX(NOTA[SUPPLIER],MATCH(,INDIRECT(ADDRESS(ROW(NOTA[ID]),COLUMN(NOTA[ID]))&amp;":"&amp;ADDRESS(ROW(),COLUMN(NOTA[ID]))),-1)))</f>
        <v/>
      </c>
      <c r="AI31" s="25" t="str">
        <f ca="1">IF(NOTA[[#This Row],[ID_H]]="","",IF(NOTA[[#This Row],[FAKTUR]]="",INDIRECT(ADDRESS(ROW()-1,COLUMN())),NOTA[[#This Row],[FAKTUR]]))</f>
        <v/>
      </c>
      <c r="AJ31" s="26" t="str">
        <f ca="1">IF(NOTA[[#This Row],[ID]]="","",COUNTIF(NOTA[ID_H],NOTA[[#This Row],[ID_H]]))</f>
        <v/>
      </c>
      <c r="AK31" s="26" t="str">
        <f ca="1">IF(NOTA[[#This Row],[TGL.NOTA]]="",IF(NOTA[[#This Row],[SUPPLIER_H]]="","",AK30),MONTH(NOTA[[#This Row],[TGL.NOTA]]))</f>
        <v/>
      </c>
      <c r="AL31" s="26" t="str">
        <f>LOWER(SUBSTITUTE(SUBSTITUTE(SUBSTITUTE(SUBSTITUTE(SUBSTITUTE(SUBSTITUTE(SUBSTITUTE(SUBSTITUTE(SUBSTITUTE(NOTA[NAMA BARANG]," ",),".",""),"-",""),"(",""),")",""),",",""),"/",""),"""",""),"+",""))</f>
        <v/>
      </c>
      <c r="AM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" s="26" t="str">
        <f>IF(NOTA[[#This Row],[CONCAT4]]="","",_xlfn.IFNA(MATCH(NOTA[[#This Row],[CONCAT4]],[2]!RAW[CONCAT_H],0),FALSE))</f>
        <v/>
      </c>
      <c r="AQ31" s="26" t="str">
        <f>IF(NOTA[[#This Row],[CONCAT1]]="","",MATCH(NOTA[[#This Row],[CONCAT1]],[3]!db[NB NOTA_C],0)+1)</f>
        <v/>
      </c>
    </row>
    <row r="32" spans="1:43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 t="str">
        <f ca="1">IF(NOTA[[#This Row],[NAMA BARANG]]="","",INDEX(NOTA[ID],MATCH(,INDIRECT(ADDRESS(ROW(NOTA[ID]),COLUMN(NOTA[ID]))&amp;":"&amp;ADDRESS(ROW(),COLUMN(NOTA[ID]))),-1)))</f>
        <v/>
      </c>
      <c r="E32" s="30"/>
      <c r="H32" s="24"/>
      <c r="N32" s="26"/>
      <c r="Q32" s="28"/>
      <c r="R32" s="21"/>
      <c r="S32" s="29"/>
      <c r="U32" s="22"/>
      <c r="V32" s="27"/>
      <c r="W32" s="22" t="str">
        <f>IF(NOTA[[#This Row],[HARGA/ CTN]]="",NOTA[[#This Row],[JUMLAH_H]],NOTA[[#This Row],[HARGA/ CTN]]*IF(NOTA[[#This Row],[C]]="",0,NOTA[[#This Row],[C]]))</f>
        <v/>
      </c>
      <c r="X32" s="22" t="str">
        <f>IF(NOTA[[#This Row],[JUMLAH]]="","",NOTA[[#This Row],[JUMLAH]]*NOTA[[#This Row],[DISC 1]])</f>
        <v/>
      </c>
      <c r="Y32" s="22" t="str">
        <f>IF(NOTA[[#This Row],[JUMLAH]]="","",(NOTA[[#This Row],[JUMLAH]]-NOTA[[#This Row],[DISC 1-]])*NOTA[[#This Row],[DISC 2]])</f>
        <v/>
      </c>
      <c r="Z32" s="22" t="str">
        <f>IF(NOTA[[#This Row],[JUMLAH]]="","",NOTA[[#This Row],[DISC 1-]]+NOTA[[#This Row],[DISC 2-]])</f>
        <v/>
      </c>
      <c r="AA32" s="22" t="str">
        <f>IF(NOTA[[#This Row],[JUMLAH]]="","",NOTA[[#This Row],[JUMLAH]]-NOTA[[#This Row],[DISC]])</f>
        <v/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" s="49" t="str">
        <f>IF(OR(NOTA[[#This Row],[QTY]]="",NOTA[[#This Row],[HARGA SATUAN]]="",),"",NOTA[[#This Row],[QTY]]*NOTA[[#This Row],[HARGA SATUAN]])</f>
        <v/>
      </c>
      <c r="AG32" s="23" t="str">
        <f ca="1">IF(NOTA[ID_H]="","",INDEX(NOTA[TANGGAL],MATCH(,INDIRECT(ADDRESS(ROW(NOTA[TANGGAL]),COLUMN(NOTA[TANGGAL]))&amp;":"&amp;ADDRESS(ROW(),COLUMN(NOTA[TANGGAL]))),-1)))</f>
        <v/>
      </c>
      <c r="AH32" s="25" t="str">
        <f ca="1">IF(NOTA[[#This Row],[NAMA BARANG]]="","",INDEX(NOTA[SUPPLIER],MATCH(,INDIRECT(ADDRESS(ROW(NOTA[ID]),COLUMN(NOTA[ID]))&amp;":"&amp;ADDRESS(ROW(),COLUMN(NOTA[ID]))),-1)))</f>
        <v/>
      </c>
      <c r="AI32" s="25" t="str">
        <f ca="1">IF(NOTA[[#This Row],[ID_H]]="","",IF(NOTA[[#This Row],[FAKTUR]]="",INDIRECT(ADDRESS(ROW()-1,COLUMN())),NOTA[[#This Row],[FAKTUR]]))</f>
        <v/>
      </c>
      <c r="AJ32" s="26" t="str">
        <f ca="1">IF(NOTA[[#This Row],[ID]]="","",COUNTIF(NOTA[ID_H],NOTA[[#This Row],[ID_H]]))</f>
        <v/>
      </c>
      <c r="AK32" s="26" t="str">
        <f ca="1">IF(NOTA[[#This Row],[TGL.NOTA]]="",IF(NOTA[[#This Row],[SUPPLIER_H]]="","",AK31),MONTH(NOTA[[#This Row],[TGL.NOTA]]))</f>
        <v/>
      </c>
      <c r="AL32" s="26" t="str">
        <f>LOWER(SUBSTITUTE(SUBSTITUTE(SUBSTITUTE(SUBSTITUTE(SUBSTITUTE(SUBSTITUTE(SUBSTITUTE(SUBSTITUTE(SUBSTITUTE(NOTA[NAMA BARANG]," ",),".",""),"-",""),"(",""),")",""),",",""),"/",""),"""",""),"+",""))</f>
        <v/>
      </c>
      <c r="AM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6" t="str">
        <f>IF(NOTA[[#This Row],[CONCAT4]]="","",_xlfn.IFNA(MATCH(NOTA[[#This Row],[CONCAT4]],[2]!RAW[CONCAT_H],0),FALSE))</f>
        <v/>
      </c>
      <c r="AQ32" s="26" t="str">
        <f>IF(NOTA[[#This Row],[CONCAT1]]="","",MATCH(NOTA[[#This Row],[CONCAT1]],[3]!db[NB NOTA_C],0)+1)</f>
        <v/>
      </c>
    </row>
    <row r="33" spans="1:43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 t="str">
        <f ca="1">IF(NOTA[[#This Row],[NAMA BARANG]]="","",INDEX(NOTA[ID],MATCH(,INDIRECT(ADDRESS(ROW(NOTA[ID]),COLUMN(NOTA[ID]))&amp;":"&amp;ADDRESS(ROW(),COLUMN(NOTA[ID]))),-1)))</f>
        <v/>
      </c>
      <c r="E33" s="30"/>
      <c r="H33" s="24"/>
      <c r="N33" s="26"/>
      <c r="Q33" s="28"/>
      <c r="R33" s="21"/>
      <c r="S33" s="29"/>
      <c r="U33" s="22"/>
      <c r="V33" s="27"/>
      <c r="W33" s="22" t="str">
        <f>IF(NOTA[[#This Row],[HARGA/ CTN]]="",NOTA[[#This Row],[JUMLAH_H]],NOTA[[#This Row],[HARGA/ CTN]]*IF(NOTA[[#This Row],[C]]="",0,NOTA[[#This Row],[C]]))</f>
        <v/>
      </c>
      <c r="X33" s="22" t="str">
        <f>IF(NOTA[[#This Row],[JUMLAH]]="","",NOTA[[#This Row],[JUMLAH]]*NOTA[[#This Row],[DISC 1]])</f>
        <v/>
      </c>
      <c r="Y33" s="22" t="str">
        <f>IF(NOTA[[#This Row],[JUMLAH]]="","",(NOTA[[#This Row],[JUMLAH]]-NOTA[[#This Row],[DISC 1-]])*NOTA[[#This Row],[DISC 2]])</f>
        <v/>
      </c>
      <c r="Z33" s="22" t="str">
        <f>IF(NOTA[[#This Row],[JUMLAH]]="","",NOTA[[#This Row],[DISC 1-]]+NOTA[[#This Row],[DISC 2-]])</f>
        <v/>
      </c>
      <c r="AA33" s="22" t="str">
        <f>IF(NOTA[[#This Row],[JUMLAH]]="","",NOTA[[#This Row],[JUMLAH]]-NOTA[[#This Row],[DISC]])</f>
        <v/>
      </c>
      <c r="AB33" s="22"/>
      <c r="AC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" s="49" t="str">
        <f>IF(OR(NOTA[[#This Row],[QTY]]="",NOTA[[#This Row],[HARGA SATUAN]]="",),"",NOTA[[#This Row],[QTY]]*NOTA[[#This Row],[HARGA SATUAN]])</f>
        <v/>
      </c>
      <c r="AG33" s="23" t="str">
        <f ca="1">IF(NOTA[ID_H]="","",INDEX(NOTA[TANGGAL],MATCH(,INDIRECT(ADDRESS(ROW(NOTA[TANGGAL]),COLUMN(NOTA[TANGGAL]))&amp;":"&amp;ADDRESS(ROW(),COLUMN(NOTA[TANGGAL]))),-1)))</f>
        <v/>
      </c>
      <c r="AH33" s="25" t="str">
        <f ca="1">IF(NOTA[[#This Row],[NAMA BARANG]]="","",INDEX(NOTA[SUPPLIER],MATCH(,INDIRECT(ADDRESS(ROW(NOTA[ID]),COLUMN(NOTA[ID]))&amp;":"&amp;ADDRESS(ROW(),COLUMN(NOTA[ID]))),-1)))</f>
        <v/>
      </c>
      <c r="AI33" s="25" t="str">
        <f ca="1">IF(NOTA[[#This Row],[ID_H]]="","",IF(NOTA[[#This Row],[FAKTUR]]="",INDIRECT(ADDRESS(ROW()-1,COLUMN())),NOTA[[#This Row],[FAKTUR]]))</f>
        <v/>
      </c>
      <c r="AJ33" s="26" t="str">
        <f ca="1">IF(NOTA[[#This Row],[ID]]="","",COUNTIF(NOTA[ID_H],NOTA[[#This Row],[ID_H]]))</f>
        <v/>
      </c>
      <c r="AK33" s="26" t="str">
        <f ca="1">IF(NOTA[[#This Row],[TGL.NOTA]]="",IF(NOTA[[#This Row],[SUPPLIER_H]]="","",AK32),MONTH(NOTA[[#This Row],[TGL.NOTA]]))</f>
        <v/>
      </c>
      <c r="AL33" s="26" t="str">
        <f>LOWER(SUBSTITUTE(SUBSTITUTE(SUBSTITUTE(SUBSTITUTE(SUBSTITUTE(SUBSTITUTE(SUBSTITUTE(SUBSTITUTE(SUBSTITUTE(NOTA[NAMA BARANG]," ",),".",""),"-",""),"(",""),")",""),",",""),"/",""),"""",""),"+",""))</f>
        <v/>
      </c>
      <c r="AM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26" t="str">
        <f>IF(NOTA[[#This Row],[CONCAT4]]="","",_xlfn.IFNA(MATCH(NOTA[[#This Row],[CONCAT4]],[2]!RAW[CONCAT_H],0),FALSE))</f>
        <v/>
      </c>
      <c r="AQ33" s="26" t="str">
        <f>IF(NOTA[[#This Row],[CONCAT1]]="","",MATCH(NOTA[[#This Row],[CONCAT1]],[3]!db[NB NOTA_C],0)+1)</f>
        <v/>
      </c>
    </row>
    <row r="34" spans="1:43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/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5" t="str">
        <f ca="1">IF(NOTA[[#This Row],[NAMA BARANG]]="","",INDEX(NOTA[SUPPLIER],MATCH(,INDIRECT(ADDRESS(ROW(NOTA[ID]),COLUMN(NOTA[ID]))&amp;":"&amp;ADDRESS(ROW(),COLUMN(NOTA[ID]))),-1)))</f>
        <v/>
      </c>
      <c r="AI34" s="25" t="str">
        <f ca="1">IF(NOTA[[#This Row],[ID_H]]="","",IF(NOTA[[#This Row],[FAKTUR]]="",INDIRECT(ADDRESS(ROW()-1,COLUMN())),NOTA[[#This Row],[FAKTUR]]))</f>
        <v/>
      </c>
      <c r="AJ34" s="26" t="str">
        <f ca="1">IF(NOTA[[#This Row],[ID]]="","",COUNTIF(NOTA[ID_H],NOTA[[#This Row],[ID_H]]))</f>
        <v/>
      </c>
      <c r="AK34" s="26" t="str">
        <f ca="1">IF(NOTA[[#This Row],[TGL.NOTA]]="",IF(NOTA[[#This Row],[SUPPLIER_H]]="","",AK33),MONTH(NOTA[[#This Row],[TGL.NOTA]]))</f>
        <v/>
      </c>
      <c r="AL34" s="26" t="str">
        <f>LOWER(SUBSTITUTE(SUBSTITUTE(SUBSTITUTE(SUBSTITUTE(SUBSTITUTE(SUBSTITUTE(SUBSTITUTE(SUBSTITUTE(SUBSTITUTE(NOTA[NAMA BARANG]," ",),".",""),"-",""),"(",""),")",""),",",""),"/",""),"""",""),"+",""))</f>
        <v/>
      </c>
      <c r="AM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6" t="str">
        <f>IF(NOTA[[#This Row],[CONCAT4]]="","",_xlfn.IFNA(MATCH(NOTA[[#This Row],[CONCAT4]],[2]!RAW[CONCAT_H],0),FALSE))</f>
        <v/>
      </c>
      <c r="AQ34" s="26" t="str">
        <f>IF(NOTA[[#This Row],[CONCAT1]]="","",MATCH(NOTA[[#This Row],[CONCAT1]],[3]!db[NB NOTA_C],0)+1)</f>
        <v/>
      </c>
    </row>
    <row r="35" spans="1:43" ht="20.100000000000001" customHeight="1" x14ac:dyDescent="0.25">
      <c r="A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6" t="str">
        <f>IF(NOTA[[#This Row],[ID_P]]="","",MATCH(NOTA[[#This Row],[ID_P]],[1]!B_MSK[N_ID],0))</f>
        <v/>
      </c>
      <c r="D35" s="26" t="str">
        <f ca="1">IF(NOTA[[#This Row],[NAMA BARANG]]="","",INDEX(NOTA[ID],MATCH(,INDIRECT(ADDRESS(ROW(NOTA[ID]),COLUMN(NOTA[ID]))&amp;":"&amp;ADDRESS(ROW(),COLUMN(NOTA[ID]))),-1)))</f>
        <v/>
      </c>
      <c r="E35" s="30"/>
      <c r="H35" s="24"/>
      <c r="N35" s="26"/>
      <c r="Q35" s="28"/>
      <c r="R35" s="21"/>
      <c r="S35" s="29"/>
      <c r="U35" s="22"/>
      <c r="V35" s="27"/>
      <c r="W35" s="22" t="str">
        <f>IF(NOTA[[#This Row],[HARGA/ CTN]]="",NOTA[[#This Row],[JUMLAH_H]],NOTA[[#This Row],[HARGA/ CTN]]*IF(NOTA[[#This Row],[C]]="",0,NOTA[[#This Row],[C]]))</f>
        <v/>
      </c>
      <c r="X35" s="22" t="str">
        <f>IF(NOTA[[#This Row],[JUMLAH]]="","",NOTA[[#This Row],[JUMLAH]]*NOTA[[#This Row],[DISC 1]])</f>
        <v/>
      </c>
      <c r="Y35" s="22" t="str">
        <f>IF(NOTA[[#This Row],[JUMLAH]]="","",(NOTA[[#This Row],[JUMLAH]]-NOTA[[#This Row],[DISC 1-]])*NOTA[[#This Row],[DISC 2]])</f>
        <v/>
      </c>
      <c r="Z35" s="22" t="str">
        <f>IF(NOTA[[#This Row],[JUMLAH]]="","",NOTA[[#This Row],[DISC 1-]]+NOTA[[#This Row],[DISC 2-]])</f>
        <v/>
      </c>
      <c r="AA35" s="22" t="str">
        <f>IF(NOTA[[#This Row],[JUMLAH]]="","",NOTA[[#This Row],[JUMLAH]]-NOTA[[#This Row],[DISC]])</f>
        <v/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" s="49" t="str">
        <f>IF(OR(NOTA[[#This Row],[QTY]]="",NOTA[[#This Row],[HARGA SATUAN]]="",),"",NOTA[[#This Row],[QTY]]*NOTA[[#This Row],[HARGA SATUAN]])</f>
        <v/>
      </c>
      <c r="AG35" s="23" t="str">
        <f ca="1">IF(NOTA[ID_H]="","",INDEX(NOTA[TANGGAL],MATCH(,INDIRECT(ADDRESS(ROW(NOTA[TANGGAL]),COLUMN(NOTA[TANGGAL]))&amp;":"&amp;ADDRESS(ROW(),COLUMN(NOTA[TANGGAL]))),-1)))</f>
        <v/>
      </c>
      <c r="AH35" s="25" t="str">
        <f ca="1">IF(NOTA[[#This Row],[NAMA BARANG]]="","",INDEX(NOTA[SUPPLIER],MATCH(,INDIRECT(ADDRESS(ROW(NOTA[ID]),COLUMN(NOTA[ID]))&amp;":"&amp;ADDRESS(ROW(),COLUMN(NOTA[ID]))),-1)))</f>
        <v/>
      </c>
      <c r="AI35" s="25" t="str">
        <f ca="1">IF(NOTA[[#This Row],[ID_H]]="","",IF(NOTA[[#This Row],[FAKTUR]]="",INDIRECT(ADDRESS(ROW()-1,COLUMN())),NOTA[[#This Row],[FAKTUR]]))</f>
        <v/>
      </c>
      <c r="AJ35" s="26" t="str">
        <f ca="1">IF(NOTA[[#This Row],[ID]]="","",COUNTIF(NOTA[ID_H],NOTA[[#This Row],[ID_H]]))</f>
        <v/>
      </c>
      <c r="AK35" s="26" t="str">
        <f ca="1">IF(NOTA[[#This Row],[TGL.NOTA]]="",IF(NOTA[[#This Row],[SUPPLIER_H]]="","",AK34),MONTH(NOTA[[#This Row],[TGL.NOTA]]))</f>
        <v/>
      </c>
      <c r="AL35" s="26" t="str">
        <f>LOWER(SUBSTITUTE(SUBSTITUTE(SUBSTITUTE(SUBSTITUTE(SUBSTITUTE(SUBSTITUTE(SUBSTITUTE(SUBSTITUTE(SUBSTITUTE(NOTA[NAMA BARANG]," ",),".",""),"-",""),"(",""),")",""),",",""),"/",""),"""",""),"+",""))</f>
        <v/>
      </c>
      <c r="AM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26" t="str">
        <f>IF(NOTA[[#This Row],[CONCAT4]]="","",_xlfn.IFNA(MATCH(NOTA[[#This Row],[CONCAT4]],[2]!RAW[CONCAT_H],0),FALSE))</f>
        <v/>
      </c>
      <c r="AQ35" s="26" t="str">
        <f>IF(NOTA[[#This Row],[CONCAT1]]="","",MATCH(NOTA[[#This Row],[CONCAT1]],[3]!db[NB NOTA_C],0)+1)</f>
        <v/>
      </c>
    </row>
    <row r="36" spans="1:43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 t="str">
        <f ca="1">IF(NOTA[[#This Row],[NAMA BARANG]]="","",INDEX(NOTA[ID],MATCH(,INDIRECT(ADDRESS(ROW(NOTA[ID]),COLUMN(NOTA[ID]))&amp;":"&amp;ADDRESS(ROW(),COLUMN(NOTA[ID]))),-1)))</f>
        <v/>
      </c>
      <c r="E36" s="30"/>
      <c r="H36" s="24"/>
      <c r="N36" s="26"/>
      <c r="Q36" s="28"/>
      <c r="R36" s="21"/>
      <c r="S36" s="29"/>
      <c r="U36" s="22"/>
      <c r="V36" s="27"/>
      <c r="W36" s="22" t="str">
        <f>IF(NOTA[[#This Row],[HARGA/ CTN]]="",NOTA[[#This Row],[JUMLAH_H]],NOTA[[#This Row],[HARGA/ CTN]]*IF(NOTA[[#This Row],[C]]="",0,NOTA[[#This Row],[C]]))</f>
        <v/>
      </c>
      <c r="X36" s="22" t="str">
        <f>IF(NOTA[[#This Row],[JUMLAH]]="","",NOTA[[#This Row],[JUMLAH]]*NOTA[[#This Row],[DISC 1]])</f>
        <v/>
      </c>
      <c r="Y36" s="22" t="str">
        <f>IF(NOTA[[#This Row],[JUMLAH]]="","",(NOTA[[#This Row],[JUMLAH]]-NOTA[[#This Row],[DISC 1-]])*NOTA[[#This Row],[DISC 2]])</f>
        <v/>
      </c>
      <c r="Z36" s="22" t="str">
        <f>IF(NOTA[[#This Row],[JUMLAH]]="","",NOTA[[#This Row],[DISC 1-]]+NOTA[[#This Row],[DISC 2-]])</f>
        <v/>
      </c>
      <c r="AA36" s="22" t="str">
        <f>IF(NOTA[[#This Row],[JUMLAH]]="","",NOTA[[#This Row],[JUMLAH]]-NOTA[[#This Row],[DISC]])</f>
        <v/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" s="49" t="str">
        <f>IF(OR(NOTA[[#This Row],[QTY]]="",NOTA[[#This Row],[HARGA SATUAN]]="",),"",NOTA[[#This Row],[QTY]]*NOTA[[#This Row],[HARGA SATUAN]])</f>
        <v/>
      </c>
      <c r="AG36" s="23" t="str">
        <f ca="1">IF(NOTA[ID_H]="","",INDEX(NOTA[TANGGAL],MATCH(,INDIRECT(ADDRESS(ROW(NOTA[TANGGAL]),COLUMN(NOTA[TANGGAL]))&amp;":"&amp;ADDRESS(ROW(),COLUMN(NOTA[TANGGAL]))),-1)))</f>
        <v/>
      </c>
      <c r="AH36" s="25" t="str">
        <f ca="1">IF(NOTA[[#This Row],[NAMA BARANG]]="","",INDEX(NOTA[SUPPLIER],MATCH(,INDIRECT(ADDRESS(ROW(NOTA[ID]),COLUMN(NOTA[ID]))&amp;":"&amp;ADDRESS(ROW(),COLUMN(NOTA[ID]))),-1)))</f>
        <v/>
      </c>
      <c r="AI36" s="25" t="str">
        <f ca="1">IF(NOTA[[#This Row],[ID_H]]="","",IF(NOTA[[#This Row],[FAKTUR]]="",INDIRECT(ADDRESS(ROW()-1,COLUMN())),NOTA[[#This Row],[FAKTUR]]))</f>
        <v/>
      </c>
      <c r="AJ36" s="26" t="str">
        <f ca="1">IF(NOTA[[#This Row],[ID]]="","",COUNTIF(NOTA[ID_H],NOTA[[#This Row],[ID_H]]))</f>
        <v/>
      </c>
      <c r="AK36" s="26" t="str">
        <f ca="1">IF(NOTA[[#This Row],[TGL.NOTA]]="",IF(NOTA[[#This Row],[SUPPLIER_H]]="","",AK35),MONTH(NOTA[[#This Row],[TGL.NOTA]]))</f>
        <v/>
      </c>
      <c r="AL36" s="26" t="str">
        <f>LOWER(SUBSTITUTE(SUBSTITUTE(SUBSTITUTE(SUBSTITUTE(SUBSTITUTE(SUBSTITUTE(SUBSTITUTE(SUBSTITUTE(SUBSTITUTE(NOTA[NAMA BARANG]," ",),".",""),"-",""),"(",""),")",""),",",""),"/",""),"""",""),"+",""))</f>
        <v/>
      </c>
      <c r="AM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26" t="str">
        <f>IF(NOTA[[#This Row],[CONCAT4]]="","",_xlfn.IFNA(MATCH(NOTA[[#This Row],[CONCAT4]],[2]!RAW[CONCAT_H],0),FALSE))</f>
        <v/>
      </c>
      <c r="AQ36" s="26" t="str">
        <f>IF(NOTA[[#This Row],[CONCAT1]]="","",MATCH(NOTA[[#This Row],[CONCAT1]],[3]!db[NB NOTA_C],0)+1)</f>
        <v/>
      </c>
    </row>
    <row r="37" spans="1:43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 t="str">
        <f ca="1">IF(NOTA[[#This Row],[NAMA BARANG]]="","",INDEX(NOTA[ID],MATCH(,INDIRECT(ADDRESS(ROW(NOTA[ID]),COLUMN(NOTA[ID]))&amp;":"&amp;ADDRESS(ROW(),COLUMN(NOTA[ID]))),-1)))</f>
        <v/>
      </c>
      <c r="E37" s="30"/>
      <c r="H37" s="24"/>
      <c r="N37" s="26"/>
      <c r="Q37" s="28"/>
      <c r="R37" s="21"/>
      <c r="S37" s="29"/>
      <c r="U37" s="22"/>
      <c r="V37" s="27"/>
      <c r="W37" s="22" t="str">
        <f>IF(NOTA[[#This Row],[HARGA/ CTN]]="",NOTA[[#This Row],[JUMLAH_H]],NOTA[[#This Row],[HARGA/ CTN]]*IF(NOTA[[#This Row],[C]]="",0,NOTA[[#This Row],[C]]))</f>
        <v/>
      </c>
      <c r="X37" s="22" t="str">
        <f>IF(NOTA[[#This Row],[JUMLAH]]="","",NOTA[[#This Row],[JUMLAH]]*NOTA[[#This Row],[DISC 1]])</f>
        <v/>
      </c>
      <c r="Y37" s="22" t="str">
        <f>IF(NOTA[[#This Row],[JUMLAH]]="","",(NOTA[[#This Row],[JUMLAH]]-NOTA[[#This Row],[DISC 1-]])*NOTA[[#This Row],[DISC 2]])</f>
        <v/>
      </c>
      <c r="Z37" s="22" t="str">
        <f>IF(NOTA[[#This Row],[JUMLAH]]="","",NOTA[[#This Row],[DISC 1-]]+NOTA[[#This Row],[DISC 2-]])</f>
        <v/>
      </c>
      <c r="AA37" s="22" t="str">
        <f>IF(NOTA[[#This Row],[JUMLAH]]="","",NOTA[[#This Row],[JUMLAH]]-NOTA[[#This Row],[DISC]])</f>
        <v/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49" t="str">
        <f>IF(OR(NOTA[[#This Row],[QTY]]="",NOTA[[#This Row],[HARGA SATUAN]]="",),"",NOTA[[#This Row],[QTY]]*NOTA[[#This Row],[HARGA SATUAN]])</f>
        <v/>
      </c>
      <c r="AG37" s="23" t="str">
        <f ca="1">IF(NOTA[ID_H]="","",INDEX(NOTA[TANGGAL],MATCH(,INDIRECT(ADDRESS(ROW(NOTA[TANGGAL]),COLUMN(NOTA[TANGGAL]))&amp;":"&amp;ADDRESS(ROW(),COLUMN(NOTA[TANGGAL]))),-1)))</f>
        <v/>
      </c>
      <c r="AH37" s="25" t="str">
        <f ca="1">IF(NOTA[[#This Row],[NAMA BARANG]]="","",INDEX(NOTA[SUPPLIER],MATCH(,INDIRECT(ADDRESS(ROW(NOTA[ID]),COLUMN(NOTA[ID]))&amp;":"&amp;ADDRESS(ROW(),COLUMN(NOTA[ID]))),-1)))</f>
        <v/>
      </c>
      <c r="AI37" s="25" t="str">
        <f ca="1">IF(NOTA[[#This Row],[ID_H]]="","",IF(NOTA[[#This Row],[FAKTUR]]="",INDIRECT(ADDRESS(ROW()-1,COLUMN())),NOTA[[#This Row],[FAKTUR]]))</f>
        <v/>
      </c>
      <c r="AJ37" s="26" t="str">
        <f ca="1">IF(NOTA[[#This Row],[ID]]="","",COUNTIF(NOTA[ID_H],NOTA[[#This Row],[ID_H]]))</f>
        <v/>
      </c>
      <c r="AK37" s="26" t="str">
        <f ca="1">IF(NOTA[[#This Row],[TGL.NOTA]]="",IF(NOTA[[#This Row],[SUPPLIER_H]]="","",AK36),MONTH(NOTA[[#This Row],[TGL.NOTA]]))</f>
        <v/>
      </c>
      <c r="AL37" s="26" t="str">
        <f>LOWER(SUBSTITUTE(SUBSTITUTE(SUBSTITUTE(SUBSTITUTE(SUBSTITUTE(SUBSTITUTE(SUBSTITUTE(SUBSTITUTE(SUBSTITUTE(NOTA[NAMA BARANG]," ",),".",""),"-",""),"(",""),")",""),",",""),"/",""),"""",""),"+",""))</f>
        <v/>
      </c>
      <c r="AM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26" t="str">
        <f>IF(NOTA[[#This Row],[CONCAT4]]="","",_xlfn.IFNA(MATCH(NOTA[[#This Row],[CONCAT4]],[2]!RAW[CONCAT_H],0),FALSE))</f>
        <v/>
      </c>
      <c r="AQ37" s="26" t="str">
        <f>IF(NOTA[[#This Row],[CONCAT1]]="","",MATCH(NOTA[[#This Row],[CONCAT1]],[3]!db[NB NOTA_C],0)+1)</f>
        <v/>
      </c>
    </row>
    <row r="38" spans="1:43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 t="str">
        <f ca="1">IF(NOTA[[#This Row],[NAMA BARANG]]="","",INDEX(NOTA[ID],MATCH(,INDIRECT(ADDRESS(ROW(NOTA[ID]),COLUMN(NOTA[ID]))&amp;":"&amp;ADDRESS(ROW(),COLUMN(NOTA[ID]))),-1)))</f>
        <v/>
      </c>
      <c r="E38" s="30"/>
      <c r="H38" s="24"/>
      <c r="N38" s="26"/>
      <c r="Q38" s="28"/>
      <c r="R38" s="21"/>
      <c r="S38" s="29"/>
      <c r="U38" s="22"/>
      <c r="V38" s="27"/>
      <c r="W38" s="22" t="str">
        <f>IF(NOTA[[#This Row],[HARGA/ CTN]]="",NOTA[[#This Row],[JUMLAH_H]],NOTA[[#This Row],[HARGA/ CTN]]*IF(NOTA[[#This Row],[C]]="",0,NOTA[[#This Row],[C]]))</f>
        <v/>
      </c>
      <c r="X38" s="22" t="str">
        <f>IF(NOTA[[#This Row],[JUMLAH]]="","",NOTA[[#This Row],[JUMLAH]]*NOTA[[#This Row],[DISC 1]])</f>
        <v/>
      </c>
      <c r="Y38" s="22" t="str">
        <f>IF(NOTA[[#This Row],[JUMLAH]]="","",(NOTA[[#This Row],[JUMLAH]]-NOTA[[#This Row],[DISC 1-]])*NOTA[[#This Row],[DISC 2]])</f>
        <v/>
      </c>
      <c r="Z38" s="22" t="str">
        <f>IF(NOTA[[#This Row],[JUMLAH]]="","",NOTA[[#This Row],[DISC 1-]]+NOTA[[#This Row],[DISC 2-]])</f>
        <v/>
      </c>
      <c r="AA38" s="22" t="str">
        <f>IF(NOTA[[#This Row],[JUMLAH]]="","",NOTA[[#This Row],[JUMLAH]]-NOTA[[#This Row],[DISC]])</f>
        <v/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" s="49" t="str">
        <f>IF(OR(NOTA[[#This Row],[QTY]]="",NOTA[[#This Row],[HARGA SATUAN]]="",),"",NOTA[[#This Row],[QTY]]*NOTA[[#This Row],[HARGA SATUAN]])</f>
        <v/>
      </c>
      <c r="AG38" s="23" t="str">
        <f ca="1">IF(NOTA[ID_H]="","",INDEX(NOTA[TANGGAL],MATCH(,INDIRECT(ADDRESS(ROW(NOTA[TANGGAL]),COLUMN(NOTA[TANGGAL]))&amp;":"&amp;ADDRESS(ROW(),COLUMN(NOTA[TANGGAL]))),-1)))</f>
        <v/>
      </c>
      <c r="AH38" s="25" t="str">
        <f ca="1">IF(NOTA[[#This Row],[NAMA BARANG]]="","",INDEX(NOTA[SUPPLIER],MATCH(,INDIRECT(ADDRESS(ROW(NOTA[ID]),COLUMN(NOTA[ID]))&amp;":"&amp;ADDRESS(ROW(),COLUMN(NOTA[ID]))),-1)))</f>
        <v/>
      </c>
      <c r="AI38" s="25" t="str">
        <f ca="1">IF(NOTA[[#This Row],[ID_H]]="","",IF(NOTA[[#This Row],[FAKTUR]]="",INDIRECT(ADDRESS(ROW()-1,COLUMN())),NOTA[[#This Row],[FAKTUR]]))</f>
        <v/>
      </c>
      <c r="AJ38" s="26" t="str">
        <f ca="1">IF(NOTA[[#This Row],[ID]]="","",COUNTIF(NOTA[ID_H],NOTA[[#This Row],[ID_H]]))</f>
        <v/>
      </c>
      <c r="AK38" s="26" t="str">
        <f ca="1">IF(NOTA[[#This Row],[TGL.NOTA]]="",IF(NOTA[[#This Row],[SUPPLIER_H]]="","",AK37),MONTH(NOTA[[#This Row],[TGL.NOTA]]))</f>
        <v/>
      </c>
      <c r="AL38" s="26" t="str">
        <f>LOWER(SUBSTITUTE(SUBSTITUTE(SUBSTITUTE(SUBSTITUTE(SUBSTITUTE(SUBSTITUTE(SUBSTITUTE(SUBSTITUTE(SUBSTITUTE(NOTA[NAMA BARANG]," ",),".",""),"-",""),"(",""),")",""),",",""),"/",""),"""",""),"+",""))</f>
        <v/>
      </c>
      <c r="AM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26" t="str">
        <f>IF(NOTA[[#This Row],[CONCAT4]]="","",_xlfn.IFNA(MATCH(NOTA[[#This Row],[CONCAT4]],[2]!RAW[CONCAT_H],0),FALSE))</f>
        <v/>
      </c>
      <c r="AQ38" s="26" t="str">
        <f>IF(NOTA[[#This Row],[CONCAT1]]="","",MATCH(NOTA[[#This Row],[CONCAT1]],[3]!db[NB NOTA_C],0)+1)</f>
        <v/>
      </c>
    </row>
    <row r="39" spans="1:43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 t="str">
        <f ca="1">IF(NOTA[[#This Row],[NAMA BARANG]]="","",INDEX(NOTA[ID],MATCH(,INDIRECT(ADDRESS(ROW(NOTA[ID]),COLUMN(NOTA[ID]))&amp;":"&amp;ADDRESS(ROW(),COLUMN(NOTA[ID]))),-1)))</f>
        <v/>
      </c>
      <c r="E39" s="30"/>
      <c r="H39" s="24"/>
      <c r="N39" s="26"/>
      <c r="Q39" s="28"/>
      <c r="R39" s="21"/>
      <c r="S39" s="29"/>
      <c r="U39" s="22"/>
      <c r="V39" s="27"/>
      <c r="W39" s="22" t="str">
        <f>IF(NOTA[[#This Row],[HARGA/ CTN]]="",NOTA[[#This Row],[JUMLAH_H]],NOTA[[#This Row],[HARGA/ CTN]]*IF(NOTA[[#This Row],[C]]="",0,NOTA[[#This Row],[C]]))</f>
        <v/>
      </c>
      <c r="X39" s="22" t="str">
        <f>IF(NOTA[[#This Row],[JUMLAH]]="","",NOTA[[#This Row],[JUMLAH]]*NOTA[[#This Row],[DISC 1]])</f>
        <v/>
      </c>
      <c r="Y39" s="22" t="str">
        <f>IF(NOTA[[#This Row],[JUMLAH]]="","",(NOTA[[#This Row],[JUMLAH]]-NOTA[[#This Row],[DISC 1-]])*NOTA[[#This Row],[DISC 2]])</f>
        <v/>
      </c>
      <c r="Z39" s="22" t="str">
        <f>IF(NOTA[[#This Row],[JUMLAH]]="","",NOTA[[#This Row],[DISC 1-]]+NOTA[[#This Row],[DISC 2-]])</f>
        <v/>
      </c>
      <c r="AA39" s="22" t="str">
        <f>IF(NOTA[[#This Row],[JUMLAH]]="","",NOTA[[#This Row],[JUMLAH]]-NOTA[[#This Row],[DISC]])</f>
        <v/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" s="49" t="str">
        <f>IF(OR(NOTA[[#This Row],[QTY]]="",NOTA[[#This Row],[HARGA SATUAN]]="",),"",NOTA[[#This Row],[QTY]]*NOTA[[#This Row],[HARGA SATUAN]])</f>
        <v/>
      </c>
      <c r="AG39" s="23" t="str">
        <f ca="1">IF(NOTA[ID_H]="","",INDEX(NOTA[TANGGAL],MATCH(,INDIRECT(ADDRESS(ROW(NOTA[TANGGAL]),COLUMN(NOTA[TANGGAL]))&amp;":"&amp;ADDRESS(ROW(),COLUMN(NOTA[TANGGAL]))),-1)))</f>
        <v/>
      </c>
      <c r="AH39" s="25" t="str">
        <f ca="1">IF(NOTA[[#This Row],[NAMA BARANG]]="","",INDEX(NOTA[SUPPLIER],MATCH(,INDIRECT(ADDRESS(ROW(NOTA[ID]),COLUMN(NOTA[ID]))&amp;":"&amp;ADDRESS(ROW(),COLUMN(NOTA[ID]))),-1)))</f>
        <v/>
      </c>
      <c r="AI39" s="25" t="str">
        <f ca="1">IF(NOTA[[#This Row],[ID_H]]="","",IF(NOTA[[#This Row],[FAKTUR]]="",INDIRECT(ADDRESS(ROW()-1,COLUMN())),NOTA[[#This Row],[FAKTUR]]))</f>
        <v/>
      </c>
      <c r="AJ39" s="26" t="str">
        <f ca="1">IF(NOTA[[#This Row],[ID]]="","",COUNTIF(NOTA[ID_H],NOTA[[#This Row],[ID_H]]))</f>
        <v/>
      </c>
      <c r="AK39" s="26" t="str">
        <f ca="1">IF(NOTA[[#This Row],[TGL.NOTA]]="",IF(NOTA[[#This Row],[SUPPLIER_H]]="","",AK38),MONTH(NOTA[[#This Row],[TGL.NOTA]]))</f>
        <v/>
      </c>
      <c r="AL39" s="26" t="str">
        <f>LOWER(SUBSTITUTE(SUBSTITUTE(SUBSTITUTE(SUBSTITUTE(SUBSTITUTE(SUBSTITUTE(SUBSTITUTE(SUBSTITUTE(SUBSTITUTE(NOTA[NAMA BARANG]," ",),".",""),"-",""),"(",""),")",""),",",""),"/",""),"""",""),"+",""))</f>
        <v/>
      </c>
      <c r="AM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6" t="str">
        <f>IF(NOTA[[#This Row],[CONCAT4]]="","",_xlfn.IFNA(MATCH(NOTA[[#This Row],[CONCAT4]],[2]!RAW[CONCAT_H],0),FALSE))</f>
        <v/>
      </c>
      <c r="AQ39" s="26" t="str">
        <f>IF(NOTA[[#This Row],[CONCAT1]]="","",MATCH(NOTA[[#This Row],[CONCAT1]],[3]!db[NB NOTA_C],0)+1)</f>
        <v/>
      </c>
    </row>
    <row r="40" spans="1:43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 t="str">
        <f ca="1">IF(NOTA[[#This Row],[NAMA BARANG]]="","",INDEX(NOTA[ID],MATCH(,INDIRECT(ADDRESS(ROW(NOTA[ID]),COLUMN(NOTA[ID]))&amp;":"&amp;ADDRESS(ROW(),COLUMN(NOTA[ID]))),-1)))</f>
        <v/>
      </c>
      <c r="E40" s="30"/>
      <c r="H40" s="24"/>
      <c r="N40" s="26"/>
      <c r="Q40" s="28"/>
      <c r="R40" s="21"/>
      <c r="S40" s="29"/>
      <c r="U40" s="22"/>
      <c r="V40" s="27"/>
      <c r="W40" s="22" t="str">
        <f>IF(NOTA[[#This Row],[HARGA/ CTN]]="",NOTA[[#This Row],[JUMLAH_H]],NOTA[[#This Row],[HARGA/ CTN]]*IF(NOTA[[#This Row],[C]]="",0,NOTA[[#This Row],[C]]))</f>
        <v/>
      </c>
      <c r="X40" s="22" t="str">
        <f>IF(NOTA[[#This Row],[JUMLAH]]="","",NOTA[[#This Row],[JUMLAH]]*NOTA[[#This Row],[DISC 1]])</f>
        <v/>
      </c>
      <c r="Y40" s="22" t="str">
        <f>IF(NOTA[[#This Row],[JUMLAH]]="","",(NOTA[[#This Row],[JUMLAH]]-NOTA[[#This Row],[DISC 1-]])*NOTA[[#This Row],[DISC 2]])</f>
        <v/>
      </c>
      <c r="Z40" s="22" t="str">
        <f>IF(NOTA[[#This Row],[JUMLAH]]="","",NOTA[[#This Row],[DISC 1-]]+NOTA[[#This Row],[DISC 2-]])</f>
        <v/>
      </c>
      <c r="AA40" s="22" t="str">
        <f>IF(NOTA[[#This Row],[JUMLAH]]="","",NOTA[[#This Row],[JUMLAH]]-NOTA[[#This Row],[DISC]])</f>
        <v/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" s="49" t="str">
        <f>IF(OR(NOTA[[#This Row],[QTY]]="",NOTA[[#This Row],[HARGA SATUAN]]="",),"",NOTA[[#This Row],[QTY]]*NOTA[[#This Row],[HARGA SATUAN]])</f>
        <v/>
      </c>
      <c r="AG40" s="23" t="str">
        <f ca="1">IF(NOTA[ID_H]="","",INDEX(NOTA[TANGGAL],MATCH(,INDIRECT(ADDRESS(ROW(NOTA[TANGGAL]),COLUMN(NOTA[TANGGAL]))&amp;":"&amp;ADDRESS(ROW(),COLUMN(NOTA[TANGGAL]))),-1)))</f>
        <v/>
      </c>
      <c r="AH40" s="25" t="str">
        <f ca="1">IF(NOTA[[#This Row],[NAMA BARANG]]="","",INDEX(NOTA[SUPPLIER],MATCH(,INDIRECT(ADDRESS(ROW(NOTA[ID]),COLUMN(NOTA[ID]))&amp;":"&amp;ADDRESS(ROW(),COLUMN(NOTA[ID]))),-1)))</f>
        <v/>
      </c>
      <c r="AI40" s="25" t="str">
        <f ca="1">IF(NOTA[[#This Row],[ID_H]]="","",IF(NOTA[[#This Row],[FAKTUR]]="",INDIRECT(ADDRESS(ROW()-1,COLUMN())),NOTA[[#This Row],[FAKTUR]]))</f>
        <v/>
      </c>
      <c r="AJ40" s="26" t="str">
        <f ca="1">IF(NOTA[[#This Row],[ID]]="","",COUNTIF(NOTA[ID_H],NOTA[[#This Row],[ID_H]]))</f>
        <v/>
      </c>
      <c r="AK40" s="26" t="str">
        <f ca="1">IF(NOTA[[#This Row],[TGL.NOTA]]="",IF(NOTA[[#This Row],[SUPPLIER_H]]="","",AK39),MONTH(NOTA[[#This Row],[TGL.NOTA]]))</f>
        <v/>
      </c>
      <c r="AL40" s="26" t="str">
        <f>LOWER(SUBSTITUTE(SUBSTITUTE(SUBSTITUTE(SUBSTITUTE(SUBSTITUTE(SUBSTITUTE(SUBSTITUTE(SUBSTITUTE(SUBSTITUTE(NOTA[NAMA BARANG]," ",),".",""),"-",""),"(",""),")",""),",",""),"/",""),"""",""),"+",""))</f>
        <v/>
      </c>
      <c r="AM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26" t="str">
        <f>IF(NOTA[[#This Row],[CONCAT4]]="","",_xlfn.IFNA(MATCH(NOTA[[#This Row],[CONCAT4]],[2]!RAW[CONCAT_H],0),FALSE))</f>
        <v/>
      </c>
      <c r="AQ40" s="26" t="str">
        <f>IF(NOTA[[#This Row],[CONCAT1]]="","",MATCH(NOTA[[#This Row],[CONCAT1]],[3]!db[NB NOTA_C],0)+1)</f>
        <v/>
      </c>
    </row>
    <row r="41" spans="1:43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 t="str">
        <f ca="1">IF(NOTA[[#This Row],[NAMA BARANG]]="","",INDEX(NOTA[ID],MATCH(,INDIRECT(ADDRESS(ROW(NOTA[ID]),COLUMN(NOTA[ID]))&amp;":"&amp;ADDRESS(ROW(),COLUMN(NOTA[ID]))),-1)))</f>
        <v/>
      </c>
      <c r="E41" s="30"/>
      <c r="H41" s="24"/>
      <c r="N41" s="26"/>
      <c r="Q41" s="28"/>
      <c r="R41" s="21"/>
      <c r="S41" s="29"/>
      <c r="U41" s="22"/>
      <c r="V41" s="27"/>
      <c r="W41" s="22" t="str">
        <f>IF(NOTA[[#This Row],[HARGA/ CTN]]="",NOTA[[#This Row],[JUMLAH_H]],NOTA[[#This Row],[HARGA/ CTN]]*IF(NOTA[[#This Row],[C]]="",0,NOTA[[#This Row],[C]]))</f>
        <v/>
      </c>
      <c r="X41" s="22" t="str">
        <f>IF(NOTA[[#This Row],[JUMLAH]]="","",NOTA[[#This Row],[JUMLAH]]*NOTA[[#This Row],[DISC 1]])</f>
        <v/>
      </c>
      <c r="Y41" s="22" t="str">
        <f>IF(NOTA[[#This Row],[JUMLAH]]="","",(NOTA[[#This Row],[JUMLAH]]-NOTA[[#This Row],[DISC 1-]])*NOTA[[#This Row],[DISC 2]])</f>
        <v/>
      </c>
      <c r="Z41" s="22" t="str">
        <f>IF(NOTA[[#This Row],[JUMLAH]]="","",NOTA[[#This Row],[DISC 1-]]+NOTA[[#This Row],[DISC 2-]])</f>
        <v/>
      </c>
      <c r="AA41" s="22" t="str">
        <f>IF(NOTA[[#This Row],[JUMLAH]]="","",NOTA[[#This Row],[JUMLAH]]-NOTA[[#This Row],[DISC]])</f>
        <v/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" s="49" t="str">
        <f>IF(OR(NOTA[[#This Row],[QTY]]="",NOTA[[#This Row],[HARGA SATUAN]]="",),"",NOTA[[#This Row],[QTY]]*NOTA[[#This Row],[HARGA SATUAN]])</f>
        <v/>
      </c>
      <c r="AG41" s="23" t="str">
        <f ca="1">IF(NOTA[ID_H]="","",INDEX(NOTA[TANGGAL],MATCH(,INDIRECT(ADDRESS(ROW(NOTA[TANGGAL]),COLUMN(NOTA[TANGGAL]))&amp;":"&amp;ADDRESS(ROW(),COLUMN(NOTA[TANGGAL]))),-1)))</f>
        <v/>
      </c>
      <c r="AH41" s="25" t="str">
        <f ca="1">IF(NOTA[[#This Row],[NAMA BARANG]]="","",INDEX(NOTA[SUPPLIER],MATCH(,INDIRECT(ADDRESS(ROW(NOTA[ID]),COLUMN(NOTA[ID]))&amp;":"&amp;ADDRESS(ROW(),COLUMN(NOTA[ID]))),-1)))</f>
        <v/>
      </c>
      <c r="AI41" s="25" t="str">
        <f ca="1">IF(NOTA[[#This Row],[ID_H]]="","",IF(NOTA[[#This Row],[FAKTUR]]="",INDIRECT(ADDRESS(ROW()-1,COLUMN())),NOTA[[#This Row],[FAKTUR]]))</f>
        <v/>
      </c>
      <c r="AJ41" s="26" t="str">
        <f ca="1">IF(NOTA[[#This Row],[ID]]="","",COUNTIF(NOTA[ID_H],NOTA[[#This Row],[ID_H]]))</f>
        <v/>
      </c>
      <c r="AK41" s="26" t="str">
        <f ca="1">IF(NOTA[[#This Row],[TGL.NOTA]]="",IF(NOTA[[#This Row],[SUPPLIER_H]]="","",AK40),MONTH(NOTA[[#This Row],[TGL.NOTA]]))</f>
        <v/>
      </c>
      <c r="AL41" s="26" t="str">
        <f>LOWER(SUBSTITUTE(SUBSTITUTE(SUBSTITUTE(SUBSTITUTE(SUBSTITUTE(SUBSTITUTE(SUBSTITUTE(SUBSTITUTE(SUBSTITUTE(NOTA[NAMA BARANG]," ",),".",""),"-",""),"(",""),")",""),",",""),"/",""),"""",""),"+",""))</f>
        <v/>
      </c>
      <c r="AM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6" t="str">
        <f>IF(NOTA[[#This Row],[CONCAT4]]="","",_xlfn.IFNA(MATCH(NOTA[[#This Row],[CONCAT4]],[2]!RAW[CONCAT_H],0),FALSE))</f>
        <v/>
      </c>
      <c r="AQ41" s="26" t="str">
        <f>IF(NOTA[[#This Row],[CONCAT1]]="","",MATCH(NOTA[[#This Row],[CONCAT1]],[3]!db[NB NOTA_C],0)+1)</f>
        <v/>
      </c>
    </row>
    <row r="42" spans="1:43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 t="str">
        <f ca="1">IF(NOTA[[#This Row],[NAMA BARANG]]="","",INDEX(NOTA[ID],MATCH(,INDIRECT(ADDRESS(ROW(NOTA[ID]),COLUMN(NOTA[ID]))&amp;":"&amp;ADDRESS(ROW(),COLUMN(NOTA[ID]))),-1)))</f>
        <v/>
      </c>
      <c r="E42" s="30"/>
      <c r="H42" s="24"/>
      <c r="N42" s="26"/>
      <c r="Q42" s="28"/>
      <c r="R42" s="21"/>
      <c r="S42" s="29"/>
      <c r="U42" s="22"/>
      <c r="V42" s="27"/>
      <c r="W42" s="22" t="str">
        <f>IF(NOTA[[#This Row],[HARGA/ CTN]]="",NOTA[[#This Row],[JUMLAH_H]],NOTA[[#This Row],[HARGA/ CTN]]*IF(NOTA[[#This Row],[C]]="",0,NOTA[[#This Row],[C]]))</f>
        <v/>
      </c>
      <c r="X42" s="22" t="str">
        <f>IF(NOTA[[#This Row],[JUMLAH]]="","",NOTA[[#This Row],[JUMLAH]]*NOTA[[#This Row],[DISC 1]])</f>
        <v/>
      </c>
      <c r="Y42" s="22" t="str">
        <f>IF(NOTA[[#This Row],[JUMLAH]]="","",(NOTA[[#This Row],[JUMLAH]]-NOTA[[#This Row],[DISC 1-]])*NOTA[[#This Row],[DISC 2]])</f>
        <v/>
      </c>
      <c r="Z42" s="22" t="str">
        <f>IF(NOTA[[#This Row],[JUMLAH]]="","",NOTA[[#This Row],[DISC 1-]]+NOTA[[#This Row],[DISC 2-]])</f>
        <v/>
      </c>
      <c r="AA42" s="22" t="str">
        <f>IF(NOTA[[#This Row],[JUMLAH]]="","",NOTA[[#This Row],[JUMLAH]]-NOTA[[#This Row],[DISC]])</f>
        <v/>
      </c>
      <c r="AB42" s="22"/>
      <c r="AC4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" s="49" t="str">
        <f>IF(OR(NOTA[[#This Row],[QTY]]="",NOTA[[#This Row],[HARGA SATUAN]]="",),"",NOTA[[#This Row],[QTY]]*NOTA[[#This Row],[HARGA SATUAN]])</f>
        <v/>
      </c>
      <c r="AG42" s="23" t="str">
        <f ca="1">IF(NOTA[ID_H]="","",INDEX(NOTA[TANGGAL],MATCH(,INDIRECT(ADDRESS(ROW(NOTA[TANGGAL]),COLUMN(NOTA[TANGGAL]))&amp;":"&amp;ADDRESS(ROW(),COLUMN(NOTA[TANGGAL]))),-1)))</f>
        <v/>
      </c>
      <c r="AH42" s="25" t="str">
        <f ca="1">IF(NOTA[[#This Row],[NAMA BARANG]]="","",INDEX(NOTA[SUPPLIER],MATCH(,INDIRECT(ADDRESS(ROW(NOTA[ID]),COLUMN(NOTA[ID]))&amp;":"&amp;ADDRESS(ROW(),COLUMN(NOTA[ID]))),-1)))</f>
        <v/>
      </c>
      <c r="AI42" s="25" t="str">
        <f ca="1">IF(NOTA[[#This Row],[ID_H]]="","",IF(NOTA[[#This Row],[FAKTUR]]="",INDIRECT(ADDRESS(ROW()-1,COLUMN())),NOTA[[#This Row],[FAKTUR]]))</f>
        <v/>
      </c>
      <c r="AJ42" s="26" t="str">
        <f ca="1">IF(NOTA[[#This Row],[ID]]="","",COUNTIF(NOTA[ID_H],NOTA[[#This Row],[ID_H]]))</f>
        <v/>
      </c>
      <c r="AK42" s="26" t="str">
        <f ca="1">IF(NOTA[[#This Row],[TGL.NOTA]]="",IF(NOTA[[#This Row],[SUPPLIER_H]]="","",AK41),MONTH(NOTA[[#This Row],[TGL.NOTA]]))</f>
        <v/>
      </c>
      <c r="AL42" s="26" t="str">
        <f>LOWER(SUBSTITUTE(SUBSTITUTE(SUBSTITUTE(SUBSTITUTE(SUBSTITUTE(SUBSTITUTE(SUBSTITUTE(SUBSTITUTE(SUBSTITUTE(NOTA[NAMA BARANG]," ",),".",""),"-",""),"(",""),")",""),",",""),"/",""),"""",""),"+",""))</f>
        <v/>
      </c>
      <c r="AM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26" t="str">
        <f>IF(NOTA[[#This Row],[CONCAT4]]="","",_xlfn.IFNA(MATCH(NOTA[[#This Row],[CONCAT4]],[2]!RAW[CONCAT_H],0),FALSE))</f>
        <v/>
      </c>
      <c r="AQ42" s="26" t="str">
        <f>IF(NOTA[[#This Row],[CONCAT1]]="","",MATCH(NOTA[[#This Row],[CONCAT1]],[3]!db[NB NOTA_C],0)+1)</f>
        <v/>
      </c>
    </row>
    <row r="43" spans="1:43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/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5" t="str">
        <f ca="1">IF(NOTA[[#This Row],[NAMA BARANG]]="","",INDEX(NOTA[SUPPLIER],MATCH(,INDIRECT(ADDRESS(ROW(NOTA[ID]),COLUMN(NOTA[ID]))&amp;":"&amp;ADDRESS(ROW(),COLUMN(NOTA[ID]))),-1)))</f>
        <v/>
      </c>
      <c r="AI43" s="25" t="str">
        <f ca="1">IF(NOTA[[#This Row],[ID_H]]="","",IF(NOTA[[#This Row],[FAKTUR]]="",INDIRECT(ADDRESS(ROW()-1,COLUMN())),NOTA[[#This Row],[FAKTUR]]))</f>
        <v/>
      </c>
      <c r="AJ43" s="26" t="str">
        <f ca="1">IF(NOTA[[#This Row],[ID]]="","",COUNTIF(NOTA[ID_H],NOTA[[#This Row],[ID_H]]))</f>
        <v/>
      </c>
      <c r="AK43" s="26" t="str">
        <f ca="1">IF(NOTA[[#This Row],[TGL.NOTA]]="",IF(NOTA[[#This Row],[SUPPLIER_H]]="","",AK42),MONTH(NOTA[[#This Row],[TGL.NOTA]]))</f>
        <v/>
      </c>
      <c r="AL43" s="26" t="str">
        <f>LOWER(SUBSTITUTE(SUBSTITUTE(SUBSTITUTE(SUBSTITUTE(SUBSTITUTE(SUBSTITUTE(SUBSTITUTE(SUBSTITUTE(SUBSTITUTE(NOTA[NAMA BARANG]," ",),".",""),"-",""),"(",""),")",""),",",""),"/",""),"""",""),"+",""))</f>
        <v/>
      </c>
      <c r="AM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6" t="str">
        <f>IF(NOTA[[#This Row],[CONCAT4]]="","",_xlfn.IFNA(MATCH(NOTA[[#This Row],[CONCAT4]],[2]!RAW[CONCAT_H],0),FALSE))</f>
        <v/>
      </c>
      <c r="AQ43" s="26" t="str">
        <f>IF(NOTA[[#This Row],[CONCAT1]]="","",MATCH(NOTA[[#This Row],[CONCAT1]],[3]!db[NB NOTA_C],0)+1)</f>
        <v/>
      </c>
    </row>
    <row r="44" spans="1:43" ht="20.100000000000001" customHeight="1" x14ac:dyDescent="0.25">
      <c r="A4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6" t="str">
        <f>IF(NOTA[[#This Row],[ID_P]]="","",MATCH(NOTA[[#This Row],[ID_P]],[1]!B_MSK[N_ID],0))</f>
        <v/>
      </c>
      <c r="D44" s="26" t="str">
        <f ca="1">IF(NOTA[[#This Row],[NAMA BARANG]]="","",INDEX(NOTA[ID],MATCH(,INDIRECT(ADDRESS(ROW(NOTA[ID]),COLUMN(NOTA[ID]))&amp;":"&amp;ADDRESS(ROW(),COLUMN(NOTA[ID]))),-1)))</f>
        <v/>
      </c>
      <c r="E44" s="30"/>
      <c r="H44" s="24"/>
      <c r="N44" s="26"/>
      <c r="Q44" s="28"/>
      <c r="R44" s="21"/>
      <c r="S44" s="29"/>
      <c r="U44" s="22"/>
      <c r="V44" s="27"/>
      <c r="W44" s="22" t="str">
        <f>IF(NOTA[[#This Row],[HARGA/ CTN]]="",NOTA[[#This Row],[JUMLAH_H]],NOTA[[#This Row],[HARGA/ CTN]]*IF(NOTA[[#This Row],[C]]="",0,NOTA[[#This Row],[C]]))</f>
        <v/>
      </c>
      <c r="X44" s="22" t="str">
        <f>IF(NOTA[[#This Row],[JUMLAH]]="","",NOTA[[#This Row],[JUMLAH]]*NOTA[[#This Row],[DISC 1]])</f>
        <v/>
      </c>
      <c r="Y44" s="22" t="str">
        <f>IF(NOTA[[#This Row],[JUMLAH]]="","",(NOTA[[#This Row],[JUMLAH]]-NOTA[[#This Row],[DISC 1-]])*NOTA[[#This Row],[DISC 2]])</f>
        <v/>
      </c>
      <c r="Z44" s="22" t="str">
        <f>IF(NOTA[[#This Row],[JUMLAH]]="","",NOTA[[#This Row],[DISC 1-]]+NOTA[[#This Row],[DISC 2-]])</f>
        <v/>
      </c>
      <c r="AA44" s="22" t="str">
        <f>IF(NOTA[[#This Row],[JUMLAH]]="","",NOTA[[#This Row],[JUMLAH]]-NOTA[[#This Row],[DISC]])</f>
        <v/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" s="49" t="str">
        <f>IF(OR(NOTA[[#This Row],[QTY]]="",NOTA[[#This Row],[HARGA SATUAN]]="",),"",NOTA[[#This Row],[QTY]]*NOTA[[#This Row],[HARGA SATUAN]])</f>
        <v/>
      </c>
      <c r="AG44" s="23" t="str">
        <f ca="1">IF(NOTA[ID_H]="","",INDEX(NOTA[TANGGAL],MATCH(,INDIRECT(ADDRESS(ROW(NOTA[TANGGAL]),COLUMN(NOTA[TANGGAL]))&amp;":"&amp;ADDRESS(ROW(),COLUMN(NOTA[TANGGAL]))),-1)))</f>
        <v/>
      </c>
      <c r="AH44" s="25" t="str">
        <f ca="1">IF(NOTA[[#This Row],[NAMA BARANG]]="","",INDEX(NOTA[SUPPLIER],MATCH(,INDIRECT(ADDRESS(ROW(NOTA[ID]),COLUMN(NOTA[ID]))&amp;":"&amp;ADDRESS(ROW(),COLUMN(NOTA[ID]))),-1)))</f>
        <v/>
      </c>
      <c r="AI44" s="25" t="str">
        <f ca="1">IF(NOTA[[#This Row],[ID_H]]="","",IF(NOTA[[#This Row],[FAKTUR]]="",INDIRECT(ADDRESS(ROW()-1,COLUMN())),NOTA[[#This Row],[FAKTUR]]))</f>
        <v/>
      </c>
      <c r="AJ44" s="26" t="str">
        <f ca="1">IF(NOTA[[#This Row],[ID]]="","",COUNTIF(NOTA[ID_H],NOTA[[#This Row],[ID_H]]))</f>
        <v/>
      </c>
      <c r="AK44" s="26" t="str">
        <f ca="1">IF(NOTA[[#This Row],[TGL.NOTA]]="",IF(NOTA[[#This Row],[SUPPLIER_H]]="","",AK43),MONTH(NOTA[[#This Row],[TGL.NOTA]]))</f>
        <v/>
      </c>
      <c r="AL44" s="26" t="str">
        <f>LOWER(SUBSTITUTE(SUBSTITUTE(SUBSTITUTE(SUBSTITUTE(SUBSTITUTE(SUBSTITUTE(SUBSTITUTE(SUBSTITUTE(SUBSTITUTE(NOTA[NAMA BARANG]," ",),".",""),"-",""),"(",""),")",""),",",""),"/",""),"""",""),"+",""))</f>
        <v/>
      </c>
      <c r="AM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26" t="str">
        <f>IF(NOTA[[#This Row],[CONCAT4]]="","",_xlfn.IFNA(MATCH(NOTA[[#This Row],[CONCAT4]],[2]!RAW[CONCAT_H],0),FALSE))</f>
        <v/>
      </c>
      <c r="AQ44" s="26" t="str">
        <f>IF(NOTA[[#This Row],[CONCAT1]]="","",MATCH(NOTA[[#This Row],[CONCAT1]],[3]!db[NB NOTA_C],0)+1)</f>
        <v/>
      </c>
    </row>
    <row r="45" spans="1:43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 t="str">
        <f ca="1">IF(NOTA[[#This Row],[NAMA BARANG]]="","",INDEX(NOTA[ID],MATCH(,INDIRECT(ADDRESS(ROW(NOTA[ID]),COLUMN(NOTA[ID]))&amp;":"&amp;ADDRESS(ROW(),COLUMN(NOTA[ID]))),-1)))</f>
        <v/>
      </c>
      <c r="E45" s="30"/>
      <c r="H45" s="24"/>
      <c r="N45" s="26"/>
      <c r="Q45" s="28"/>
      <c r="R45" s="21"/>
      <c r="S45" s="29"/>
      <c r="U45" s="22"/>
      <c r="V45" s="27"/>
      <c r="W45" s="22" t="str">
        <f>IF(NOTA[[#This Row],[HARGA/ CTN]]="",NOTA[[#This Row],[JUMLAH_H]],NOTA[[#This Row],[HARGA/ CTN]]*IF(NOTA[[#This Row],[C]]="",0,NOTA[[#This Row],[C]]))</f>
        <v/>
      </c>
      <c r="X45" s="22" t="str">
        <f>IF(NOTA[[#This Row],[JUMLAH]]="","",NOTA[[#This Row],[JUMLAH]]*NOTA[[#This Row],[DISC 1]])</f>
        <v/>
      </c>
      <c r="Y45" s="22" t="str">
        <f>IF(NOTA[[#This Row],[JUMLAH]]="","",(NOTA[[#This Row],[JUMLAH]]-NOTA[[#This Row],[DISC 1-]])*NOTA[[#This Row],[DISC 2]])</f>
        <v/>
      </c>
      <c r="Z45" s="22" t="str">
        <f>IF(NOTA[[#This Row],[JUMLAH]]="","",NOTA[[#This Row],[DISC 1-]]+NOTA[[#This Row],[DISC 2-]])</f>
        <v/>
      </c>
      <c r="AA45" s="22" t="str">
        <f>IF(NOTA[[#This Row],[JUMLAH]]="","",NOTA[[#This Row],[JUMLAH]]-NOTA[[#This Row],[DISC]])</f>
        <v/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" s="49" t="str">
        <f>IF(OR(NOTA[[#This Row],[QTY]]="",NOTA[[#This Row],[HARGA SATUAN]]="",),"",NOTA[[#This Row],[QTY]]*NOTA[[#This Row],[HARGA SATUAN]])</f>
        <v/>
      </c>
      <c r="AG45" s="23" t="str">
        <f ca="1">IF(NOTA[ID_H]="","",INDEX(NOTA[TANGGAL],MATCH(,INDIRECT(ADDRESS(ROW(NOTA[TANGGAL]),COLUMN(NOTA[TANGGAL]))&amp;":"&amp;ADDRESS(ROW(),COLUMN(NOTA[TANGGAL]))),-1)))</f>
        <v/>
      </c>
      <c r="AH45" s="25" t="str">
        <f ca="1">IF(NOTA[[#This Row],[NAMA BARANG]]="","",INDEX(NOTA[SUPPLIER],MATCH(,INDIRECT(ADDRESS(ROW(NOTA[ID]),COLUMN(NOTA[ID]))&amp;":"&amp;ADDRESS(ROW(),COLUMN(NOTA[ID]))),-1)))</f>
        <v/>
      </c>
      <c r="AI45" s="25" t="str">
        <f ca="1">IF(NOTA[[#This Row],[ID_H]]="","",IF(NOTA[[#This Row],[FAKTUR]]="",INDIRECT(ADDRESS(ROW()-1,COLUMN())),NOTA[[#This Row],[FAKTUR]]))</f>
        <v/>
      </c>
      <c r="AJ45" s="26" t="str">
        <f ca="1">IF(NOTA[[#This Row],[ID]]="","",COUNTIF(NOTA[ID_H],NOTA[[#This Row],[ID_H]]))</f>
        <v/>
      </c>
      <c r="AK45" s="26" t="str">
        <f ca="1">IF(NOTA[[#This Row],[TGL.NOTA]]="",IF(NOTA[[#This Row],[SUPPLIER_H]]="","",AK44),MONTH(NOTA[[#This Row],[TGL.NOTA]]))</f>
        <v/>
      </c>
      <c r="AL45" s="26" t="str">
        <f>LOWER(SUBSTITUTE(SUBSTITUTE(SUBSTITUTE(SUBSTITUTE(SUBSTITUTE(SUBSTITUTE(SUBSTITUTE(SUBSTITUTE(SUBSTITUTE(NOTA[NAMA BARANG]," ",),".",""),"-",""),"(",""),")",""),",",""),"/",""),"""",""),"+",""))</f>
        <v/>
      </c>
      <c r="AM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6" t="str">
        <f>IF(NOTA[[#This Row],[CONCAT4]]="","",_xlfn.IFNA(MATCH(NOTA[[#This Row],[CONCAT4]],[2]!RAW[CONCAT_H],0),FALSE))</f>
        <v/>
      </c>
      <c r="AQ45" s="26" t="str">
        <f>IF(NOTA[[#This Row],[CONCAT1]]="","",MATCH(NOTA[[#This Row],[CONCAT1]],[3]!db[NB NOTA_C],0)+1)</f>
        <v/>
      </c>
    </row>
    <row r="46" spans="1:43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 t="str">
        <f ca="1">IF(NOTA[[#This Row],[NAMA BARANG]]="","",INDEX(NOTA[ID],MATCH(,INDIRECT(ADDRESS(ROW(NOTA[ID]),COLUMN(NOTA[ID]))&amp;":"&amp;ADDRESS(ROW(),COLUMN(NOTA[ID]))),-1)))</f>
        <v/>
      </c>
      <c r="E46" s="30"/>
      <c r="H46" s="24"/>
      <c r="N46" s="26"/>
      <c r="Q46" s="28"/>
      <c r="R46" s="21"/>
      <c r="S46" s="29"/>
      <c r="U46" s="22"/>
      <c r="V46" s="27"/>
      <c r="W46" s="22" t="str">
        <f>IF(NOTA[[#This Row],[HARGA/ CTN]]="",NOTA[[#This Row],[JUMLAH_H]],NOTA[[#This Row],[HARGA/ CTN]]*IF(NOTA[[#This Row],[C]]="",0,NOTA[[#This Row],[C]]))</f>
        <v/>
      </c>
      <c r="X46" s="22" t="str">
        <f>IF(NOTA[[#This Row],[JUMLAH]]="","",NOTA[[#This Row],[JUMLAH]]*NOTA[[#This Row],[DISC 1]])</f>
        <v/>
      </c>
      <c r="Y46" s="22" t="str">
        <f>IF(NOTA[[#This Row],[JUMLAH]]="","",(NOTA[[#This Row],[JUMLAH]]-NOTA[[#This Row],[DISC 1-]])*NOTA[[#This Row],[DISC 2]])</f>
        <v/>
      </c>
      <c r="Z46" s="22" t="str">
        <f>IF(NOTA[[#This Row],[JUMLAH]]="","",NOTA[[#This Row],[DISC 1-]]+NOTA[[#This Row],[DISC 2-]])</f>
        <v/>
      </c>
      <c r="AA46" s="22" t="str">
        <f>IF(NOTA[[#This Row],[JUMLAH]]="","",NOTA[[#This Row],[JUMLAH]]-NOTA[[#This Row],[DISC]])</f>
        <v/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49" t="str">
        <f>IF(OR(NOTA[[#This Row],[QTY]]="",NOTA[[#This Row],[HARGA SATUAN]]="",),"",NOTA[[#This Row],[QTY]]*NOTA[[#This Row],[HARGA SATUAN]])</f>
        <v/>
      </c>
      <c r="AG46" s="23" t="str">
        <f ca="1">IF(NOTA[ID_H]="","",INDEX(NOTA[TANGGAL],MATCH(,INDIRECT(ADDRESS(ROW(NOTA[TANGGAL]),COLUMN(NOTA[TANGGAL]))&amp;":"&amp;ADDRESS(ROW(),COLUMN(NOTA[TANGGAL]))),-1)))</f>
        <v/>
      </c>
      <c r="AH46" s="25" t="str">
        <f ca="1">IF(NOTA[[#This Row],[NAMA BARANG]]="","",INDEX(NOTA[SUPPLIER],MATCH(,INDIRECT(ADDRESS(ROW(NOTA[ID]),COLUMN(NOTA[ID]))&amp;":"&amp;ADDRESS(ROW(),COLUMN(NOTA[ID]))),-1)))</f>
        <v/>
      </c>
      <c r="AI46" s="25" t="str">
        <f ca="1">IF(NOTA[[#This Row],[ID_H]]="","",IF(NOTA[[#This Row],[FAKTUR]]="",INDIRECT(ADDRESS(ROW()-1,COLUMN())),NOTA[[#This Row],[FAKTUR]]))</f>
        <v/>
      </c>
      <c r="AJ46" s="26" t="str">
        <f ca="1">IF(NOTA[[#This Row],[ID]]="","",COUNTIF(NOTA[ID_H],NOTA[[#This Row],[ID_H]]))</f>
        <v/>
      </c>
      <c r="AK46" s="26" t="str">
        <f ca="1">IF(NOTA[[#This Row],[TGL.NOTA]]="",IF(NOTA[[#This Row],[SUPPLIER_H]]="","",AK45),MONTH(NOTA[[#This Row],[TGL.NOTA]]))</f>
        <v/>
      </c>
      <c r="AL46" s="26" t="str">
        <f>LOWER(SUBSTITUTE(SUBSTITUTE(SUBSTITUTE(SUBSTITUTE(SUBSTITUTE(SUBSTITUTE(SUBSTITUTE(SUBSTITUTE(SUBSTITUTE(NOTA[NAMA BARANG]," ",),".",""),"-",""),"(",""),")",""),",",""),"/",""),"""",""),"+",""))</f>
        <v/>
      </c>
      <c r="AM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26" t="str">
        <f>IF(NOTA[[#This Row],[CONCAT4]]="","",_xlfn.IFNA(MATCH(NOTA[[#This Row],[CONCAT4]],[2]!RAW[CONCAT_H],0),FALSE))</f>
        <v/>
      </c>
      <c r="AQ46" s="26" t="str">
        <f>IF(NOTA[[#This Row],[CONCAT1]]="","",MATCH(NOTA[[#This Row],[CONCAT1]],[3]!db[NB NOTA_C],0)+1)</f>
        <v/>
      </c>
    </row>
    <row r="47" spans="1:43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 t="str">
        <f ca="1">IF(NOTA[[#This Row],[NAMA BARANG]]="","",INDEX(NOTA[ID],MATCH(,INDIRECT(ADDRESS(ROW(NOTA[ID]),COLUMN(NOTA[ID]))&amp;":"&amp;ADDRESS(ROW(),COLUMN(NOTA[ID]))),-1)))</f>
        <v/>
      </c>
      <c r="E47" s="30"/>
      <c r="H47" s="24"/>
      <c r="N47" s="26"/>
      <c r="Q47" s="28"/>
      <c r="R47" s="21"/>
      <c r="S47" s="29"/>
      <c r="U47" s="22"/>
      <c r="V47" s="27"/>
      <c r="W47" s="22" t="str">
        <f>IF(NOTA[[#This Row],[HARGA/ CTN]]="",NOTA[[#This Row],[JUMLAH_H]],NOTA[[#This Row],[HARGA/ CTN]]*IF(NOTA[[#This Row],[C]]="",0,NOTA[[#This Row],[C]]))</f>
        <v/>
      </c>
      <c r="X47" s="22" t="str">
        <f>IF(NOTA[[#This Row],[JUMLAH]]="","",NOTA[[#This Row],[JUMLAH]]*NOTA[[#This Row],[DISC 1]])</f>
        <v/>
      </c>
      <c r="Y47" s="22" t="str">
        <f>IF(NOTA[[#This Row],[JUMLAH]]="","",(NOTA[[#This Row],[JUMLAH]]-NOTA[[#This Row],[DISC 1-]])*NOTA[[#This Row],[DISC 2]])</f>
        <v/>
      </c>
      <c r="Z47" s="22" t="str">
        <f>IF(NOTA[[#This Row],[JUMLAH]]="","",NOTA[[#This Row],[DISC 1-]]+NOTA[[#This Row],[DISC 2-]])</f>
        <v/>
      </c>
      <c r="AA47" s="22" t="str">
        <f>IF(NOTA[[#This Row],[JUMLAH]]="","",NOTA[[#This Row],[JUMLAH]]-NOTA[[#This Row],[DISC]])</f>
        <v/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" s="49" t="str">
        <f>IF(OR(NOTA[[#This Row],[QTY]]="",NOTA[[#This Row],[HARGA SATUAN]]="",),"",NOTA[[#This Row],[QTY]]*NOTA[[#This Row],[HARGA SATUAN]])</f>
        <v/>
      </c>
      <c r="AG47" s="23" t="str">
        <f ca="1">IF(NOTA[ID_H]="","",INDEX(NOTA[TANGGAL],MATCH(,INDIRECT(ADDRESS(ROW(NOTA[TANGGAL]),COLUMN(NOTA[TANGGAL]))&amp;":"&amp;ADDRESS(ROW(),COLUMN(NOTA[TANGGAL]))),-1)))</f>
        <v/>
      </c>
      <c r="AH47" s="25" t="str">
        <f ca="1">IF(NOTA[[#This Row],[NAMA BARANG]]="","",INDEX(NOTA[SUPPLIER],MATCH(,INDIRECT(ADDRESS(ROW(NOTA[ID]),COLUMN(NOTA[ID]))&amp;":"&amp;ADDRESS(ROW(),COLUMN(NOTA[ID]))),-1)))</f>
        <v/>
      </c>
      <c r="AI47" s="25" t="str">
        <f ca="1">IF(NOTA[[#This Row],[ID_H]]="","",IF(NOTA[[#This Row],[FAKTUR]]="",INDIRECT(ADDRESS(ROW()-1,COLUMN())),NOTA[[#This Row],[FAKTUR]]))</f>
        <v/>
      </c>
      <c r="AJ47" s="26" t="str">
        <f ca="1">IF(NOTA[[#This Row],[ID]]="","",COUNTIF(NOTA[ID_H],NOTA[[#This Row],[ID_H]]))</f>
        <v/>
      </c>
      <c r="AK47" s="26" t="str">
        <f ca="1">IF(NOTA[[#This Row],[TGL.NOTA]]="",IF(NOTA[[#This Row],[SUPPLIER_H]]="","",AK46),MONTH(NOTA[[#This Row],[TGL.NOTA]]))</f>
        <v/>
      </c>
      <c r="AL47" s="26" t="str">
        <f>LOWER(SUBSTITUTE(SUBSTITUTE(SUBSTITUTE(SUBSTITUTE(SUBSTITUTE(SUBSTITUTE(SUBSTITUTE(SUBSTITUTE(SUBSTITUTE(NOTA[NAMA BARANG]," ",),".",""),"-",""),"(",""),")",""),",",""),"/",""),"""",""),"+",""))</f>
        <v/>
      </c>
      <c r="AM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26" t="str">
        <f>IF(NOTA[[#This Row],[CONCAT4]]="","",_xlfn.IFNA(MATCH(NOTA[[#This Row],[CONCAT4]],[2]!RAW[CONCAT_H],0),FALSE))</f>
        <v/>
      </c>
      <c r="AQ47" s="26" t="str">
        <f>IF(NOTA[[#This Row],[CONCAT1]]="","",MATCH(NOTA[[#This Row],[CONCAT1]],[3]!db[NB NOTA_C],0)+1)</f>
        <v/>
      </c>
    </row>
    <row r="48" spans="1:43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 t="str">
        <f ca="1">IF(NOTA[[#This Row],[NAMA BARANG]]="","",INDEX(NOTA[ID],MATCH(,INDIRECT(ADDRESS(ROW(NOTA[ID]),COLUMN(NOTA[ID]))&amp;":"&amp;ADDRESS(ROW(),COLUMN(NOTA[ID]))),-1)))</f>
        <v/>
      </c>
      <c r="E48" s="30"/>
      <c r="H48" s="24"/>
      <c r="N48" s="26"/>
      <c r="Q48" s="28"/>
      <c r="R48" s="21"/>
      <c r="S48" s="29"/>
      <c r="U48" s="22"/>
      <c r="V48" s="27"/>
      <c r="W48" s="22" t="str">
        <f>IF(NOTA[[#This Row],[HARGA/ CTN]]="",NOTA[[#This Row],[JUMLAH_H]],NOTA[[#This Row],[HARGA/ CTN]]*IF(NOTA[[#This Row],[C]]="",0,NOTA[[#This Row],[C]]))</f>
        <v/>
      </c>
      <c r="X48" s="22" t="str">
        <f>IF(NOTA[[#This Row],[JUMLAH]]="","",NOTA[[#This Row],[JUMLAH]]*NOTA[[#This Row],[DISC 1]])</f>
        <v/>
      </c>
      <c r="Y48" s="22" t="str">
        <f>IF(NOTA[[#This Row],[JUMLAH]]="","",(NOTA[[#This Row],[JUMLAH]]-NOTA[[#This Row],[DISC 1-]])*NOTA[[#This Row],[DISC 2]])</f>
        <v/>
      </c>
      <c r="Z48" s="22" t="str">
        <f>IF(NOTA[[#This Row],[JUMLAH]]="","",NOTA[[#This Row],[DISC 1-]]+NOTA[[#This Row],[DISC 2-]])</f>
        <v/>
      </c>
      <c r="AA48" s="22" t="str">
        <f>IF(NOTA[[#This Row],[JUMLAH]]="","",NOTA[[#This Row],[JUMLAH]]-NOTA[[#This Row],[DISC]])</f>
        <v/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" s="49" t="str">
        <f>IF(OR(NOTA[[#This Row],[QTY]]="",NOTA[[#This Row],[HARGA SATUAN]]="",),"",NOTA[[#This Row],[QTY]]*NOTA[[#This Row],[HARGA SATUAN]])</f>
        <v/>
      </c>
      <c r="AG48" s="23" t="str">
        <f ca="1">IF(NOTA[ID_H]="","",INDEX(NOTA[TANGGAL],MATCH(,INDIRECT(ADDRESS(ROW(NOTA[TANGGAL]),COLUMN(NOTA[TANGGAL]))&amp;":"&amp;ADDRESS(ROW(),COLUMN(NOTA[TANGGAL]))),-1)))</f>
        <v/>
      </c>
      <c r="AH48" s="25" t="str">
        <f ca="1">IF(NOTA[[#This Row],[NAMA BARANG]]="","",INDEX(NOTA[SUPPLIER],MATCH(,INDIRECT(ADDRESS(ROW(NOTA[ID]),COLUMN(NOTA[ID]))&amp;":"&amp;ADDRESS(ROW(),COLUMN(NOTA[ID]))),-1)))</f>
        <v/>
      </c>
      <c r="AI48" s="25" t="str">
        <f ca="1">IF(NOTA[[#This Row],[ID_H]]="","",IF(NOTA[[#This Row],[FAKTUR]]="",INDIRECT(ADDRESS(ROW()-1,COLUMN())),NOTA[[#This Row],[FAKTUR]]))</f>
        <v/>
      </c>
      <c r="AJ48" s="26" t="str">
        <f ca="1">IF(NOTA[[#This Row],[ID]]="","",COUNTIF(NOTA[ID_H],NOTA[[#This Row],[ID_H]]))</f>
        <v/>
      </c>
      <c r="AK48" s="26" t="str">
        <f ca="1">IF(NOTA[[#This Row],[TGL.NOTA]]="",IF(NOTA[[#This Row],[SUPPLIER_H]]="","",AK47),MONTH(NOTA[[#This Row],[TGL.NOTA]]))</f>
        <v/>
      </c>
      <c r="AL48" s="26" t="str">
        <f>LOWER(SUBSTITUTE(SUBSTITUTE(SUBSTITUTE(SUBSTITUTE(SUBSTITUTE(SUBSTITUTE(SUBSTITUTE(SUBSTITUTE(SUBSTITUTE(NOTA[NAMA BARANG]," ",),".",""),"-",""),"(",""),")",""),",",""),"/",""),"""",""),"+",""))</f>
        <v/>
      </c>
      <c r="AM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6" t="str">
        <f>IF(NOTA[[#This Row],[CONCAT4]]="","",_xlfn.IFNA(MATCH(NOTA[[#This Row],[CONCAT4]],[2]!RAW[CONCAT_H],0),FALSE))</f>
        <v/>
      </c>
      <c r="AQ48" s="26" t="str">
        <f>IF(NOTA[[#This Row],[CONCAT1]]="","",MATCH(NOTA[[#This Row],[CONCAT1]],[3]!db[NB NOTA_C],0)+1)</f>
        <v/>
      </c>
    </row>
    <row r="49" spans="1:43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 t="str">
        <f ca="1">IF(NOTA[[#This Row],[NAMA BARANG]]="","",INDEX(NOTA[ID],MATCH(,INDIRECT(ADDRESS(ROW(NOTA[ID]),COLUMN(NOTA[ID]))&amp;":"&amp;ADDRESS(ROW(),COLUMN(NOTA[ID]))),-1)))</f>
        <v/>
      </c>
      <c r="E49" s="30"/>
      <c r="H49" s="24"/>
      <c r="N49" s="26"/>
      <c r="Q49" s="28"/>
      <c r="R49" s="21"/>
      <c r="S49" s="29"/>
      <c r="U49" s="22"/>
      <c r="V49" s="27"/>
      <c r="W49" s="22" t="str">
        <f>IF(NOTA[[#This Row],[HARGA/ CTN]]="",NOTA[[#This Row],[JUMLAH_H]],NOTA[[#This Row],[HARGA/ CTN]]*IF(NOTA[[#This Row],[C]]="",0,NOTA[[#This Row],[C]]))</f>
        <v/>
      </c>
      <c r="X49" s="22" t="str">
        <f>IF(NOTA[[#This Row],[JUMLAH]]="","",NOTA[[#This Row],[JUMLAH]]*NOTA[[#This Row],[DISC 1]])</f>
        <v/>
      </c>
      <c r="Y49" s="22" t="str">
        <f>IF(NOTA[[#This Row],[JUMLAH]]="","",(NOTA[[#This Row],[JUMLAH]]-NOTA[[#This Row],[DISC 1-]])*NOTA[[#This Row],[DISC 2]])</f>
        <v/>
      </c>
      <c r="Z49" s="22" t="str">
        <f>IF(NOTA[[#This Row],[JUMLAH]]="","",NOTA[[#This Row],[DISC 1-]]+NOTA[[#This Row],[DISC 2-]])</f>
        <v/>
      </c>
      <c r="AA49" s="22" t="str">
        <f>IF(NOTA[[#This Row],[JUMLAH]]="","",NOTA[[#This Row],[JUMLAH]]-NOTA[[#This Row],[DISC]])</f>
        <v/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" s="49" t="str">
        <f>IF(OR(NOTA[[#This Row],[QTY]]="",NOTA[[#This Row],[HARGA SATUAN]]="",),"",NOTA[[#This Row],[QTY]]*NOTA[[#This Row],[HARGA SATUAN]])</f>
        <v/>
      </c>
      <c r="AG49" s="23" t="str">
        <f ca="1">IF(NOTA[ID_H]="","",INDEX(NOTA[TANGGAL],MATCH(,INDIRECT(ADDRESS(ROW(NOTA[TANGGAL]),COLUMN(NOTA[TANGGAL]))&amp;":"&amp;ADDRESS(ROW(),COLUMN(NOTA[TANGGAL]))),-1)))</f>
        <v/>
      </c>
      <c r="AH49" s="25" t="str">
        <f ca="1">IF(NOTA[[#This Row],[NAMA BARANG]]="","",INDEX(NOTA[SUPPLIER],MATCH(,INDIRECT(ADDRESS(ROW(NOTA[ID]),COLUMN(NOTA[ID]))&amp;":"&amp;ADDRESS(ROW(),COLUMN(NOTA[ID]))),-1)))</f>
        <v/>
      </c>
      <c r="AI49" s="25" t="str">
        <f ca="1">IF(NOTA[[#This Row],[ID_H]]="","",IF(NOTA[[#This Row],[FAKTUR]]="",INDIRECT(ADDRESS(ROW()-1,COLUMN())),NOTA[[#This Row],[FAKTUR]]))</f>
        <v/>
      </c>
      <c r="AJ49" s="26" t="str">
        <f ca="1">IF(NOTA[[#This Row],[ID]]="","",COUNTIF(NOTA[ID_H],NOTA[[#This Row],[ID_H]]))</f>
        <v/>
      </c>
      <c r="AK49" s="26" t="str">
        <f ca="1">IF(NOTA[[#This Row],[TGL.NOTA]]="",IF(NOTA[[#This Row],[SUPPLIER_H]]="","",AK48),MONTH(NOTA[[#This Row],[TGL.NOTA]]))</f>
        <v/>
      </c>
      <c r="AL49" s="26" t="str">
        <f>LOWER(SUBSTITUTE(SUBSTITUTE(SUBSTITUTE(SUBSTITUTE(SUBSTITUTE(SUBSTITUTE(SUBSTITUTE(SUBSTITUTE(SUBSTITUTE(NOTA[NAMA BARANG]," ",),".",""),"-",""),"(",""),")",""),",",""),"/",""),"""",""),"+",""))</f>
        <v/>
      </c>
      <c r="AM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6" t="str">
        <f>IF(NOTA[[#This Row],[CONCAT4]]="","",_xlfn.IFNA(MATCH(NOTA[[#This Row],[CONCAT4]],[2]!RAW[CONCAT_H],0),FALSE))</f>
        <v/>
      </c>
      <c r="AQ49" s="26" t="str">
        <f>IF(NOTA[[#This Row],[CONCAT1]]="","",MATCH(NOTA[[#This Row],[CONCAT1]],[3]!db[NB NOTA_C],0)+1)</f>
        <v/>
      </c>
    </row>
  </sheetData>
  <conditionalFormatting sqref="B1:C1048576">
    <cfRule type="duplicateValues" dxfId="7" priority="1615"/>
    <cfRule type="duplicateValues" dxfId="6" priority="1616"/>
  </conditionalFormatting>
  <conditionalFormatting sqref="B1:B1048576">
    <cfRule type="duplicateValues" dxfId="5" priority="1621"/>
  </conditionalFormatting>
  <conditionalFormatting sqref="H1:H1048576">
    <cfRule type="duplicateValues" dxfId="4" priority="1624"/>
  </conditionalFormatting>
  <conditionalFormatting sqref="B3:B17">
    <cfRule type="duplicateValues" dxfId="3" priority="1627"/>
  </conditionalFormatting>
  <conditionalFormatting sqref="AP3:AP17">
    <cfRule type="duplicateValues" dxfId="2" priority="162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2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15</v>
      </c>
      <c r="D2" t="s">
        <v>23</v>
      </c>
      <c r="E2" t="s">
        <v>60</v>
      </c>
      <c r="F2" t="s">
        <v>70</v>
      </c>
      <c r="G2">
        <f>COUNTIF(NOTA[SUPPLIER],CONV[[#This Row],[1]])</f>
        <v>2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0</v>
      </c>
    </row>
    <row r="4" spans="1:7" x14ac:dyDescent="0.25">
      <c r="A4" t="s">
        <v>35</v>
      </c>
      <c r="B4">
        <f>COUNTIF(NOTA[FAKTUR],NM_FAKTUR)</f>
        <v>2</v>
      </c>
      <c r="D4" t="s">
        <v>28</v>
      </c>
      <c r="E4" t="s">
        <v>62</v>
      </c>
      <c r="F4" t="s">
        <v>78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0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abSelected="1" zoomScale="85" zoomScaleNormal="85" workbookViewId="0">
      <selection activeCell="C76" sqref="C76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>
        <f ca="1">MATCH(PAJAK[[#This Row],[ID]],[4]!Table1[ID],0)</f>
        <v>2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16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5">
        <f ca="1">HYPERLINK("[NOTA_.XLSX]NOTA!c"&amp;PAJAK[[#This Row],[//]],IF(PAJAK[[#This Row],[//]]="","",INDEX(INDIRECT("NOTA["&amp;PAJAK[#Headers]&amp;"]"),PAJAK[[#This Row],[//]]-2)))</f>
        <v>2</v>
      </c>
      <c r="C3" s="16" t="str">
        <f ca="1">IF(PAJAK[[#This Row],[//]]="","",INDEX(INDIRECT("NOTA["&amp;PAJAK[#Headers]&amp;"]"),PAJAK[[#This Row],[//]]-2))</f>
        <v>KEN_0206_007-2</v>
      </c>
      <c r="D3" s="16" t="e">
        <f ca="1">MATCH(PAJAK[[#This Row],[ID]],[4]!Table1[ID],0)</f>
        <v>#N/A</v>
      </c>
      <c r="E3" s="17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16" t="str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/>
      </c>
      <c r="B4" s="35" t="str">
        <f ca="1">HYPERLINK("[NOTA_.XLSX]NOTA!c"&amp;PAJAK[[#This Row],[//]],IF(PAJAK[[#This Row],[//]]="","",INDEX(INDIRECT("NOTA["&amp;PAJAK[#Headers]&amp;"]"),PAJAK[[#This Row],[//]]-2)))</f>
        <v/>
      </c>
      <c r="C4" s="16" t="str">
        <f ca="1">IF(PAJAK[[#This Row],[//]]="","",INDEX(INDIRECT("NOTA["&amp;PAJAK[#Headers]&amp;"]"),PAJAK[[#This Row],[//]]-2))</f>
        <v/>
      </c>
      <c r="D4" s="16">
        <f ca="1">MATCH(PAJAK[[#This Row],[ID]],[4]!Table1[ID],0)</f>
        <v>1</v>
      </c>
      <c r="E4" s="17" t="str">
        <f ca="1">IF(PAJAK[[#This Row],[ID]]="","",COUNTIF(NOTA[ID_H],PAJAK[[#This Row],[ID]]))</f>
        <v/>
      </c>
      <c r="F4" s="16" t="str">
        <f ca="1">IF(PAJAK[[#This Row],[//]]="","",INDEX(CONV[2],MATCH(INDEX(INDIRECT("NOTA["&amp;PAJAK[#Headers]&amp;"]"),PAJAK[[#This Row],[//]]-2),CONV[1],0),0))</f>
        <v/>
      </c>
      <c r="G4" s="18" t="str">
        <f ca="1">IF(PAJAK[[#This Row],[//]]="","",INDEX(NOTA[TGL_H],PAJAK[[#This Row],[//]]-2))</f>
        <v/>
      </c>
      <c r="H4" s="18" t="str">
        <f ca="1">IF(PAJAK[[#This Row],[//]]="","",INDEX(INDIRECT("NOTA["&amp;PAJAK[#Headers]&amp;"]"),PAJAK[[#This Row],[//]]-2))</f>
        <v/>
      </c>
      <c r="I4" s="17" t="str">
        <f ca="1">IF(PAJAK[[#This Row],[//]]="","",INDEX(INDIRECT("NOTA["&amp;PAJAK[#Headers]&amp;"]"),PAJAK[[#This Row],[//]]-2))</f>
        <v/>
      </c>
      <c r="J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" s="37" t="str">
        <f ca="1">IF(PAJAK[[#This Row],[//]]="","",SUMIF(NOTA[ID_H],PAJAK[[#This Row],[ID]],NOTA[JUMLAH]))</f>
        <v/>
      </c>
      <c r="L4" s="37" t="str">
        <f ca="1">IF(PAJAK[[#This Row],[//]]="","",SUMIF(NOTA[ID_H],PAJAK[[#This Row],[ID]],NOTA[DISC]))</f>
        <v/>
      </c>
      <c r="M4" s="37" t="e">
        <f ca="1">PAJAK[[#This Row],[SUB TOTAL]]-PAJAK[[#This Row],[DISKON]]</f>
        <v>#VALUE!</v>
      </c>
      <c r="N4" s="37" t="str">
        <f ca="1">IF(PAJAK[[#This Row],[//]]="","",INDEX(INDIRECT("NOTA["&amp;PAJAK[#Headers]&amp;"]"),PAJAK[[#This Row],[//]]-2+PAJAK[[#This Row],[QB]]-1))</f>
        <v/>
      </c>
      <c r="O4" s="37" t="e">
        <f ca="1">(PAJAK[[#This Row],[SUB T-DISC]]-PAJAK[[#This Row],[DISC DLL]])/111%</f>
        <v>#VALUE!</v>
      </c>
      <c r="P4" s="37" t="e">
        <f ca="1">PAJAK[[#This Row],[DPP]]*PAJAK[[#This Row],[PPN]]</f>
        <v>#VALUE!</v>
      </c>
      <c r="Q4" s="37" t="e">
        <f ca="1">PAJAK[[#This Row],[DPP]]+PAJAK[[#This Row],[PPN 11%]]</f>
        <v>#VALUE!</v>
      </c>
      <c r="R4" s="19" t="str">
        <f ca="1">IF(ISNUMBER(PAJAK[[#This Row],[//]]),PPN,"")</f>
        <v/>
      </c>
    </row>
    <row r="5" spans="1:18" x14ac:dyDescent="0.25">
      <c r="A5" s="20" t="str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/>
      </c>
      <c r="B5" s="34" t="str">
        <f ca="1">HYPERLINK("[NOTA_.XLSX]NOTA!c"&amp;PAJAK[[#This Row],[//]],IF(PAJAK[[#This Row],[//]]="","",INDEX(INDIRECT("NOTA["&amp;PAJAK[#Headers]&amp;"]"),PAJAK[[#This Row],[//]]-2)))</f>
        <v/>
      </c>
      <c r="C5" s="20" t="str">
        <f ca="1">IF(PAJAK[[#This Row],[//]]="","",INDEX(INDIRECT("NOTA["&amp;PAJAK[#Headers]&amp;"]"),PAJAK[[#This Row],[//]]-2))</f>
        <v/>
      </c>
      <c r="D5" s="20">
        <f ca="1">MATCH(PAJAK[[#This Row],[ID]],[4]!Table1[ID],0)</f>
        <v>1</v>
      </c>
      <c r="E5" s="33" t="str">
        <f ca="1">IF(PAJAK[[#This Row],[ID]]="","",COUNTIF(NOTA[ID_H],PAJAK[[#This Row],[ID]]))</f>
        <v/>
      </c>
      <c r="F5" s="16" t="str">
        <f ca="1">IF(PAJAK[[#This Row],[//]]="","",INDEX(CONV[2],MATCH(INDEX(INDIRECT("NOTA["&amp;PAJAK[#Headers]&amp;"]"),PAJAK[[#This Row],[//]]-2),CONV[1],0),0))</f>
        <v/>
      </c>
      <c r="G5" s="18" t="str">
        <f ca="1">IF(PAJAK[[#This Row],[//]]="","",INDEX(NOTA[TGL_H],PAJAK[[#This Row],[//]]-2))</f>
        <v/>
      </c>
      <c r="H5" s="18" t="str">
        <f ca="1">IF(PAJAK[[#This Row],[//]]="","",INDEX(INDIRECT("NOTA["&amp;PAJAK[#Headers]&amp;"]"),PAJAK[[#This Row],[//]]-2))</f>
        <v/>
      </c>
      <c r="I5" s="17" t="str">
        <f ca="1">IF(PAJAK[[#This Row],[//]]="","",INDEX(INDIRECT("NOTA["&amp;PAJAK[#Headers]&amp;"]"),PAJAK[[#This Row],[//]]-2))</f>
        <v/>
      </c>
      <c r="J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" s="37" t="str">
        <f ca="1">IF(PAJAK[[#This Row],[//]]="","",SUMIF(NOTA[ID_H],PAJAK[[#This Row],[ID]],NOTA[JUMLAH]))</f>
        <v/>
      </c>
      <c r="L5" s="37" t="str">
        <f ca="1">IF(PAJAK[[#This Row],[//]]="","",SUMIF(NOTA[ID_H],PAJAK[[#This Row],[ID]],NOTA[DISC]))</f>
        <v/>
      </c>
      <c r="M5" s="37" t="e">
        <f ca="1">PAJAK[[#This Row],[SUB TOTAL]]-PAJAK[[#This Row],[DISKON]]</f>
        <v>#VALUE!</v>
      </c>
      <c r="N5" s="37" t="str">
        <f ca="1">IF(PAJAK[[#This Row],[//]]="","",INDEX(INDIRECT("NOTA["&amp;PAJAK[#Headers]&amp;"]"),PAJAK[[#This Row],[//]]-2+PAJAK[[#This Row],[QB]]-1))</f>
        <v/>
      </c>
      <c r="O5" s="37" t="e">
        <f ca="1">(PAJAK[[#This Row],[SUB T-DISC]]-PAJAK[[#This Row],[DISC DLL]])/111%</f>
        <v>#VALUE!</v>
      </c>
      <c r="P5" s="37" t="e">
        <f ca="1">PAJAK[[#This Row],[DPP]]*PAJAK[[#This Row],[PPN]]</f>
        <v>#VALUE!</v>
      </c>
      <c r="Q5" s="37" t="e">
        <f ca="1">PAJAK[[#This Row],[DPP]]+PAJAK[[#This Row],[PPN 11%]]</f>
        <v>#VALUE!</v>
      </c>
      <c r="R5" s="19" t="str">
        <f ca="1">IF(ISNUMBER(PAJAK[[#This Row],[//]]),PPN,"")</f>
        <v/>
      </c>
    </row>
    <row r="6" spans="1:18" x14ac:dyDescent="0.25">
      <c r="A6" s="16" t="str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/>
      </c>
      <c r="B6" s="16" t="str">
        <f ca="1">HYPERLINK("[NOTA_.XLSX]NOTA!c"&amp;PAJAK[[#This Row],[//]],IF(PAJAK[[#This Row],[//]]="","",INDEX(INDIRECT("NOTA["&amp;PAJAK[#Headers]&amp;"]"),PAJAK[[#This Row],[//]]-2)))</f>
        <v/>
      </c>
      <c r="C6" s="16" t="str">
        <f ca="1">IF(PAJAK[[#This Row],[//]]="","",INDEX(INDIRECT("NOTA["&amp;PAJAK[#Headers]&amp;"]"),PAJAK[[#This Row],[//]]-2))</f>
        <v/>
      </c>
      <c r="D6" s="16">
        <f ca="1">MATCH(PAJAK[[#This Row],[ID]],[4]!Table1[ID],0)</f>
        <v>1</v>
      </c>
      <c r="E6" s="17" t="str">
        <f ca="1">IF(PAJAK[[#This Row],[ID]]="","",COUNTIF(NOTA[ID_H],PAJAK[[#This Row],[ID]]))</f>
        <v/>
      </c>
      <c r="F6" s="16" t="str">
        <f ca="1">IF(PAJAK[[#This Row],[//]]="","",INDEX(CONV[2],MATCH(INDEX(INDIRECT("NOTA["&amp;PAJAK[#Headers]&amp;"]"),PAJAK[[#This Row],[//]]-2),CONV[1],0),0))</f>
        <v/>
      </c>
      <c r="G6" s="18" t="str">
        <f ca="1">IF(PAJAK[[#This Row],[//]]="","",INDEX(NOTA[TGL_H],PAJAK[[#This Row],[//]]-2))</f>
        <v/>
      </c>
      <c r="H6" s="18" t="str">
        <f ca="1">IF(PAJAK[[#This Row],[//]]="","",INDEX(INDIRECT("NOTA["&amp;PAJAK[#Headers]&amp;"]"),PAJAK[[#This Row],[//]]-2))</f>
        <v/>
      </c>
      <c r="I6" s="17" t="str">
        <f ca="1">IF(PAJAK[[#This Row],[//]]="","",INDEX(INDIRECT("NOTA["&amp;PAJAK[#Headers]&amp;"]"),PAJAK[[#This Row],[//]]-2))</f>
        <v/>
      </c>
      <c r="J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" s="37" t="str">
        <f ca="1">IF(PAJAK[[#This Row],[//]]="","",SUMIF(NOTA[ID_H],PAJAK[[#This Row],[ID]],NOTA[JUMLAH]))</f>
        <v/>
      </c>
      <c r="L6" s="37" t="str">
        <f ca="1">IF(PAJAK[[#This Row],[//]]="","",SUMIF(NOTA[ID_H],PAJAK[[#This Row],[ID]],NOTA[DISC]))</f>
        <v/>
      </c>
      <c r="M6" s="37" t="e">
        <f ca="1">PAJAK[[#This Row],[SUB TOTAL]]-PAJAK[[#This Row],[DISKON]]</f>
        <v>#VALUE!</v>
      </c>
      <c r="N6" s="37" t="str">
        <f ca="1">IF(PAJAK[[#This Row],[//]]="","",INDEX(INDIRECT("NOTA["&amp;PAJAK[#Headers]&amp;"]"),PAJAK[[#This Row],[//]]-2+PAJAK[[#This Row],[QB]]-1))</f>
        <v/>
      </c>
      <c r="O6" s="37" t="e">
        <f ca="1">(PAJAK[[#This Row],[SUB T-DISC]]-PAJAK[[#This Row],[DISC DLL]])/111%</f>
        <v>#VALUE!</v>
      </c>
      <c r="P6" s="37" t="e">
        <f ca="1">PAJAK[[#This Row],[DPP]]*PAJAK[[#This Row],[PPN]]</f>
        <v>#VALUE!</v>
      </c>
      <c r="Q6" s="37" t="e">
        <f ca="1">PAJAK[[#This Row],[DPP]]+PAJAK[[#This Row],[PPN 11%]]</f>
        <v>#VALUE!</v>
      </c>
      <c r="R6" s="19" t="str">
        <f ca="1">IF(ISNUMBER(PAJAK[[#This Row],[//]]),PPN,"")</f>
        <v/>
      </c>
    </row>
    <row r="7" spans="1:18" x14ac:dyDescent="0.25">
      <c r="A7" s="16" t="str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/>
      </c>
      <c r="B7" s="16" t="str">
        <f ca="1">HYPERLINK("[NOTA_.XLSX]NOTA!c"&amp;PAJAK[[#This Row],[//]],IF(PAJAK[[#This Row],[//]]="","",INDEX(INDIRECT("NOTA["&amp;PAJAK[#Headers]&amp;"]"),PAJAK[[#This Row],[//]]-2)))</f>
        <v/>
      </c>
      <c r="C7" s="16" t="str">
        <f ca="1">IF(PAJAK[[#This Row],[//]]="","",INDEX(INDIRECT("NOTA["&amp;PAJAK[#Headers]&amp;"]"),PAJAK[[#This Row],[//]]-2))</f>
        <v/>
      </c>
      <c r="D7" s="16">
        <f ca="1">MATCH(PAJAK[[#This Row],[ID]],[4]!Table1[ID],0)</f>
        <v>1</v>
      </c>
      <c r="E7" s="17" t="str">
        <f ca="1">IF(PAJAK[[#This Row],[ID]]="","",COUNTIF(NOTA[ID_H],PAJAK[[#This Row],[ID]]))</f>
        <v/>
      </c>
      <c r="F7" s="16" t="str">
        <f ca="1">IF(PAJAK[[#This Row],[//]]="","",INDEX(CONV[2],MATCH(INDEX(INDIRECT("NOTA["&amp;PAJAK[#Headers]&amp;"]"),PAJAK[[#This Row],[//]]-2),CONV[1],0),0))</f>
        <v/>
      </c>
      <c r="G7" s="18" t="str">
        <f ca="1">IF(PAJAK[[#This Row],[//]]="","",INDEX(NOTA[TGL_H],PAJAK[[#This Row],[//]]-2))</f>
        <v/>
      </c>
      <c r="H7" s="18" t="str">
        <f ca="1">IF(PAJAK[[#This Row],[//]]="","",INDEX(INDIRECT("NOTA["&amp;PAJAK[#Headers]&amp;"]"),PAJAK[[#This Row],[//]]-2))</f>
        <v/>
      </c>
      <c r="I7" s="17" t="str">
        <f ca="1">IF(PAJAK[[#This Row],[//]]="","",INDEX(INDIRECT("NOTA["&amp;PAJAK[#Headers]&amp;"]"),PAJAK[[#This Row],[//]]-2))</f>
        <v/>
      </c>
      <c r="J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" s="37" t="str">
        <f ca="1">IF(PAJAK[[#This Row],[//]]="","",SUMIF(NOTA[ID_H],PAJAK[[#This Row],[ID]],NOTA[JUMLAH]))</f>
        <v/>
      </c>
      <c r="L7" s="37" t="str">
        <f ca="1">IF(PAJAK[[#This Row],[//]]="","",SUMIF(NOTA[ID_H],PAJAK[[#This Row],[ID]],NOTA[DISC]))</f>
        <v/>
      </c>
      <c r="M7" s="37" t="e">
        <f ca="1">PAJAK[[#This Row],[SUB TOTAL]]-PAJAK[[#This Row],[DISKON]]</f>
        <v>#VALUE!</v>
      </c>
      <c r="N7" s="37" t="str">
        <f ca="1">IF(PAJAK[[#This Row],[//]]="","",INDEX(INDIRECT("NOTA["&amp;PAJAK[#Headers]&amp;"]"),PAJAK[[#This Row],[//]]-2+PAJAK[[#This Row],[QB]]-1))</f>
        <v/>
      </c>
      <c r="O7" s="37" t="e">
        <f ca="1">(PAJAK[[#This Row],[SUB T-DISC]]-PAJAK[[#This Row],[DISC DLL]])/111%</f>
        <v>#VALUE!</v>
      </c>
      <c r="P7" s="37" t="e">
        <f ca="1">PAJAK[[#This Row],[DPP]]*PAJAK[[#This Row],[PPN]]</f>
        <v>#VALUE!</v>
      </c>
      <c r="Q7" s="37" t="e">
        <f ca="1">PAJAK[[#This Row],[DPP]]+PAJAK[[#This Row],[PPN 11%]]</f>
        <v>#VALUE!</v>
      </c>
      <c r="R7" s="19" t="str">
        <f ca="1">IF(ISNUMBER(PAJAK[[#This Row],[//]]),PPN,"")</f>
        <v/>
      </c>
    </row>
    <row r="8" spans="1:18" x14ac:dyDescent="0.25">
      <c r="A8" s="16" t="str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/>
      </c>
      <c r="B8" s="16" t="str">
        <f ca="1">HYPERLINK("[NOTA_.XLSX]NOTA!c"&amp;PAJAK[[#This Row],[//]],IF(PAJAK[[#This Row],[//]]="","",INDEX(INDIRECT("NOTA["&amp;PAJAK[#Headers]&amp;"]"),PAJAK[[#This Row],[//]]-2)))</f>
        <v/>
      </c>
      <c r="C8" s="16" t="str">
        <f ca="1">IF(PAJAK[[#This Row],[//]]="","",INDEX(INDIRECT("NOTA["&amp;PAJAK[#Headers]&amp;"]"),PAJAK[[#This Row],[//]]-2))</f>
        <v/>
      </c>
      <c r="D8" s="16">
        <f ca="1">MATCH(PAJAK[[#This Row],[ID]],[4]!Table1[ID],0)</f>
        <v>1</v>
      </c>
      <c r="E8" s="17" t="str">
        <f ca="1">IF(PAJAK[[#This Row],[ID]]="","",COUNTIF(NOTA[ID_H],PAJAK[[#This Row],[ID]]))</f>
        <v/>
      </c>
      <c r="F8" s="16" t="str">
        <f ca="1">IF(PAJAK[[#This Row],[//]]="","",INDEX(CONV[2],MATCH(INDEX(INDIRECT("NOTA["&amp;PAJAK[#Headers]&amp;"]"),PAJAK[[#This Row],[//]]-2),CONV[1],0),0))</f>
        <v/>
      </c>
      <c r="G8" s="18" t="str">
        <f ca="1">IF(PAJAK[[#This Row],[//]]="","",INDEX(NOTA[TGL_H],PAJAK[[#This Row],[//]]-2))</f>
        <v/>
      </c>
      <c r="H8" s="18" t="str">
        <f ca="1">IF(PAJAK[[#This Row],[//]]="","",INDEX(INDIRECT("NOTA["&amp;PAJAK[#Headers]&amp;"]"),PAJAK[[#This Row],[//]]-2))</f>
        <v/>
      </c>
      <c r="I8" s="17" t="str">
        <f ca="1">IF(PAJAK[[#This Row],[//]]="","",INDEX(INDIRECT("NOTA["&amp;PAJAK[#Headers]&amp;"]"),PAJAK[[#This Row],[//]]-2))</f>
        <v/>
      </c>
      <c r="J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" s="37" t="str">
        <f ca="1">IF(PAJAK[[#This Row],[//]]="","",SUMIF(NOTA[ID_H],PAJAK[[#This Row],[ID]],NOTA[JUMLAH]))</f>
        <v/>
      </c>
      <c r="L8" s="37" t="str">
        <f ca="1">IF(PAJAK[[#This Row],[//]]="","",SUMIF(NOTA[ID_H],PAJAK[[#This Row],[ID]],NOTA[DISC]))</f>
        <v/>
      </c>
      <c r="M8" s="37" t="e">
        <f ca="1">PAJAK[[#This Row],[SUB TOTAL]]-PAJAK[[#This Row],[DISKON]]</f>
        <v>#VALUE!</v>
      </c>
      <c r="N8" s="37" t="str">
        <f ca="1">IF(PAJAK[[#This Row],[//]]="","",INDEX(INDIRECT("NOTA["&amp;PAJAK[#Headers]&amp;"]"),PAJAK[[#This Row],[//]]-2+PAJAK[[#This Row],[QB]]-1))</f>
        <v/>
      </c>
      <c r="O8" s="37" t="e">
        <f ca="1">(PAJAK[[#This Row],[SUB T-DISC]]-PAJAK[[#This Row],[DISC DLL]])/111%</f>
        <v>#VALUE!</v>
      </c>
      <c r="P8" s="37" t="e">
        <f ca="1">PAJAK[[#This Row],[DPP]]*PAJAK[[#This Row],[PPN]]</f>
        <v>#VALUE!</v>
      </c>
      <c r="Q8" s="37" t="e">
        <f ca="1">PAJAK[[#This Row],[DPP]]+PAJAK[[#This Row],[PPN 11%]]</f>
        <v>#VALUE!</v>
      </c>
      <c r="R8" s="19" t="str">
        <f ca="1">IF(ISNUMBER(PAJAK[[#This Row],[//]]),PPN,"")</f>
        <v/>
      </c>
    </row>
    <row r="9" spans="1:18" x14ac:dyDescent="0.25">
      <c r="A9" s="16" t="str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/>
      </c>
      <c r="B9" s="16" t="str">
        <f ca="1">HYPERLINK("[NOTA_.XLSX]NOTA!c"&amp;PAJAK[[#This Row],[//]],IF(PAJAK[[#This Row],[//]]="","",INDEX(INDIRECT("NOTA["&amp;PAJAK[#Headers]&amp;"]"),PAJAK[[#This Row],[//]]-2)))</f>
        <v/>
      </c>
      <c r="C9" s="16" t="str">
        <f ca="1">IF(PAJAK[[#This Row],[//]]="","",INDEX(INDIRECT("NOTA["&amp;PAJAK[#Headers]&amp;"]"),PAJAK[[#This Row],[//]]-2))</f>
        <v/>
      </c>
      <c r="D9" s="16">
        <f ca="1">MATCH(PAJAK[[#This Row],[ID]],[4]!Table1[ID],0)</f>
        <v>1</v>
      </c>
      <c r="E9" s="17" t="str">
        <f ca="1">IF(PAJAK[[#This Row],[ID]]="","",COUNTIF(NOTA[ID_H],PAJAK[[#This Row],[ID]]))</f>
        <v/>
      </c>
      <c r="F9" s="16" t="str">
        <f ca="1">IF(PAJAK[[#This Row],[//]]="","",INDEX(CONV[2],MATCH(INDEX(INDIRECT("NOTA["&amp;PAJAK[#Headers]&amp;"]"),PAJAK[[#This Row],[//]]-2),CONV[1],0),0))</f>
        <v/>
      </c>
      <c r="G9" s="18" t="str">
        <f ca="1">IF(PAJAK[[#This Row],[//]]="","",INDEX(NOTA[TGL_H],PAJAK[[#This Row],[//]]-2))</f>
        <v/>
      </c>
      <c r="H9" s="18" t="str">
        <f ca="1">IF(PAJAK[[#This Row],[//]]="","",INDEX(INDIRECT("NOTA["&amp;PAJAK[#Headers]&amp;"]"),PAJAK[[#This Row],[//]]-2))</f>
        <v/>
      </c>
      <c r="I9" s="17" t="str">
        <f ca="1">IF(PAJAK[[#This Row],[//]]="","",INDEX(INDIRECT("NOTA["&amp;PAJAK[#Headers]&amp;"]"),PAJAK[[#This Row],[//]]-2))</f>
        <v/>
      </c>
      <c r="J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" s="37" t="str">
        <f ca="1">IF(PAJAK[[#This Row],[//]]="","",SUMIF(NOTA[ID_H],PAJAK[[#This Row],[ID]],NOTA[JUMLAH]))</f>
        <v/>
      </c>
      <c r="L9" s="37" t="str">
        <f ca="1">IF(PAJAK[[#This Row],[//]]="","",SUMIF(NOTA[ID_H],PAJAK[[#This Row],[ID]],NOTA[DISC]))</f>
        <v/>
      </c>
      <c r="M9" s="37" t="e">
        <f ca="1">PAJAK[[#This Row],[SUB TOTAL]]-PAJAK[[#This Row],[DISKON]]</f>
        <v>#VALUE!</v>
      </c>
      <c r="N9" s="37" t="str">
        <f ca="1">IF(PAJAK[[#This Row],[//]]="","",INDEX(INDIRECT("NOTA["&amp;PAJAK[#Headers]&amp;"]"),PAJAK[[#This Row],[//]]-2+PAJAK[[#This Row],[QB]]-1))</f>
        <v/>
      </c>
      <c r="O9" s="37" t="e">
        <f ca="1">(PAJAK[[#This Row],[SUB T-DISC]]-PAJAK[[#This Row],[DISC DLL]])/111%</f>
        <v>#VALUE!</v>
      </c>
      <c r="P9" s="37" t="e">
        <f ca="1">PAJAK[[#This Row],[DPP]]*PAJAK[[#This Row],[PPN]]</f>
        <v>#VALUE!</v>
      </c>
      <c r="Q9" s="37" t="e">
        <f ca="1">PAJAK[[#This Row],[DPP]]+PAJAK[[#This Row],[PPN 11%]]</f>
        <v>#VALUE!</v>
      </c>
      <c r="R9" s="19" t="str">
        <f ca="1">IF(ISNUMBER(PAJAK[[#This Row],[//]]),PPN,"")</f>
        <v/>
      </c>
    </row>
    <row r="10" spans="1:18" x14ac:dyDescent="0.25">
      <c r="A10" s="16" t="str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/>
      </c>
      <c r="B10" s="16" t="str">
        <f ca="1">HYPERLINK("[NOTA_.XLSX]NOTA!c"&amp;PAJAK[[#This Row],[//]],IF(PAJAK[[#This Row],[//]]="","",INDEX(INDIRECT("NOTA["&amp;PAJAK[#Headers]&amp;"]"),PAJAK[[#This Row],[//]]-2)))</f>
        <v/>
      </c>
      <c r="C10" s="16" t="str">
        <f ca="1">IF(PAJAK[[#This Row],[//]]="","",INDEX(INDIRECT("NOTA["&amp;PAJAK[#Headers]&amp;"]"),PAJAK[[#This Row],[//]]-2))</f>
        <v/>
      </c>
      <c r="D10" s="16">
        <f ca="1">MATCH(PAJAK[[#This Row],[ID]],[4]!Table1[ID],0)</f>
        <v>1</v>
      </c>
      <c r="E10" s="17" t="str">
        <f ca="1">IF(PAJAK[[#This Row],[ID]]="","",COUNTIF(NOTA[ID_H],PAJAK[[#This Row],[ID]]))</f>
        <v/>
      </c>
      <c r="F10" s="16" t="str">
        <f ca="1">IF(PAJAK[[#This Row],[//]]="","",INDEX(CONV[2],MATCH(INDEX(INDIRECT("NOTA["&amp;PAJAK[#Headers]&amp;"]"),PAJAK[[#This Row],[//]]-2),CONV[1],0),0))</f>
        <v/>
      </c>
      <c r="G10" s="18" t="str">
        <f ca="1">IF(PAJAK[[#This Row],[//]]="","",INDEX(NOTA[TGL_H],PAJAK[[#This Row],[//]]-2))</f>
        <v/>
      </c>
      <c r="H10" s="18" t="str">
        <f ca="1">IF(PAJAK[[#This Row],[//]]="","",INDEX(INDIRECT("NOTA["&amp;PAJAK[#Headers]&amp;"]"),PAJAK[[#This Row],[//]]-2))</f>
        <v/>
      </c>
      <c r="I10" s="17" t="str">
        <f ca="1">IF(PAJAK[[#This Row],[//]]="","",INDEX(INDIRECT("NOTA["&amp;PAJAK[#Headers]&amp;"]"),PAJAK[[#This Row],[//]]-2))</f>
        <v/>
      </c>
      <c r="J1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0" s="37" t="str">
        <f ca="1">IF(PAJAK[[#This Row],[//]]="","",SUMIF(NOTA[ID_H],PAJAK[[#This Row],[ID]],NOTA[JUMLAH]))</f>
        <v/>
      </c>
      <c r="L10" s="37" t="str">
        <f ca="1">IF(PAJAK[[#This Row],[//]]="","",SUMIF(NOTA[ID_H],PAJAK[[#This Row],[ID]],NOTA[DISC]))</f>
        <v/>
      </c>
      <c r="M10" s="37" t="e">
        <f ca="1">PAJAK[[#This Row],[SUB TOTAL]]-PAJAK[[#This Row],[DISKON]]</f>
        <v>#VALUE!</v>
      </c>
      <c r="N10" s="37" t="str">
        <f ca="1">IF(PAJAK[[#This Row],[//]]="","",INDEX(INDIRECT("NOTA["&amp;PAJAK[#Headers]&amp;"]"),PAJAK[[#This Row],[//]]-2+PAJAK[[#This Row],[QB]]-1))</f>
        <v/>
      </c>
      <c r="O10" s="37" t="e">
        <f ca="1">(PAJAK[[#This Row],[SUB T-DISC]]-PAJAK[[#This Row],[DISC DLL]])/111%</f>
        <v>#VALUE!</v>
      </c>
      <c r="P10" s="37" t="e">
        <f ca="1">PAJAK[[#This Row],[DPP]]*PAJAK[[#This Row],[PPN]]</f>
        <v>#VALUE!</v>
      </c>
      <c r="Q10" s="37" t="e">
        <f ca="1">PAJAK[[#This Row],[DPP]]+PAJAK[[#This Row],[PPN 11%]]</f>
        <v>#VALUE!</v>
      </c>
      <c r="R10" s="19" t="str">
        <f ca="1">IF(ISNUMBER(PAJAK[[#This Row],[//]]),PPN,"")</f>
        <v/>
      </c>
    </row>
    <row r="11" spans="1:18" x14ac:dyDescent="0.25">
      <c r="A11" s="16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16" t="str">
        <f ca="1">HYPERLINK("[NOTA_.XLSX]NOTA!c"&amp;PAJAK[[#This Row],[//]],IF(PAJAK[[#This Row],[//]]="","",INDEX(INDIRECT("NOTA["&amp;PAJAK[#Headers]&amp;"]"),PAJAK[[#This Row],[//]]-2)))</f>
        <v/>
      </c>
      <c r="C11" s="16" t="str">
        <f ca="1">IF(PAJAK[[#This Row],[//]]="","",INDEX(INDIRECT("NOTA["&amp;PAJAK[#Headers]&amp;"]"),PAJAK[[#This Row],[//]]-2))</f>
        <v/>
      </c>
      <c r="D11" s="16">
        <f ca="1">MATCH(PAJAK[[#This Row],[ID]],[4]!Table1[ID],0)</f>
        <v>1</v>
      </c>
      <c r="E11" s="17" t="str">
        <f ca="1">IF(PAJAK[[#This Row],[ID]]="","",COUNTIF(NOTA[ID_H],PAJAK[[#This Row],[ID]]))</f>
        <v/>
      </c>
      <c r="F11" s="16" t="str">
        <f ca="1">IF(PAJAK[[#This Row],[//]]="","",INDEX(CONV[2],MATCH(INDEX(INDIRECT("NOTA["&amp;PAJAK[#Headers]&amp;"]"),PAJAK[[#This Row],[//]]-2),CONV[1],0),0))</f>
        <v/>
      </c>
      <c r="G11" s="18" t="str">
        <f ca="1">IF(PAJAK[[#This Row],[//]]="","",INDEX(NOTA[TGL_H],PAJAK[[#This Row],[//]]-2))</f>
        <v/>
      </c>
      <c r="H11" s="18" t="str">
        <f ca="1">IF(PAJAK[[#This Row],[//]]="","",INDEX(INDIRECT("NOTA["&amp;PAJAK[#Headers]&amp;"]"),PAJAK[[#This Row],[//]]-2))</f>
        <v/>
      </c>
      <c r="I11" s="17" t="str">
        <f ca="1">IF(PAJAK[[#This Row],[//]]="","",INDEX(INDIRECT("NOTA["&amp;PAJAK[#Headers]&amp;"]"),PAJAK[[#This Row],[//]]-2))</f>
        <v/>
      </c>
      <c r="J1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37" t="str">
        <f ca="1">IF(PAJAK[[#This Row],[//]]="","",SUMIF(NOTA[ID_H],PAJAK[[#This Row],[ID]],NOTA[JUMLAH]))</f>
        <v/>
      </c>
      <c r="L11" s="37" t="str">
        <f ca="1">IF(PAJAK[[#This Row],[//]]="","",SUMIF(NOTA[ID_H],PAJAK[[#This Row],[ID]],NOTA[DISC]))</f>
        <v/>
      </c>
      <c r="M11" s="37" t="e">
        <f ca="1">PAJAK[[#This Row],[SUB TOTAL]]-PAJAK[[#This Row],[DISKON]]</f>
        <v>#VALUE!</v>
      </c>
      <c r="N11" s="37" t="str">
        <f ca="1">IF(PAJAK[[#This Row],[//]]="","",INDEX(INDIRECT("NOTA["&amp;PAJAK[#Headers]&amp;"]"),PAJAK[[#This Row],[//]]-2+PAJAK[[#This Row],[QB]]-1))</f>
        <v/>
      </c>
      <c r="O11" s="37" t="e">
        <f ca="1">(PAJAK[[#This Row],[SUB T-DISC]]-PAJAK[[#This Row],[DISC DLL]])/111%</f>
        <v>#VALUE!</v>
      </c>
      <c r="P11" s="37" t="e">
        <f ca="1">PAJAK[[#This Row],[DPP]]*PAJAK[[#This Row],[PPN]]</f>
        <v>#VALUE!</v>
      </c>
      <c r="Q11" s="37" t="e">
        <f ca="1">PAJAK[[#This Row],[DPP]]+PAJAK[[#This Row],[PPN 11%]]</f>
        <v>#VALUE!</v>
      </c>
      <c r="R11" s="19" t="str">
        <f ca="1">IF(ISNUMBER(PAJAK[[#This Row],[//]]),PPN,"")</f>
        <v/>
      </c>
    </row>
    <row r="12" spans="1:18" x14ac:dyDescent="0.25">
      <c r="A12" s="20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34" t="str">
        <f ca="1">HYPERLINK("[NOTA_.XLSX]NOTA!c"&amp;PAJAK[[#This Row],[//]],IF(PAJAK[[#This Row],[//]]="","",INDEX(INDIRECT("NOTA["&amp;PAJAK[#Headers]&amp;"]"),PAJAK[[#This Row],[//]]-2)))</f>
        <v/>
      </c>
      <c r="C12" s="20" t="str">
        <f ca="1">IF(PAJAK[[#This Row],[//]]="","",INDEX(INDIRECT("NOTA["&amp;PAJAK[#Headers]&amp;"]"),PAJAK[[#This Row],[//]]-2))</f>
        <v/>
      </c>
      <c r="D12" s="20">
        <f ca="1">MATCH(PAJAK[[#This Row],[ID]],[4]!Table1[ID],0)</f>
        <v>1</v>
      </c>
      <c r="E12" s="33" t="str">
        <f ca="1">IF(PAJAK[[#This Row],[ID]]="","",COUNTIF(NOTA[ID_H],PAJAK[[#This Row],[ID]]))</f>
        <v/>
      </c>
      <c r="F12" s="16" t="str">
        <f ca="1">IF(PAJAK[[#This Row],[//]]="","",INDEX(CONV[2],MATCH(INDEX(INDIRECT("NOTA["&amp;PAJAK[#Headers]&amp;"]"),PAJAK[[#This Row],[//]]-2),CONV[1],0),0))</f>
        <v/>
      </c>
      <c r="G12" s="18" t="str">
        <f ca="1">IF(PAJAK[[#This Row],[//]]="","",INDEX(NOTA[TGL_H],PAJAK[[#This Row],[//]]-2))</f>
        <v/>
      </c>
      <c r="H12" s="18" t="str">
        <f ca="1">IF(PAJAK[[#This Row],[//]]="","",INDEX(INDIRECT("NOTA["&amp;PAJAK[#Headers]&amp;"]"),PAJAK[[#This Row],[//]]-2))</f>
        <v/>
      </c>
      <c r="I12" s="17" t="str">
        <f ca="1">IF(PAJAK[[#This Row],[//]]="","",INDEX(INDIRECT("NOTA["&amp;PAJAK[#Headers]&amp;"]"),PAJAK[[#This Row],[//]]-2))</f>
        <v/>
      </c>
      <c r="J1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37" t="str">
        <f ca="1">IF(PAJAK[[#This Row],[//]]="","",SUMIF(NOTA[ID_H],PAJAK[[#This Row],[ID]],NOTA[JUMLAH]))</f>
        <v/>
      </c>
      <c r="L12" s="37" t="str">
        <f ca="1">IF(PAJAK[[#This Row],[//]]="","",SUMIF(NOTA[ID_H],PAJAK[[#This Row],[ID]],NOTA[DISC]))</f>
        <v/>
      </c>
      <c r="M12" s="37" t="e">
        <f ca="1">PAJAK[[#This Row],[SUB TOTAL]]-PAJAK[[#This Row],[DISKON]]</f>
        <v>#VALUE!</v>
      </c>
      <c r="N12" s="37" t="str">
        <f ca="1">IF(PAJAK[[#This Row],[//]]="","",INDEX(INDIRECT("NOTA["&amp;PAJAK[#Headers]&amp;"]"),PAJAK[[#This Row],[//]]-2+PAJAK[[#This Row],[QB]]-1))</f>
        <v/>
      </c>
      <c r="O12" s="37" t="e">
        <f ca="1">(PAJAK[[#This Row],[SUB T-DISC]]-PAJAK[[#This Row],[DISC DLL]])/111%</f>
        <v>#VALUE!</v>
      </c>
      <c r="P12" s="37" t="e">
        <f ca="1">PAJAK[[#This Row],[DPP]]*PAJAK[[#This Row],[PPN]]</f>
        <v>#VALUE!</v>
      </c>
      <c r="Q12" s="37" t="e">
        <f ca="1">PAJAK[[#This Row],[DPP]]+PAJAK[[#This Row],[PPN 11%]]</f>
        <v>#VALUE!</v>
      </c>
      <c r="R12" s="19" t="str">
        <f ca="1">IF(ISNUMBER(PAJAK[[#This Row],[//]]),PPN,"")</f>
        <v/>
      </c>
    </row>
    <row r="13" spans="1:18" x14ac:dyDescent="0.25">
      <c r="A13" s="20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34" t="str">
        <f ca="1">HYPERLINK("[NOTA_.XLSX]NOTA!c"&amp;PAJAK[[#This Row],[//]],IF(PAJAK[[#This Row],[//]]="","",INDEX(INDIRECT("NOTA["&amp;PAJAK[#Headers]&amp;"]"),PAJAK[[#This Row],[//]]-2)))</f>
        <v/>
      </c>
      <c r="C13" s="20" t="str">
        <f ca="1">IF(PAJAK[[#This Row],[//]]="","",INDEX(INDIRECT("NOTA["&amp;PAJAK[#Headers]&amp;"]"),PAJAK[[#This Row],[//]]-2))</f>
        <v/>
      </c>
      <c r="D13" s="20">
        <f ca="1">MATCH(PAJAK[[#This Row],[ID]],[4]!Table1[ID],0)</f>
        <v>1</v>
      </c>
      <c r="E13" s="33" t="str">
        <f ca="1">IF(PAJAK[[#This Row],[ID]]="","",COUNTIF(NOTA[ID_H],PAJAK[[#This Row],[ID]]))</f>
        <v/>
      </c>
      <c r="F13" s="16" t="str">
        <f ca="1">IF(PAJAK[[#This Row],[//]]="","",INDEX(CONV[2],MATCH(INDEX(INDIRECT("NOTA["&amp;PAJAK[#Headers]&amp;"]"),PAJAK[[#This Row],[//]]-2),CONV[1],0),0))</f>
        <v/>
      </c>
      <c r="G13" s="18" t="str">
        <f ca="1">IF(PAJAK[[#This Row],[//]]="","",INDEX(NOTA[TGL_H],PAJAK[[#This Row],[//]]-2))</f>
        <v/>
      </c>
      <c r="H13" s="18" t="str">
        <f ca="1">IF(PAJAK[[#This Row],[//]]="","",INDEX(INDIRECT("NOTA["&amp;PAJAK[#Headers]&amp;"]"),PAJAK[[#This Row],[//]]-2))</f>
        <v/>
      </c>
      <c r="I13" s="17" t="str">
        <f ca="1">IF(PAJAK[[#This Row],[//]]="","",INDEX(INDIRECT("NOTA["&amp;PAJAK[#Headers]&amp;"]"),PAJAK[[#This Row],[//]]-2))</f>
        <v/>
      </c>
      <c r="J1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37" t="str">
        <f ca="1">IF(PAJAK[[#This Row],[//]]="","",SUMIF(NOTA[ID_H],PAJAK[[#This Row],[ID]],NOTA[JUMLAH]))</f>
        <v/>
      </c>
      <c r="L13" s="37" t="str">
        <f ca="1">IF(PAJAK[[#This Row],[//]]="","",SUMIF(NOTA[ID_H],PAJAK[[#This Row],[ID]],NOTA[DISC]))</f>
        <v/>
      </c>
      <c r="M13" s="37" t="e">
        <f ca="1">PAJAK[[#This Row],[SUB TOTAL]]-PAJAK[[#This Row],[DISKON]]</f>
        <v>#VALUE!</v>
      </c>
      <c r="N13" s="37" t="str">
        <f ca="1">IF(PAJAK[[#This Row],[//]]="","",INDEX(INDIRECT("NOTA["&amp;PAJAK[#Headers]&amp;"]"),PAJAK[[#This Row],[//]]-2+PAJAK[[#This Row],[QB]]-1))</f>
        <v/>
      </c>
      <c r="O13" s="37" t="e">
        <f ca="1">(PAJAK[[#This Row],[SUB T-DISC]]-PAJAK[[#This Row],[DISC DLL]])/111%</f>
        <v>#VALUE!</v>
      </c>
      <c r="P13" s="37" t="e">
        <f ca="1">PAJAK[[#This Row],[DPP]]*PAJAK[[#This Row],[PPN]]</f>
        <v>#VALUE!</v>
      </c>
      <c r="Q13" s="37" t="e">
        <f ca="1">PAJAK[[#This Row],[DPP]]+PAJAK[[#This Row],[PPN 11%]]</f>
        <v>#VALUE!</v>
      </c>
      <c r="R13" s="19" t="str">
        <f ca="1">IF(ISNUMBER(PAJAK[[#This Row],[//]]),PPN,"")</f>
        <v/>
      </c>
    </row>
    <row r="14" spans="1:18" x14ac:dyDescent="0.25">
      <c r="A14" s="20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34" t="str">
        <f ca="1">HYPERLINK("[NOTA_.XLSX]NOTA!c"&amp;PAJAK[[#This Row],[//]],IF(PAJAK[[#This Row],[//]]="","",INDEX(INDIRECT("NOTA["&amp;PAJAK[#Headers]&amp;"]"),PAJAK[[#This Row],[//]]-2)))</f>
        <v/>
      </c>
      <c r="C14" s="20" t="str">
        <f ca="1">IF(PAJAK[[#This Row],[//]]="","",INDEX(INDIRECT("NOTA["&amp;PAJAK[#Headers]&amp;"]"),PAJAK[[#This Row],[//]]-2))</f>
        <v/>
      </c>
      <c r="D14" s="20">
        <f ca="1">MATCH(PAJAK[[#This Row],[ID]],[4]!Table1[ID],0)</f>
        <v>1</v>
      </c>
      <c r="E14" s="33" t="str">
        <f ca="1">IF(PAJAK[[#This Row],[ID]]="","",COUNTIF(NOTA[ID_H],PAJAK[[#This Row],[ID]]))</f>
        <v/>
      </c>
      <c r="F14" s="16" t="str">
        <f ca="1">IF(PAJAK[[#This Row],[//]]="","",INDEX(CONV[2],MATCH(INDEX(INDIRECT("NOTA["&amp;PAJAK[#Headers]&amp;"]"),PAJAK[[#This Row],[//]]-2),CONV[1],0),0))</f>
        <v/>
      </c>
      <c r="G14" s="18" t="str">
        <f ca="1">IF(PAJAK[[#This Row],[//]]="","",INDEX(NOTA[TGL_H],PAJAK[[#This Row],[//]]-2))</f>
        <v/>
      </c>
      <c r="H14" s="18" t="str">
        <f ca="1">IF(PAJAK[[#This Row],[//]]="","",INDEX(INDIRECT("NOTA["&amp;PAJAK[#Headers]&amp;"]"),PAJAK[[#This Row],[//]]-2))</f>
        <v/>
      </c>
      <c r="I14" s="17" t="str">
        <f ca="1">IF(PAJAK[[#This Row],[//]]="","",INDEX(INDIRECT("NOTA["&amp;PAJAK[#Headers]&amp;"]"),PAJAK[[#This Row],[//]]-2))</f>
        <v/>
      </c>
      <c r="J1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37" t="str">
        <f ca="1">IF(PAJAK[[#This Row],[//]]="","",SUMIF(NOTA[ID_H],PAJAK[[#This Row],[ID]],NOTA[JUMLAH]))</f>
        <v/>
      </c>
      <c r="L14" s="37" t="str">
        <f ca="1">IF(PAJAK[[#This Row],[//]]="","",SUMIF(NOTA[ID_H],PAJAK[[#This Row],[ID]],NOTA[DISC]))</f>
        <v/>
      </c>
      <c r="M14" s="37" t="e">
        <f ca="1">PAJAK[[#This Row],[SUB TOTAL]]-PAJAK[[#This Row],[DISKON]]</f>
        <v>#VALUE!</v>
      </c>
      <c r="N14" s="37" t="str">
        <f ca="1">IF(PAJAK[[#This Row],[//]]="","",INDEX(INDIRECT("NOTA["&amp;PAJAK[#Headers]&amp;"]"),PAJAK[[#This Row],[//]]-2+PAJAK[[#This Row],[QB]]-1))</f>
        <v/>
      </c>
      <c r="O14" s="37" t="e">
        <f ca="1">(PAJAK[[#This Row],[SUB T-DISC]]-PAJAK[[#This Row],[DISC DLL]])/111%</f>
        <v>#VALUE!</v>
      </c>
      <c r="P14" s="37" t="e">
        <f ca="1">PAJAK[[#This Row],[DPP]]*PAJAK[[#This Row],[PPN]]</f>
        <v>#VALUE!</v>
      </c>
      <c r="Q14" s="37" t="e">
        <f ca="1">PAJAK[[#This Row],[DPP]]+PAJAK[[#This Row],[PPN 11%]]</f>
        <v>#VALUE!</v>
      </c>
      <c r="R14" s="19" t="str">
        <f ca="1">IF(ISNUMBER(PAJAK[[#This Row],[//]]),PPN,"")</f>
        <v/>
      </c>
    </row>
    <row r="15" spans="1:18" x14ac:dyDescent="0.25">
      <c r="A15" s="20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34" t="str">
        <f ca="1">HYPERLINK("[NOTA_.XLSX]NOTA!c"&amp;PAJAK[[#This Row],[//]],IF(PAJAK[[#This Row],[//]]="","",INDEX(INDIRECT("NOTA["&amp;PAJAK[#Headers]&amp;"]"),PAJAK[[#This Row],[//]]-2)))</f>
        <v/>
      </c>
      <c r="C15" s="20" t="str">
        <f ca="1">IF(PAJAK[[#This Row],[//]]="","",INDEX(INDIRECT("NOTA["&amp;PAJAK[#Headers]&amp;"]"),PAJAK[[#This Row],[//]]-2))</f>
        <v/>
      </c>
      <c r="D15" s="20">
        <f ca="1">MATCH(PAJAK[[#This Row],[ID]],[4]!Table1[ID],0)</f>
        <v>1</v>
      </c>
      <c r="E15" s="33" t="str">
        <f ca="1">IF(PAJAK[[#This Row],[ID]]="","",COUNTIF(NOTA[ID_H],PAJAK[[#This Row],[ID]]))</f>
        <v/>
      </c>
      <c r="F15" s="16" t="str">
        <f ca="1">IF(PAJAK[[#This Row],[//]]="","",INDEX(CONV[2],MATCH(INDEX(INDIRECT("NOTA["&amp;PAJAK[#Headers]&amp;"]"),PAJAK[[#This Row],[//]]-2),CONV[1],0),0))</f>
        <v/>
      </c>
      <c r="G15" s="18" t="str">
        <f ca="1">IF(PAJAK[[#This Row],[//]]="","",INDEX(NOTA[TGL_H],PAJAK[[#This Row],[//]]-2))</f>
        <v/>
      </c>
      <c r="H15" s="18" t="str">
        <f ca="1">IF(PAJAK[[#This Row],[//]]="","",INDEX(INDIRECT("NOTA["&amp;PAJAK[#Headers]&amp;"]"),PAJAK[[#This Row],[//]]-2))</f>
        <v/>
      </c>
      <c r="I15" s="17" t="str">
        <f ca="1">IF(PAJAK[[#This Row],[//]]="","",INDEX(INDIRECT("NOTA["&amp;PAJAK[#Headers]&amp;"]"),PAJAK[[#This Row],[//]]-2))</f>
        <v/>
      </c>
      <c r="J1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37" t="str">
        <f ca="1">IF(PAJAK[[#This Row],[//]]="","",SUMIF(NOTA[ID_H],PAJAK[[#This Row],[ID]],NOTA[JUMLAH]))</f>
        <v/>
      </c>
      <c r="L15" s="37" t="str">
        <f ca="1">IF(PAJAK[[#This Row],[//]]="","",SUMIF(NOTA[ID_H],PAJAK[[#This Row],[ID]],NOTA[DISC]))</f>
        <v/>
      </c>
      <c r="M15" s="37" t="e">
        <f ca="1">PAJAK[[#This Row],[SUB TOTAL]]-PAJAK[[#This Row],[DISKON]]</f>
        <v>#VALUE!</v>
      </c>
      <c r="N15" s="37" t="str">
        <f ca="1">IF(PAJAK[[#This Row],[//]]="","",INDEX(INDIRECT("NOTA["&amp;PAJAK[#Headers]&amp;"]"),PAJAK[[#This Row],[//]]-2+PAJAK[[#This Row],[QB]]-1))</f>
        <v/>
      </c>
      <c r="O15" s="37" t="e">
        <f ca="1">(PAJAK[[#This Row],[SUB T-DISC]]-PAJAK[[#This Row],[DISC DLL]])/111%</f>
        <v>#VALUE!</v>
      </c>
      <c r="P15" s="37" t="e">
        <f ca="1">PAJAK[[#This Row],[DPP]]*PAJAK[[#This Row],[PPN]]</f>
        <v>#VALUE!</v>
      </c>
      <c r="Q15" s="37" t="e">
        <f ca="1">PAJAK[[#This Row],[DPP]]+PAJAK[[#This Row],[PPN 11%]]</f>
        <v>#VALUE!</v>
      </c>
      <c r="R15" s="19" t="str">
        <f ca="1">IF(ISNUMBER(PAJAK[[#This Row],[//]]),PPN,"")</f>
        <v/>
      </c>
    </row>
    <row r="16" spans="1:18" x14ac:dyDescent="0.25">
      <c r="A16" s="20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34" t="str">
        <f ca="1">HYPERLINK("[NOTA_.XLSX]NOTA!c"&amp;PAJAK[[#This Row],[//]],IF(PAJAK[[#This Row],[//]]="","",INDEX(INDIRECT("NOTA["&amp;PAJAK[#Headers]&amp;"]"),PAJAK[[#This Row],[//]]-2)))</f>
        <v/>
      </c>
      <c r="C16" s="20" t="str">
        <f ca="1">IF(PAJAK[[#This Row],[//]]="","",INDEX(INDIRECT("NOTA["&amp;PAJAK[#Headers]&amp;"]"),PAJAK[[#This Row],[//]]-2))</f>
        <v/>
      </c>
      <c r="D16" s="20">
        <f ca="1">MATCH(PAJAK[[#This Row],[ID]],[4]!Table1[ID],0)</f>
        <v>1</v>
      </c>
      <c r="E16" s="33" t="str">
        <f ca="1">IF(PAJAK[[#This Row],[ID]]="","",COUNTIF(NOTA[ID_H],PAJAK[[#This Row],[ID]]))</f>
        <v/>
      </c>
      <c r="F16" s="16" t="str">
        <f ca="1">IF(PAJAK[[#This Row],[//]]="","",INDEX(CONV[2],MATCH(INDEX(INDIRECT("NOTA["&amp;PAJAK[#Headers]&amp;"]"),PAJAK[[#This Row],[//]]-2),CONV[1],0),0))</f>
        <v/>
      </c>
      <c r="G16" s="18" t="str">
        <f ca="1">IF(PAJAK[[#This Row],[//]]="","",INDEX(NOTA[TGL_H],PAJAK[[#This Row],[//]]-2))</f>
        <v/>
      </c>
      <c r="H16" s="18" t="str">
        <f ca="1">IF(PAJAK[[#This Row],[//]]="","",INDEX(INDIRECT("NOTA["&amp;PAJAK[#Headers]&amp;"]"),PAJAK[[#This Row],[//]]-2))</f>
        <v/>
      </c>
      <c r="I16" s="17" t="str">
        <f ca="1">IF(PAJAK[[#This Row],[//]]="","",INDEX(INDIRECT("NOTA["&amp;PAJAK[#Headers]&amp;"]"),PAJAK[[#This Row],[//]]-2))</f>
        <v/>
      </c>
      <c r="J1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37" t="str">
        <f ca="1">IF(PAJAK[[#This Row],[//]]="","",SUMIF(NOTA[ID_H],PAJAK[[#This Row],[ID]],NOTA[JUMLAH]))</f>
        <v/>
      </c>
      <c r="L16" s="37" t="str">
        <f ca="1">IF(PAJAK[[#This Row],[//]]="","",SUMIF(NOTA[ID_H],PAJAK[[#This Row],[ID]],NOTA[DISC]))</f>
        <v/>
      </c>
      <c r="M16" s="37" t="e">
        <f ca="1">PAJAK[[#This Row],[SUB TOTAL]]-PAJAK[[#This Row],[DISKON]]</f>
        <v>#VALUE!</v>
      </c>
      <c r="N16" s="37" t="str">
        <f ca="1">IF(PAJAK[[#This Row],[//]]="","",INDEX(INDIRECT("NOTA["&amp;PAJAK[#Headers]&amp;"]"),PAJAK[[#This Row],[//]]-2+PAJAK[[#This Row],[QB]]-1))</f>
        <v/>
      </c>
      <c r="O16" s="37" t="e">
        <f ca="1">(PAJAK[[#This Row],[SUB T-DISC]]-PAJAK[[#This Row],[DISC DLL]])/111%</f>
        <v>#VALUE!</v>
      </c>
      <c r="P16" s="37" t="e">
        <f ca="1">PAJAK[[#This Row],[DPP]]*PAJAK[[#This Row],[PPN]]</f>
        <v>#VALUE!</v>
      </c>
      <c r="Q16" s="37" t="e">
        <f ca="1">PAJAK[[#This Row],[DPP]]+PAJAK[[#This Row],[PPN 11%]]</f>
        <v>#VALUE!</v>
      </c>
      <c r="R16" s="19" t="str">
        <f ca="1">IF(ISNUMBER(PAJAK[[#This Row],[//]]),PPN,"")</f>
        <v/>
      </c>
    </row>
    <row r="17" spans="1:18" x14ac:dyDescent="0.25">
      <c r="A17" s="16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6" t="str">
        <f ca="1">HYPERLINK("[NOTA_.XLSX]NOTA!c"&amp;PAJAK[[#This Row],[//]],IF(PAJAK[[#This Row],[//]]="","",INDEX(INDIRECT("NOTA["&amp;PAJAK[#Headers]&amp;"]"),PAJAK[[#This Row],[//]]-2)))</f>
        <v/>
      </c>
      <c r="C17" s="16" t="str">
        <f ca="1">IF(PAJAK[[#This Row],[//]]="","",INDEX(INDIRECT("NOTA["&amp;PAJAK[#Headers]&amp;"]"),PAJAK[[#This Row],[//]]-2))</f>
        <v/>
      </c>
      <c r="D17" s="16">
        <f ca="1">MATCH(PAJAK[[#This Row],[ID]],[4]!Table1[ID],0)</f>
        <v>1</v>
      </c>
      <c r="E17" s="17" t="str">
        <f ca="1">IF(PAJAK[[#This Row],[ID]]="","",COUNTIF(NOTA[ID_H],PAJAK[[#This Row],[ID]]))</f>
        <v/>
      </c>
      <c r="F17" s="16" t="str">
        <f ca="1">IF(PAJAK[[#This Row],[//]]="","",INDEX(CONV[2],MATCH(INDEX(INDIRECT("NOTA["&amp;PAJAK[#Headers]&amp;"]"),PAJAK[[#This Row],[//]]-2),CONV[1],0),0))</f>
        <v/>
      </c>
      <c r="G17" s="18" t="str">
        <f ca="1">IF(PAJAK[[#This Row],[//]]="","",INDEX(NOTA[TGL_H],PAJAK[[#This Row],[//]]-2))</f>
        <v/>
      </c>
      <c r="H17" s="18" t="str">
        <f ca="1">IF(PAJAK[[#This Row],[//]]="","",INDEX(INDIRECT("NOTA["&amp;PAJAK[#Headers]&amp;"]"),PAJAK[[#This Row],[//]]-2))</f>
        <v/>
      </c>
      <c r="I17" s="17" t="str">
        <f ca="1">IF(PAJAK[[#This Row],[//]]="","",INDEX(INDIRECT("NOTA["&amp;PAJAK[#Headers]&amp;"]"),PAJAK[[#This Row],[//]]-2))</f>
        <v/>
      </c>
      <c r="J1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37" t="str">
        <f ca="1">IF(PAJAK[[#This Row],[//]]="","",SUMIF(NOTA[ID_H],PAJAK[[#This Row],[ID]],NOTA[JUMLAH]))</f>
        <v/>
      </c>
      <c r="L17" s="37" t="str">
        <f ca="1">IF(PAJAK[[#This Row],[//]]="","",SUMIF(NOTA[ID_H],PAJAK[[#This Row],[ID]],NOTA[DISC]))</f>
        <v/>
      </c>
      <c r="M17" s="37" t="e">
        <f ca="1">PAJAK[[#This Row],[SUB TOTAL]]-PAJAK[[#This Row],[DISKON]]</f>
        <v>#VALUE!</v>
      </c>
      <c r="N17" s="37" t="str">
        <f ca="1">IF(PAJAK[[#This Row],[//]]="","",INDEX(INDIRECT("NOTA["&amp;PAJAK[#Headers]&amp;"]"),PAJAK[[#This Row],[//]]-2+PAJAK[[#This Row],[QB]]-1))</f>
        <v/>
      </c>
      <c r="O17" s="37" t="e">
        <f ca="1">(PAJAK[[#This Row],[SUB T-DISC]]-PAJAK[[#This Row],[DISC DLL]])/111%</f>
        <v>#VALUE!</v>
      </c>
      <c r="P17" s="37" t="e">
        <f ca="1">PAJAK[[#This Row],[DPP]]*PAJAK[[#This Row],[PPN]]</f>
        <v>#VALUE!</v>
      </c>
      <c r="Q17" s="37" t="e">
        <f ca="1">PAJAK[[#This Row],[DPP]]+PAJAK[[#This Row],[PPN 11%]]</f>
        <v>#VALUE!</v>
      </c>
      <c r="R17" s="19" t="str">
        <f ca="1">IF(ISNUMBER(PAJAK[[#This Row],[//]]),PPN,"")</f>
        <v/>
      </c>
    </row>
    <row r="18" spans="1:18" x14ac:dyDescent="0.25">
      <c r="A18" s="20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34" t="str">
        <f ca="1">HYPERLINK("[NOTA_.XLSX]NOTA!c"&amp;PAJAK[[#This Row],[//]],IF(PAJAK[[#This Row],[//]]="","",INDEX(INDIRECT("NOTA["&amp;PAJAK[#Headers]&amp;"]"),PAJAK[[#This Row],[//]]-2)))</f>
        <v/>
      </c>
      <c r="C18" s="20" t="str">
        <f ca="1">IF(PAJAK[[#This Row],[//]]="","",INDEX(INDIRECT("NOTA["&amp;PAJAK[#Headers]&amp;"]"),PAJAK[[#This Row],[//]]-2))</f>
        <v/>
      </c>
      <c r="D18" s="20">
        <f ca="1">MATCH(PAJAK[[#This Row],[ID]],[4]!Table1[ID],0)</f>
        <v>1</v>
      </c>
      <c r="E18" s="33" t="str">
        <f ca="1">IF(PAJAK[[#This Row],[ID]]="","",COUNTIF(NOTA[ID_H],PAJAK[[#This Row],[ID]]))</f>
        <v/>
      </c>
      <c r="F18" s="16" t="str">
        <f ca="1">IF(PAJAK[[#This Row],[//]]="","",INDEX(CONV[2],MATCH(INDEX(INDIRECT("NOTA["&amp;PAJAK[#Headers]&amp;"]"),PAJAK[[#This Row],[//]]-2),CONV[1],0),0))</f>
        <v/>
      </c>
      <c r="G18" s="18" t="str">
        <f ca="1">IF(PAJAK[[#This Row],[//]]="","",INDEX(NOTA[TGL_H],PAJAK[[#This Row],[//]]-2))</f>
        <v/>
      </c>
      <c r="H18" s="18" t="str">
        <f ca="1">IF(PAJAK[[#This Row],[//]]="","",INDEX(INDIRECT("NOTA["&amp;PAJAK[#Headers]&amp;"]"),PAJAK[[#This Row],[//]]-2))</f>
        <v/>
      </c>
      <c r="I18" s="17" t="str">
        <f ca="1">IF(PAJAK[[#This Row],[//]]="","",INDEX(INDIRECT("NOTA["&amp;PAJAK[#Headers]&amp;"]"),PAJAK[[#This Row],[//]]-2))</f>
        <v/>
      </c>
      <c r="J1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37" t="str">
        <f ca="1">IF(PAJAK[[#This Row],[//]]="","",SUMIF(NOTA[ID_H],PAJAK[[#This Row],[ID]],NOTA[JUMLAH]))</f>
        <v/>
      </c>
      <c r="L18" s="37" t="str">
        <f ca="1">IF(PAJAK[[#This Row],[//]]="","",SUMIF(NOTA[ID_H],PAJAK[[#This Row],[ID]],NOTA[DISC]))</f>
        <v/>
      </c>
      <c r="M18" s="37" t="e">
        <f ca="1">PAJAK[[#This Row],[SUB TOTAL]]-PAJAK[[#This Row],[DISKON]]</f>
        <v>#VALUE!</v>
      </c>
      <c r="N18" s="37" t="str">
        <f ca="1">IF(PAJAK[[#This Row],[//]]="","",INDEX(INDIRECT("NOTA["&amp;PAJAK[#Headers]&amp;"]"),PAJAK[[#This Row],[//]]-2+PAJAK[[#This Row],[QB]]-1))</f>
        <v/>
      </c>
      <c r="O18" s="37" t="e">
        <f ca="1">(PAJAK[[#This Row],[SUB T-DISC]]-PAJAK[[#This Row],[DISC DLL]])/111%</f>
        <v>#VALUE!</v>
      </c>
      <c r="P18" s="37" t="e">
        <f ca="1">PAJAK[[#This Row],[DPP]]*PAJAK[[#This Row],[PPN]]</f>
        <v>#VALUE!</v>
      </c>
      <c r="Q18" s="37" t="e">
        <f ca="1">PAJAK[[#This Row],[DPP]]+PAJAK[[#This Row],[PPN 11%]]</f>
        <v>#VALUE!</v>
      </c>
      <c r="R18" s="19" t="str">
        <f ca="1">IF(ISNUMBER(PAJAK[[#This Row],[//]]),PPN,"")</f>
        <v/>
      </c>
    </row>
    <row r="19" spans="1:18" x14ac:dyDescent="0.25">
      <c r="A19" s="20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34" t="str">
        <f ca="1">HYPERLINK("[NOTA_.XLSX]NOTA!c"&amp;PAJAK[[#This Row],[//]],IF(PAJAK[[#This Row],[//]]="","",INDEX(INDIRECT("NOTA["&amp;PAJAK[#Headers]&amp;"]"),PAJAK[[#This Row],[//]]-2)))</f>
        <v/>
      </c>
      <c r="C19" s="20" t="str">
        <f ca="1">IF(PAJAK[[#This Row],[//]]="","",INDEX(INDIRECT("NOTA["&amp;PAJAK[#Headers]&amp;"]"),PAJAK[[#This Row],[//]]-2))</f>
        <v/>
      </c>
      <c r="D19" s="20">
        <f ca="1">MATCH(PAJAK[[#This Row],[ID]],[4]!Table1[ID],0)</f>
        <v>1</v>
      </c>
      <c r="E19" s="33" t="str">
        <f ca="1">IF(PAJAK[[#This Row],[ID]]="","",COUNTIF(NOTA[ID_H],PAJAK[[#This Row],[ID]]))</f>
        <v/>
      </c>
      <c r="F19" s="16" t="str">
        <f ca="1">IF(PAJAK[[#This Row],[//]]="","",INDEX(CONV[2],MATCH(INDEX(INDIRECT("NOTA["&amp;PAJAK[#Headers]&amp;"]"),PAJAK[[#This Row],[//]]-2),CONV[1],0),0))</f>
        <v/>
      </c>
      <c r="G19" s="18" t="str">
        <f ca="1">IF(PAJAK[[#This Row],[//]]="","",INDEX(NOTA[TGL_H],PAJAK[[#This Row],[//]]-2))</f>
        <v/>
      </c>
      <c r="H19" s="18" t="str">
        <f ca="1">IF(PAJAK[[#This Row],[//]]="","",INDEX(INDIRECT("NOTA["&amp;PAJAK[#Headers]&amp;"]"),PAJAK[[#This Row],[//]]-2))</f>
        <v/>
      </c>
      <c r="I19" s="17" t="str">
        <f ca="1">IF(PAJAK[[#This Row],[//]]="","",INDEX(INDIRECT("NOTA["&amp;PAJAK[#Headers]&amp;"]"),PAJAK[[#This Row],[//]]-2))</f>
        <v/>
      </c>
      <c r="J1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37" t="str">
        <f ca="1">IF(PAJAK[[#This Row],[//]]="","",SUMIF(NOTA[ID_H],PAJAK[[#This Row],[ID]],NOTA[JUMLAH]))</f>
        <v/>
      </c>
      <c r="L19" s="37" t="str">
        <f ca="1">IF(PAJAK[[#This Row],[//]]="","",SUMIF(NOTA[ID_H],PAJAK[[#This Row],[ID]],NOTA[DISC]))</f>
        <v/>
      </c>
      <c r="M19" s="37" t="e">
        <f ca="1">PAJAK[[#This Row],[SUB TOTAL]]-PAJAK[[#This Row],[DISKON]]</f>
        <v>#VALUE!</v>
      </c>
      <c r="N19" s="37" t="str">
        <f ca="1">IF(PAJAK[[#This Row],[//]]="","",INDEX(INDIRECT("NOTA["&amp;PAJAK[#Headers]&amp;"]"),PAJAK[[#This Row],[//]]-2+PAJAK[[#This Row],[QB]]-1))</f>
        <v/>
      </c>
      <c r="O19" s="37" t="e">
        <f ca="1">(PAJAK[[#This Row],[SUB T-DISC]]-PAJAK[[#This Row],[DISC DLL]])/111%</f>
        <v>#VALUE!</v>
      </c>
      <c r="P19" s="37" t="e">
        <f ca="1">PAJAK[[#This Row],[DPP]]*PAJAK[[#This Row],[PPN]]</f>
        <v>#VALUE!</v>
      </c>
      <c r="Q19" s="37" t="e">
        <f ca="1">PAJAK[[#This Row],[DPP]]+PAJAK[[#This Row],[PPN 11%]]</f>
        <v>#VALUE!</v>
      </c>
      <c r="R19" s="19" t="str">
        <f ca="1">IF(ISNUMBER(PAJAK[[#This Row],[//]]),PPN,"")</f>
        <v/>
      </c>
    </row>
    <row r="20" spans="1:18" x14ac:dyDescent="0.25">
      <c r="A20" s="16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6" t="str">
        <f ca="1">HYPERLINK("[NOTA_.XLSX]NOTA!c"&amp;PAJAK[[#This Row],[//]],IF(PAJAK[[#This Row],[//]]="","",INDEX(INDIRECT("NOTA["&amp;PAJAK[#Headers]&amp;"]"),PAJAK[[#This Row],[//]]-2)))</f>
        <v/>
      </c>
      <c r="C20" s="16" t="str">
        <f ca="1">IF(PAJAK[[#This Row],[//]]="","",INDEX(INDIRECT("NOTA["&amp;PAJAK[#Headers]&amp;"]"),PAJAK[[#This Row],[//]]-2))</f>
        <v/>
      </c>
      <c r="D20" s="16">
        <f ca="1">MATCH(PAJAK[[#This Row],[ID]],[4]!Table1[ID],0)</f>
        <v>1</v>
      </c>
      <c r="E20" s="17" t="str">
        <f ca="1">IF(PAJAK[[#This Row],[ID]]="","",COUNTIF(NOTA[ID_H],PAJAK[[#This Row],[ID]]))</f>
        <v/>
      </c>
      <c r="F20" s="16" t="str">
        <f ca="1">IF(PAJAK[[#This Row],[//]]="","",INDEX(CONV[2],MATCH(INDEX(INDIRECT("NOTA["&amp;PAJAK[#Headers]&amp;"]"),PAJAK[[#This Row],[//]]-2),CONV[1],0),0))</f>
        <v/>
      </c>
      <c r="G20" s="18" t="str">
        <f ca="1">IF(PAJAK[[#This Row],[//]]="","",INDEX(NOTA[TGL_H],PAJAK[[#This Row],[//]]-2))</f>
        <v/>
      </c>
      <c r="H20" s="18" t="str">
        <f ca="1">IF(PAJAK[[#This Row],[//]]="","",INDEX(INDIRECT("NOTA["&amp;PAJAK[#Headers]&amp;"]"),PAJAK[[#This Row],[//]]-2))</f>
        <v/>
      </c>
      <c r="I20" s="17" t="str">
        <f ca="1">IF(PAJAK[[#This Row],[//]]="","",INDEX(INDIRECT("NOTA["&amp;PAJAK[#Headers]&amp;"]"),PAJAK[[#This Row],[//]]-2))</f>
        <v/>
      </c>
      <c r="J2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37" t="str">
        <f ca="1">IF(PAJAK[[#This Row],[//]]="","",SUMIF(NOTA[ID_H],PAJAK[[#This Row],[ID]],NOTA[JUMLAH]))</f>
        <v/>
      </c>
      <c r="L20" s="37" t="str">
        <f ca="1">IF(PAJAK[[#This Row],[//]]="","",SUMIF(NOTA[ID_H],PAJAK[[#This Row],[ID]],NOTA[DISC]))</f>
        <v/>
      </c>
      <c r="M20" s="37" t="e">
        <f ca="1">PAJAK[[#This Row],[SUB TOTAL]]-PAJAK[[#This Row],[DISKON]]</f>
        <v>#VALUE!</v>
      </c>
      <c r="N20" s="37" t="str">
        <f ca="1">IF(PAJAK[[#This Row],[//]]="","",INDEX(INDIRECT("NOTA["&amp;PAJAK[#Headers]&amp;"]"),PAJAK[[#This Row],[//]]-2+PAJAK[[#This Row],[QB]]-1))</f>
        <v/>
      </c>
      <c r="O20" s="37" t="e">
        <f ca="1">(PAJAK[[#This Row],[SUB T-DISC]]-PAJAK[[#This Row],[DISC DLL]])/111%</f>
        <v>#VALUE!</v>
      </c>
      <c r="P20" s="37" t="e">
        <f ca="1">PAJAK[[#This Row],[DPP]]*PAJAK[[#This Row],[PPN]]</f>
        <v>#VALUE!</v>
      </c>
      <c r="Q20" s="37" t="e">
        <f ca="1">PAJAK[[#This Row],[DPP]]+PAJAK[[#This Row],[PPN 11%]]</f>
        <v>#VALUE!</v>
      </c>
      <c r="R20" s="19" t="str">
        <f ca="1">IF(ISNUMBER(PAJAK[[#This Row],[//]]),PPN,"")</f>
        <v/>
      </c>
    </row>
    <row r="21" spans="1:18" x14ac:dyDescent="0.25">
      <c r="A21" s="20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34" t="str">
        <f ca="1">HYPERLINK("[NOTA_.XLSX]NOTA!c"&amp;PAJAK[[#This Row],[//]],IF(PAJAK[[#This Row],[//]]="","",INDEX(INDIRECT("NOTA["&amp;PAJAK[#Headers]&amp;"]"),PAJAK[[#This Row],[//]]-2)))</f>
        <v/>
      </c>
      <c r="C21" s="20" t="str">
        <f ca="1">IF(PAJAK[[#This Row],[//]]="","",INDEX(INDIRECT("NOTA["&amp;PAJAK[#Headers]&amp;"]"),PAJAK[[#This Row],[//]]-2))</f>
        <v/>
      </c>
      <c r="D21" s="20">
        <f ca="1">MATCH(PAJAK[[#This Row],[ID]],[4]!Table1[ID],0)</f>
        <v>1</v>
      </c>
      <c r="E21" s="33" t="str">
        <f ca="1">IF(PAJAK[[#This Row],[ID]]="","",COUNTIF(NOTA[ID_H],PAJAK[[#This Row],[ID]]))</f>
        <v/>
      </c>
      <c r="F21" s="16" t="str">
        <f ca="1">IF(PAJAK[[#This Row],[//]]="","",INDEX(CONV[2],MATCH(INDEX(INDIRECT("NOTA["&amp;PAJAK[#Headers]&amp;"]"),PAJAK[[#This Row],[//]]-2),CONV[1],0),0))</f>
        <v/>
      </c>
      <c r="G21" s="18" t="str">
        <f ca="1">IF(PAJAK[[#This Row],[//]]="","",INDEX(NOTA[TGL_H],PAJAK[[#This Row],[//]]-2))</f>
        <v/>
      </c>
      <c r="H21" s="18" t="str">
        <f ca="1">IF(PAJAK[[#This Row],[//]]="","",INDEX(INDIRECT("NOTA["&amp;PAJAK[#Headers]&amp;"]"),PAJAK[[#This Row],[//]]-2))</f>
        <v/>
      </c>
      <c r="I21" s="17" t="str">
        <f ca="1">IF(PAJAK[[#This Row],[//]]="","",INDEX(INDIRECT("NOTA["&amp;PAJAK[#Headers]&amp;"]"),PAJAK[[#This Row],[//]]-2))</f>
        <v/>
      </c>
      <c r="J2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37" t="str">
        <f ca="1">IF(PAJAK[[#This Row],[//]]="","",SUMIF(NOTA[ID_H],PAJAK[[#This Row],[ID]],NOTA[JUMLAH]))</f>
        <v/>
      </c>
      <c r="L21" s="37" t="str">
        <f ca="1">IF(PAJAK[[#This Row],[//]]="","",SUMIF(NOTA[ID_H],PAJAK[[#This Row],[ID]],NOTA[DISC]))</f>
        <v/>
      </c>
      <c r="M21" s="37" t="e">
        <f ca="1">PAJAK[[#This Row],[SUB TOTAL]]-PAJAK[[#This Row],[DISKON]]</f>
        <v>#VALUE!</v>
      </c>
      <c r="N21" s="37" t="str">
        <f ca="1">IF(PAJAK[[#This Row],[//]]="","",INDEX(INDIRECT("NOTA["&amp;PAJAK[#Headers]&amp;"]"),PAJAK[[#This Row],[//]]-2+PAJAK[[#This Row],[QB]]-1))</f>
        <v/>
      </c>
      <c r="O21" s="37" t="e">
        <f ca="1">(PAJAK[[#This Row],[SUB T-DISC]]-PAJAK[[#This Row],[DISC DLL]])/111%</f>
        <v>#VALUE!</v>
      </c>
      <c r="P21" s="37" t="e">
        <f ca="1">PAJAK[[#This Row],[DPP]]*PAJAK[[#This Row],[PPN]]</f>
        <v>#VALUE!</v>
      </c>
      <c r="Q21" s="37" t="e">
        <f ca="1">PAJAK[[#This Row],[DPP]]+PAJAK[[#This Row],[PPN 11%]]</f>
        <v>#VALUE!</v>
      </c>
      <c r="R21" s="19" t="str">
        <f ca="1">IF(ISNUMBER(PAJAK[[#This Row],[//]]),PPN,"")</f>
        <v/>
      </c>
    </row>
    <row r="22" spans="1:18" x14ac:dyDescent="0.25">
      <c r="A22" s="20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34" t="str">
        <f ca="1">HYPERLINK("[NOTA_.XLSX]NOTA!c"&amp;PAJAK[[#This Row],[//]],IF(PAJAK[[#This Row],[//]]="","",INDEX(INDIRECT("NOTA["&amp;PAJAK[#Headers]&amp;"]"),PAJAK[[#This Row],[//]]-2)))</f>
        <v/>
      </c>
      <c r="C22" s="20" t="str">
        <f ca="1">IF(PAJAK[[#This Row],[//]]="","",INDEX(INDIRECT("NOTA["&amp;PAJAK[#Headers]&amp;"]"),PAJAK[[#This Row],[//]]-2))</f>
        <v/>
      </c>
      <c r="D22" s="20">
        <f ca="1">MATCH(PAJAK[[#This Row],[ID]],[4]!Table1[ID],0)</f>
        <v>1</v>
      </c>
      <c r="E22" s="33" t="str">
        <f ca="1">IF(PAJAK[[#This Row],[ID]]="","",COUNTIF(NOTA[ID_H],PAJAK[[#This Row],[ID]]))</f>
        <v/>
      </c>
      <c r="F22" s="16" t="str">
        <f ca="1">IF(PAJAK[[#This Row],[//]]="","",INDEX(CONV[2],MATCH(INDEX(INDIRECT("NOTA["&amp;PAJAK[#Headers]&amp;"]"),PAJAK[[#This Row],[//]]-2),CONV[1],0),0))</f>
        <v/>
      </c>
      <c r="G22" s="18" t="str">
        <f ca="1">IF(PAJAK[[#This Row],[//]]="","",INDEX(NOTA[TGL_H],PAJAK[[#This Row],[//]]-2))</f>
        <v/>
      </c>
      <c r="H22" s="18" t="str">
        <f ca="1">IF(PAJAK[[#This Row],[//]]="","",INDEX(INDIRECT("NOTA["&amp;PAJAK[#Headers]&amp;"]"),PAJAK[[#This Row],[//]]-2))</f>
        <v/>
      </c>
      <c r="I22" s="17" t="str">
        <f ca="1">IF(PAJAK[[#This Row],[//]]="","",INDEX(INDIRECT("NOTA["&amp;PAJAK[#Headers]&amp;"]"),PAJAK[[#This Row],[//]]-2))</f>
        <v/>
      </c>
      <c r="J2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37" t="str">
        <f ca="1">IF(PAJAK[[#This Row],[//]]="","",SUMIF(NOTA[ID_H],PAJAK[[#This Row],[ID]],NOTA[JUMLAH]))</f>
        <v/>
      </c>
      <c r="L22" s="37" t="str">
        <f ca="1">IF(PAJAK[[#This Row],[//]]="","",SUMIF(NOTA[ID_H],PAJAK[[#This Row],[ID]],NOTA[DISC]))</f>
        <v/>
      </c>
      <c r="M22" s="37" t="e">
        <f ca="1">PAJAK[[#This Row],[SUB TOTAL]]-PAJAK[[#This Row],[DISKON]]</f>
        <v>#VALUE!</v>
      </c>
      <c r="N22" s="37" t="str">
        <f ca="1">IF(PAJAK[[#This Row],[//]]="","",INDEX(INDIRECT("NOTA["&amp;PAJAK[#Headers]&amp;"]"),PAJAK[[#This Row],[//]]-2+PAJAK[[#This Row],[QB]]-1))</f>
        <v/>
      </c>
      <c r="O22" s="37" t="e">
        <f ca="1">(PAJAK[[#This Row],[SUB T-DISC]]-PAJAK[[#This Row],[DISC DLL]])/111%</f>
        <v>#VALUE!</v>
      </c>
      <c r="P22" s="37" t="e">
        <f ca="1">PAJAK[[#This Row],[DPP]]*PAJAK[[#This Row],[PPN]]</f>
        <v>#VALUE!</v>
      </c>
      <c r="Q22" s="37" t="e">
        <f ca="1">PAJAK[[#This Row],[DPP]]+PAJAK[[#This Row],[PPN 11%]]</f>
        <v>#VALUE!</v>
      </c>
      <c r="R22" s="19" t="str">
        <f ca="1">IF(ISNUMBER(PAJAK[[#This Row],[//]]),PPN,"")</f>
        <v/>
      </c>
    </row>
    <row r="23" spans="1:18" x14ac:dyDescent="0.25">
      <c r="A23" s="16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35" t="str">
        <f ca="1">HYPERLINK("[NOTA_.XLSX]NOTA!c"&amp;PAJAK[[#This Row],[//]],IF(PAJAK[[#This Row],[//]]="","",INDEX(INDIRECT("NOTA["&amp;PAJAK[#Headers]&amp;"]"),PAJAK[[#This Row],[//]]-2)))</f>
        <v/>
      </c>
      <c r="C23" s="16" t="str">
        <f ca="1">IF(PAJAK[[#This Row],[//]]="","",INDEX(INDIRECT("NOTA["&amp;PAJAK[#Headers]&amp;"]"),PAJAK[[#This Row],[//]]-2))</f>
        <v/>
      </c>
      <c r="D23" s="16">
        <f ca="1">MATCH(PAJAK[[#This Row],[ID]],[4]!Table1[ID],0)</f>
        <v>1</v>
      </c>
      <c r="E23" s="17" t="str">
        <f ca="1">IF(PAJAK[[#This Row],[ID]]="","",COUNTIF(NOTA[ID_H],PAJAK[[#This Row],[ID]]))</f>
        <v/>
      </c>
      <c r="F23" s="16" t="str">
        <f ca="1">IF(PAJAK[[#This Row],[//]]="","",INDEX(CONV[2],MATCH(INDEX(INDIRECT("NOTA["&amp;PAJAK[#Headers]&amp;"]"),PAJAK[[#This Row],[//]]-2),CONV[1],0),0))</f>
        <v/>
      </c>
      <c r="G23" s="18" t="str">
        <f ca="1">IF(PAJAK[[#This Row],[//]]="","",INDEX(NOTA[TGL_H],PAJAK[[#This Row],[//]]-2))</f>
        <v/>
      </c>
      <c r="H23" s="18" t="str">
        <f ca="1">IF(PAJAK[[#This Row],[//]]="","",INDEX(INDIRECT("NOTA["&amp;PAJAK[#Headers]&amp;"]"),PAJAK[[#This Row],[//]]-2))</f>
        <v/>
      </c>
      <c r="I23" s="17" t="str">
        <f ca="1">IF(PAJAK[[#This Row],[//]]="","",INDEX(INDIRECT("NOTA["&amp;PAJAK[#Headers]&amp;"]"),PAJAK[[#This Row],[//]]-2))</f>
        <v/>
      </c>
      <c r="J2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37" t="str">
        <f ca="1">IF(PAJAK[[#This Row],[//]]="","",SUMIF(NOTA[ID_H],PAJAK[[#This Row],[ID]],NOTA[JUMLAH]))</f>
        <v/>
      </c>
      <c r="L23" s="37" t="str">
        <f ca="1">IF(PAJAK[[#This Row],[//]]="","",SUMIF(NOTA[ID_H],PAJAK[[#This Row],[ID]],NOTA[DISC]))</f>
        <v/>
      </c>
      <c r="M23" s="37" t="e">
        <f ca="1">PAJAK[[#This Row],[SUB TOTAL]]-PAJAK[[#This Row],[DISKON]]</f>
        <v>#VALUE!</v>
      </c>
      <c r="N23" s="37" t="str">
        <f ca="1">IF(PAJAK[[#This Row],[//]]="","",INDEX(INDIRECT("NOTA["&amp;PAJAK[#Headers]&amp;"]"),PAJAK[[#This Row],[//]]-2+PAJAK[[#This Row],[QB]]-1))</f>
        <v/>
      </c>
      <c r="O23" s="37" t="e">
        <f ca="1">(PAJAK[[#This Row],[SUB T-DISC]]-PAJAK[[#This Row],[DISC DLL]])/111%</f>
        <v>#VALUE!</v>
      </c>
      <c r="P23" s="37" t="e">
        <f ca="1">PAJAK[[#This Row],[DPP]]*PAJAK[[#This Row],[PPN]]</f>
        <v>#VALUE!</v>
      </c>
      <c r="Q23" s="37" t="e">
        <f ca="1">PAJAK[[#This Row],[DPP]]+PAJAK[[#This Row],[PPN 11%]]</f>
        <v>#VALUE!</v>
      </c>
      <c r="R23" s="19" t="str">
        <f ca="1">IF(ISNUMBER(PAJAK[[#This Row],[//]]),PPN,"")</f>
        <v/>
      </c>
    </row>
    <row r="24" spans="1:18" x14ac:dyDescent="0.25">
      <c r="A24" s="20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34" t="str">
        <f ca="1">HYPERLINK("[NOTA_.XLSX]NOTA!c"&amp;PAJAK[[#This Row],[//]],IF(PAJAK[[#This Row],[//]]="","",INDEX(INDIRECT("NOTA["&amp;PAJAK[#Headers]&amp;"]"),PAJAK[[#This Row],[//]]-2)))</f>
        <v/>
      </c>
      <c r="C24" s="20" t="str">
        <f ca="1">IF(PAJAK[[#This Row],[//]]="","",INDEX(INDIRECT("NOTA["&amp;PAJAK[#Headers]&amp;"]"),PAJAK[[#This Row],[//]]-2))</f>
        <v/>
      </c>
      <c r="D24" s="20">
        <f ca="1">MATCH(PAJAK[[#This Row],[ID]],[4]!Table1[ID],0)</f>
        <v>1</v>
      </c>
      <c r="E24" s="33" t="str">
        <f ca="1">IF(PAJAK[[#This Row],[ID]]="","",COUNTIF(NOTA[ID_H],PAJAK[[#This Row],[ID]]))</f>
        <v/>
      </c>
      <c r="F24" s="16" t="str">
        <f ca="1">IF(PAJAK[[#This Row],[//]]="","",INDEX(CONV[2],MATCH(INDEX(INDIRECT("NOTA["&amp;PAJAK[#Headers]&amp;"]"),PAJAK[[#This Row],[//]]-2),CONV[1],0),0))</f>
        <v/>
      </c>
      <c r="G24" s="18" t="str">
        <f ca="1">IF(PAJAK[[#This Row],[//]]="","",INDEX(NOTA[TGL_H],PAJAK[[#This Row],[//]]-2))</f>
        <v/>
      </c>
      <c r="H24" s="18" t="str">
        <f ca="1">IF(PAJAK[[#This Row],[//]]="","",INDEX(INDIRECT("NOTA["&amp;PAJAK[#Headers]&amp;"]"),PAJAK[[#This Row],[//]]-2))</f>
        <v/>
      </c>
      <c r="I24" s="17" t="str">
        <f ca="1">IF(PAJAK[[#This Row],[//]]="","",INDEX(INDIRECT("NOTA["&amp;PAJAK[#Headers]&amp;"]"),PAJAK[[#This Row],[//]]-2))</f>
        <v/>
      </c>
      <c r="J2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37" t="str">
        <f ca="1">IF(PAJAK[[#This Row],[//]]="","",SUMIF(NOTA[ID_H],PAJAK[[#This Row],[ID]],NOTA[JUMLAH]))</f>
        <v/>
      </c>
      <c r="L24" s="37" t="str">
        <f ca="1">IF(PAJAK[[#This Row],[//]]="","",SUMIF(NOTA[ID_H],PAJAK[[#This Row],[ID]],NOTA[DISC]))</f>
        <v/>
      </c>
      <c r="M24" s="37" t="e">
        <f ca="1">PAJAK[[#This Row],[SUB TOTAL]]-PAJAK[[#This Row],[DISKON]]</f>
        <v>#VALUE!</v>
      </c>
      <c r="N24" s="37" t="str">
        <f ca="1">IF(PAJAK[[#This Row],[//]]="","",INDEX(INDIRECT("NOTA["&amp;PAJAK[#Headers]&amp;"]"),PAJAK[[#This Row],[//]]-2+PAJAK[[#This Row],[QB]]-1))</f>
        <v/>
      </c>
      <c r="O24" s="37" t="e">
        <f ca="1">(PAJAK[[#This Row],[SUB T-DISC]]-PAJAK[[#This Row],[DISC DLL]])/111%</f>
        <v>#VALUE!</v>
      </c>
      <c r="P24" s="37" t="e">
        <f ca="1">PAJAK[[#This Row],[DPP]]*PAJAK[[#This Row],[PPN]]</f>
        <v>#VALUE!</v>
      </c>
      <c r="Q24" s="37" t="e">
        <f ca="1">PAJAK[[#This Row],[DPP]]+PAJAK[[#This Row],[PPN 11%]]</f>
        <v>#VALUE!</v>
      </c>
      <c r="R24" s="19" t="str">
        <f ca="1">IF(ISNUMBER(PAJAK[[#This Row],[//]]),PPN,"")</f>
        <v/>
      </c>
    </row>
    <row r="25" spans="1:18" x14ac:dyDescent="0.25">
      <c r="A25" s="20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34" t="str">
        <f ca="1">HYPERLINK("[NOTA_.XLSX]NOTA!c"&amp;PAJAK[[#This Row],[//]],IF(PAJAK[[#This Row],[//]]="","",INDEX(INDIRECT("NOTA["&amp;PAJAK[#Headers]&amp;"]"),PAJAK[[#This Row],[//]]-2)))</f>
        <v/>
      </c>
      <c r="C25" s="20" t="str">
        <f ca="1">IF(PAJAK[[#This Row],[//]]="","",INDEX(INDIRECT("NOTA["&amp;PAJAK[#Headers]&amp;"]"),PAJAK[[#This Row],[//]]-2))</f>
        <v/>
      </c>
      <c r="D25" s="20">
        <f ca="1">MATCH(PAJAK[[#This Row],[ID]],[4]!Table1[ID],0)</f>
        <v>1</v>
      </c>
      <c r="E25" s="33" t="str">
        <f ca="1">IF(PAJAK[[#This Row],[ID]]="","",COUNTIF(NOTA[ID_H],PAJAK[[#This Row],[ID]]))</f>
        <v/>
      </c>
      <c r="F25" s="16" t="str">
        <f ca="1">IF(PAJAK[[#This Row],[//]]="","",INDEX(CONV[2],MATCH(INDEX(INDIRECT("NOTA["&amp;PAJAK[#Headers]&amp;"]"),PAJAK[[#This Row],[//]]-2),CONV[1],0),0))</f>
        <v/>
      </c>
      <c r="G25" s="18" t="str">
        <f ca="1">IF(PAJAK[[#This Row],[//]]="","",INDEX(NOTA[TGL_H],PAJAK[[#This Row],[//]]-2))</f>
        <v/>
      </c>
      <c r="H25" s="18" t="str">
        <f ca="1">IF(PAJAK[[#This Row],[//]]="","",INDEX(INDIRECT("NOTA["&amp;PAJAK[#Headers]&amp;"]"),PAJAK[[#This Row],[//]]-2))</f>
        <v/>
      </c>
      <c r="I25" s="17" t="str">
        <f ca="1">IF(PAJAK[[#This Row],[//]]="","",INDEX(INDIRECT("NOTA["&amp;PAJAK[#Headers]&amp;"]"),PAJAK[[#This Row],[//]]-2))</f>
        <v/>
      </c>
      <c r="J2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37" t="str">
        <f ca="1">IF(PAJAK[[#This Row],[//]]="","",SUMIF(NOTA[ID_H],PAJAK[[#This Row],[ID]],NOTA[JUMLAH]))</f>
        <v/>
      </c>
      <c r="L25" s="37" t="str">
        <f ca="1">IF(PAJAK[[#This Row],[//]]="","",SUMIF(NOTA[ID_H],PAJAK[[#This Row],[ID]],NOTA[DISC]))</f>
        <v/>
      </c>
      <c r="M25" s="37" t="e">
        <f ca="1">PAJAK[[#This Row],[SUB TOTAL]]-PAJAK[[#This Row],[DISKON]]</f>
        <v>#VALUE!</v>
      </c>
      <c r="N25" s="37" t="str">
        <f ca="1">IF(PAJAK[[#This Row],[//]]="","",INDEX(INDIRECT("NOTA["&amp;PAJAK[#Headers]&amp;"]"),PAJAK[[#This Row],[//]]-2+PAJAK[[#This Row],[QB]]-1))</f>
        <v/>
      </c>
      <c r="O25" s="37" t="e">
        <f ca="1">(PAJAK[[#This Row],[SUB T-DISC]]-PAJAK[[#This Row],[DISC DLL]])/111%</f>
        <v>#VALUE!</v>
      </c>
      <c r="P25" s="37" t="e">
        <f ca="1">PAJAK[[#This Row],[DPP]]*PAJAK[[#This Row],[PPN]]</f>
        <v>#VALUE!</v>
      </c>
      <c r="Q25" s="37" t="e">
        <f ca="1">PAJAK[[#This Row],[DPP]]+PAJAK[[#This Row],[PPN 11%]]</f>
        <v>#VALUE!</v>
      </c>
      <c r="R25" s="19" t="str">
        <f ca="1">IF(ISNUMBER(PAJAK[[#This Row],[//]]),PPN,"")</f>
        <v/>
      </c>
    </row>
    <row r="26" spans="1:18" x14ac:dyDescent="0.25">
      <c r="A26" s="20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34" t="str">
        <f ca="1">HYPERLINK("[NOTA_.XLSX]NOTA!c"&amp;PAJAK[[#This Row],[//]],IF(PAJAK[[#This Row],[//]]="","",INDEX(INDIRECT("NOTA["&amp;PAJAK[#Headers]&amp;"]"),PAJAK[[#This Row],[//]]-2)))</f>
        <v/>
      </c>
      <c r="C26" s="20" t="str">
        <f ca="1">IF(PAJAK[[#This Row],[//]]="","",INDEX(INDIRECT("NOTA["&amp;PAJAK[#Headers]&amp;"]"),PAJAK[[#This Row],[//]]-2))</f>
        <v/>
      </c>
      <c r="D26" s="20">
        <f ca="1">MATCH(PAJAK[[#This Row],[ID]],[4]!Table1[ID],0)</f>
        <v>1</v>
      </c>
      <c r="E26" s="33" t="str">
        <f ca="1">IF(PAJAK[[#This Row],[ID]]="","",COUNTIF(NOTA[ID_H],PAJAK[[#This Row],[ID]]))</f>
        <v/>
      </c>
      <c r="F26" s="16" t="str">
        <f ca="1">IF(PAJAK[[#This Row],[//]]="","",INDEX(CONV[2],MATCH(INDEX(INDIRECT("NOTA["&amp;PAJAK[#Headers]&amp;"]"),PAJAK[[#This Row],[//]]-2),CONV[1],0),0))</f>
        <v/>
      </c>
      <c r="G26" s="18" t="str">
        <f ca="1">IF(PAJAK[[#This Row],[//]]="","",INDEX(NOTA[TGL_H],PAJAK[[#This Row],[//]]-2))</f>
        <v/>
      </c>
      <c r="H26" s="18" t="str">
        <f ca="1">IF(PAJAK[[#This Row],[//]]="","",INDEX(INDIRECT("NOTA["&amp;PAJAK[#Headers]&amp;"]"),PAJAK[[#This Row],[//]]-2))</f>
        <v/>
      </c>
      <c r="I26" s="17" t="str">
        <f ca="1">IF(PAJAK[[#This Row],[//]]="","",INDEX(INDIRECT("NOTA["&amp;PAJAK[#Headers]&amp;"]"),PAJAK[[#This Row],[//]]-2))</f>
        <v/>
      </c>
      <c r="J2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37" t="str">
        <f ca="1">IF(PAJAK[[#This Row],[//]]="","",SUMIF(NOTA[ID_H],PAJAK[[#This Row],[ID]],NOTA[JUMLAH]))</f>
        <v/>
      </c>
      <c r="L26" s="37" t="str">
        <f ca="1">IF(PAJAK[[#This Row],[//]]="","",SUMIF(NOTA[ID_H],PAJAK[[#This Row],[ID]],NOTA[DISC]))</f>
        <v/>
      </c>
      <c r="M26" s="37" t="e">
        <f ca="1">PAJAK[[#This Row],[SUB TOTAL]]-PAJAK[[#This Row],[DISKON]]</f>
        <v>#VALUE!</v>
      </c>
      <c r="N26" s="37" t="str">
        <f ca="1">IF(PAJAK[[#This Row],[//]]="","",INDEX(INDIRECT("NOTA["&amp;PAJAK[#Headers]&amp;"]"),PAJAK[[#This Row],[//]]-2+PAJAK[[#This Row],[QB]]-1))</f>
        <v/>
      </c>
      <c r="O26" s="37" t="e">
        <f ca="1">(PAJAK[[#This Row],[SUB T-DISC]]-PAJAK[[#This Row],[DISC DLL]])/111%</f>
        <v>#VALUE!</v>
      </c>
      <c r="P26" s="37" t="e">
        <f ca="1">PAJAK[[#This Row],[DPP]]*PAJAK[[#This Row],[PPN]]</f>
        <v>#VALUE!</v>
      </c>
      <c r="Q26" s="37" t="e">
        <f ca="1">PAJAK[[#This Row],[DPP]]+PAJAK[[#This Row],[PPN 11%]]</f>
        <v>#VALUE!</v>
      </c>
      <c r="R26" s="19" t="str">
        <f ca="1">IF(ISNUMBER(PAJAK[[#This Row],[//]]),PPN,"")</f>
        <v/>
      </c>
    </row>
    <row r="27" spans="1:18" x14ac:dyDescent="0.25">
      <c r="A27" s="20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34" t="str">
        <f ca="1">HYPERLINK("[NOTA_.XLSX]NOTA!c"&amp;PAJAK[[#This Row],[//]],IF(PAJAK[[#This Row],[//]]="","",INDEX(INDIRECT("NOTA["&amp;PAJAK[#Headers]&amp;"]"),PAJAK[[#This Row],[//]]-2)))</f>
        <v/>
      </c>
      <c r="C27" s="20" t="str">
        <f ca="1">IF(PAJAK[[#This Row],[//]]="","",INDEX(INDIRECT("NOTA["&amp;PAJAK[#Headers]&amp;"]"),PAJAK[[#This Row],[//]]-2))</f>
        <v/>
      </c>
      <c r="D27" s="20">
        <f ca="1">MATCH(PAJAK[[#This Row],[ID]],[4]!Table1[ID],0)</f>
        <v>1</v>
      </c>
      <c r="E27" s="33" t="str">
        <f ca="1">IF(PAJAK[[#This Row],[ID]]="","",COUNTIF(NOTA[ID_H],PAJAK[[#This Row],[ID]]))</f>
        <v/>
      </c>
      <c r="F27" s="16" t="str">
        <f ca="1">IF(PAJAK[[#This Row],[//]]="","",INDEX(CONV[2],MATCH(INDEX(INDIRECT("NOTA["&amp;PAJAK[#Headers]&amp;"]"),PAJAK[[#This Row],[//]]-2),CONV[1],0),0))</f>
        <v/>
      </c>
      <c r="G27" s="18" t="str">
        <f ca="1">IF(PAJAK[[#This Row],[//]]="","",INDEX(NOTA[TGL_H],PAJAK[[#This Row],[//]]-2))</f>
        <v/>
      </c>
      <c r="H27" s="18" t="str">
        <f ca="1">IF(PAJAK[[#This Row],[//]]="","",INDEX(INDIRECT("NOTA["&amp;PAJAK[#Headers]&amp;"]"),PAJAK[[#This Row],[//]]-2))</f>
        <v/>
      </c>
      <c r="I27" s="17" t="str">
        <f ca="1">IF(PAJAK[[#This Row],[//]]="","",INDEX(INDIRECT("NOTA["&amp;PAJAK[#Headers]&amp;"]"),PAJAK[[#This Row],[//]]-2))</f>
        <v/>
      </c>
      <c r="J2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37" t="str">
        <f ca="1">IF(PAJAK[[#This Row],[//]]="","",SUMIF(NOTA[ID_H],PAJAK[[#This Row],[ID]],NOTA[JUMLAH]))</f>
        <v/>
      </c>
      <c r="L27" s="37" t="str">
        <f ca="1">IF(PAJAK[[#This Row],[//]]="","",SUMIF(NOTA[ID_H],PAJAK[[#This Row],[ID]],NOTA[DISC]))</f>
        <v/>
      </c>
      <c r="M27" s="37" t="e">
        <f ca="1">PAJAK[[#This Row],[SUB TOTAL]]-PAJAK[[#This Row],[DISKON]]</f>
        <v>#VALUE!</v>
      </c>
      <c r="N27" s="37" t="str">
        <f ca="1">IF(PAJAK[[#This Row],[//]]="","",INDEX(INDIRECT("NOTA["&amp;PAJAK[#Headers]&amp;"]"),PAJAK[[#This Row],[//]]-2+PAJAK[[#This Row],[QB]]-1))</f>
        <v/>
      </c>
      <c r="O27" s="37" t="e">
        <f ca="1">(PAJAK[[#This Row],[SUB T-DISC]]-PAJAK[[#This Row],[DISC DLL]])/111%</f>
        <v>#VALUE!</v>
      </c>
      <c r="P27" s="37" t="e">
        <f ca="1">PAJAK[[#This Row],[DPP]]*PAJAK[[#This Row],[PPN]]</f>
        <v>#VALUE!</v>
      </c>
      <c r="Q27" s="37" t="e">
        <f ca="1">PAJAK[[#This Row],[DPP]]+PAJAK[[#This Row],[PPN 11%]]</f>
        <v>#VALUE!</v>
      </c>
      <c r="R27" s="19" t="str">
        <f ca="1">IF(ISNUMBER(PAJAK[[#This Row],[//]]),PPN,"")</f>
        <v/>
      </c>
    </row>
    <row r="28" spans="1:18" x14ac:dyDescent="0.25">
      <c r="A28" s="20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34" t="str">
        <f ca="1">HYPERLINK("[NOTA_.XLSX]NOTA!c"&amp;PAJAK[[#This Row],[//]],IF(PAJAK[[#This Row],[//]]="","",INDEX(INDIRECT("NOTA["&amp;PAJAK[#Headers]&amp;"]"),PAJAK[[#This Row],[//]]-2)))</f>
        <v/>
      </c>
      <c r="C28" s="20" t="str">
        <f ca="1">IF(PAJAK[[#This Row],[//]]="","",INDEX(INDIRECT("NOTA["&amp;PAJAK[#Headers]&amp;"]"),PAJAK[[#This Row],[//]]-2))</f>
        <v/>
      </c>
      <c r="D28" s="20">
        <f ca="1">MATCH(PAJAK[[#This Row],[ID]],[4]!Table1[ID],0)</f>
        <v>1</v>
      </c>
      <c r="E28" s="33" t="str">
        <f ca="1">IF(PAJAK[[#This Row],[ID]]="","",COUNTIF(NOTA[ID_H],PAJAK[[#This Row],[ID]]))</f>
        <v/>
      </c>
      <c r="F28" s="16" t="str">
        <f ca="1">IF(PAJAK[[#This Row],[//]]="","",INDEX(CONV[2],MATCH(INDEX(INDIRECT("NOTA["&amp;PAJAK[#Headers]&amp;"]"),PAJAK[[#This Row],[//]]-2),CONV[1],0),0))</f>
        <v/>
      </c>
      <c r="G28" s="18" t="str">
        <f ca="1">IF(PAJAK[[#This Row],[//]]="","",INDEX(NOTA[TGL_H],PAJAK[[#This Row],[//]]-2))</f>
        <v/>
      </c>
      <c r="H28" s="18" t="str">
        <f ca="1">IF(PAJAK[[#This Row],[//]]="","",INDEX(INDIRECT("NOTA["&amp;PAJAK[#Headers]&amp;"]"),PAJAK[[#This Row],[//]]-2))</f>
        <v/>
      </c>
      <c r="I28" s="17" t="str">
        <f ca="1">IF(PAJAK[[#This Row],[//]]="","",INDEX(INDIRECT("NOTA["&amp;PAJAK[#Headers]&amp;"]"),PAJAK[[#This Row],[//]]-2))</f>
        <v/>
      </c>
      <c r="J2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37" t="str">
        <f ca="1">IF(PAJAK[[#This Row],[//]]="","",SUMIF(NOTA[ID_H],PAJAK[[#This Row],[ID]],NOTA[JUMLAH]))</f>
        <v/>
      </c>
      <c r="L28" s="37" t="str">
        <f ca="1">IF(PAJAK[[#This Row],[//]]="","",SUMIF(NOTA[ID_H],PAJAK[[#This Row],[ID]],NOTA[DISC]))</f>
        <v/>
      </c>
      <c r="M28" s="37" t="e">
        <f ca="1">PAJAK[[#This Row],[SUB TOTAL]]-PAJAK[[#This Row],[DISKON]]</f>
        <v>#VALUE!</v>
      </c>
      <c r="N28" s="37" t="str">
        <f ca="1">IF(PAJAK[[#This Row],[//]]="","",INDEX(INDIRECT("NOTA["&amp;PAJAK[#Headers]&amp;"]"),PAJAK[[#This Row],[//]]-2+PAJAK[[#This Row],[QB]]-1))</f>
        <v/>
      </c>
      <c r="O28" s="37" t="e">
        <f ca="1">(PAJAK[[#This Row],[SUB T-DISC]]-PAJAK[[#This Row],[DISC DLL]])/111%</f>
        <v>#VALUE!</v>
      </c>
      <c r="P28" s="37" t="e">
        <f ca="1">PAJAK[[#This Row],[DPP]]*PAJAK[[#This Row],[PPN]]</f>
        <v>#VALUE!</v>
      </c>
      <c r="Q28" s="37" t="e">
        <f ca="1">PAJAK[[#This Row],[DPP]]+PAJAK[[#This Row],[PPN 11%]]</f>
        <v>#VALUE!</v>
      </c>
      <c r="R28" s="19" t="str">
        <f ca="1">IF(ISNUMBER(PAJAK[[#This Row],[//]]),PPN,"")</f>
        <v/>
      </c>
    </row>
    <row r="29" spans="1:18" x14ac:dyDescent="0.25">
      <c r="A29" s="20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34" t="str">
        <f ca="1">HYPERLINK("[NOTA_.XLSX]NOTA!c"&amp;PAJAK[[#This Row],[//]],IF(PAJAK[[#This Row],[//]]="","",INDEX(INDIRECT("NOTA["&amp;PAJAK[#Headers]&amp;"]"),PAJAK[[#This Row],[//]]-2)))</f>
        <v/>
      </c>
      <c r="C29" s="20" t="str">
        <f ca="1">IF(PAJAK[[#This Row],[//]]="","",INDEX(INDIRECT("NOTA["&amp;PAJAK[#Headers]&amp;"]"),PAJAK[[#This Row],[//]]-2))</f>
        <v/>
      </c>
      <c r="D29" s="20">
        <f ca="1">MATCH(PAJAK[[#This Row],[ID]],[4]!Table1[ID],0)</f>
        <v>1</v>
      </c>
      <c r="E29" s="33" t="str">
        <f ca="1">IF(PAJAK[[#This Row],[ID]]="","",COUNTIF(NOTA[ID_H],PAJAK[[#This Row],[ID]]))</f>
        <v/>
      </c>
      <c r="F29" s="16" t="str">
        <f ca="1">IF(PAJAK[[#This Row],[//]]="","",INDEX(CONV[2],MATCH(INDEX(INDIRECT("NOTA["&amp;PAJAK[#Headers]&amp;"]"),PAJAK[[#This Row],[//]]-2),CONV[1],0),0))</f>
        <v/>
      </c>
      <c r="G29" s="18" t="str">
        <f ca="1">IF(PAJAK[[#This Row],[//]]="","",INDEX(NOTA[TGL_H],PAJAK[[#This Row],[//]]-2))</f>
        <v/>
      </c>
      <c r="H29" s="18" t="str">
        <f ca="1">IF(PAJAK[[#This Row],[//]]="","",INDEX(INDIRECT("NOTA["&amp;PAJAK[#Headers]&amp;"]"),PAJAK[[#This Row],[//]]-2))</f>
        <v/>
      </c>
      <c r="I29" s="17" t="str">
        <f ca="1">IF(PAJAK[[#This Row],[//]]="","",INDEX(INDIRECT("NOTA["&amp;PAJAK[#Headers]&amp;"]"),PAJAK[[#This Row],[//]]-2))</f>
        <v/>
      </c>
      <c r="J2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37" t="str">
        <f ca="1">IF(PAJAK[[#This Row],[//]]="","",SUMIF(NOTA[ID_H],PAJAK[[#This Row],[ID]],NOTA[JUMLAH]))</f>
        <v/>
      </c>
      <c r="L29" s="37" t="str">
        <f ca="1">IF(PAJAK[[#This Row],[//]]="","",SUMIF(NOTA[ID_H],PAJAK[[#This Row],[ID]],NOTA[DISC]))</f>
        <v/>
      </c>
      <c r="M29" s="37" t="e">
        <f ca="1">PAJAK[[#This Row],[SUB TOTAL]]-PAJAK[[#This Row],[DISKON]]</f>
        <v>#VALUE!</v>
      </c>
      <c r="N29" s="37" t="str">
        <f ca="1">IF(PAJAK[[#This Row],[//]]="","",INDEX(INDIRECT("NOTA["&amp;PAJAK[#Headers]&amp;"]"),PAJAK[[#This Row],[//]]-2+PAJAK[[#This Row],[QB]]-1))</f>
        <v/>
      </c>
      <c r="O29" s="37" t="e">
        <f ca="1">(PAJAK[[#This Row],[SUB T-DISC]]-PAJAK[[#This Row],[DISC DLL]])/111%</f>
        <v>#VALUE!</v>
      </c>
      <c r="P29" s="37" t="e">
        <f ca="1">PAJAK[[#This Row],[DPP]]*PAJAK[[#This Row],[PPN]]</f>
        <v>#VALUE!</v>
      </c>
      <c r="Q29" s="37" t="e">
        <f ca="1">PAJAK[[#This Row],[DPP]]+PAJAK[[#This Row],[PPN 11%]]</f>
        <v>#VALUE!</v>
      </c>
      <c r="R29" s="19" t="str">
        <f ca="1">IF(ISNUMBER(PAJAK[[#This Row],[//]]),PPN,"")</f>
        <v/>
      </c>
    </row>
    <row r="30" spans="1:18" x14ac:dyDescent="0.25">
      <c r="A30" s="20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34" t="str">
        <f ca="1">HYPERLINK("[NOTA_.XLSX]NOTA!c"&amp;PAJAK[[#This Row],[//]],IF(PAJAK[[#This Row],[//]]="","",INDEX(INDIRECT("NOTA["&amp;PAJAK[#Headers]&amp;"]"),PAJAK[[#This Row],[//]]-2)))</f>
        <v/>
      </c>
      <c r="C30" s="20" t="str">
        <f ca="1">IF(PAJAK[[#This Row],[//]]="","",INDEX(INDIRECT("NOTA["&amp;PAJAK[#Headers]&amp;"]"),PAJAK[[#This Row],[//]]-2))</f>
        <v/>
      </c>
      <c r="D30" s="20">
        <f ca="1">MATCH(PAJAK[[#This Row],[ID]],[4]!Table1[ID],0)</f>
        <v>1</v>
      </c>
      <c r="E30" s="33" t="str">
        <f ca="1">IF(PAJAK[[#This Row],[ID]]="","",COUNTIF(NOTA[ID_H],PAJAK[[#This Row],[ID]]))</f>
        <v/>
      </c>
      <c r="F30" s="16" t="str">
        <f ca="1">IF(PAJAK[[#This Row],[//]]="","",INDEX(CONV[2],MATCH(INDEX(INDIRECT("NOTA["&amp;PAJAK[#Headers]&amp;"]"),PAJAK[[#This Row],[//]]-2),CONV[1],0),0))</f>
        <v/>
      </c>
      <c r="G30" s="18" t="str">
        <f ca="1">IF(PAJAK[[#This Row],[//]]="","",INDEX(NOTA[TGL_H],PAJAK[[#This Row],[//]]-2))</f>
        <v/>
      </c>
      <c r="H30" s="18" t="str">
        <f ca="1">IF(PAJAK[[#This Row],[//]]="","",INDEX(INDIRECT("NOTA["&amp;PAJAK[#Headers]&amp;"]"),PAJAK[[#This Row],[//]]-2))</f>
        <v/>
      </c>
      <c r="I30" s="17" t="str">
        <f ca="1">IF(PAJAK[[#This Row],[//]]="","",INDEX(INDIRECT("NOTA["&amp;PAJAK[#Headers]&amp;"]"),PAJAK[[#This Row],[//]]-2))</f>
        <v/>
      </c>
      <c r="J3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37" t="str">
        <f ca="1">IF(PAJAK[[#This Row],[//]]="","",SUMIF(NOTA[ID_H],PAJAK[[#This Row],[ID]],NOTA[JUMLAH]))</f>
        <v/>
      </c>
      <c r="L30" s="37" t="str">
        <f ca="1">IF(PAJAK[[#This Row],[//]]="","",SUMIF(NOTA[ID_H],PAJAK[[#This Row],[ID]],NOTA[DISC]))</f>
        <v/>
      </c>
      <c r="M30" s="37" t="e">
        <f ca="1">PAJAK[[#This Row],[SUB TOTAL]]-PAJAK[[#This Row],[DISKON]]</f>
        <v>#VALUE!</v>
      </c>
      <c r="N30" s="37" t="str">
        <f ca="1">IF(PAJAK[[#This Row],[//]]="","",INDEX(INDIRECT("NOTA["&amp;PAJAK[#Headers]&amp;"]"),PAJAK[[#This Row],[//]]-2+PAJAK[[#This Row],[QB]]-1))</f>
        <v/>
      </c>
      <c r="O30" s="37" t="e">
        <f ca="1">(PAJAK[[#This Row],[SUB T-DISC]]-PAJAK[[#This Row],[DISC DLL]])/111%</f>
        <v>#VALUE!</v>
      </c>
      <c r="P30" s="37" t="e">
        <f ca="1">PAJAK[[#This Row],[DPP]]*PAJAK[[#This Row],[PPN]]</f>
        <v>#VALUE!</v>
      </c>
      <c r="Q30" s="37" t="e">
        <f ca="1">PAJAK[[#This Row],[DPP]]+PAJAK[[#This Row],[PPN 11%]]</f>
        <v>#VALUE!</v>
      </c>
      <c r="R30" s="19" t="str">
        <f ca="1">IF(ISNUMBER(PAJAK[[#This Row],[//]]),PPN,"")</f>
        <v/>
      </c>
    </row>
    <row r="31" spans="1:18" x14ac:dyDescent="0.25">
      <c r="A31" s="20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34" t="str">
        <f ca="1">HYPERLINK("[NOTA_.XLSX]NOTA!c"&amp;PAJAK[[#This Row],[//]],IF(PAJAK[[#This Row],[//]]="","",INDEX(INDIRECT("NOTA["&amp;PAJAK[#Headers]&amp;"]"),PAJAK[[#This Row],[//]]-2)))</f>
        <v/>
      </c>
      <c r="C31" s="20" t="str">
        <f ca="1">IF(PAJAK[[#This Row],[//]]="","",INDEX(INDIRECT("NOTA["&amp;PAJAK[#Headers]&amp;"]"),PAJAK[[#This Row],[//]]-2))</f>
        <v/>
      </c>
      <c r="D31" s="20">
        <f ca="1">MATCH(PAJAK[[#This Row],[ID]],[4]!Table1[ID],0)</f>
        <v>1</v>
      </c>
      <c r="E31" s="33" t="str">
        <f ca="1">IF(PAJAK[[#This Row],[ID]]="","",COUNTIF(NOTA[ID_H],PAJAK[[#This Row],[ID]]))</f>
        <v/>
      </c>
      <c r="F31" s="16" t="str">
        <f ca="1">IF(PAJAK[[#This Row],[//]]="","",INDEX(CONV[2],MATCH(INDEX(INDIRECT("NOTA["&amp;PAJAK[#Headers]&amp;"]"),PAJAK[[#This Row],[//]]-2),CONV[1],0),0))</f>
        <v/>
      </c>
      <c r="G31" s="18" t="str">
        <f ca="1">IF(PAJAK[[#This Row],[//]]="","",INDEX(NOTA[TGL_H],PAJAK[[#This Row],[//]]-2))</f>
        <v/>
      </c>
      <c r="H31" s="18" t="str">
        <f ca="1">IF(PAJAK[[#This Row],[//]]="","",INDEX(INDIRECT("NOTA["&amp;PAJAK[#Headers]&amp;"]"),PAJAK[[#This Row],[//]]-2))</f>
        <v/>
      </c>
      <c r="I31" s="17" t="str">
        <f ca="1">IF(PAJAK[[#This Row],[//]]="","",INDEX(INDIRECT("NOTA["&amp;PAJAK[#Headers]&amp;"]"),PAJAK[[#This Row],[//]]-2))</f>
        <v/>
      </c>
      <c r="J3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37" t="str">
        <f ca="1">IF(PAJAK[[#This Row],[//]]="","",SUMIF(NOTA[ID_H],PAJAK[[#This Row],[ID]],NOTA[JUMLAH]))</f>
        <v/>
      </c>
      <c r="L31" s="37" t="str">
        <f ca="1">IF(PAJAK[[#This Row],[//]]="","",SUMIF(NOTA[ID_H],PAJAK[[#This Row],[ID]],NOTA[DISC]))</f>
        <v/>
      </c>
      <c r="M31" s="37" t="e">
        <f ca="1">PAJAK[[#This Row],[SUB TOTAL]]-PAJAK[[#This Row],[DISKON]]</f>
        <v>#VALUE!</v>
      </c>
      <c r="N31" s="37" t="str">
        <f ca="1">IF(PAJAK[[#This Row],[//]]="","",INDEX(INDIRECT("NOTA["&amp;PAJAK[#Headers]&amp;"]"),PAJAK[[#This Row],[//]]-2+PAJAK[[#This Row],[QB]]-1))</f>
        <v/>
      </c>
      <c r="O31" s="37" t="e">
        <f ca="1">(PAJAK[[#This Row],[SUB T-DISC]]-PAJAK[[#This Row],[DISC DLL]])/111%</f>
        <v>#VALUE!</v>
      </c>
      <c r="P31" s="37" t="e">
        <f ca="1">PAJAK[[#This Row],[DPP]]*PAJAK[[#This Row],[PPN]]</f>
        <v>#VALUE!</v>
      </c>
      <c r="Q31" s="37" t="e">
        <f ca="1">PAJAK[[#This Row],[DPP]]+PAJAK[[#This Row],[PPN 11%]]</f>
        <v>#VALUE!</v>
      </c>
      <c r="R31" s="19" t="str">
        <f ca="1">IF(ISNUMBER(PAJAK[[#This Row],[//]]),PPN,"")</f>
        <v/>
      </c>
    </row>
    <row r="32" spans="1:18" x14ac:dyDescent="0.25">
      <c r="A32" s="16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6" t="str">
        <f ca="1">HYPERLINK("[NOTA_.XLSX]NOTA!c"&amp;PAJAK[[#This Row],[//]],IF(PAJAK[[#This Row],[//]]="","",INDEX(INDIRECT("NOTA["&amp;PAJAK[#Headers]&amp;"]"),PAJAK[[#This Row],[//]]-2)))</f>
        <v/>
      </c>
      <c r="C32" s="16" t="str">
        <f ca="1">IF(PAJAK[[#This Row],[//]]="","",INDEX(INDIRECT("NOTA["&amp;PAJAK[#Headers]&amp;"]"),PAJAK[[#This Row],[//]]-2))</f>
        <v/>
      </c>
      <c r="D32" s="16">
        <f ca="1">MATCH(PAJAK[[#This Row],[ID]],[4]!Table1[ID],0)</f>
        <v>1</v>
      </c>
      <c r="E32" s="17" t="str">
        <f ca="1">IF(PAJAK[[#This Row],[ID]]="","",COUNTIF(NOTA[ID_H],PAJAK[[#This Row],[ID]]))</f>
        <v/>
      </c>
      <c r="F32" s="16" t="str">
        <f ca="1">IF(PAJAK[[#This Row],[//]]="","",INDEX(CONV[2],MATCH(INDEX(INDIRECT("NOTA["&amp;PAJAK[#Headers]&amp;"]"),PAJAK[[#This Row],[//]]-2),CONV[1],0),0))</f>
        <v/>
      </c>
      <c r="G32" s="18" t="str">
        <f ca="1">IF(PAJAK[[#This Row],[//]]="","",INDEX(NOTA[TGL_H],PAJAK[[#This Row],[//]]-2))</f>
        <v/>
      </c>
      <c r="H32" s="18" t="str">
        <f ca="1">IF(PAJAK[[#This Row],[//]]="","",INDEX(INDIRECT("NOTA["&amp;PAJAK[#Headers]&amp;"]"),PAJAK[[#This Row],[//]]-2))</f>
        <v/>
      </c>
      <c r="I32" s="17" t="str">
        <f ca="1">IF(PAJAK[[#This Row],[//]]="","",INDEX(INDIRECT("NOTA["&amp;PAJAK[#Headers]&amp;"]"),PAJAK[[#This Row],[//]]-2))</f>
        <v/>
      </c>
      <c r="J3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37" t="str">
        <f ca="1">IF(PAJAK[[#This Row],[//]]="","",SUMIF(NOTA[ID_H],PAJAK[[#This Row],[ID]],NOTA[JUMLAH]))</f>
        <v/>
      </c>
      <c r="L32" s="37" t="str">
        <f ca="1">IF(PAJAK[[#This Row],[//]]="","",SUMIF(NOTA[ID_H],PAJAK[[#This Row],[ID]],NOTA[DISC]))</f>
        <v/>
      </c>
      <c r="M32" s="37" t="e">
        <f ca="1">PAJAK[[#This Row],[SUB TOTAL]]-PAJAK[[#This Row],[DISKON]]</f>
        <v>#VALUE!</v>
      </c>
      <c r="N32" s="37" t="str">
        <f ca="1">IF(PAJAK[[#This Row],[//]]="","",INDEX(INDIRECT("NOTA["&amp;PAJAK[#Headers]&amp;"]"),PAJAK[[#This Row],[//]]-2+PAJAK[[#This Row],[QB]]-1))</f>
        <v/>
      </c>
      <c r="O32" s="37" t="e">
        <f ca="1">(PAJAK[[#This Row],[SUB T-DISC]]-PAJAK[[#This Row],[DISC DLL]])/111%</f>
        <v>#VALUE!</v>
      </c>
      <c r="P32" s="37" t="e">
        <f ca="1">PAJAK[[#This Row],[DPP]]*PAJAK[[#This Row],[PPN]]</f>
        <v>#VALUE!</v>
      </c>
      <c r="Q32" s="37" t="e">
        <f ca="1">PAJAK[[#This Row],[DPP]]+PAJAK[[#This Row],[PPN 11%]]</f>
        <v>#VALUE!</v>
      </c>
      <c r="R32" s="19" t="str">
        <f ca="1">IF(ISNUMBER(PAJAK[[#This Row],[//]]),PPN,"")</f>
        <v/>
      </c>
    </row>
    <row r="33" spans="1:18" x14ac:dyDescent="0.25">
      <c r="A33" s="20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34" t="str">
        <f ca="1">HYPERLINK("[NOTA_.XLSX]NOTA!c"&amp;PAJAK[[#This Row],[//]],IF(PAJAK[[#This Row],[//]]="","",INDEX(INDIRECT("NOTA["&amp;PAJAK[#Headers]&amp;"]"),PAJAK[[#This Row],[//]]-2)))</f>
        <v/>
      </c>
      <c r="C33" s="20" t="str">
        <f ca="1">IF(PAJAK[[#This Row],[//]]="","",INDEX(INDIRECT("NOTA["&amp;PAJAK[#Headers]&amp;"]"),PAJAK[[#This Row],[//]]-2))</f>
        <v/>
      </c>
      <c r="D33" s="20">
        <f ca="1">MATCH(PAJAK[[#This Row],[ID]],[4]!Table1[ID],0)</f>
        <v>1</v>
      </c>
      <c r="E33" s="33" t="str">
        <f ca="1">IF(PAJAK[[#This Row],[ID]]="","",COUNTIF(NOTA[ID_H],PAJAK[[#This Row],[ID]]))</f>
        <v/>
      </c>
      <c r="F33" s="16" t="str">
        <f ca="1">IF(PAJAK[[#This Row],[//]]="","",INDEX(CONV[2],MATCH(INDEX(INDIRECT("NOTA["&amp;PAJAK[#Headers]&amp;"]"),PAJAK[[#This Row],[//]]-2),CONV[1],0),0))</f>
        <v/>
      </c>
      <c r="G33" s="18" t="str">
        <f ca="1">IF(PAJAK[[#This Row],[//]]="","",INDEX(NOTA[TGL_H],PAJAK[[#This Row],[//]]-2))</f>
        <v/>
      </c>
      <c r="H33" s="18" t="str">
        <f ca="1">IF(PAJAK[[#This Row],[//]]="","",INDEX(INDIRECT("NOTA["&amp;PAJAK[#Headers]&amp;"]"),PAJAK[[#This Row],[//]]-2))</f>
        <v/>
      </c>
      <c r="I33" s="17" t="str">
        <f ca="1">IF(PAJAK[[#This Row],[//]]="","",INDEX(INDIRECT("NOTA["&amp;PAJAK[#Headers]&amp;"]"),PAJAK[[#This Row],[//]]-2))</f>
        <v/>
      </c>
      <c r="J3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37" t="str">
        <f ca="1">IF(PAJAK[[#This Row],[//]]="","",SUMIF(NOTA[ID_H],PAJAK[[#This Row],[ID]],NOTA[JUMLAH]))</f>
        <v/>
      </c>
      <c r="L33" s="37" t="str">
        <f ca="1">IF(PAJAK[[#This Row],[//]]="","",SUMIF(NOTA[ID_H],PAJAK[[#This Row],[ID]],NOTA[DISC]))</f>
        <v/>
      </c>
      <c r="M33" s="37" t="e">
        <f ca="1">PAJAK[[#This Row],[SUB TOTAL]]-PAJAK[[#This Row],[DISKON]]</f>
        <v>#VALUE!</v>
      </c>
      <c r="N33" s="37" t="str">
        <f ca="1">IF(PAJAK[[#This Row],[//]]="","",INDEX(INDIRECT("NOTA["&amp;PAJAK[#Headers]&amp;"]"),PAJAK[[#This Row],[//]]-2+PAJAK[[#This Row],[QB]]-1))</f>
        <v/>
      </c>
      <c r="O33" s="37" t="e">
        <f ca="1">(PAJAK[[#This Row],[SUB T-DISC]]-PAJAK[[#This Row],[DISC DLL]])/111%</f>
        <v>#VALUE!</v>
      </c>
      <c r="P33" s="37" t="e">
        <f ca="1">PAJAK[[#This Row],[DPP]]*PAJAK[[#This Row],[PPN]]</f>
        <v>#VALUE!</v>
      </c>
      <c r="Q33" s="37" t="e">
        <f ca="1">PAJAK[[#This Row],[DPP]]+PAJAK[[#This Row],[PPN 11%]]</f>
        <v>#VALUE!</v>
      </c>
      <c r="R33" s="19" t="str">
        <f ca="1">IF(ISNUMBER(PAJAK[[#This Row],[//]]),PPN,"")</f>
        <v/>
      </c>
    </row>
    <row r="34" spans="1:18" x14ac:dyDescent="0.25">
      <c r="A34" s="20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34" t="str">
        <f ca="1">HYPERLINK("[NOTA_.XLSX]NOTA!c"&amp;PAJAK[[#This Row],[//]],IF(PAJAK[[#This Row],[//]]="","",INDEX(INDIRECT("NOTA["&amp;PAJAK[#Headers]&amp;"]"),PAJAK[[#This Row],[//]]-2)))</f>
        <v/>
      </c>
      <c r="C34" s="20" t="str">
        <f ca="1">IF(PAJAK[[#This Row],[//]]="","",INDEX(INDIRECT("NOTA["&amp;PAJAK[#Headers]&amp;"]"),PAJAK[[#This Row],[//]]-2))</f>
        <v/>
      </c>
      <c r="D34" s="20">
        <f ca="1">MATCH(PAJAK[[#This Row],[ID]],[4]!Table1[ID],0)</f>
        <v>1</v>
      </c>
      <c r="E34" s="33" t="str">
        <f ca="1">IF(PAJAK[[#This Row],[ID]]="","",COUNTIF(NOTA[ID_H],PAJAK[[#This Row],[ID]]))</f>
        <v/>
      </c>
      <c r="F34" s="16" t="str">
        <f ca="1">IF(PAJAK[[#This Row],[//]]="","",INDEX(CONV[2],MATCH(INDEX(INDIRECT("NOTA["&amp;PAJAK[#Headers]&amp;"]"),PAJAK[[#This Row],[//]]-2),CONV[1],0),0))</f>
        <v/>
      </c>
      <c r="G34" s="18" t="str">
        <f ca="1">IF(PAJAK[[#This Row],[//]]="","",INDEX(NOTA[TGL_H],PAJAK[[#This Row],[//]]-2))</f>
        <v/>
      </c>
      <c r="H34" s="18" t="str">
        <f ca="1">IF(PAJAK[[#This Row],[//]]="","",INDEX(INDIRECT("NOTA["&amp;PAJAK[#Headers]&amp;"]"),PAJAK[[#This Row],[//]]-2))</f>
        <v/>
      </c>
      <c r="I34" s="17" t="str">
        <f ca="1">IF(PAJAK[[#This Row],[//]]="","",INDEX(INDIRECT("NOTA["&amp;PAJAK[#Headers]&amp;"]"),PAJAK[[#This Row],[//]]-2))</f>
        <v/>
      </c>
      <c r="J3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37" t="str">
        <f ca="1">IF(PAJAK[[#This Row],[//]]="","",SUMIF(NOTA[ID_H],PAJAK[[#This Row],[ID]],NOTA[JUMLAH]))</f>
        <v/>
      </c>
      <c r="L34" s="37" t="str">
        <f ca="1">IF(PAJAK[[#This Row],[//]]="","",SUMIF(NOTA[ID_H],PAJAK[[#This Row],[ID]],NOTA[DISC]))</f>
        <v/>
      </c>
      <c r="M34" s="37" t="e">
        <f ca="1">PAJAK[[#This Row],[SUB TOTAL]]-PAJAK[[#This Row],[DISKON]]</f>
        <v>#VALUE!</v>
      </c>
      <c r="N34" s="37" t="str">
        <f ca="1">IF(PAJAK[[#This Row],[//]]="","",INDEX(INDIRECT("NOTA["&amp;PAJAK[#Headers]&amp;"]"),PAJAK[[#This Row],[//]]-2+PAJAK[[#This Row],[QB]]-1))</f>
        <v/>
      </c>
      <c r="O34" s="37" t="e">
        <f ca="1">(PAJAK[[#This Row],[SUB T-DISC]]-PAJAK[[#This Row],[DISC DLL]])/111%</f>
        <v>#VALUE!</v>
      </c>
      <c r="P34" s="37" t="e">
        <f ca="1">PAJAK[[#This Row],[DPP]]*PAJAK[[#This Row],[PPN]]</f>
        <v>#VALUE!</v>
      </c>
      <c r="Q34" s="37" t="e">
        <f ca="1">PAJAK[[#This Row],[DPP]]+PAJAK[[#This Row],[PPN 11%]]</f>
        <v>#VALUE!</v>
      </c>
      <c r="R34" s="19" t="str">
        <f ca="1">IF(ISNUMBER(PAJAK[[#This Row],[//]]),PPN,"")</f>
        <v/>
      </c>
    </row>
    <row r="35" spans="1:18" x14ac:dyDescent="0.25">
      <c r="A35" s="16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6" t="str">
        <f ca="1">HYPERLINK("[NOTA_.XLSX]NOTA!c"&amp;PAJAK[[#This Row],[//]],IF(PAJAK[[#This Row],[//]]="","",INDEX(INDIRECT("NOTA["&amp;PAJAK[#Headers]&amp;"]"),PAJAK[[#This Row],[//]]-2)))</f>
        <v/>
      </c>
      <c r="C35" s="16" t="str">
        <f ca="1">IF(PAJAK[[#This Row],[//]]="","",INDEX(INDIRECT("NOTA["&amp;PAJAK[#Headers]&amp;"]"),PAJAK[[#This Row],[//]]-2))</f>
        <v/>
      </c>
      <c r="D35" s="16">
        <f ca="1">MATCH(PAJAK[[#This Row],[ID]],[4]!Table1[ID],0)</f>
        <v>1</v>
      </c>
      <c r="E35" s="17" t="str">
        <f ca="1">IF(PAJAK[[#This Row],[ID]]="","",COUNTIF(NOTA[ID_H],PAJAK[[#This Row],[ID]]))</f>
        <v/>
      </c>
      <c r="F35" s="16" t="str">
        <f ca="1">IF(PAJAK[[#This Row],[//]]="","",INDEX(CONV[2],MATCH(INDEX(INDIRECT("NOTA["&amp;PAJAK[#Headers]&amp;"]"),PAJAK[[#This Row],[//]]-2),CONV[1],0),0))</f>
        <v/>
      </c>
      <c r="G35" s="18" t="str">
        <f ca="1">IF(PAJAK[[#This Row],[//]]="","",INDEX(NOTA[TGL_H],PAJAK[[#This Row],[//]]-2))</f>
        <v/>
      </c>
      <c r="H35" s="18" t="str">
        <f ca="1">IF(PAJAK[[#This Row],[//]]="","",INDEX(INDIRECT("NOTA["&amp;PAJAK[#Headers]&amp;"]"),PAJAK[[#This Row],[//]]-2))</f>
        <v/>
      </c>
      <c r="I35" s="17" t="str">
        <f ca="1">IF(PAJAK[[#This Row],[//]]="","",INDEX(INDIRECT("NOTA["&amp;PAJAK[#Headers]&amp;"]"),PAJAK[[#This Row],[//]]-2))</f>
        <v/>
      </c>
      <c r="J3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37" t="str">
        <f ca="1">IF(PAJAK[[#This Row],[//]]="","",SUMIF(NOTA[ID_H],PAJAK[[#This Row],[ID]],NOTA[JUMLAH]))</f>
        <v/>
      </c>
      <c r="L35" s="37" t="str">
        <f ca="1">IF(PAJAK[[#This Row],[//]]="","",SUMIF(NOTA[ID_H],PAJAK[[#This Row],[ID]],NOTA[DISC]))</f>
        <v/>
      </c>
      <c r="M35" s="37" t="e">
        <f ca="1">PAJAK[[#This Row],[SUB TOTAL]]-PAJAK[[#This Row],[DISKON]]</f>
        <v>#VALUE!</v>
      </c>
      <c r="N35" s="37" t="str">
        <f ca="1">IF(PAJAK[[#This Row],[//]]="","",INDEX(INDIRECT("NOTA["&amp;PAJAK[#Headers]&amp;"]"),PAJAK[[#This Row],[//]]-2+PAJAK[[#This Row],[QB]]-1))</f>
        <v/>
      </c>
      <c r="O35" s="37" t="e">
        <f ca="1">(PAJAK[[#This Row],[SUB T-DISC]]-PAJAK[[#This Row],[DISC DLL]])/111%</f>
        <v>#VALUE!</v>
      </c>
      <c r="P35" s="37" t="e">
        <f ca="1">PAJAK[[#This Row],[DPP]]*PAJAK[[#This Row],[PPN]]</f>
        <v>#VALUE!</v>
      </c>
      <c r="Q35" s="37" t="e">
        <f ca="1">PAJAK[[#This Row],[DPP]]+PAJAK[[#This Row],[PPN 11%]]</f>
        <v>#VALUE!</v>
      </c>
      <c r="R35" s="19" t="str">
        <f ca="1">IF(ISNUMBER(PAJAK[[#This Row],[//]]),PPN,"")</f>
        <v/>
      </c>
    </row>
    <row r="36" spans="1:18" x14ac:dyDescent="0.25">
      <c r="A36" s="16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6" t="str">
        <f ca="1">HYPERLINK("[NOTA_.XLSX]NOTA!c"&amp;PAJAK[[#This Row],[//]],IF(PAJAK[[#This Row],[//]]="","",INDEX(INDIRECT("NOTA["&amp;PAJAK[#Headers]&amp;"]"),PAJAK[[#This Row],[//]]-2)))</f>
        <v/>
      </c>
      <c r="C36" s="16" t="str">
        <f ca="1">IF(PAJAK[[#This Row],[//]]="","",INDEX(INDIRECT("NOTA["&amp;PAJAK[#Headers]&amp;"]"),PAJAK[[#This Row],[//]]-2))</f>
        <v/>
      </c>
      <c r="D36" s="16">
        <f ca="1">MATCH(PAJAK[[#This Row],[ID]],[4]!Table1[ID],0)</f>
        <v>1</v>
      </c>
      <c r="E36" s="17" t="str">
        <f ca="1">IF(PAJAK[[#This Row],[ID]]="","",COUNTIF(NOTA[ID_H],PAJAK[[#This Row],[ID]]))</f>
        <v/>
      </c>
      <c r="F36" s="16" t="str">
        <f ca="1">IF(PAJAK[[#This Row],[//]]="","",INDEX(CONV[2],MATCH(INDEX(INDIRECT("NOTA["&amp;PAJAK[#Headers]&amp;"]"),PAJAK[[#This Row],[//]]-2),CONV[1],0),0))</f>
        <v/>
      </c>
      <c r="G36" s="18" t="str">
        <f ca="1">IF(PAJAK[[#This Row],[//]]="","",INDEX(NOTA[TGL_H],PAJAK[[#This Row],[//]]-2))</f>
        <v/>
      </c>
      <c r="H36" s="18" t="str">
        <f ca="1">IF(PAJAK[[#This Row],[//]]="","",INDEX(INDIRECT("NOTA["&amp;PAJAK[#Headers]&amp;"]"),PAJAK[[#This Row],[//]]-2))</f>
        <v/>
      </c>
      <c r="I36" s="17" t="str">
        <f ca="1">IF(PAJAK[[#This Row],[//]]="","",INDEX(INDIRECT("NOTA["&amp;PAJAK[#Headers]&amp;"]"),PAJAK[[#This Row],[//]]-2))</f>
        <v/>
      </c>
      <c r="J3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37" t="str">
        <f ca="1">IF(PAJAK[[#This Row],[//]]="","",SUMIF(NOTA[ID_H],PAJAK[[#This Row],[ID]],NOTA[JUMLAH]))</f>
        <v/>
      </c>
      <c r="L36" s="37" t="str">
        <f ca="1">IF(PAJAK[[#This Row],[//]]="","",SUMIF(NOTA[ID_H],PAJAK[[#This Row],[ID]],NOTA[DISC]))</f>
        <v/>
      </c>
      <c r="M36" s="37" t="e">
        <f ca="1">PAJAK[[#This Row],[SUB TOTAL]]-PAJAK[[#This Row],[DISKON]]</f>
        <v>#VALUE!</v>
      </c>
      <c r="N36" s="37" t="str">
        <f ca="1">IF(PAJAK[[#This Row],[//]]="","",INDEX(INDIRECT("NOTA["&amp;PAJAK[#Headers]&amp;"]"),PAJAK[[#This Row],[//]]-2+PAJAK[[#This Row],[QB]]-1))</f>
        <v/>
      </c>
      <c r="O36" s="37" t="e">
        <f ca="1">(PAJAK[[#This Row],[SUB T-DISC]]-PAJAK[[#This Row],[DISC DLL]])/111%</f>
        <v>#VALUE!</v>
      </c>
      <c r="P36" s="37" t="e">
        <f ca="1">PAJAK[[#This Row],[DPP]]*PAJAK[[#This Row],[PPN]]</f>
        <v>#VALUE!</v>
      </c>
      <c r="Q36" s="37" t="e">
        <f ca="1">PAJAK[[#This Row],[DPP]]+PAJAK[[#This Row],[PPN 11%]]</f>
        <v>#VALUE!</v>
      </c>
      <c r="R36" s="19" t="str">
        <f ca="1">IF(ISNUMBER(PAJAK[[#This Row],[//]]),PPN,"")</f>
        <v/>
      </c>
    </row>
    <row r="37" spans="1:18" x14ac:dyDescent="0.25">
      <c r="A37" s="16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16" t="str">
        <f ca="1">HYPERLINK("[NOTA_.XLSX]NOTA!c"&amp;PAJAK[[#This Row],[//]],IF(PAJAK[[#This Row],[//]]="","",INDEX(INDIRECT("NOTA["&amp;PAJAK[#Headers]&amp;"]"),PAJAK[[#This Row],[//]]-2)))</f>
        <v/>
      </c>
      <c r="C37" s="16" t="str">
        <f ca="1">IF(PAJAK[[#This Row],[//]]="","",INDEX(INDIRECT("NOTA["&amp;PAJAK[#Headers]&amp;"]"),PAJAK[[#This Row],[//]]-2))</f>
        <v/>
      </c>
      <c r="D37" s="16">
        <f ca="1">MATCH(PAJAK[[#This Row],[ID]],[4]!Table1[ID],0)</f>
        <v>1</v>
      </c>
      <c r="E37" s="17" t="str">
        <f ca="1">IF(PAJAK[[#This Row],[ID]]="","",COUNTIF(NOTA[ID_H],PAJAK[[#This Row],[ID]]))</f>
        <v/>
      </c>
      <c r="F37" s="16" t="str">
        <f ca="1">IF(PAJAK[[#This Row],[//]]="","",INDEX(CONV[2],MATCH(INDEX(INDIRECT("NOTA["&amp;PAJAK[#Headers]&amp;"]"),PAJAK[[#This Row],[//]]-2),CONV[1],0),0))</f>
        <v/>
      </c>
      <c r="G37" s="18" t="str">
        <f ca="1">IF(PAJAK[[#This Row],[//]]="","",INDEX(NOTA[TGL_H],PAJAK[[#This Row],[//]]-2))</f>
        <v/>
      </c>
      <c r="H37" s="18" t="str">
        <f ca="1">IF(PAJAK[[#This Row],[//]]="","",INDEX(INDIRECT("NOTA["&amp;PAJAK[#Headers]&amp;"]"),PAJAK[[#This Row],[//]]-2))</f>
        <v/>
      </c>
      <c r="I37" s="17" t="str">
        <f ca="1">IF(PAJAK[[#This Row],[//]]="","",INDEX(INDIRECT("NOTA["&amp;PAJAK[#Headers]&amp;"]"),PAJAK[[#This Row],[//]]-2))</f>
        <v/>
      </c>
      <c r="J3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37" t="str">
        <f ca="1">IF(PAJAK[[#This Row],[//]]="","",SUMIF(NOTA[ID_H],PAJAK[[#This Row],[ID]],NOTA[JUMLAH]))</f>
        <v/>
      </c>
      <c r="L37" s="37" t="str">
        <f ca="1">IF(PAJAK[[#This Row],[//]]="","",SUMIF(NOTA[ID_H],PAJAK[[#This Row],[ID]],NOTA[DISC]))</f>
        <v/>
      </c>
      <c r="M37" s="37" t="e">
        <f ca="1">PAJAK[[#This Row],[SUB TOTAL]]-PAJAK[[#This Row],[DISKON]]</f>
        <v>#VALUE!</v>
      </c>
      <c r="N37" s="37" t="str">
        <f ca="1">IF(PAJAK[[#This Row],[//]]="","",INDEX(INDIRECT("NOTA["&amp;PAJAK[#Headers]&amp;"]"),PAJAK[[#This Row],[//]]-2+PAJAK[[#This Row],[QB]]-1))</f>
        <v/>
      </c>
      <c r="O37" s="37" t="e">
        <f ca="1">(PAJAK[[#This Row],[SUB T-DISC]]-PAJAK[[#This Row],[DISC DLL]])/111%</f>
        <v>#VALUE!</v>
      </c>
      <c r="P37" s="37" t="e">
        <f ca="1">PAJAK[[#This Row],[DPP]]*PAJAK[[#This Row],[PPN]]</f>
        <v>#VALUE!</v>
      </c>
      <c r="Q37" s="37" t="e">
        <f ca="1">PAJAK[[#This Row],[DPP]]+PAJAK[[#This Row],[PPN 11%]]</f>
        <v>#VALUE!</v>
      </c>
      <c r="R37" s="19" t="str">
        <f ca="1">IF(ISNUMBER(PAJAK[[#This Row],[//]]),PPN,"")</f>
        <v/>
      </c>
    </row>
    <row r="38" spans="1:18" x14ac:dyDescent="0.25">
      <c r="A38" s="20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34" t="str">
        <f ca="1">HYPERLINK("[NOTA_.XLSX]NOTA!c"&amp;PAJAK[[#This Row],[//]],IF(PAJAK[[#This Row],[//]]="","",INDEX(INDIRECT("NOTA["&amp;PAJAK[#Headers]&amp;"]"),PAJAK[[#This Row],[//]]-2)))</f>
        <v/>
      </c>
      <c r="C38" s="20" t="str">
        <f ca="1">IF(PAJAK[[#This Row],[//]]="","",INDEX(INDIRECT("NOTA["&amp;PAJAK[#Headers]&amp;"]"),PAJAK[[#This Row],[//]]-2))</f>
        <v/>
      </c>
      <c r="D38" s="20">
        <f ca="1">MATCH(PAJAK[[#This Row],[ID]],[4]!Table1[ID],0)</f>
        <v>1</v>
      </c>
      <c r="E38" s="33" t="str">
        <f ca="1">IF(PAJAK[[#This Row],[ID]]="","",COUNTIF(NOTA[ID_H],PAJAK[[#This Row],[ID]]))</f>
        <v/>
      </c>
      <c r="F38" s="16" t="str">
        <f ca="1">IF(PAJAK[[#This Row],[//]]="","",INDEX(CONV[2],MATCH(INDEX(INDIRECT("NOTA["&amp;PAJAK[#Headers]&amp;"]"),PAJAK[[#This Row],[//]]-2),CONV[1],0),0))</f>
        <v/>
      </c>
      <c r="G38" s="18" t="str">
        <f ca="1">IF(PAJAK[[#This Row],[//]]="","",INDEX(NOTA[TGL_H],PAJAK[[#This Row],[//]]-2))</f>
        <v/>
      </c>
      <c r="H38" s="18" t="str">
        <f ca="1">IF(PAJAK[[#This Row],[//]]="","",INDEX(INDIRECT("NOTA["&amp;PAJAK[#Headers]&amp;"]"),PAJAK[[#This Row],[//]]-2))</f>
        <v/>
      </c>
      <c r="I38" s="17" t="str">
        <f ca="1">IF(PAJAK[[#This Row],[//]]="","",INDEX(INDIRECT("NOTA["&amp;PAJAK[#Headers]&amp;"]"),PAJAK[[#This Row],[//]]-2))</f>
        <v/>
      </c>
      <c r="J3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37" t="str">
        <f ca="1">IF(PAJAK[[#This Row],[//]]="","",SUMIF(NOTA[ID_H],PAJAK[[#This Row],[ID]],NOTA[JUMLAH]))</f>
        <v/>
      </c>
      <c r="L38" s="37" t="str">
        <f ca="1">IF(PAJAK[[#This Row],[//]]="","",SUMIF(NOTA[ID_H],PAJAK[[#This Row],[ID]],NOTA[DISC]))</f>
        <v/>
      </c>
      <c r="M38" s="37" t="e">
        <f ca="1">PAJAK[[#This Row],[SUB TOTAL]]-PAJAK[[#This Row],[DISKON]]</f>
        <v>#VALUE!</v>
      </c>
      <c r="N38" s="37" t="str">
        <f ca="1">IF(PAJAK[[#This Row],[//]]="","",INDEX(INDIRECT("NOTA["&amp;PAJAK[#Headers]&amp;"]"),PAJAK[[#This Row],[//]]-2+PAJAK[[#This Row],[QB]]-1))</f>
        <v/>
      </c>
      <c r="O38" s="37" t="e">
        <f ca="1">(PAJAK[[#This Row],[SUB T-DISC]]-PAJAK[[#This Row],[DISC DLL]])/111%</f>
        <v>#VALUE!</v>
      </c>
      <c r="P38" s="37" t="e">
        <f ca="1">PAJAK[[#This Row],[DPP]]*PAJAK[[#This Row],[PPN]]</f>
        <v>#VALUE!</v>
      </c>
      <c r="Q38" s="37" t="e">
        <f ca="1">PAJAK[[#This Row],[DPP]]+PAJAK[[#This Row],[PPN 11%]]</f>
        <v>#VALUE!</v>
      </c>
      <c r="R38" s="19" t="str">
        <f ca="1">IF(ISNUMBER(PAJAK[[#This Row],[//]]),PPN,"")</f>
        <v/>
      </c>
    </row>
    <row r="39" spans="1:18" x14ac:dyDescent="0.25">
      <c r="A39" s="20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34" t="str">
        <f ca="1">HYPERLINK("[NOTA_.XLSX]NOTA!c"&amp;PAJAK[[#This Row],[//]],IF(PAJAK[[#This Row],[//]]="","",INDEX(INDIRECT("NOTA["&amp;PAJAK[#Headers]&amp;"]"),PAJAK[[#This Row],[//]]-2)))</f>
        <v/>
      </c>
      <c r="C39" s="20" t="str">
        <f ca="1">IF(PAJAK[[#This Row],[//]]="","",INDEX(INDIRECT("NOTA["&amp;PAJAK[#Headers]&amp;"]"),PAJAK[[#This Row],[//]]-2))</f>
        <v/>
      </c>
      <c r="D39" s="20">
        <f ca="1">MATCH(PAJAK[[#This Row],[ID]],[4]!Table1[ID],0)</f>
        <v>1</v>
      </c>
      <c r="E39" s="33" t="str">
        <f ca="1">IF(PAJAK[[#This Row],[ID]]="","",COUNTIF(NOTA[ID_H],PAJAK[[#This Row],[ID]]))</f>
        <v/>
      </c>
      <c r="F39" s="16" t="str">
        <f ca="1">IF(PAJAK[[#This Row],[//]]="","",INDEX(CONV[2],MATCH(INDEX(INDIRECT("NOTA["&amp;PAJAK[#Headers]&amp;"]"),PAJAK[[#This Row],[//]]-2),CONV[1],0),0))</f>
        <v/>
      </c>
      <c r="G39" s="18" t="str">
        <f ca="1">IF(PAJAK[[#This Row],[//]]="","",INDEX(NOTA[TGL_H],PAJAK[[#This Row],[//]]-2))</f>
        <v/>
      </c>
      <c r="H39" s="18" t="str">
        <f ca="1">IF(PAJAK[[#This Row],[//]]="","",INDEX(INDIRECT("NOTA["&amp;PAJAK[#Headers]&amp;"]"),PAJAK[[#This Row],[//]]-2))</f>
        <v/>
      </c>
      <c r="I39" s="17" t="str">
        <f ca="1">IF(PAJAK[[#This Row],[//]]="","",INDEX(INDIRECT("NOTA["&amp;PAJAK[#Headers]&amp;"]"),PAJAK[[#This Row],[//]]-2))</f>
        <v/>
      </c>
      <c r="J3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37" t="str">
        <f ca="1">IF(PAJAK[[#This Row],[//]]="","",SUMIF(NOTA[ID_H],PAJAK[[#This Row],[ID]],NOTA[JUMLAH]))</f>
        <v/>
      </c>
      <c r="L39" s="37" t="str">
        <f ca="1">IF(PAJAK[[#This Row],[//]]="","",SUMIF(NOTA[ID_H],PAJAK[[#This Row],[ID]],NOTA[DISC]))</f>
        <v/>
      </c>
      <c r="M39" s="37" t="e">
        <f ca="1">PAJAK[[#This Row],[SUB TOTAL]]-PAJAK[[#This Row],[DISKON]]</f>
        <v>#VALUE!</v>
      </c>
      <c r="N39" s="37" t="str">
        <f ca="1">IF(PAJAK[[#This Row],[//]]="","",INDEX(INDIRECT("NOTA["&amp;PAJAK[#Headers]&amp;"]"),PAJAK[[#This Row],[//]]-2+PAJAK[[#This Row],[QB]]-1))</f>
        <v/>
      </c>
      <c r="O39" s="37" t="e">
        <f ca="1">(PAJAK[[#This Row],[SUB T-DISC]]-PAJAK[[#This Row],[DISC DLL]])/111%</f>
        <v>#VALUE!</v>
      </c>
      <c r="P39" s="37" t="e">
        <f ca="1">PAJAK[[#This Row],[DPP]]*PAJAK[[#This Row],[PPN]]</f>
        <v>#VALUE!</v>
      </c>
      <c r="Q39" s="37" t="e">
        <f ca="1">PAJAK[[#This Row],[DPP]]+PAJAK[[#This Row],[PPN 11%]]</f>
        <v>#VALUE!</v>
      </c>
      <c r="R39" s="19" t="str">
        <f ca="1">IF(ISNUMBER(PAJAK[[#This Row],[//]]),PPN,"")</f>
        <v/>
      </c>
    </row>
    <row r="40" spans="1:18" x14ac:dyDescent="0.25">
      <c r="A40" s="20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34" t="str">
        <f ca="1">HYPERLINK("[NOTA_.XLSX]NOTA!c"&amp;PAJAK[[#This Row],[//]],IF(PAJAK[[#This Row],[//]]="","",INDEX(INDIRECT("NOTA["&amp;PAJAK[#Headers]&amp;"]"),PAJAK[[#This Row],[//]]-2)))</f>
        <v/>
      </c>
      <c r="C40" s="20" t="str">
        <f ca="1">IF(PAJAK[[#This Row],[//]]="","",INDEX(INDIRECT("NOTA["&amp;PAJAK[#Headers]&amp;"]"),PAJAK[[#This Row],[//]]-2))</f>
        <v/>
      </c>
      <c r="D40" s="20">
        <f ca="1">MATCH(PAJAK[[#This Row],[ID]],[4]!Table1[ID],0)</f>
        <v>1</v>
      </c>
      <c r="E40" s="33" t="str">
        <f ca="1">IF(PAJAK[[#This Row],[ID]]="","",COUNTIF(NOTA[ID_H],PAJAK[[#This Row],[ID]]))</f>
        <v/>
      </c>
      <c r="F40" s="16" t="str">
        <f ca="1">IF(PAJAK[[#This Row],[//]]="","",INDEX(CONV[2],MATCH(INDEX(INDIRECT("NOTA["&amp;PAJAK[#Headers]&amp;"]"),PAJAK[[#This Row],[//]]-2),CONV[1],0),0))</f>
        <v/>
      </c>
      <c r="G40" s="18" t="str">
        <f ca="1">IF(PAJAK[[#This Row],[//]]="","",INDEX(NOTA[TGL_H],PAJAK[[#This Row],[//]]-2))</f>
        <v/>
      </c>
      <c r="H40" s="18" t="str">
        <f ca="1">IF(PAJAK[[#This Row],[//]]="","",INDEX(INDIRECT("NOTA["&amp;PAJAK[#Headers]&amp;"]"),PAJAK[[#This Row],[//]]-2))</f>
        <v/>
      </c>
      <c r="I40" s="17" t="str">
        <f ca="1">IF(PAJAK[[#This Row],[//]]="","",INDEX(INDIRECT("NOTA["&amp;PAJAK[#Headers]&amp;"]"),PAJAK[[#This Row],[//]]-2))</f>
        <v/>
      </c>
      <c r="J4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37" t="str">
        <f ca="1">IF(PAJAK[[#This Row],[//]]="","",SUMIF(NOTA[ID_H],PAJAK[[#This Row],[ID]],NOTA[JUMLAH]))</f>
        <v/>
      </c>
      <c r="L40" s="37" t="str">
        <f ca="1">IF(PAJAK[[#This Row],[//]]="","",SUMIF(NOTA[ID_H],PAJAK[[#This Row],[ID]],NOTA[DISC]))</f>
        <v/>
      </c>
      <c r="M40" s="37" t="e">
        <f ca="1">PAJAK[[#This Row],[SUB TOTAL]]-PAJAK[[#This Row],[DISKON]]</f>
        <v>#VALUE!</v>
      </c>
      <c r="N40" s="37" t="str">
        <f ca="1">IF(PAJAK[[#This Row],[//]]="","",INDEX(INDIRECT("NOTA["&amp;PAJAK[#Headers]&amp;"]"),PAJAK[[#This Row],[//]]-2+PAJAK[[#This Row],[QB]]-1))</f>
        <v/>
      </c>
      <c r="O40" s="37" t="e">
        <f ca="1">(PAJAK[[#This Row],[SUB T-DISC]]-PAJAK[[#This Row],[DISC DLL]])/111%</f>
        <v>#VALUE!</v>
      </c>
      <c r="P40" s="37" t="e">
        <f ca="1">PAJAK[[#This Row],[DPP]]*PAJAK[[#This Row],[PPN]]</f>
        <v>#VALUE!</v>
      </c>
      <c r="Q40" s="37" t="e">
        <f ca="1">PAJAK[[#This Row],[DPP]]+PAJAK[[#This Row],[PPN 11%]]</f>
        <v>#VALUE!</v>
      </c>
      <c r="R40" s="19" t="str">
        <f ca="1">IF(ISNUMBER(PAJAK[[#This Row],[//]]),PPN,"")</f>
        <v/>
      </c>
    </row>
    <row r="41" spans="1:18" x14ac:dyDescent="0.25">
      <c r="A41" s="2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34" t="str">
        <f ca="1">HYPERLINK("[NOTA_.XLSX]NOTA!c"&amp;PAJAK[[#This Row],[//]],IF(PAJAK[[#This Row],[//]]="","",INDEX(INDIRECT("NOTA["&amp;PAJAK[#Headers]&amp;"]"),PAJAK[[#This Row],[//]]-2)))</f>
        <v/>
      </c>
      <c r="C41" s="20" t="str">
        <f ca="1">IF(PAJAK[[#This Row],[//]]="","",INDEX(INDIRECT("NOTA["&amp;PAJAK[#Headers]&amp;"]"),PAJAK[[#This Row],[//]]-2))</f>
        <v/>
      </c>
      <c r="D41" s="20">
        <f ca="1">MATCH(PAJAK[[#This Row],[ID]],[4]!Table1[ID],0)</f>
        <v>1</v>
      </c>
      <c r="E41" s="33" t="str">
        <f ca="1">IF(PAJAK[[#This Row],[ID]]="","",COUNTIF(NOTA[ID_H],PAJAK[[#This Row],[ID]]))</f>
        <v/>
      </c>
      <c r="F41" s="16" t="str">
        <f ca="1">IF(PAJAK[[#This Row],[//]]="","",INDEX(CONV[2],MATCH(INDEX(INDIRECT("NOTA["&amp;PAJAK[#Headers]&amp;"]"),PAJAK[[#This Row],[//]]-2),CONV[1],0),0))</f>
        <v/>
      </c>
      <c r="G41" s="18" t="str">
        <f ca="1">IF(PAJAK[[#This Row],[//]]="","",INDEX(NOTA[TGL_H],PAJAK[[#This Row],[//]]-2))</f>
        <v/>
      </c>
      <c r="H41" s="18" t="str">
        <f ca="1">IF(PAJAK[[#This Row],[//]]="","",INDEX(INDIRECT("NOTA["&amp;PAJAK[#Headers]&amp;"]"),PAJAK[[#This Row],[//]]-2))</f>
        <v/>
      </c>
      <c r="I41" s="17" t="str">
        <f ca="1">IF(PAJAK[[#This Row],[//]]="","",INDEX(INDIRECT("NOTA["&amp;PAJAK[#Headers]&amp;"]"),PAJAK[[#This Row],[//]]-2))</f>
        <v/>
      </c>
      <c r="J4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37" t="str">
        <f ca="1">IF(PAJAK[[#This Row],[//]]="","",SUMIF(NOTA[ID_H],PAJAK[[#This Row],[ID]],NOTA[JUMLAH]))</f>
        <v/>
      </c>
      <c r="L41" s="37" t="str">
        <f ca="1">IF(PAJAK[[#This Row],[//]]="","",SUMIF(NOTA[ID_H],PAJAK[[#This Row],[ID]],NOTA[DISC]))</f>
        <v/>
      </c>
      <c r="M41" s="37" t="e">
        <f ca="1">PAJAK[[#This Row],[SUB TOTAL]]-PAJAK[[#This Row],[DISKON]]</f>
        <v>#VALUE!</v>
      </c>
      <c r="N41" s="37" t="str">
        <f ca="1">IF(PAJAK[[#This Row],[//]]="","",INDEX(INDIRECT("NOTA["&amp;PAJAK[#Headers]&amp;"]"),PAJAK[[#This Row],[//]]-2+PAJAK[[#This Row],[QB]]-1))</f>
        <v/>
      </c>
      <c r="O41" s="37" t="e">
        <f ca="1">(PAJAK[[#This Row],[SUB T-DISC]]-PAJAK[[#This Row],[DISC DLL]])/111%</f>
        <v>#VALUE!</v>
      </c>
      <c r="P41" s="37" t="e">
        <f ca="1">PAJAK[[#This Row],[DPP]]*PAJAK[[#This Row],[PPN]]</f>
        <v>#VALUE!</v>
      </c>
      <c r="Q41" s="37" t="e">
        <f ca="1">PAJAK[[#This Row],[DPP]]+PAJAK[[#This Row],[PPN 11%]]</f>
        <v>#VALUE!</v>
      </c>
      <c r="R41" s="19" t="str">
        <f ca="1">IF(ISNUMBER(PAJAK[[#This Row],[//]]),PPN,"")</f>
        <v/>
      </c>
    </row>
    <row r="42" spans="1:18" x14ac:dyDescent="0.25">
      <c r="A42" s="20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34" t="str">
        <f ca="1">HYPERLINK("[NOTA_.XLSX]NOTA!c"&amp;PAJAK[[#This Row],[//]],IF(PAJAK[[#This Row],[//]]="","",INDEX(INDIRECT("NOTA["&amp;PAJAK[#Headers]&amp;"]"),PAJAK[[#This Row],[//]]-2)))</f>
        <v/>
      </c>
      <c r="C42" s="20" t="str">
        <f ca="1">IF(PAJAK[[#This Row],[//]]="","",INDEX(INDIRECT("NOTA["&amp;PAJAK[#Headers]&amp;"]"),PAJAK[[#This Row],[//]]-2))</f>
        <v/>
      </c>
      <c r="D42" s="20">
        <f ca="1">MATCH(PAJAK[[#This Row],[ID]],[4]!Table1[ID],0)</f>
        <v>1</v>
      </c>
      <c r="E42" s="33" t="str">
        <f ca="1">IF(PAJAK[[#This Row],[ID]]="","",COUNTIF(NOTA[ID_H],PAJAK[[#This Row],[ID]]))</f>
        <v/>
      </c>
      <c r="F42" s="16" t="str">
        <f ca="1">IF(PAJAK[[#This Row],[//]]="","",INDEX(CONV[2],MATCH(INDEX(INDIRECT("NOTA["&amp;PAJAK[#Headers]&amp;"]"),PAJAK[[#This Row],[//]]-2),CONV[1],0),0))</f>
        <v/>
      </c>
      <c r="G42" s="18" t="str">
        <f ca="1">IF(PAJAK[[#This Row],[//]]="","",INDEX(NOTA[TGL_H],PAJAK[[#This Row],[//]]-2))</f>
        <v/>
      </c>
      <c r="H42" s="18" t="str">
        <f ca="1">IF(PAJAK[[#This Row],[//]]="","",INDEX(INDIRECT("NOTA["&amp;PAJAK[#Headers]&amp;"]"),PAJAK[[#This Row],[//]]-2))</f>
        <v/>
      </c>
      <c r="I42" s="17" t="str">
        <f ca="1">IF(PAJAK[[#This Row],[//]]="","",INDEX(INDIRECT("NOTA["&amp;PAJAK[#Headers]&amp;"]"),PAJAK[[#This Row],[//]]-2))</f>
        <v/>
      </c>
      <c r="J4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37" t="str">
        <f ca="1">IF(PAJAK[[#This Row],[//]]="","",SUMIF(NOTA[ID_H],PAJAK[[#This Row],[ID]],NOTA[JUMLAH]))</f>
        <v/>
      </c>
      <c r="L42" s="37" t="str">
        <f ca="1">IF(PAJAK[[#This Row],[//]]="","",SUMIF(NOTA[ID_H],PAJAK[[#This Row],[ID]],NOTA[DISC]))</f>
        <v/>
      </c>
      <c r="M42" s="37" t="e">
        <f ca="1">PAJAK[[#This Row],[SUB TOTAL]]-PAJAK[[#This Row],[DISKON]]</f>
        <v>#VALUE!</v>
      </c>
      <c r="N42" s="37" t="str">
        <f ca="1">IF(PAJAK[[#This Row],[//]]="","",INDEX(INDIRECT("NOTA["&amp;PAJAK[#Headers]&amp;"]"),PAJAK[[#This Row],[//]]-2+PAJAK[[#This Row],[QB]]-1))</f>
        <v/>
      </c>
      <c r="O42" s="37" t="e">
        <f ca="1">(PAJAK[[#This Row],[SUB T-DISC]]-PAJAK[[#This Row],[DISC DLL]])/111%</f>
        <v>#VALUE!</v>
      </c>
      <c r="P42" s="37" t="e">
        <f ca="1">PAJAK[[#This Row],[DPP]]*PAJAK[[#This Row],[PPN]]</f>
        <v>#VALUE!</v>
      </c>
      <c r="Q42" s="37" t="e">
        <f ca="1">PAJAK[[#This Row],[DPP]]+PAJAK[[#This Row],[PPN 11%]]</f>
        <v>#VALUE!</v>
      </c>
      <c r="R42" s="19" t="str">
        <f ca="1">IF(ISNUMBER(PAJAK[[#This Row],[//]]),PPN,"")</f>
        <v/>
      </c>
    </row>
    <row r="43" spans="1:18" x14ac:dyDescent="0.25">
      <c r="A43" s="20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34" t="str">
        <f ca="1">HYPERLINK("[NOTA_.XLSX]NOTA!c"&amp;PAJAK[[#This Row],[//]],IF(PAJAK[[#This Row],[//]]="","",INDEX(INDIRECT("NOTA["&amp;PAJAK[#Headers]&amp;"]"),PAJAK[[#This Row],[//]]-2)))</f>
        <v/>
      </c>
      <c r="C43" s="20" t="str">
        <f ca="1">IF(PAJAK[[#This Row],[//]]="","",INDEX(INDIRECT("NOTA["&amp;PAJAK[#Headers]&amp;"]"),PAJAK[[#This Row],[//]]-2))</f>
        <v/>
      </c>
      <c r="D43" s="20">
        <f ca="1">MATCH(PAJAK[[#This Row],[ID]],[4]!Table1[ID],0)</f>
        <v>1</v>
      </c>
      <c r="E43" s="33" t="str">
        <f ca="1">IF(PAJAK[[#This Row],[ID]]="","",COUNTIF(NOTA[ID_H],PAJAK[[#This Row],[ID]]))</f>
        <v/>
      </c>
      <c r="F43" s="16" t="str">
        <f ca="1">IF(PAJAK[[#This Row],[//]]="","",INDEX(CONV[2],MATCH(INDEX(INDIRECT("NOTA["&amp;PAJAK[#Headers]&amp;"]"),PAJAK[[#This Row],[//]]-2),CONV[1],0),0))</f>
        <v/>
      </c>
      <c r="G43" s="18" t="str">
        <f ca="1">IF(PAJAK[[#This Row],[//]]="","",INDEX(NOTA[TGL_H],PAJAK[[#This Row],[//]]-2))</f>
        <v/>
      </c>
      <c r="H43" s="18" t="str">
        <f ca="1">IF(PAJAK[[#This Row],[//]]="","",INDEX(INDIRECT("NOTA["&amp;PAJAK[#Headers]&amp;"]"),PAJAK[[#This Row],[//]]-2))</f>
        <v/>
      </c>
      <c r="I43" s="17" t="str">
        <f ca="1">IF(PAJAK[[#This Row],[//]]="","",INDEX(INDIRECT("NOTA["&amp;PAJAK[#Headers]&amp;"]"),PAJAK[[#This Row],[//]]-2))</f>
        <v/>
      </c>
      <c r="J4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37" t="str">
        <f ca="1">IF(PAJAK[[#This Row],[//]]="","",SUMIF(NOTA[ID_H],PAJAK[[#This Row],[ID]],NOTA[JUMLAH]))</f>
        <v/>
      </c>
      <c r="L43" s="37" t="str">
        <f ca="1">IF(PAJAK[[#This Row],[//]]="","",SUMIF(NOTA[ID_H],PAJAK[[#This Row],[ID]],NOTA[DISC]))</f>
        <v/>
      </c>
      <c r="M43" s="37" t="e">
        <f ca="1">PAJAK[[#This Row],[SUB TOTAL]]-PAJAK[[#This Row],[DISKON]]</f>
        <v>#VALUE!</v>
      </c>
      <c r="N43" s="37" t="str">
        <f ca="1">IF(PAJAK[[#This Row],[//]]="","",INDEX(INDIRECT("NOTA["&amp;PAJAK[#Headers]&amp;"]"),PAJAK[[#This Row],[//]]-2+PAJAK[[#This Row],[QB]]-1))</f>
        <v/>
      </c>
      <c r="O43" s="37" t="e">
        <f ca="1">(PAJAK[[#This Row],[SUB T-DISC]]-PAJAK[[#This Row],[DISC DLL]])/111%</f>
        <v>#VALUE!</v>
      </c>
      <c r="P43" s="37" t="e">
        <f ca="1">PAJAK[[#This Row],[DPP]]*PAJAK[[#This Row],[PPN]]</f>
        <v>#VALUE!</v>
      </c>
      <c r="Q43" s="37" t="e">
        <f ca="1">PAJAK[[#This Row],[DPP]]+PAJAK[[#This Row],[PPN 11%]]</f>
        <v>#VALUE!</v>
      </c>
      <c r="R43" s="19" t="str">
        <f ca="1">IF(ISNUMBER(PAJAK[[#This Row],[//]]),PPN,"")</f>
        <v/>
      </c>
    </row>
    <row r="44" spans="1:18" x14ac:dyDescent="0.25">
      <c r="A44" s="20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34" t="str">
        <f ca="1">HYPERLINK("[NOTA_.XLSX]NOTA!c"&amp;PAJAK[[#This Row],[//]],IF(PAJAK[[#This Row],[//]]="","",INDEX(INDIRECT("NOTA["&amp;PAJAK[#Headers]&amp;"]"),PAJAK[[#This Row],[//]]-2)))</f>
        <v/>
      </c>
      <c r="C44" s="20" t="str">
        <f ca="1">IF(PAJAK[[#This Row],[//]]="","",INDEX(INDIRECT("NOTA["&amp;PAJAK[#Headers]&amp;"]"),PAJAK[[#This Row],[//]]-2))</f>
        <v/>
      </c>
      <c r="D44" s="20">
        <f ca="1">MATCH(PAJAK[[#This Row],[ID]],[4]!Table1[ID],0)</f>
        <v>1</v>
      </c>
      <c r="E44" s="33" t="str">
        <f ca="1">IF(PAJAK[[#This Row],[ID]]="","",COUNTIF(NOTA[ID_H],PAJAK[[#This Row],[ID]]))</f>
        <v/>
      </c>
      <c r="F44" s="16" t="str">
        <f ca="1">IF(PAJAK[[#This Row],[//]]="","",INDEX(CONV[2],MATCH(INDEX(INDIRECT("NOTA["&amp;PAJAK[#Headers]&amp;"]"),PAJAK[[#This Row],[//]]-2),CONV[1],0),0))</f>
        <v/>
      </c>
      <c r="G44" s="18" t="str">
        <f ca="1">IF(PAJAK[[#This Row],[//]]="","",INDEX(NOTA[TGL_H],PAJAK[[#This Row],[//]]-2))</f>
        <v/>
      </c>
      <c r="H44" s="18" t="str">
        <f ca="1">IF(PAJAK[[#This Row],[//]]="","",INDEX(INDIRECT("NOTA["&amp;PAJAK[#Headers]&amp;"]"),PAJAK[[#This Row],[//]]-2))</f>
        <v/>
      </c>
      <c r="I44" s="17" t="str">
        <f ca="1">IF(PAJAK[[#This Row],[//]]="","",INDEX(INDIRECT("NOTA["&amp;PAJAK[#Headers]&amp;"]"),PAJAK[[#This Row],[//]]-2))</f>
        <v/>
      </c>
      <c r="J4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37" t="str">
        <f ca="1">IF(PAJAK[[#This Row],[//]]="","",SUMIF(NOTA[ID_H],PAJAK[[#This Row],[ID]],NOTA[JUMLAH]))</f>
        <v/>
      </c>
      <c r="L44" s="37" t="str">
        <f ca="1">IF(PAJAK[[#This Row],[//]]="","",SUMIF(NOTA[ID_H],PAJAK[[#This Row],[ID]],NOTA[DISC]))</f>
        <v/>
      </c>
      <c r="M44" s="37" t="e">
        <f ca="1">PAJAK[[#This Row],[SUB TOTAL]]-PAJAK[[#This Row],[DISKON]]</f>
        <v>#VALUE!</v>
      </c>
      <c r="N44" s="37" t="str">
        <f ca="1">IF(PAJAK[[#This Row],[//]]="","",INDEX(INDIRECT("NOTA["&amp;PAJAK[#Headers]&amp;"]"),PAJAK[[#This Row],[//]]-2+PAJAK[[#This Row],[QB]]-1))</f>
        <v/>
      </c>
      <c r="O44" s="37" t="e">
        <f ca="1">(PAJAK[[#This Row],[SUB T-DISC]]-PAJAK[[#This Row],[DISC DLL]])/111%</f>
        <v>#VALUE!</v>
      </c>
      <c r="P44" s="37" t="e">
        <f ca="1">PAJAK[[#This Row],[DPP]]*PAJAK[[#This Row],[PPN]]</f>
        <v>#VALUE!</v>
      </c>
      <c r="Q44" s="37" t="e">
        <f ca="1">PAJAK[[#This Row],[DPP]]+PAJAK[[#This Row],[PPN 11%]]</f>
        <v>#VALUE!</v>
      </c>
      <c r="R44" s="19" t="str">
        <f ca="1">IF(ISNUMBER(PAJAK[[#This Row],[//]]),PPN,"")</f>
        <v/>
      </c>
    </row>
    <row r="45" spans="1:18" x14ac:dyDescent="0.25">
      <c r="A45" s="16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16" t="str">
        <f ca="1">HYPERLINK("[NOTA_.XLSX]NOTA!c"&amp;PAJAK[[#This Row],[//]],IF(PAJAK[[#This Row],[//]]="","",INDEX(INDIRECT("NOTA["&amp;PAJAK[#Headers]&amp;"]"),PAJAK[[#This Row],[//]]-2)))</f>
        <v/>
      </c>
      <c r="C45" s="16" t="str">
        <f ca="1">IF(PAJAK[[#This Row],[//]]="","",INDEX(INDIRECT("NOTA["&amp;PAJAK[#Headers]&amp;"]"),PAJAK[[#This Row],[//]]-2))</f>
        <v/>
      </c>
      <c r="D45" s="16">
        <f ca="1">MATCH(PAJAK[[#This Row],[ID]],[4]!Table1[ID],0)</f>
        <v>1</v>
      </c>
      <c r="E45" s="17" t="str">
        <f ca="1">IF(PAJAK[[#This Row],[ID]]="","",COUNTIF(NOTA[ID_H],PAJAK[[#This Row],[ID]]))</f>
        <v/>
      </c>
      <c r="F45" s="16" t="str">
        <f ca="1">IF(PAJAK[[#This Row],[//]]="","",INDEX(CONV[2],MATCH(INDEX(INDIRECT("NOTA["&amp;PAJAK[#Headers]&amp;"]"),PAJAK[[#This Row],[//]]-2),CONV[1],0),0))</f>
        <v/>
      </c>
      <c r="G45" s="18" t="str">
        <f ca="1">IF(PAJAK[[#This Row],[//]]="","",INDEX(NOTA[TGL_H],PAJAK[[#This Row],[//]]-2))</f>
        <v/>
      </c>
      <c r="H45" s="18" t="str">
        <f ca="1">IF(PAJAK[[#This Row],[//]]="","",INDEX(INDIRECT("NOTA["&amp;PAJAK[#Headers]&amp;"]"),PAJAK[[#This Row],[//]]-2))</f>
        <v/>
      </c>
      <c r="I45" s="17" t="str">
        <f ca="1">IF(PAJAK[[#This Row],[//]]="","",INDEX(INDIRECT("NOTA["&amp;PAJAK[#Headers]&amp;"]"),PAJAK[[#This Row],[//]]-2))</f>
        <v/>
      </c>
      <c r="J4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37" t="str">
        <f ca="1">IF(PAJAK[[#This Row],[//]]="","",SUMIF(NOTA[ID_H],PAJAK[[#This Row],[ID]],NOTA[JUMLAH]))</f>
        <v/>
      </c>
      <c r="L45" s="37" t="str">
        <f ca="1">IF(PAJAK[[#This Row],[//]]="","",SUMIF(NOTA[ID_H],PAJAK[[#This Row],[ID]],NOTA[DISC]))</f>
        <v/>
      </c>
      <c r="M45" s="37" t="e">
        <f ca="1">PAJAK[[#This Row],[SUB TOTAL]]-PAJAK[[#This Row],[DISKON]]</f>
        <v>#VALUE!</v>
      </c>
      <c r="N45" s="37" t="str">
        <f ca="1">IF(PAJAK[[#This Row],[//]]="","",INDEX(INDIRECT("NOTA["&amp;PAJAK[#Headers]&amp;"]"),PAJAK[[#This Row],[//]]-2+PAJAK[[#This Row],[QB]]-1))</f>
        <v/>
      </c>
      <c r="O45" s="37" t="e">
        <f ca="1">(PAJAK[[#This Row],[SUB T-DISC]]-PAJAK[[#This Row],[DISC DLL]])/111%</f>
        <v>#VALUE!</v>
      </c>
      <c r="P45" s="37" t="e">
        <f ca="1">PAJAK[[#This Row],[DPP]]*PAJAK[[#This Row],[PPN]]</f>
        <v>#VALUE!</v>
      </c>
      <c r="Q45" s="37" t="e">
        <f ca="1">PAJAK[[#This Row],[DPP]]+PAJAK[[#This Row],[PPN 11%]]</f>
        <v>#VALUE!</v>
      </c>
      <c r="R45" s="19" t="str">
        <f ca="1">IF(ISNUMBER(PAJAK[[#This Row],[//]]),PPN,"")</f>
        <v/>
      </c>
    </row>
    <row r="46" spans="1:18" x14ac:dyDescent="0.25">
      <c r="A46" s="16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6" t="str">
        <f ca="1">HYPERLINK("[NOTA_.XLSX]NOTA!c"&amp;PAJAK[[#This Row],[//]],IF(PAJAK[[#This Row],[//]]="","",INDEX(INDIRECT("NOTA["&amp;PAJAK[#Headers]&amp;"]"),PAJAK[[#This Row],[//]]-2)))</f>
        <v/>
      </c>
      <c r="C46" s="16" t="str">
        <f ca="1">IF(PAJAK[[#This Row],[//]]="","",INDEX(INDIRECT("NOTA["&amp;PAJAK[#Headers]&amp;"]"),PAJAK[[#This Row],[//]]-2))</f>
        <v/>
      </c>
      <c r="D46" s="16">
        <f ca="1">MATCH(PAJAK[[#This Row],[ID]],[4]!Table1[ID],0)</f>
        <v>1</v>
      </c>
      <c r="E46" s="17" t="str">
        <f ca="1">IF(PAJAK[[#This Row],[ID]]="","",COUNTIF(NOTA[ID_H],PAJAK[[#This Row],[ID]]))</f>
        <v/>
      </c>
      <c r="F46" s="16" t="str">
        <f ca="1">IF(PAJAK[[#This Row],[//]]="","",INDEX(CONV[2],MATCH(INDEX(INDIRECT("NOTA["&amp;PAJAK[#Headers]&amp;"]"),PAJAK[[#This Row],[//]]-2),CONV[1],0),0))</f>
        <v/>
      </c>
      <c r="G46" s="18" t="str">
        <f ca="1">IF(PAJAK[[#This Row],[//]]="","",INDEX(NOTA[TGL_H],PAJAK[[#This Row],[//]]-2))</f>
        <v/>
      </c>
      <c r="H46" s="18" t="str">
        <f ca="1">IF(PAJAK[[#This Row],[//]]="","",INDEX(INDIRECT("NOTA["&amp;PAJAK[#Headers]&amp;"]"),PAJAK[[#This Row],[//]]-2))</f>
        <v/>
      </c>
      <c r="I46" s="17" t="str">
        <f ca="1">IF(PAJAK[[#This Row],[//]]="","",INDEX(INDIRECT("NOTA["&amp;PAJAK[#Headers]&amp;"]"),PAJAK[[#This Row],[//]]-2))</f>
        <v/>
      </c>
      <c r="J4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37" t="str">
        <f ca="1">IF(PAJAK[[#This Row],[//]]="","",SUMIF(NOTA[ID_H],PAJAK[[#This Row],[ID]],NOTA[JUMLAH]))</f>
        <v/>
      </c>
      <c r="L46" s="37" t="str">
        <f ca="1">IF(PAJAK[[#This Row],[//]]="","",SUMIF(NOTA[ID_H],PAJAK[[#This Row],[ID]],NOTA[DISC]))</f>
        <v/>
      </c>
      <c r="M46" s="37" t="e">
        <f ca="1">PAJAK[[#This Row],[SUB TOTAL]]-PAJAK[[#This Row],[DISKON]]</f>
        <v>#VALUE!</v>
      </c>
      <c r="N46" s="37" t="str">
        <f ca="1">IF(PAJAK[[#This Row],[//]]="","",INDEX(INDIRECT("NOTA["&amp;PAJAK[#Headers]&amp;"]"),PAJAK[[#This Row],[//]]-2+PAJAK[[#This Row],[QB]]-1))</f>
        <v/>
      </c>
      <c r="O46" s="37" t="e">
        <f ca="1">(PAJAK[[#This Row],[SUB T-DISC]]-PAJAK[[#This Row],[DISC DLL]])/111%</f>
        <v>#VALUE!</v>
      </c>
      <c r="P46" s="37" t="e">
        <f ca="1">PAJAK[[#This Row],[DPP]]*PAJAK[[#This Row],[PPN]]</f>
        <v>#VALUE!</v>
      </c>
      <c r="Q46" s="37" t="e">
        <f ca="1">PAJAK[[#This Row],[DPP]]+PAJAK[[#This Row],[PPN 11%]]</f>
        <v>#VALUE!</v>
      </c>
      <c r="R46" s="19" t="str">
        <f ca="1">IF(ISNUMBER(PAJAK[[#This Row],[//]]),PPN,"")</f>
        <v/>
      </c>
    </row>
    <row r="47" spans="1:18" x14ac:dyDescent="0.25">
      <c r="A47" s="20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34" t="str">
        <f ca="1">HYPERLINK("[NOTA_.XLSX]NOTA!c"&amp;PAJAK[[#This Row],[//]],IF(PAJAK[[#This Row],[//]]="","",INDEX(INDIRECT("NOTA["&amp;PAJAK[#Headers]&amp;"]"),PAJAK[[#This Row],[//]]-2)))</f>
        <v/>
      </c>
      <c r="C47" s="20" t="str">
        <f ca="1">IF(PAJAK[[#This Row],[//]]="","",INDEX(INDIRECT("NOTA["&amp;PAJAK[#Headers]&amp;"]"),PAJAK[[#This Row],[//]]-2))</f>
        <v/>
      </c>
      <c r="D47" s="20">
        <f ca="1">MATCH(PAJAK[[#This Row],[ID]],[4]!Table1[ID],0)</f>
        <v>1</v>
      </c>
      <c r="E47" s="33" t="str">
        <f ca="1">IF(PAJAK[[#This Row],[ID]]="","",COUNTIF(NOTA[ID_H],PAJAK[[#This Row],[ID]]))</f>
        <v/>
      </c>
      <c r="F47" s="16" t="str">
        <f ca="1">IF(PAJAK[[#This Row],[//]]="","",INDEX(CONV[2],MATCH(INDEX(INDIRECT("NOTA["&amp;PAJAK[#Headers]&amp;"]"),PAJAK[[#This Row],[//]]-2),CONV[1],0),0))</f>
        <v/>
      </c>
      <c r="G47" s="18" t="str">
        <f ca="1">IF(PAJAK[[#This Row],[//]]="","",INDEX(NOTA[TGL_H],PAJAK[[#This Row],[//]]-2))</f>
        <v/>
      </c>
      <c r="H47" s="18" t="str">
        <f ca="1">IF(PAJAK[[#This Row],[//]]="","",INDEX(INDIRECT("NOTA["&amp;PAJAK[#Headers]&amp;"]"),PAJAK[[#This Row],[//]]-2))</f>
        <v/>
      </c>
      <c r="I47" s="17" t="str">
        <f ca="1">IF(PAJAK[[#This Row],[//]]="","",INDEX(INDIRECT("NOTA["&amp;PAJAK[#Headers]&amp;"]"),PAJAK[[#This Row],[//]]-2))</f>
        <v/>
      </c>
      <c r="J4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37" t="str">
        <f ca="1">IF(PAJAK[[#This Row],[//]]="","",SUMIF(NOTA[ID_H],PAJAK[[#This Row],[ID]],NOTA[JUMLAH]))</f>
        <v/>
      </c>
      <c r="L47" s="37" t="str">
        <f ca="1">IF(PAJAK[[#This Row],[//]]="","",SUMIF(NOTA[ID_H],PAJAK[[#This Row],[ID]],NOTA[DISC]))</f>
        <v/>
      </c>
      <c r="M47" s="37" t="e">
        <f ca="1">PAJAK[[#This Row],[SUB TOTAL]]-PAJAK[[#This Row],[DISKON]]</f>
        <v>#VALUE!</v>
      </c>
      <c r="N47" s="37" t="str">
        <f ca="1">IF(PAJAK[[#This Row],[//]]="","",INDEX(INDIRECT("NOTA["&amp;PAJAK[#Headers]&amp;"]"),PAJAK[[#This Row],[//]]-2+PAJAK[[#This Row],[QB]]-1))</f>
        <v/>
      </c>
      <c r="O47" s="37" t="e">
        <f ca="1">(PAJAK[[#This Row],[SUB T-DISC]]-PAJAK[[#This Row],[DISC DLL]])/111%</f>
        <v>#VALUE!</v>
      </c>
      <c r="P47" s="37" t="e">
        <f ca="1">PAJAK[[#This Row],[DPP]]*PAJAK[[#This Row],[PPN]]</f>
        <v>#VALUE!</v>
      </c>
      <c r="Q47" s="37" t="e">
        <f ca="1">PAJAK[[#This Row],[DPP]]+PAJAK[[#This Row],[PPN 11%]]</f>
        <v>#VALUE!</v>
      </c>
      <c r="R47" s="19" t="str">
        <f ca="1">IF(ISNUMBER(PAJAK[[#This Row],[//]]),PPN,"")</f>
        <v/>
      </c>
    </row>
    <row r="48" spans="1:18" x14ac:dyDescent="0.25">
      <c r="A48" s="16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6" t="str">
        <f ca="1">HYPERLINK("[NOTA_.XLSX]NOTA!c"&amp;PAJAK[[#This Row],[//]],IF(PAJAK[[#This Row],[//]]="","",INDEX(INDIRECT("NOTA["&amp;PAJAK[#Headers]&amp;"]"),PAJAK[[#This Row],[//]]-2)))</f>
        <v/>
      </c>
      <c r="C48" s="16" t="str">
        <f ca="1">IF(PAJAK[[#This Row],[//]]="","",INDEX(INDIRECT("NOTA["&amp;PAJAK[#Headers]&amp;"]"),PAJAK[[#This Row],[//]]-2))</f>
        <v/>
      </c>
      <c r="D48" s="16">
        <f ca="1">MATCH(PAJAK[[#This Row],[ID]],[4]!Table1[ID],0)</f>
        <v>1</v>
      </c>
      <c r="E48" s="17" t="str">
        <f ca="1">IF(PAJAK[[#This Row],[ID]]="","",COUNTIF(NOTA[ID_H],PAJAK[[#This Row],[ID]]))</f>
        <v/>
      </c>
      <c r="F48" s="16" t="str">
        <f ca="1">IF(PAJAK[[#This Row],[//]]="","",INDEX(CONV[2],MATCH(INDEX(INDIRECT("NOTA["&amp;PAJAK[#Headers]&amp;"]"),PAJAK[[#This Row],[//]]-2),CONV[1],0),0))</f>
        <v/>
      </c>
      <c r="G48" s="18" t="str">
        <f ca="1">IF(PAJAK[[#This Row],[//]]="","",INDEX(NOTA[TGL_H],PAJAK[[#This Row],[//]]-2))</f>
        <v/>
      </c>
      <c r="H48" s="18" t="str">
        <f ca="1">IF(PAJAK[[#This Row],[//]]="","",INDEX(INDIRECT("NOTA["&amp;PAJAK[#Headers]&amp;"]"),PAJAK[[#This Row],[//]]-2))</f>
        <v/>
      </c>
      <c r="I48" s="17" t="str">
        <f ca="1">IF(PAJAK[[#This Row],[//]]="","",INDEX(INDIRECT("NOTA["&amp;PAJAK[#Headers]&amp;"]"),PAJAK[[#This Row],[//]]-2))</f>
        <v/>
      </c>
      <c r="J4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37" t="str">
        <f ca="1">IF(PAJAK[[#This Row],[//]]="","",SUMIF(NOTA[ID_H],PAJAK[[#This Row],[ID]],NOTA[JUMLAH]))</f>
        <v/>
      </c>
      <c r="L48" s="37" t="str">
        <f ca="1">IF(PAJAK[[#This Row],[//]]="","",SUMIF(NOTA[ID_H],PAJAK[[#This Row],[ID]],NOTA[DISC]))</f>
        <v/>
      </c>
      <c r="M48" s="37" t="e">
        <f ca="1">PAJAK[[#This Row],[SUB TOTAL]]-PAJAK[[#This Row],[DISKON]]</f>
        <v>#VALUE!</v>
      </c>
      <c r="N48" s="37" t="str">
        <f ca="1">IF(PAJAK[[#This Row],[//]]="","",INDEX(INDIRECT("NOTA["&amp;PAJAK[#Headers]&amp;"]"),PAJAK[[#This Row],[//]]-2+PAJAK[[#This Row],[QB]]-1))</f>
        <v/>
      </c>
      <c r="O48" s="37" t="e">
        <f ca="1">(PAJAK[[#This Row],[SUB T-DISC]]-PAJAK[[#This Row],[DISC DLL]])/111%</f>
        <v>#VALUE!</v>
      </c>
      <c r="P48" s="37" t="e">
        <f ca="1">PAJAK[[#This Row],[DPP]]*PAJAK[[#This Row],[PPN]]</f>
        <v>#VALUE!</v>
      </c>
      <c r="Q48" s="37" t="e">
        <f ca="1">PAJAK[[#This Row],[DPP]]+PAJAK[[#This Row],[PPN 11%]]</f>
        <v>#VALUE!</v>
      </c>
      <c r="R48" s="19" t="str">
        <f ca="1">IF(ISNUMBER(PAJAK[[#This Row],[//]]),PPN,"")</f>
        <v/>
      </c>
    </row>
    <row r="49" spans="1:18" x14ac:dyDescent="0.25">
      <c r="A49" s="2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34" t="str">
        <f ca="1">HYPERLINK("[NOTA_.XLSX]NOTA!c"&amp;PAJAK[[#This Row],[//]],IF(PAJAK[[#This Row],[//]]="","",INDEX(INDIRECT("NOTA["&amp;PAJAK[#Headers]&amp;"]"),PAJAK[[#This Row],[//]]-2)))</f>
        <v/>
      </c>
      <c r="C49" s="20" t="str">
        <f ca="1">IF(PAJAK[[#This Row],[//]]="","",INDEX(INDIRECT("NOTA["&amp;PAJAK[#Headers]&amp;"]"),PAJAK[[#This Row],[//]]-2))</f>
        <v/>
      </c>
      <c r="D49" s="20">
        <f ca="1">MATCH(PAJAK[[#This Row],[ID]],[4]!Table1[ID],0)</f>
        <v>1</v>
      </c>
      <c r="E49" s="33" t="str">
        <f ca="1">IF(PAJAK[[#This Row],[ID]]="","",COUNTIF(NOTA[ID_H],PAJAK[[#This Row],[ID]]))</f>
        <v/>
      </c>
      <c r="F49" s="16" t="str">
        <f ca="1">IF(PAJAK[[#This Row],[//]]="","",INDEX(CONV[2],MATCH(INDEX(INDIRECT("NOTA["&amp;PAJAK[#Headers]&amp;"]"),PAJAK[[#This Row],[//]]-2),CONV[1],0),0))</f>
        <v/>
      </c>
      <c r="G49" s="18" t="str">
        <f ca="1">IF(PAJAK[[#This Row],[//]]="","",INDEX(NOTA[TGL_H],PAJAK[[#This Row],[//]]-2))</f>
        <v/>
      </c>
      <c r="H49" s="18" t="str">
        <f ca="1">IF(PAJAK[[#This Row],[//]]="","",INDEX(INDIRECT("NOTA["&amp;PAJAK[#Headers]&amp;"]"),PAJAK[[#This Row],[//]]-2))</f>
        <v/>
      </c>
      <c r="I49" s="17" t="str">
        <f ca="1">IF(PAJAK[[#This Row],[//]]="","",INDEX(INDIRECT("NOTA["&amp;PAJAK[#Headers]&amp;"]"),PAJAK[[#This Row],[//]]-2))</f>
        <v/>
      </c>
      <c r="J4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37" t="str">
        <f ca="1">IF(PAJAK[[#This Row],[//]]="","",SUMIF(NOTA[ID_H],PAJAK[[#This Row],[ID]],NOTA[JUMLAH]))</f>
        <v/>
      </c>
      <c r="L49" s="37" t="str">
        <f ca="1">IF(PAJAK[[#This Row],[//]]="","",SUMIF(NOTA[ID_H],PAJAK[[#This Row],[ID]],NOTA[DISC]))</f>
        <v/>
      </c>
      <c r="M49" s="37" t="e">
        <f ca="1">PAJAK[[#This Row],[SUB TOTAL]]-PAJAK[[#This Row],[DISKON]]</f>
        <v>#VALUE!</v>
      </c>
      <c r="N49" s="37" t="str">
        <f ca="1">IF(PAJAK[[#This Row],[//]]="","",INDEX(INDIRECT("NOTA["&amp;PAJAK[#Headers]&amp;"]"),PAJAK[[#This Row],[//]]-2+PAJAK[[#This Row],[QB]]-1))</f>
        <v/>
      </c>
      <c r="O49" s="37" t="e">
        <f ca="1">(PAJAK[[#This Row],[SUB T-DISC]]-PAJAK[[#This Row],[DISC DLL]])/111%</f>
        <v>#VALUE!</v>
      </c>
      <c r="P49" s="37" t="e">
        <f ca="1">PAJAK[[#This Row],[DPP]]*PAJAK[[#This Row],[PPN]]</f>
        <v>#VALUE!</v>
      </c>
      <c r="Q49" s="37" t="e">
        <f ca="1">PAJAK[[#This Row],[DPP]]+PAJAK[[#This Row],[PPN 11%]]</f>
        <v>#VALUE!</v>
      </c>
      <c r="R49" s="19" t="str">
        <f ca="1">IF(ISNUMBER(PAJAK[[#This Row],[//]]),PPN,"")</f>
        <v/>
      </c>
    </row>
    <row r="50" spans="1:18" x14ac:dyDescent="0.25">
      <c r="A50" s="16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35" t="str">
        <f ca="1">HYPERLINK("[NOTA_.XLSX]NOTA!c"&amp;PAJAK[[#This Row],[//]],IF(PAJAK[[#This Row],[//]]="","",INDEX(INDIRECT("NOTA["&amp;PAJAK[#Headers]&amp;"]"),PAJAK[[#This Row],[//]]-2)))</f>
        <v/>
      </c>
      <c r="C50" s="16" t="str">
        <f ca="1">IF(PAJAK[[#This Row],[//]]="","",INDEX(INDIRECT("NOTA["&amp;PAJAK[#Headers]&amp;"]"),PAJAK[[#This Row],[//]]-2))</f>
        <v/>
      </c>
      <c r="D50" s="16">
        <f ca="1">MATCH(PAJAK[[#This Row],[ID]],[4]!Table1[ID],0)</f>
        <v>1</v>
      </c>
      <c r="E50" s="17" t="str">
        <f ca="1">IF(PAJAK[[#This Row],[ID]]="","",COUNTIF(NOTA[ID_H],PAJAK[[#This Row],[ID]]))</f>
        <v/>
      </c>
      <c r="F50" s="16" t="str">
        <f ca="1">IF(PAJAK[[#This Row],[//]]="","",INDEX(CONV[2],MATCH(INDEX(INDIRECT("NOTA["&amp;PAJAK[#Headers]&amp;"]"),PAJAK[[#This Row],[//]]-2),CONV[1],0),0))</f>
        <v/>
      </c>
      <c r="G50" s="18" t="str">
        <f ca="1">IF(PAJAK[[#This Row],[//]]="","",INDEX(NOTA[TGL_H],PAJAK[[#This Row],[//]]-2))</f>
        <v/>
      </c>
      <c r="H50" s="18" t="str">
        <f ca="1">IF(PAJAK[[#This Row],[//]]="","",INDEX(INDIRECT("NOTA["&amp;PAJAK[#Headers]&amp;"]"),PAJAK[[#This Row],[//]]-2))</f>
        <v/>
      </c>
      <c r="I50" s="17" t="str">
        <f ca="1">IF(PAJAK[[#This Row],[//]]="","",INDEX(INDIRECT("NOTA["&amp;PAJAK[#Headers]&amp;"]"),PAJAK[[#This Row],[//]]-2))</f>
        <v/>
      </c>
      <c r="J5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37" t="str">
        <f ca="1">IF(PAJAK[[#This Row],[//]]="","",SUMIF(NOTA[ID_H],PAJAK[[#This Row],[ID]],NOTA[JUMLAH]))</f>
        <v/>
      </c>
      <c r="L50" s="37" t="str">
        <f ca="1">IF(PAJAK[[#This Row],[//]]="","",SUMIF(NOTA[ID_H],PAJAK[[#This Row],[ID]],NOTA[DISC]))</f>
        <v/>
      </c>
      <c r="M50" s="37" t="e">
        <f ca="1">PAJAK[[#This Row],[SUB TOTAL]]-PAJAK[[#This Row],[DISKON]]</f>
        <v>#VALUE!</v>
      </c>
      <c r="N50" s="37" t="str">
        <f ca="1">IF(PAJAK[[#This Row],[//]]="","",INDEX(INDIRECT("NOTA["&amp;PAJAK[#Headers]&amp;"]"),PAJAK[[#This Row],[//]]-2+PAJAK[[#This Row],[QB]]-1))</f>
        <v/>
      </c>
      <c r="O50" s="37" t="e">
        <f ca="1">(PAJAK[[#This Row],[SUB T-DISC]]-PAJAK[[#This Row],[DISC DLL]])/111%</f>
        <v>#VALUE!</v>
      </c>
      <c r="P50" s="37" t="e">
        <f ca="1">PAJAK[[#This Row],[DPP]]*PAJAK[[#This Row],[PPN]]</f>
        <v>#VALUE!</v>
      </c>
      <c r="Q50" s="37" t="e">
        <f ca="1">PAJAK[[#This Row],[DPP]]+PAJAK[[#This Row],[PPN 11%]]</f>
        <v>#VALUE!</v>
      </c>
      <c r="R50" s="19" t="str">
        <f ca="1">IF(ISNUMBER(PAJAK[[#This Row],[//]]),PPN,"")</f>
        <v/>
      </c>
    </row>
    <row r="51" spans="1:18" x14ac:dyDescent="0.25">
      <c r="A51" s="20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34" t="str">
        <f ca="1">HYPERLINK("[NOTA_.XLSX]NOTA!c"&amp;PAJAK[[#This Row],[//]],IF(PAJAK[[#This Row],[//]]="","",INDEX(INDIRECT("NOTA["&amp;PAJAK[#Headers]&amp;"]"),PAJAK[[#This Row],[//]]-2)))</f>
        <v/>
      </c>
      <c r="C51" s="20" t="str">
        <f ca="1">IF(PAJAK[[#This Row],[//]]="","",INDEX(INDIRECT("NOTA["&amp;PAJAK[#Headers]&amp;"]"),PAJAK[[#This Row],[//]]-2))</f>
        <v/>
      </c>
      <c r="D51" s="20">
        <f ca="1">MATCH(PAJAK[[#This Row],[ID]],[4]!Table1[ID],0)</f>
        <v>1</v>
      </c>
      <c r="E51" s="33" t="str">
        <f ca="1">IF(PAJAK[[#This Row],[ID]]="","",COUNTIF(NOTA[ID_H],PAJAK[[#This Row],[ID]]))</f>
        <v/>
      </c>
      <c r="F51" s="16" t="str">
        <f ca="1">IF(PAJAK[[#This Row],[//]]="","",INDEX(CONV[2],MATCH(INDEX(INDIRECT("NOTA["&amp;PAJAK[#Headers]&amp;"]"),PAJAK[[#This Row],[//]]-2),CONV[1],0),0))</f>
        <v/>
      </c>
      <c r="G51" s="18" t="str">
        <f ca="1">IF(PAJAK[[#This Row],[//]]="","",INDEX(NOTA[TGL_H],PAJAK[[#This Row],[//]]-2))</f>
        <v/>
      </c>
      <c r="H51" s="18" t="str">
        <f ca="1">IF(PAJAK[[#This Row],[//]]="","",INDEX(INDIRECT("NOTA["&amp;PAJAK[#Headers]&amp;"]"),PAJAK[[#This Row],[//]]-2))</f>
        <v/>
      </c>
      <c r="I51" s="17" t="str">
        <f ca="1">IF(PAJAK[[#This Row],[//]]="","",INDEX(INDIRECT("NOTA["&amp;PAJAK[#Headers]&amp;"]"),PAJAK[[#This Row],[//]]-2))</f>
        <v/>
      </c>
      <c r="J5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37" t="str">
        <f ca="1">IF(PAJAK[[#This Row],[//]]="","",SUMIF(NOTA[ID_H],PAJAK[[#This Row],[ID]],NOTA[JUMLAH]))</f>
        <v/>
      </c>
      <c r="L51" s="37" t="str">
        <f ca="1">IF(PAJAK[[#This Row],[//]]="","",SUMIF(NOTA[ID_H],PAJAK[[#This Row],[ID]],NOTA[DISC]))</f>
        <v/>
      </c>
      <c r="M51" s="37" t="e">
        <f ca="1">PAJAK[[#This Row],[SUB TOTAL]]-PAJAK[[#This Row],[DISKON]]</f>
        <v>#VALUE!</v>
      </c>
      <c r="N51" s="37" t="str">
        <f ca="1">IF(PAJAK[[#This Row],[//]]="","",INDEX(INDIRECT("NOTA["&amp;PAJAK[#Headers]&amp;"]"),PAJAK[[#This Row],[//]]-2+PAJAK[[#This Row],[QB]]-1))</f>
        <v/>
      </c>
      <c r="O51" s="37" t="e">
        <f ca="1">(PAJAK[[#This Row],[SUB T-DISC]]-PAJAK[[#This Row],[DISC DLL]])/111%</f>
        <v>#VALUE!</v>
      </c>
      <c r="P51" s="37" t="e">
        <f ca="1">PAJAK[[#This Row],[DPP]]*PAJAK[[#This Row],[PPN]]</f>
        <v>#VALUE!</v>
      </c>
      <c r="Q51" s="37" t="e">
        <f ca="1">PAJAK[[#This Row],[DPP]]+PAJAK[[#This Row],[PPN 11%]]</f>
        <v>#VALUE!</v>
      </c>
      <c r="R51" s="19" t="str">
        <f ca="1">IF(ISNUMBER(PAJAK[[#This Row],[//]]),PPN,"")</f>
        <v/>
      </c>
    </row>
    <row r="52" spans="1:18" x14ac:dyDescent="0.25">
      <c r="A52" s="16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16" t="str">
        <f ca="1">HYPERLINK("[NOTA_.XLSX]NOTA!c"&amp;PAJAK[[#This Row],[//]],IF(PAJAK[[#This Row],[//]]="","",INDEX(INDIRECT("NOTA["&amp;PAJAK[#Headers]&amp;"]"),PAJAK[[#This Row],[//]]-2)))</f>
        <v/>
      </c>
      <c r="C52" s="16" t="str">
        <f ca="1">IF(PAJAK[[#This Row],[//]]="","",INDEX(INDIRECT("NOTA["&amp;PAJAK[#Headers]&amp;"]"),PAJAK[[#This Row],[//]]-2))</f>
        <v/>
      </c>
      <c r="D52" s="16">
        <f ca="1">MATCH(PAJAK[[#This Row],[ID]],[4]!Table1[ID],0)</f>
        <v>1</v>
      </c>
      <c r="E52" s="17" t="str">
        <f ca="1">IF(PAJAK[[#This Row],[ID]]="","",COUNTIF(NOTA[ID_H],PAJAK[[#This Row],[ID]]))</f>
        <v/>
      </c>
      <c r="F52" s="16" t="str">
        <f ca="1">IF(PAJAK[[#This Row],[//]]="","",INDEX(CONV[2],MATCH(INDEX(INDIRECT("NOTA["&amp;PAJAK[#Headers]&amp;"]"),PAJAK[[#This Row],[//]]-2),CONV[1],0),0))</f>
        <v/>
      </c>
      <c r="G52" s="18" t="str">
        <f ca="1">IF(PAJAK[[#This Row],[//]]="","",INDEX(NOTA[TGL_H],PAJAK[[#This Row],[//]]-2))</f>
        <v/>
      </c>
      <c r="H52" s="18" t="str">
        <f ca="1">IF(PAJAK[[#This Row],[//]]="","",INDEX(INDIRECT("NOTA["&amp;PAJAK[#Headers]&amp;"]"),PAJAK[[#This Row],[//]]-2))</f>
        <v/>
      </c>
      <c r="I52" s="17" t="str">
        <f ca="1">IF(PAJAK[[#This Row],[//]]="","",INDEX(INDIRECT("NOTA["&amp;PAJAK[#Headers]&amp;"]"),PAJAK[[#This Row],[//]]-2))</f>
        <v/>
      </c>
      <c r="J5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37" t="str">
        <f ca="1">IF(PAJAK[[#This Row],[//]]="","",SUMIF(NOTA[ID_H],PAJAK[[#This Row],[ID]],NOTA[JUMLAH]))</f>
        <v/>
      </c>
      <c r="L52" s="37" t="str">
        <f ca="1">IF(PAJAK[[#This Row],[//]]="","",SUMIF(NOTA[ID_H],PAJAK[[#This Row],[ID]],NOTA[DISC]))</f>
        <v/>
      </c>
      <c r="M52" s="37" t="e">
        <f ca="1">PAJAK[[#This Row],[SUB TOTAL]]-PAJAK[[#This Row],[DISKON]]</f>
        <v>#VALUE!</v>
      </c>
      <c r="N52" s="37" t="str">
        <f ca="1">IF(PAJAK[[#This Row],[//]]="","",INDEX(INDIRECT("NOTA["&amp;PAJAK[#Headers]&amp;"]"),PAJAK[[#This Row],[//]]-2+PAJAK[[#This Row],[QB]]-1))</f>
        <v/>
      </c>
      <c r="O52" s="37" t="e">
        <f ca="1">(PAJAK[[#This Row],[SUB T-DISC]]-PAJAK[[#This Row],[DISC DLL]])/111%</f>
        <v>#VALUE!</v>
      </c>
      <c r="P52" s="37" t="e">
        <f ca="1">PAJAK[[#This Row],[DPP]]*PAJAK[[#This Row],[PPN]]</f>
        <v>#VALUE!</v>
      </c>
      <c r="Q52" s="37" t="e">
        <f ca="1">PAJAK[[#This Row],[DPP]]+PAJAK[[#This Row],[PPN 11%]]</f>
        <v>#VALUE!</v>
      </c>
      <c r="R52" s="19" t="str">
        <f ca="1">IF(ISNUMBER(PAJAK[[#This Row],[//]]),PPN,"")</f>
        <v/>
      </c>
    </row>
    <row r="53" spans="1:18" x14ac:dyDescent="0.25">
      <c r="A53" s="16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6" t="str">
        <f ca="1">HYPERLINK("[NOTA_.XLSX]NOTA!c"&amp;PAJAK[[#This Row],[//]],IF(PAJAK[[#This Row],[//]]="","",INDEX(INDIRECT("NOTA["&amp;PAJAK[#Headers]&amp;"]"),PAJAK[[#This Row],[//]]-2)))</f>
        <v/>
      </c>
      <c r="C53" s="16" t="str">
        <f ca="1">IF(PAJAK[[#This Row],[//]]="","",INDEX(INDIRECT("NOTA["&amp;PAJAK[#Headers]&amp;"]"),PAJAK[[#This Row],[//]]-2))</f>
        <v/>
      </c>
      <c r="D53" s="16">
        <f ca="1">MATCH(PAJAK[[#This Row],[ID]],[4]!Table1[ID],0)</f>
        <v>1</v>
      </c>
      <c r="E53" s="17" t="str">
        <f ca="1">IF(PAJAK[[#This Row],[ID]]="","",COUNTIF(NOTA[ID_H],PAJAK[[#This Row],[ID]]))</f>
        <v/>
      </c>
      <c r="F53" s="16" t="str">
        <f ca="1">IF(PAJAK[[#This Row],[//]]="","",INDEX(CONV[2],MATCH(INDEX(INDIRECT("NOTA["&amp;PAJAK[#Headers]&amp;"]"),PAJAK[[#This Row],[//]]-2),CONV[1],0),0))</f>
        <v/>
      </c>
      <c r="G53" s="18" t="str">
        <f ca="1">IF(PAJAK[[#This Row],[//]]="","",INDEX(NOTA[TGL_H],PAJAK[[#This Row],[//]]-2))</f>
        <v/>
      </c>
      <c r="H53" s="18" t="str">
        <f ca="1">IF(PAJAK[[#This Row],[//]]="","",INDEX(INDIRECT("NOTA["&amp;PAJAK[#Headers]&amp;"]"),PAJAK[[#This Row],[//]]-2))</f>
        <v/>
      </c>
      <c r="I53" s="17" t="str">
        <f ca="1">IF(PAJAK[[#This Row],[//]]="","",INDEX(INDIRECT("NOTA["&amp;PAJAK[#Headers]&amp;"]"),PAJAK[[#This Row],[//]]-2))</f>
        <v/>
      </c>
      <c r="J5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37" t="str">
        <f ca="1">IF(PAJAK[[#This Row],[//]]="","",SUMIF(NOTA[ID_H],PAJAK[[#This Row],[ID]],NOTA[JUMLAH]))</f>
        <v/>
      </c>
      <c r="L53" s="37" t="str">
        <f ca="1">IF(PAJAK[[#This Row],[//]]="","",SUMIF(NOTA[ID_H],PAJAK[[#This Row],[ID]],NOTA[DISC]))</f>
        <v/>
      </c>
      <c r="M53" s="37" t="e">
        <f ca="1">PAJAK[[#This Row],[SUB TOTAL]]-PAJAK[[#This Row],[DISKON]]</f>
        <v>#VALUE!</v>
      </c>
      <c r="N53" s="37" t="str">
        <f ca="1">IF(PAJAK[[#This Row],[//]]="","",INDEX(INDIRECT("NOTA["&amp;PAJAK[#Headers]&amp;"]"),PAJAK[[#This Row],[//]]-2+PAJAK[[#This Row],[QB]]-1))</f>
        <v/>
      </c>
      <c r="O53" s="37" t="e">
        <f ca="1">(PAJAK[[#This Row],[SUB T-DISC]]-PAJAK[[#This Row],[DISC DLL]])/111%</f>
        <v>#VALUE!</v>
      </c>
      <c r="P53" s="37" t="e">
        <f ca="1">PAJAK[[#This Row],[DPP]]*PAJAK[[#This Row],[PPN]]</f>
        <v>#VALUE!</v>
      </c>
      <c r="Q53" s="37" t="e">
        <f ca="1">PAJAK[[#This Row],[DPP]]+PAJAK[[#This Row],[PPN 11%]]</f>
        <v>#VALUE!</v>
      </c>
      <c r="R53" s="19" t="str">
        <f ca="1">IF(ISNUMBER(PAJAK[[#This Row],[//]]),PPN,"")</f>
        <v/>
      </c>
    </row>
    <row r="54" spans="1:18" x14ac:dyDescent="0.25">
      <c r="A54" s="20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34" t="str">
        <f ca="1">HYPERLINK("[NOTA_.XLSX]NOTA!c"&amp;PAJAK[[#This Row],[//]],IF(PAJAK[[#This Row],[//]]="","",INDEX(INDIRECT("NOTA["&amp;PAJAK[#Headers]&amp;"]"),PAJAK[[#This Row],[//]]-2)))</f>
        <v/>
      </c>
      <c r="C54" s="20" t="str">
        <f ca="1">IF(PAJAK[[#This Row],[//]]="","",INDEX(INDIRECT("NOTA["&amp;PAJAK[#Headers]&amp;"]"),PAJAK[[#This Row],[//]]-2))</f>
        <v/>
      </c>
      <c r="D54" s="20">
        <f ca="1">MATCH(PAJAK[[#This Row],[ID]],[4]!Table1[ID],0)</f>
        <v>1</v>
      </c>
      <c r="E54" s="33" t="str">
        <f ca="1">IF(PAJAK[[#This Row],[ID]]="","",COUNTIF(NOTA[ID_H],PAJAK[[#This Row],[ID]]))</f>
        <v/>
      </c>
      <c r="F54" s="16" t="str">
        <f ca="1">IF(PAJAK[[#This Row],[//]]="","",INDEX(CONV[2],MATCH(INDEX(INDIRECT("NOTA["&amp;PAJAK[#Headers]&amp;"]"),PAJAK[[#This Row],[//]]-2),CONV[1],0),0))</f>
        <v/>
      </c>
      <c r="G54" s="18" t="str">
        <f ca="1">IF(PAJAK[[#This Row],[//]]="","",INDEX(NOTA[TGL_H],PAJAK[[#This Row],[//]]-2))</f>
        <v/>
      </c>
      <c r="H54" s="18" t="str">
        <f ca="1">IF(PAJAK[[#This Row],[//]]="","",INDEX(INDIRECT("NOTA["&amp;PAJAK[#Headers]&amp;"]"),PAJAK[[#This Row],[//]]-2))</f>
        <v/>
      </c>
      <c r="I54" s="17" t="str">
        <f ca="1">IF(PAJAK[[#This Row],[//]]="","",INDEX(INDIRECT("NOTA["&amp;PAJAK[#Headers]&amp;"]"),PAJAK[[#This Row],[//]]-2))</f>
        <v/>
      </c>
      <c r="J5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37" t="str">
        <f ca="1">IF(PAJAK[[#This Row],[//]]="","",SUMIF(NOTA[ID_H],PAJAK[[#This Row],[ID]],NOTA[JUMLAH]))</f>
        <v/>
      </c>
      <c r="L54" s="37" t="str">
        <f ca="1">IF(PAJAK[[#This Row],[//]]="","",SUMIF(NOTA[ID_H],PAJAK[[#This Row],[ID]],NOTA[DISC]))</f>
        <v/>
      </c>
      <c r="M54" s="37" t="e">
        <f ca="1">PAJAK[[#This Row],[SUB TOTAL]]-PAJAK[[#This Row],[DISKON]]</f>
        <v>#VALUE!</v>
      </c>
      <c r="N54" s="37" t="str">
        <f ca="1">IF(PAJAK[[#This Row],[//]]="","",INDEX(INDIRECT("NOTA["&amp;PAJAK[#Headers]&amp;"]"),PAJAK[[#This Row],[//]]-2+PAJAK[[#This Row],[QB]]-1))</f>
        <v/>
      </c>
      <c r="O54" s="37" t="e">
        <f ca="1">(PAJAK[[#This Row],[SUB T-DISC]]-PAJAK[[#This Row],[DISC DLL]])/111%</f>
        <v>#VALUE!</v>
      </c>
      <c r="P54" s="37" t="e">
        <f ca="1">PAJAK[[#This Row],[DPP]]*PAJAK[[#This Row],[PPN]]</f>
        <v>#VALUE!</v>
      </c>
      <c r="Q54" s="37" t="e">
        <f ca="1">PAJAK[[#This Row],[DPP]]+PAJAK[[#This Row],[PPN 11%]]</f>
        <v>#VALUE!</v>
      </c>
      <c r="R54" s="19" t="str">
        <f ca="1">IF(ISNUMBER(PAJAK[[#This Row],[//]]),PPN,"")</f>
        <v/>
      </c>
    </row>
    <row r="55" spans="1:18" x14ac:dyDescent="0.25">
      <c r="A55" s="16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6" t="str">
        <f ca="1">HYPERLINK("[NOTA_.XLSX]NOTA!c"&amp;PAJAK[[#This Row],[//]],IF(PAJAK[[#This Row],[//]]="","",INDEX(INDIRECT("NOTA["&amp;PAJAK[#Headers]&amp;"]"),PAJAK[[#This Row],[//]]-2)))</f>
        <v/>
      </c>
      <c r="C55" s="16" t="str">
        <f ca="1">IF(PAJAK[[#This Row],[//]]="","",INDEX(INDIRECT("NOTA["&amp;PAJAK[#Headers]&amp;"]"),PAJAK[[#This Row],[//]]-2))</f>
        <v/>
      </c>
      <c r="D55" s="16">
        <f ca="1">MATCH(PAJAK[[#This Row],[ID]],[4]!Table1[ID],0)</f>
        <v>1</v>
      </c>
      <c r="E55" s="17" t="str">
        <f ca="1">IF(PAJAK[[#This Row],[ID]]="","",COUNTIF(NOTA[ID_H],PAJAK[[#This Row],[ID]]))</f>
        <v/>
      </c>
      <c r="F55" s="16" t="str">
        <f ca="1">IF(PAJAK[[#This Row],[//]]="","",INDEX(CONV[2],MATCH(INDEX(INDIRECT("NOTA["&amp;PAJAK[#Headers]&amp;"]"),PAJAK[[#This Row],[//]]-2),CONV[1],0),0))</f>
        <v/>
      </c>
      <c r="G55" s="18" t="str">
        <f ca="1">IF(PAJAK[[#This Row],[//]]="","",INDEX(NOTA[TGL_H],PAJAK[[#This Row],[//]]-2))</f>
        <v/>
      </c>
      <c r="H55" s="18" t="str">
        <f ca="1">IF(PAJAK[[#This Row],[//]]="","",INDEX(INDIRECT("NOTA["&amp;PAJAK[#Headers]&amp;"]"),PAJAK[[#This Row],[//]]-2))</f>
        <v/>
      </c>
      <c r="I55" s="17" t="str">
        <f ca="1">IF(PAJAK[[#This Row],[//]]="","",INDEX(INDIRECT("NOTA["&amp;PAJAK[#Headers]&amp;"]"),PAJAK[[#This Row],[//]]-2))</f>
        <v/>
      </c>
      <c r="J5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37" t="str">
        <f ca="1">IF(PAJAK[[#This Row],[//]]="","",SUMIF(NOTA[ID_H],PAJAK[[#This Row],[ID]],NOTA[JUMLAH]))</f>
        <v/>
      </c>
      <c r="L55" s="37" t="str">
        <f ca="1">IF(PAJAK[[#This Row],[//]]="","",SUMIF(NOTA[ID_H],PAJAK[[#This Row],[ID]],NOTA[DISC]))</f>
        <v/>
      </c>
      <c r="M55" s="37" t="e">
        <f ca="1">PAJAK[[#This Row],[SUB TOTAL]]-PAJAK[[#This Row],[DISKON]]</f>
        <v>#VALUE!</v>
      </c>
      <c r="N55" s="37" t="str">
        <f ca="1">IF(PAJAK[[#This Row],[//]]="","",INDEX(INDIRECT("NOTA["&amp;PAJAK[#Headers]&amp;"]"),PAJAK[[#This Row],[//]]-2+PAJAK[[#This Row],[QB]]-1))</f>
        <v/>
      </c>
      <c r="O55" s="37" t="e">
        <f ca="1">(PAJAK[[#This Row],[SUB T-DISC]]-PAJAK[[#This Row],[DISC DLL]])/111%</f>
        <v>#VALUE!</v>
      </c>
      <c r="P55" s="37" t="e">
        <f ca="1">PAJAK[[#This Row],[DPP]]*PAJAK[[#This Row],[PPN]]</f>
        <v>#VALUE!</v>
      </c>
      <c r="Q55" s="37" t="e">
        <f ca="1">PAJAK[[#This Row],[DPP]]+PAJAK[[#This Row],[PPN 11%]]</f>
        <v>#VALUE!</v>
      </c>
      <c r="R55" s="19" t="str">
        <f ca="1">IF(ISNUMBER(PAJAK[[#This Row],[//]]),PPN,"")</f>
        <v/>
      </c>
    </row>
    <row r="56" spans="1:18" x14ac:dyDescent="0.25">
      <c r="A56" s="2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34" t="str">
        <f ca="1">HYPERLINK("[NOTA_.XLSX]NOTA!c"&amp;PAJAK[[#This Row],[//]],IF(PAJAK[[#This Row],[//]]="","",INDEX(INDIRECT("NOTA["&amp;PAJAK[#Headers]&amp;"]"),PAJAK[[#This Row],[//]]-2)))</f>
        <v/>
      </c>
      <c r="C56" s="20" t="str">
        <f ca="1">IF(PAJAK[[#This Row],[//]]="","",INDEX(INDIRECT("NOTA["&amp;PAJAK[#Headers]&amp;"]"),PAJAK[[#This Row],[//]]-2))</f>
        <v/>
      </c>
      <c r="D56" s="20">
        <f ca="1">MATCH(PAJAK[[#This Row],[ID]],[4]!Table1[ID],0)</f>
        <v>1</v>
      </c>
      <c r="E56" s="33" t="str">
        <f ca="1">IF(PAJAK[[#This Row],[ID]]="","",COUNTIF(NOTA[ID_H],PAJAK[[#This Row],[ID]]))</f>
        <v/>
      </c>
      <c r="F56" s="16" t="str">
        <f ca="1">IF(PAJAK[[#This Row],[//]]="","",INDEX(CONV[2],MATCH(INDEX(INDIRECT("NOTA["&amp;PAJAK[#Headers]&amp;"]"),PAJAK[[#This Row],[//]]-2),CONV[1],0),0))</f>
        <v/>
      </c>
      <c r="G56" s="18" t="str">
        <f ca="1">IF(PAJAK[[#This Row],[//]]="","",INDEX(NOTA[TGL_H],PAJAK[[#This Row],[//]]-2))</f>
        <v/>
      </c>
      <c r="H56" s="18" t="str">
        <f ca="1">IF(PAJAK[[#This Row],[//]]="","",INDEX(INDIRECT("NOTA["&amp;PAJAK[#Headers]&amp;"]"),PAJAK[[#This Row],[//]]-2))</f>
        <v/>
      </c>
      <c r="I56" s="17" t="str">
        <f ca="1">IF(PAJAK[[#This Row],[//]]="","",INDEX(INDIRECT("NOTA["&amp;PAJAK[#Headers]&amp;"]"),PAJAK[[#This Row],[//]]-2))</f>
        <v/>
      </c>
      <c r="J5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37" t="str">
        <f ca="1">IF(PAJAK[[#This Row],[//]]="","",SUMIF(NOTA[ID_H],PAJAK[[#This Row],[ID]],NOTA[JUMLAH]))</f>
        <v/>
      </c>
      <c r="L56" s="37" t="str">
        <f ca="1">IF(PAJAK[[#This Row],[//]]="","",SUMIF(NOTA[ID_H],PAJAK[[#This Row],[ID]],NOTA[DISC]))</f>
        <v/>
      </c>
      <c r="M56" s="37" t="e">
        <f ca="1">PAJAK[[#This Row],[SUB TOTAL]]-PAJAK[[#This Row],[DISKON]]</f>
        <v>#VALUE!</v>
      </c>
      <c r="N56" s="37" t="str">
        <f ca="1">IF(PAJAK[[#This Row],[//]]="","",INDEX(INDIRECT("NOTA["&amp;PAJAK[#Headers]&amp;"]"),PAJAK[[#This Row],[//]]-2+PAJAK[[#This Row],[QB]]-1))</f>
        <v/>
      </c>
      <c r="O56" s="37" t="e">
        <f ca="1">(PAJAK[[#This Row],[SUB T-DISC]]-PAJAK[[#This Row],[DISC DLL]])/111%</f>
        <v>#VALUE!</v>
      </c>
      <c r="P56" s="37" t="e">
        <f ca="1">PAJAK[[#This Row],[DPP]]*PAJAK[[#This Row],[PPN]]</f>
        <v>#VALUE!</v>
      </c>
      <c r="Q56" s="37" t="e">
        <f ca="1">PAJAK[[#This Row],[DPP]]+PAJAK[[#This Row],[PPN 11%]]</f>
        <v>#VALUE!</v>
      </c>
      <c r="R56" s="19" t="str">
        <f ca="1">IF(ISNUMBER(PAJAK[[#This Row],[//]]),PPN,"")</f>
        <v/>
      </c>
    </row>
    <row r="57" spans="1:18" x14ac:dyDescent="0.25">
      <c r="A57" s="20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34" t="str">
        <f ca="1">HYPERLINK("[NOTA_.XLSX]NOTA!c"&amp;PAJAK[[#This Row],[//]],IF(PAJAK[[#This Row],[//]]="","",INDEX(INDIRECT("NOTA["&amp;PAJAK[#Headers]&amp;"]"),PAJAK[[#This Row],[//]]-2)))</f>
        <v/>
      </c>
      <c r="C57" s="20" t="str">
        <f ca="1">IF(PAJAK[[#This Row],[//]]="","",INDEX(INDIRECT("NOTA["&amp;PAJAK[#Headers]&amp;"]"),PAJAK[[#This Row],[//]]-2))</f>
        <v/>
      </c>
      <c r="D57" s="20">
        <f ca="1">MATCH(PAJAK[[#This Row],[ID]],[4]!Table1[ID],0)</f>
        <v>1</v>
      </c>
      <c r="E57" s="33" t="str">
        <f ca="1">IF(PAJAK[[#This Row],[ID]]="","",COUNTIF(NOTA[ID_H],PAJAK[[#This Row],[ID]]))</f>
        <v/>
      </c>
      <c r="F57" s="16" t="str">
        <f ca="1">IF(PAJAK[[#This Row],[//]]="","",INDEX(CONV[2],MATCH(INDEX(INDIRECT("NOTA["&amp;PAJAK[#Headers]&amp;"]"),PAJAK[[#This Row],[//]]-2),CONV[1],0),0))</f>
        <v/>
      </c>
      <c r="G57" s="18" t="str">
        <f ca="1">IF(PAJAK[[#This Row],[//]]="","",INDEX(NOTA[TGL_H],PAJAK[[#This Row],[//]]-2))</f>
        <v/>
      </c>
      <c r="H57" s="18" t="str">
        <f ca="1">IF(PAJAK[[#This Row],[//]]="","",INDEX(INDIRECT("NOTA["&amp;PAJAK[#Headers]&amp;"]"),PAJAK[[#This Row],[//]]-2))</f>
        <v/>
      </c>
      <c r="I57" s="17" t="str">
        <f ca="1">IF(PAJAK[[#This Row],[//]]="","",INDEX(INDIRECT("NOTA["&amp;PAJAK[#Headers]&amp;"]"),PAJAK[[#This Row],[//]]-2))</f>
        <v/>
      </c>
      <c r="J5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37" t="str">
        <f ca="1">IF(PAJAK[[#This Row],[//]]="","",SUMIF(NOTA[ID_H],PAJAK[[#This Row],[ID]],NOTA[JUMLAH]))</f>
        <v/>
      </c>
      <c r="L57" s="37" t="str">
        <f ca="1">IF(PAJAK[[#This Row],[//]]="","",SUMIF(NOTA[ID_H],PAJAK[[#This Row],[ID]],NOTA[DISC]))</f>
        <v/>
      </c>
      <c r="M57" s="37" t="e">
        <f ca="1">PAJAK[[#This Row],[SUB TOTAL]]-PAJAK[[#This Row],[DISKON]]</f>
        <v>#VALUE!</v>
      </c>
      <c r="N57" s="37" t="str">
        <f ca="1">IF(PAJAK[[#This Row],[//]]="","",INDEX(INDIRECT("NOTA["&amp;PAJAK[#Headers]&amp;"]"),PAJAK[[#This Row],[//]]-2+PAJAK[[#This Row],[QB]]-1))</f>
        <v/>
      </c>
      <c r="O57" s="37" t="e">
        <f ca="1">(PAJAK[[#This Row],[SUB T-DISC]]-PAJAK[[#This Row],[DISC DLL]])/111%</f>
        <v>#VALUE!</v>
      </c>
      <c r="P57" s="37" t="e">
        <f ca="1">PAJAK[[#This Row],[DPP]]*PAJAK[[#This Row],[PPN]]</f>
        <v>#VALUE!</v>
      </c>
      <c r="Q57" s="37" t="e">
        <f ca="1">PAJAK[[#This Row],[DPP]]+PAJAK[[#This Row],[PPN 11%]]</f>
        <v>#VALUE!</v>
      </c>
      <c r="R57" s="19" t="str">
        <f ca="1">IF(ISNUMBER(PAJAK[[#This Row],[//]]),PPN,"")</f>
        <v/>
      </c>
    </row>
    <row r="58" spans="1:18" x14ac:dyDescent="0.25">
      <c r="A58" s="20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34" t="str">
        <f ca="1">HYPERLINK("[NOTA_.XLSX]NOTA!c"&amp;PAJAK[[#This Row],[//]],IF(PAJAK[[#This Row],[//]]="","",INDEX(INDIRECT("NOTA["&amp;PAJAK[#Headers]&amp;"]"),PAJAK[[#This Row],[//]]-2)))</f>
        <v/>
      </c>
      <c r="C58" s="20" t="str">
        <f ca="1">IF(PAJAK[[#This Row],[//]]="","",INDEX(INDIRECT("NOTA["&amp;PAJAK[#Headers]&amp;"]"),PAJAK[[#This Row],[//]]-2))</f>
        <v/>
      </c>
      <c r="D58" s="20">
        <f ca="1">MATCH(PAJAK[[#This Row],[ID]],[4]!Table1[ID],0)</f>
        <v>1</v>
      </c>
      <c r="E58" s="33" t="str">
        <f ca="1">IF(PAJAK[[#This Row],[ID]]="","",COUNTIF(NOTA[ID_H],PAJAK[[#This Row],[ID]]))</f>
        <v/>
      </c>
      <c r="F58" s="16" t="str">
        <f ca="1">IF(PAJAK[[#This Row],[//]]="","",INDEX(CONV[2],MATCH(INDEX(INDIRECT("NOTA["&amp;PAJAK[#Headers]&amp;"]"),PAJAK[[#This Row],[//]]-2),CONV[1],0),0))</f>
        <v/>
      </c>
      <c r="G58" s="18" t="str">
        <f ca="1">IF(PAJAK[[#This Row],[//]]="","",INDEX(NOTA[TGL_H],PAJAK[[#This Row],[//]]-2))</f>
        <v/>
      </c>
      <c r="H58" s="18" t="str">
        <f ca="1">IF(PAJAK[[#This Row],[//]]="","",INDEX(INDIRECT("NOTA["&amp;PAJAK[#Headers]&amp;"]"),PAJAK[[#This Row],[//]]-2))</f>
        <v/>
      </c>
      <c r="I58" s="17" t="str">
        <f ca="1">IF(PAJAK[[#This Row],[//]]="","",INDEX(INDIRECT("NOTA["&amp;PAJAK[#Headers]&amp;"]"),PAJAK[[#This Row],[//]]-2))</f>
        <v/>
      </c>
      <c r="J5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37" t="str">
        <f ca="1">IF(PAJAK[[#This Row],[//]]="","",SUMIF(NOTA[ID_H],PAJAK[[#This Row],[ID]],NOTA[JUMLAH]))</f>
        <v/>
      </c>
      <c r="L58" s="37" t="str">
        <f ca="1">IF(PAJAK[[#This Row],[//]]="","",SUMIF(NOTA[ID_H],PAJAK[[#This Row],[ID]],NOTA[DISC]))</f>
        <v/>
      </c>
      <c r="M58" s="37" t="e">
        <f ca="1">PAJAK[[#This Row],[SUB TOTAL]]-PAJAK[[#This Row],[DISKON]]</f>
        <v>#VALUE!</v>
      </c>
      <c r="N58" s="37" t="str">
        <f ca="1">IF(PAJAK[[#This Row],[//]]="","",INDEX(INDIRECT("NOTA["&amp;PAJAK[#Headers]&amp;"]"),PAJAK[[#This Row],[//]]-2+PAJAK[[#This Row],[QB]]-1))</f>
        <v/>
      </c>
      <c r="O58" s="37" t="e">
        <f ca="1">(PAJAK[[#This Row],[SUB T-DISC]]-PAJAK[[#This Row],[DISC DLL]])/111%</f>
        <v>#VALUE!</v>
      </c>
      <c r="P58" s="37" t="e">
        <f ca="1">PAJAK[[#This Row],[DPP]]*PAJAK[[#This Row],[PPN]]</f>
        <v>#VALUE!</v>
      </c>
      <c r="Q58" s="37" t="e">
        <f ca="1">PAJAK[[#This Row],[DPP]]+PAJAK[[#This Row],[PPN 11%]]</f>
        <v>#VALUE!</v>
      </c>
      <c r="R58" s="19" t="str">
        <f ca="1">IF(ISNUMBER(PAJAK[[#This Row],[//]]),PPN,"")</f>
        <v/>
      </c>
    </row>
    <row r="59" spans="1:18" x14ac:dyDescent="0.25">
      <c r="A59" s="20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34" t="str">
        <f ca="1">HYPERLINK("[NOTA_.XLSX]NOTA!c"&amp;PAJAK[[#This Row],[//]],IF(PAJAK[[#This Row],[//]]="","",INDEX(INDIRECT("NOTA["&amp;PAJAK[#Headers]&amp;"]"),PAJAK[[#This Row],[//]]-2)))</f>
        <v/>
      </c>
      <c r="C59" s="20" t="str">
        <f ca="1">IF(PAJAK[[#This Row],[//]]="","",INDEX(INDIRECT("NOTA["&amp;PAJAK[#Headers]&amp;"]"),PAJAK[[#This Row],[//]]-2))</f>
        <v/>
      </c>
      <c r="D59" s="20">
        <f ca="1">MATCH(PAJAK[[#This Row],[ID]],[4]!Table1[ID],0)</f>
        <v>1</v>
      </c>
      <c r="E59" s="33" t="str">
        <f ca="1">IF(PAJAK[[#This Row],[ID]]="","",COUNTIF(NOTA[ID_H],PAJAK[[#This Row],[ID]]))</f>
        <v/>
      </c>
      <c r="F59" s="16" t="str">
        <f ca="1">IF(PAJAK[[#This Row],[//]]="","",INDEX(CONV[2],MATCH(INDEX(INDIRECT("NOTA["&amp;PAJAK[#Headers]&amp;"]"),PAJAK[[#This Row],[//]]-2),CONV[1],0),0))</f>
        <v/>
      </c>
      <c r="G59" s="18" t="str">
        <f ca="1">IF(PAJAK[[#This Row],[//]]="","",INDEX(NOTA[TGL_H],PAJAK[[#This Row],[//]]-2))</f>
        <v/>
      </c>
      <c r="H59" s="18" t="str">
        <f ca="1">IF(PAJAK[[#This Row],[//]]="","",INDEX(INDIRECT("NOTA["&amp;PAJAK[#Headers]&amp;"]"),PAJAK[[#This Row],[//]]-2))</f>
        <v/>
      </c>
      <c r="I59" s="17" t="str">
        <f ca="1">IF(PAJAK[[#This Row],[//]]="","",INDEX(INDIRECT("NOTA["&amp;PAJAK[#Headers]&amp;"]"),PAJAK[[#This Row],[//]]-2))</f>
        <v/>
      </c>
      <c r="J5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37" t="str">
        <f ca="1">IF(PAJAK[[#This Row],[//]]="","",SUMIF(NOTA[ID_H],PAJAK[[#This Row],[ID]],NOTA[JUMLAH]))</f>
        <v/>
      </c>
      <c r="L59" s="37" t="str">
        <f ca="1">IF(PAJAK[[#This Row],[//]]="","",SUMIF(NOTA[ID_H],PAJAK[[#This Row],[ID]],NOTA[DISC]))</f>
        <v/>
      </c>
      <c r="M59" s="37" t="e">
        <f ca="1">PAJAK[[#This Row],[SUB TOTAL]]-PAJAK[[#This Row],[DISKON]]</f>
        <v>#VALUE!</v>
      </c>
      <c r="N59" s="37" t="str">
        <f ca="1">IF(PAJAK[[#This Row],[//]]="","",INDEX(INDIRECT("NOTA["&amp;PAJAK[#Headers]&amp;"]"),PAJAK[[#This Row],[//]]-2+PAJAK[[#This Row],[QB]]-1))</f>
        <v/>
      </c>
      <c r="O59" s="37" t="e">
        <f ca="1">(PAJAK[[#This Row],[SUB T-DISC]]-PAJAK[[#This Row],[DISC DLL]])/111%</f>
        <v>#VALUE!</v>
      </c>
      <c r="P59" s="37" t="e">
        <f ca="1">PAJAK[[#This Row],[DPP]]*PAJAK[[#This Row],[PPN]]</f>
        <v>#VALUE!</v>
      </c>
      <c r="Q59" s="37" t="e">
        <f ca="1">PAJAK[[#This Row],[DPP]]+PAJAK[[#This Row],[PPN 11%]]</f>
        <v>#VALUE!</v>
      </c>
      <c r="R59" s="19" t="str">
        <f ca="1">IF(ISNUMBER(PAJAK[[#This Row],[//]]),PPN,"")</f>
        <v/>
      </c>
    </row>
    <row r="60" spans="1:18" x14ac:dyDescent="0.25">
      <c r="A60" s="20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34" t="str">
        <f ca="1">HYPERLINK("[NOTA_.XLSX]NOTA!c"&amp;PAJAK[[#This Row],[//]],IF(PAJAK[[#This Row],[//]]="","",INDEX(INDIRECT("NOTA["&amp;PAJAK[#Headers]&amp;"]"),PAJAK[[#This Row],[//]]-2)))</f>
        <v/>
      </c>
      <c r="C60" s="20" t="str">
        <f ca="1">IF(PAJAK[[#This Row],[//]]="","",INDEX(INDIRECT("NOTA["&amp;PAJAK[#Headers]&amp;"]"),PAJAK[[#This Row],[//]]-2))</f>
        <v/>
      </c>
      <c r="D60" s="20">
        <f ca="1">MATCH(PAJAK[[#This Row],[ID]],[4]!Table1[ID],0)</f>
        <v>1</v>
      </c>
      <c r="E60" s="33" t="str">
        <f ca="1">IF(PAJAK[[#This Row],[ID]]="","",COUNTIF(NOTA[ID_H],PAJAK[[#This Row],[ID]]))</f>
        <v/>
      </c>
      <c r="F60" s="16" t="str">
        <f ca="1">IF(PAJAK[[#This Row],[//]]="","",INDEX(CONV[2],MATCH(INDEX(INDIRECT("NOTA["&amp;PAJAK[#Headers]&amp;"]"),PAJAK[[#This Row],[//]]-2),CONV[1],0),0))</f>
        <v/>
      </c>
      <c r="G60" s="18" t="str">
        <f ca="1">IF(PAJAK[[#This Row],[//]]="","",INDEX(NOTA[TGL_H],PAJAK[[#This Row],[//]]-2))</f>
        <v/>
      </c>
      <c r="H60" s="18" t="str">
        <f ca="1">IF(PAJAK[[#This Row],[//]]="","",INDEX(INDIRECT("NOTA["&amp;PAJAK[#Headers]&amp;"]"),PAJAK[[#This Row],[//]]-2))</f>
        <v/>
      </c>
      <c r="I60" s="17" t="str">
        <f ca="1">IF(PAJAK[[#This Row],[//]]="","",INDEX(INDIRECT("NOTA["&amp;PAJAK[#Headers]&amp;"]"),PAJAK[[#This Row],[//]]-2))</f>
        <v/>
      </c>
      <c r="J6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37" t="str">
        <f ca="1">IF(PAJAK[[#This Row],[//]]="","",SUMIF(NOTA[ID_H],PAJAK[[#This Row],[ID]],NOTA[JUMLAH]))</f>
        <v/>
      </c>
      <c r="L60" s="37" t="str">
        <f ca="1">IF(PAJAK[[#This Row],[//]]="","",SUMIF(NOTA[ID_H],PAJAK[[#This Row],[ID]],NOTA[DISC]))</f>
        <v/>
      </c>
      <c r="M60" s="37" t="e">
        <f ca="1">PAJAK[[#This Row],[SUB TOTAL]]-PAJAK[[#This Row],[DISKON]]</f>
        <v>#VALUE!</v>
      </c>
      <c r="N60" s="37" t="str">
        <f ca="1">IF(PAJAK[[#This Row],[//]]="","",INDEX(INDIRECT("NOTA["&amp;PAJAK[#Headers]&amp;"]"),PAJAK[[#This Row],[//]]-2+PAJAK[[#This Row],[QB]]-1))</f>
        <v/>
      </c>
      <c r="O60" s="37" t="e">
        <f ca="1">(PAJAK[[#This Row],[SUB T-DISC]]-PAJAK[[#This Row],[DISC DLL]])/111%</f>
        <v>#VALUE!</v>
      </c>
      <c r="P60" s="37" t="e">
        <f ca="1">PAJAK[[#This Row],[DPP]]*PAJAK[[#This Row],[PPN]]</f>
        <v>#VALUE!</v>
      </c>
      <c r="Q60" s="37" t="e">
        <f ca="1">PAJAK[[#This Row],[DPP]]+PAJAK[[#This Row],[PPN 11%]]</f>
        <v>#VALUE!</v>
      </c>
      <c r="R60" s="19" t="str">
        <f ca="1">IF(ISNUMBER(PAJAK[[#This Row],[//]]),PPN,"")</f>
        <v/>
      </c>
    </row>
    <row r="61" spans="1:18" x14ac:dyDescent="0.25">
      <c r="A61" s="16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6" t="str">
        <f ca="1">HYPERLINK("[NOTA_.XLSX]NOTA!c"&amp;PAJAK[[#This Row],[//]],IF(PAJAK[[#This Row],[//]]="","",INDEX(INDIRECT("NOTA["&amp;PAJAK[#Headers]&amp;"]"),PAJAK[[#This Row],[//]]-2)))</f>
        <v/>
      </c>
      <c r="C61" s="16" t="str">
        <f ca="1">IF(PAJAK[[#This Row],[//]]="","",INDEX(INDIRECT("NOTA["&amp;PAJAK[#Headers]&amp;"]"),PAJAK[[#This Row],[//]]-2))</f>
        <v/>
      </c>
      <c r="D61" s="16">
        <f ca="1">MATCH(PAJAK[[#This Row],[ID]],[4]!Table1[ID],0)</f>
        <v>1</v>
      </c>
      <c r="E61" s="17" t="str">
        <f ca="1">IF(PAJAK[[#This Row],[ID]]="","",COUNTIF(NOTA[ID_H],PAJAK[[#This Row],[ID]]))</f>
        <v/>
      </c>
      <c r="F61" s="16" t="str">
        <f ca="1">IF(PAJAK[[#This Row],[//]]="","",INDEX(CONV[2],MATCH(INDEX(INDIRECT("NOTA["&amp;PAJAK[#Headers]&amp;"]"),PAJAK[[#This Row],[//]]-2),CONV[1],0),0))</f>
        <v/>
      </c>
      <c r="G61" s="18" t="str">
        <f ca="1">IF(PAJAK[[#This Row],[//]]="","",INDEX(NOTA[TGL_H],PAJAK[[#This Row],[//]]-2))</f>
        <v/>
      </c>
      <c r="H61" s="18" t="str">
        <f ca="1">IF(PAJAK[[#This Row],[//]]="","",INDEX(INDIRECT("NOTA["&amp;PAJAK[#Headers]&amp;"]"),PAJAK[[#This Row],[//]]-2))</f>
        <v/>
      </c>
      <c r="I61" s="17" t="str">
        <f ca="1">IF(PAJAK[[#This Row],[//]]="","",INDEX(INDIRECT("NOTA["&amp;PAJAK[#Headers]&amp;"]"),PAJAK[[#This Row],[//]]-2))</f>
        <v/>
      </c>
      <c r="J6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37" t="str">
        <f ca="1">IF(PAJAK[[#This Row],[//]]="","",SUMIF(NOTA[ID_H],PAJAK[[#This Row],[ID]],NOTA[JUMLAH]))</f>
        <v/>
      </c>
      <c r="L61" s="37" t="str">
        <f ca="1">IF(PAJAK[[#This Row],[//]]="","",SUMIF(NOTA[ID_H],PAJAK[[#This Row],[ID]],NOTA[DISC]))</f>
        <v/>
      </c>
      <c r="M61" s="37" t="e">
        <f ca="1">PAJAK[[#This Row],[SUB TOTAL]]-PAJAK[[#This Row],[DISKON]]</f>
        <v>#VALUE!</v>
      </c>
      <c r="N61" s="37" t="str">
        <f ca="1">IF(PAJAK[[#This Row],[//]]="","",INDEX(INDIRECT("NOTA["&amp;PAJAK[#Headers]&amp;"]"),PAJAK[[#This Row],[//]]-2+PAJAK[[#This Row],[QB]]-1))</f>
        <v/>
      </c>
      <c r="O61" s="37" t="e">
        <f ca="1">(PAJAK[[#This Row],[SUB T-DISC]]-PAJAK[[#This Row],[DISC DLL]])/111%</f>
        <v>#VALUE!</v>
      </c>
      <c r="P61" s="37" t="e">
        <f ca="1">PAJAK[[#This Row],[DPP]]*PAJAK[[#This Row],[PPN]]</f>
        <v>#VALUE!</v>
      </c>
      <c r="Q61" s="37" t="e">
        <f ca="1">PAJAK[[#This Row],[DPP]]+PAJAK[[#This Row],[PPN 11%]]</f>
        <v>#VALUE!</v>
      </c>
      <c r="R61" s="19" t="str">
        <f ca="1">IF(ISNUMBER(PAJAK[[#This Row],[//]]),PPN,"")</f>
        <v/>
      </c>
    </row>
    <row r="62" spans="1:18" x14ac:dyDescent="0.25">
      <c r="A62" s="2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34" t="str">
        <f ca="1">HYPERLINK("[NOTA_.XLSX]NOTA!c"&amp;PAJAK[[#This Row],[//]],IF(PAJAK[[#This Row],[//]]="","",INDEX(INDIRECT("NOTA["&amp;PAJAK[#Headers]&amp;"]"),PAJAK[[#This Row],[//]]-2)))</f>
        <v/>
      </c>
      <c r="C62" s="20" t="str">
        <f ca="1">IF(PAJAK[[#This Row],[//]]="","",INDEX(INDIRECT("NOTA["&amp;PAJAK[#Headers]&amp;"]"),PAJAK[[#This Row],[//]]-2))</f>
        <v/>
      </c>
      <c r="D62" s="20">
        <f ca="1">MATCH(PAJAK[[#This Row],[ID]],[4]!Table1[ID],0)</f>
        <v>1</v>
      </c>
      <c r="E62" s="33" t="str">
        <f ca="1">IF(PAJAK[[#This Row],[ID]]="","",COUNTIF(NOTA[ID_H],PAJAK[[#This Row],[ID]]))</f>
        <v/>
      </c>
      <c r="F62" s="16" t="str">
        <f ca="1">IF(PAJAK[[#This Row],[//]]="","",INDEX(CONV[2],MATCH(INDEX(INDIRECT("NOTA["&amp;PAJAK[#Headers]&amp;"]"),PAJAK[[#This Row],[//]]-2),CONV[1],0),0))</f>
        <v/>
      </c>
      <c r="G62" s="18" t="str">
        <f ca="1">IF(PAJAK[[#This Row],[//]]="","",INDEX(NOTA[TGL_H],PAJAK[[#This Row],[//]]-2))</f>
        <v/>
      </c>
      <c r="H62" s="18" t="str">
        <f ca="1">IF(PAJAK[[#This Row],[//]]="","",INDEX(INDIRECT("NOTA["&amp;PAJAK[#Headers]&amp;"]"),PAJAK[[#This Row],[//]]-2))</f>
        <v/>
      </c>
      <c r="I62" s="17" t="str">
        <f ca="1">IF(PAJAK[[#This Row],[//]]="","",INDEX(INDIRECT("NOTA["&amp;PAJAK[#Headers]&amp;"]"),PAJAK[[#This Row],[//]]-2))</f>
        <v/>
      </c>
      <c r="J6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37" t="str">
        <f ca="1">IF(PAJAK[[#This Row],[//]]="","",SUMIF(NOTA[ID_H],PAJAK[[#This Row],[ID]],NOTA[JUMLAH]))</f>
        <v/>
      </c>
      <c r="L62" s="37" t="str">
        <f ca="1">IF(PAJAK[[#This Row],[//]]="","",SUMIF(NOTA[ID_H],PAJAK[[#This Row],[ID]],NOTA[DISC]))</f>
        <v/>
      </c>
      <c r="M62" s="37" t="e">
        <f ca="1">PAJAK[[#This Row],[SUB TOTAL]]-PAJAK[[#This Row],[DISKON]]</f>
        <v>#VALUE!</v>
      </c>
      <c r="N62" s="37" t="str">
        <f ca="1">IF(PAJAK[[#This Row],[//]]="","",INDEX(INDIRECT("NOTA["&amp;PAJAK[#Headers]&amp;"]"),PAJAK[[#This Row],[//]]-2+PAJAK[[#This Row],[QB]]-1))</f>
        <v/>
      </c>
      <c r="O62" s="37" t="e">
        <f ca="1">(PAJAK[[#This Row],[SUB T-DISC]]-PAJAK[[#This Row],[DISC DLL]])/111%</f>
        <v>#VALUE!</v>
      </c>
      <c r="P62" s="37" t="e">
        <f ca="1">PAJAK[[#This Row],[DPP]]*PAJAK[[#This Row],[PPN]]</f>
        <v>#VALUE!</v>
      </c>
      <c r="Q62" s="37" t="e">
        <f ca="1">PAJAK[[#This Row],[DPP]]+PAJAK[[#This Row],[PPN 11%]]</f>
        <v>#VALUE!</v>
      </c>
      <c r="R62" s="19" t="str">
        <f ca="1">IF(ISNUMBER(PAJAK[[#This Row],[//]]),PPN,"")</f>
        <v/>
      </c>
    </row>
    <row r="63" spans="1:18" x14ac:dyDescent="0.25">
      <c r="A63" s="16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" t="str">
        <f ca="1">HYPERLINK("[NOTA_.XLSX]NOTA!c"&amp;PAJAK[[#This Row],[//]],IF(PAJAK[[#This Row],[//]]="","",INDEX(INDIRECT("NOTA["&amp;PAJAK[#Headers]&amp;"]"),PAJAK[[#This Row],[//]]-2)))</f>
        <v/>
      </c>
      <c r="C63" s="16" t="str">
        <f ca="1">IF(PAJAK[[#This Row],[//]]="","",INDEX(INDIRECT("NOTA["&amp;PAJAK[#Headers]&amp;"]"),PAJAK[[#This Row],[//]]-2))</f>
        <v/>
      </c>
      <c r="D63" s="16">
        <f ca="1">MATCH(PAJAK[[#This Row],[ID]],[4]!Table1[ID],0)</f>
        <v>1</v>
      </c>
      <c r="E63" s="17" t="str">
        <f ca="1">IF(PAJAK[[#This Row],[ID]]="","",COUNTIF(NOTA[ID_H],PAJAK[[#This Row],[ID]]))</f>
        <v/>
      </c>
      <c r="F63" s="16" t="str">
        <f ca="1">IF(PAJAK[[#This Row],[//]]="","",INDEX(CONV[2],MATCH(INDEX(INDIRECT("NOTA["&amp;PAJAK[#Headers]&amp;"]"),PAJAK[[#This Row],[//]]-2),CONV[1],0),0))</f>
        <v/>
      </c>
      <c r="G63" s="18" t="str">
        <f ca="1">IF(PAJAK[[#This Row],[//]]="","",INDEX(NOTA[TGL_H],PAJAK[[#This Row],[//]]-2))</f>
        <v/>
      </c>
      <c r="H63" s="18" t="str">
        <f ca="1">IF(PAJAK[[#This Row],[//]]="","",INDEX(INDIRECT("NOTA["&amp;PAJAK[#Headers]&amp;"]"),PAJAK[[#This Row],[//]]-2))</f>
        <v/>
      </c>
      <c r="I63" s="17" t="str">
        <f ca="1">IF(PAJAK[[#This Row],[//]]="","",INDEX(INDIRECT("NOTA["&amp;PAJAK[#Headers]&amp;"]"),PAJAK[[#This Row],[//]]-2))</f>
        <v/>
      </c>
      <c r="J6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37" t="str">
        <f ca="1">IF(PAJAK[[#This Row],[//]]="","",SUMIF(NOTA[ID_H],PAJAK[[#This Row],[ID]],NOTA[JUMLAH]))</f>
        <v/>
      </c>
      <c r="L63" s="37" t="str">
        <f ca="1">IF(PAJAK[[#This Row],[//]]="","",SUMIF(NOTA[ID_H],PAJAK[[#This Row],[ID]],NOTA[DISC]))</f>
        <v/>
      </c>
      <c r="M63" s="37" t="e">
        <f ca="1">PAJAK[[#This Row],[SUB TOTAL]]-PAJAK[[#This Row],[DISKON]]</f>
        <v>#VALUE!</v>
      </c>
      <c r="N63" s="37" t="str">
        <f ca="1">IF(PAJAK[[#This Row],[//]]="","",INDEX(INDIRECT("NOTA["&amp;PAJAK[#Headers]&amp;"]"),PAJAK[[#This Row],[//]]-2+PAJAK[[#This Row],[QB]]-1))</f>
        <v/>
      </c>
      <c r="O63" s="37" t="e">
        <f ca="1">(PAJAK[[#This Row],[SUB T-DISC]]-PAJAK[[#This Row],[DISC DLL]])/111%</f>
        <v>#VALUE!</v>
      </c>
      <c r="P63" s="37" t="e">
        <f ca="1">PAJAK[[#This Row],[DPP]]*PAJAK[[#This Row],[PPN]]</f>
        <v>#VALUE!</v>
      </c>
      <c r="Q63" s="37" t="e">
        <f ca="1">PAJAK[[#This Row],[DPP]]+PAJAK[[#This Row],[PPN 11%]]</f>
        <v>#VALUE!</v>
      </c>
      <c r="R63" s="19" t="str">
        <f ca="1">IF(ISNUMBER(PAJAK[[#This Row],[//]]),PPN,"")</f>
        <v/>
      </c>
    </row>
    <row r="64" spans="1:18" x14ac:dyDescent="0.25">
      <c r="A64" s="2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34" t="str">
        <f ca="1">HYPERLINK("[NOTA_.XLSX]NOTA!c"&amp;PAJAK[[#This Row],[//]],IF(PAJAK[[#This Row],[//]]="","",INDEX(INDIRECT("NOTA["&amp;PAJAK[#Headers]&amp;"]"),PAJAK[[#This Row],[//]]-2)))</f>
        <v/>
      </c>
      <c r="C64" s="20" t="str">
        <f ca="1">IF(PAJAK[[#This Row],[//]]="","",INDEX(INDIRECT("NOTA["&amp;PAJAK[#Headers]&amp;"]"),PAJAK[[#This Row],[//]]-2))</f>
        <v/>
      </c>
      <c r="D64" s="20">
        <f ca="1">MATCH(PAJAK[[#This Row],[ID]],[4]!Table1[ID],0)</f>
        <v>1</v>
      </c>
      <c r="E64" s="33" t="str">
        <f ca="1">IF(PAJAK[[#This Row],[ID]]="","",COUNTIF(NOTA[ID_H],PAJAK[[#This Row],[ID]]))</f>
        <v/>
      </c>
      <c r="F64" s="16" t="str">
        <f ca="1">IF(PAJAK[[#This Row],[//]]="","",INDEX(CONV[2],MATCH(INDEX(INDIRECT("NOTA["&amp;PAJAK[#Headers]&amp;"]"),PAJAK[[#This Row],[//]]-2),CONV[1],0),0))</f>
        <v/>
      </c>
      <c r="G64" s="18" t="str">
        <f ca="1">IF(PAJAK[[#This Row],[//]]="","",INDEX(NOTA[TGL_H],PAJAK[[#This Row],[//]]-2))</f>
        <v/>
      </c>
      <c r="H64" s="18" t="str">
        <f ca="1">IF(PAJAK[[#This Row],[//]]="","",INDEX(INDIRECT("NOTA["&amp;PAJAK[#Headers]&amp;"]"),PAJAK[[#This Row],[//]]-2))</f>
        <v/>
      </c>
      <c r="I64" s="17" t="str">
        <f ca="1">IF(PAJAK[[#This Row],[//]]="","",INDEX(INDIRECT("NOTA["&amp;PAJAK[#Headers]&amp;"]"),PAJAK[[#This Row],[//]]-2))</f>
        <v/>
      </c>
      <c r="J6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37" t="str">
        <f ca="1">IF(PAJAK[[#This Row],[//]]="","",SUMIF(NOTA[ID_H],PAJAK[[#This Row],[ID]],NOTA[JUMLAH]))</f>
        <v/>
      </c>
      <c r="L64" s="37" t="str">
        <f ca="1">IF(PAJAK[[#This Row],[//]]="","",SUMIF(NOTA[ID_H],PAJAK[[#This Row],[ID]],NOTA[DISC]))</f>
        <v/>
      </c>
      <c r="M64" s="37" t="e">
        <f ca="1">PAJAK[[#This Row],[SUB TOTAL]]-PAJAK[[#This Row],[DISKON]]</f>
        <v>#VALUE!</v>
      </c>
      <c r="N64" s="37" t="str">
        <f ca="1">IF(PAJAK[[#This Row],[//]]="","",INDEX(INDIRECT("NOTA["&amp;PAJAK[#Headers]&amp;"]"),PAJAK[[#This Row],[//]]-2+PAJAK[[#This Row],[QB]]-1))</f>
        <v/>
      </c>
      <c r="O64" s="37" t="e">
        <f ca="1">(PAJAK[[#This Row],[SUB T-DISC]]-PAJAK[[#This Row],[DISC DLL]])/111%</f>
        <v>#VALUE!</v>
      </c>
      <c r="P64" s="37" t="e">
        <f ca="1">PAJAK[[#This Row],[DPP]]*PAJAK[[#This Row],[PPN]]</f>
        <v>#VALUE!</v>
      </c>
      <c r="Q64" s="37" t="e">
        <f ca="1">PAJAK[[#This Row],[DPP]]+PAJAK[[#This Row],[PPN 11%]]</f>
        <v>#VALUE!</v>
      </c>
      <c r="R64" s="19" t="str">
        <f ca="1">IF(ISNUMBER(PAJAK[[#This Row],[//]]),PPN,"")</f>
        <v/>
      </c>
    </row>
    <row r="65" spans="1:23" x14ac:dyDescent="0.25">
      <c r="A65" s="16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35" t="str">
        <f ca="1">HYPERLINK("[NOTA_.XLSX]NOTA!c"&amp;PAJAK[[#This Row],[//]],IF(PAJAK[[#This Row],[//]]="","",INDEX(INDIRECT("NOTA["&amp;PAJAK[#Headers]&amp;"]"),PAJAK[[#This Row],[//]]-2)))</f>
        <v/>
      </c>
      <c r="C65" s="16" t="str">
        <f ca="1">IF(PAJAK[[#This Row],[//]]="","",INDEX(INDIRECT("NOTA["&amp;PAJAK[#Headers]&amp;"]"),PAJAK[[#This Row],[//]]-2))</f>
        <v/>
      </c>
      <c r="D65" s="16">
        <f ca="1">MATCH(PAJAK[[#This Row],[ID]],[4]!Table1[ID],0)</f>
        <v>1</v>
      </c>
      <c r="E65" s="17" t="str">
        <f ca="1">IF(PAJAK[[#This Row],[ID]]="","",COUNTIF(NOTA[ID_H],PAJAK[[#This Row],[ID]]))</f>
        <v/>
      </c>
      <c r="F65" s="16" t="str">
        <f ca="1">IF(PAJAK[[#This Row],[//]]="","",INDEX(CONV[2],MATCH(INDEX(INDIRECT("NOTA["&amp;PAJAK[#Headers]&amp;"]"),PAJAK[[#This Row],[//]]-2),CONV[1],0),0))</f>
        <v/>
      </c>
      <c r="G65" s="18" t="str">
        <f ca="1">IF(PAJAK[[#This Row],[//]]="","",INDEX(NOTA[TGL_H],PAJAK[[#This Row],[//]]-2))</f>
        <v/>
      </c>
      <c r="H65" s="18" t="str">
        <f ca="1">IF(PAJAK[[#This Row],[//]]="","",INDEX(INDIRECT("NOTA["&amp;PAJAK[#Headers]&amp;"]"),PAJAK[[#This Row],[//]]-2))</f>
        <v/>
      </c>
      <c r="I65" s="17" t="str">
        <f ca="1">IF(PAJAK[[#This Row],[//]]="","",INDEX(INDIRECT("NOTA["&amp;PAJAK[#Headers]&amp;"]"),PAJAK[[#This Row],[//]]-2))</f>
        <v/>
      </c>
      <c r="J6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37" t="str">
        <f ca="1">IF(PAJAK[[#This Row],[//]]="","",SUMIF(NOTA[ID_H],PAJAK[[#This Row],[ID]],NOTA[JUMLAH]))</f>
        <v/>
      </c>
      <c r="L65" s="37" t="str">
        <f ca="1">IF(PAJAK[[#This Row],[//]]="","",SUMIF(NOTA[ID_H],PAJAK[[#This Row],[ID]],NOTA[DISC]))</f>
        <v/>
      </c>
      <c r="M65" s="37" t="e">
        <f ca="1">PAJAK[[#This Row],[SUB TOTAL]]-PAJAK[[#This Row],[DISKON]]</f>
        <v>#VALUE!</v>
      </c>
      <c r="N65" s="37" t="str">
        <f ca="1">IF(PAJAK[[#This Row],[//]]="","",INDEX(INDIRECT("NOTA["&amp;PAJAK[#Headers]&amp;"]"),PAJAK[[#This Row],[//]]-2+PAJAK[[#This Row],[QB]]-1))</f>
        <v/>
      </c>
      <c r="O65" s="37" t="e">
        <f ca="1">(PAJAK[[#This Row],[SUB T-DISC]]-PAJAK[[#This Row],[DISC DLL]])/111%</f>
        <v>#VALUE!</v>
      </c>
      <c r="P65" s="37" t="e">
        <f ca="1">PAJAK[[#This Row],[DPP]]*PAJAK[[#This Row],[PPN]]</f>
        <v>#VALUE!</v>
      </c>
      <c r="Q65" s="37" t="e">
        <f ca="1">PAJAK[[#This Row],[DPP]]+PAJAK[[#This Row],[PPN 11%]]</f>
        <v>#VALUE!</v>
      </c>
      <c r="R65" s="19" t="str">
        <f ca="1">IF(ISNUMBER(PAJAK[[#This Row],[//]]),PPN,"")</f>
        <v/>
      </c>
    </row>
    <row r="66" spans="1:23" x14ac:dyDescent="0.25">
      <c r="A66" s="16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35" t="str">
        <f ca="1">HYPERLINK("[NOTA_.XLSX]NOTA!c"&amp;PAJAK[[#This Row],[//]],IF(PAJAK[[#This Row],[//]]="","",INDEX(INDIRECT("NOTA["&amp;PAJAK[#Headers]&amp;"]"),PAJAK[[#This Row],[//]]-2)))</f>
        <v/>
      </c>
      <c r="C66" s="16" t="str">
        <f ca="1">IF(PAJAK[[#This Row],[//]]="","",INDEX(INDIRECT("NOTA["&amp;PAJAK[#Headers]&amp;"]"),PAJAK[[#This Row],[//]]-2))</f>
        <v/>
      </c>
      <c r="D66" s="16">
        <f ca="1">MATCH(PAJAK[[#This Row],[ID]],[4]!Table1[ID],0)</f>
        <v>1</v>
      </c>
      <c r="E66" s="17" t="str">
        <f ca="1">IF(PAJAK[[#This Row],[ID]]="","",COUNTIF(NOTA[ID_H],PAJAK[[#This Row],[ID]]))</f>
        <v/>
      </c>
      <c r="F66" s="16" t="str">
        <f ca="1">IF(PAJAK[[#This Row],[//]]="","",INDEX(CONV[2],MATCH(INDEX(INDIRECT("NOTA["&amp;PAJAK[#Headers]&amp;"]"),PAJAK[[#This Row],[//]]-2),CONV[1],0),0))</f>
        <v/>
      </c>
      <c r="G66" s="18" t="str">
        <f ca="1">IF(PAJAK[[#This Row],[//]]="","",INDEX(NOTA[TGL_H],PAJAK[[#This Row],[//]]-2))</f>
        <v/>
      </c>
      <c r="H66" s="18" t="str">
        <f ca="1">IF(PAJAK[[#This Row],[//]]="","",INDEX(INDIRECT("NOTA["&amp;PAJAK[#Headers]&amp;"]"),PAJAK[[#This Row],[//]]-2))</f>
        <v/>
      </c>
      <c r="I66" s="17" t="str">
        <f ca="1">IF(PAJAK[[#This Row],[//]]="","",INDEX(INDIRECT("NOTA["&amp;PAJAK[#Headers]&amp;"]"),PAJAK[[#This Row],[//]]-2))</f>
        <v/>
      </c>
      <c r="J6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37" t="str">
        <f ca="1">IF(PAJAK[[#This Row],[//]]="","",SUMIF(NOTA[ID_H],PAJAK[[#This Row],[ID]],NOTA[JUMLAH]))</f>
        <v/>
      </c>
      <c r="L66" s="37" t="str">
        <f ca="1">IF(PAJAK[[#This Row],[//]]="","",SUMIF(NOTA[ID_H],PAJAK[[#This Row],[ID]],NOTA[DISC]))</f>
        <v/>
      </c>
      <c r="M66" s="37" t="e">
        <f ca="1">PAJAK[[#This Row],[SUB TOTAL]]-PAJAK[[#This Row],[DISKON]]</f>
        <v>#VALUE!</v>
      </c>
      <c r="N66" s="37" t="str">
        <f ca="1">IF(PAJAK[[#This Row],[//]]="","",INDEX(INDIRECT("NOTA["&amp;PAJAK[#Headers]&amp;"]"),PAJAK[[#This Row],[//]]-2+PAJAK[[#This Row],[QB]]-1))</f>
        <v/>
      </c>
      <c r="O66" s="37" t="e">
        <f ca="1">(PAJAK[[#This Row],[SUB T-DISC]]-PAJAK[[#This Row],[DISC DLL]])/111%</f>
        <v>#VALUE!</v>
      </c>
      <c r="P66" s="37" t="e">
        <f ca="1">PAJAK[[#This Row],[DPP]]*PAJAK[[#This Row],[PPN]]</f>
        <v>#VALUE!</v>
      </c>
      <c r="Q66" s="37" t="e">
        <f ca="1">PAJAK[[#This Row],[DPP]]+PAJAK[[#This Row],[PPN 11%]]</f>
        <v>#VALUE!</v>
      </c>
      <c r="R66" s="19" t="str">
        <f ca="1">IF(ISNUMBER(PAJAK[[#This Row],[//]]),PPN,"")</f>
        <v/>
      </c>
    </row>
    <row r="67" spans="1:23" x14ac:dyDescent="0.25">
      <c r="A67" s="20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34" t="str">
        <f ca="1">HYPERLINK("[NOTA_.XLSX]NOTA!c"&amp;PAJAK[[#This Row],[//]],IF(PAJAK[[#This Row],[//]]="","",INDEX(INDIRECT("NOTA["&amp;PAJAK[#Headers]&amp;"]"),PAJAK[[#This Row],[//]]-2)))</f>
        <v/>
      </c>
      <c r="C67" s="20" t="str">
        <f ca="1">IF(PAJAK[[#This Row],[//]]="","",INDEX(INDIRECT("NOTA["&amp;PAJAK[#Headers]&amp;"]"),PAJAK[[#This Row],[//]]-2))</f>
        <v/>
      </c>
      <c r="D67" s="20">
        <f ca="1">MATCH(PAJAK[[#This Row],[ID]],[4]!Table1[ID],0)</f>
        <v>1</v>
      </c>
      <c r="E67" s="33" t="str">
        <f ca="1">IF(PAJAK[[#This Row],[ID]]="","",COUNTIF(NOTA[ID_H],PAJAK[[#This Row],[ID]]))</f>
        <v/>
      </c>
      <c r="F67" s="16" t="str">
        <f ca="1">IF(PAJAK[[#This Row],[//]]="","",INDEX(CONV[2],MATCH(INDEX(INDIRECT("NOTA["&amp;PAJAK[#Headers]&amp;"]"),PAJAK[[#This Row],[//]]-2),CONV[1],0),0))</f>
        <v/>
      </c>
      <c r="G67" s="18" t="str">
        <f ca="1">IF(PAJAK[[#This Row],[//]]="","",INDEX(NOTA[TGL_H],PAJAK[[#This Row],[//]]-2))</f>
        <v/>
      </c>
      <c r="H67" s="18" t="str">
        <f ca="1">IF(PAJAK[[#This Row],[//]]="","",INDEX(INDIRECT("NOTA["&amp;PAJAK[#Headers]&amp;"]"),PAJAK[[#This Row],[//]]-2))</f>
        <v/>
      </c>
      <c r="I67" s="17" t="str">
        <f ca="1">IF(PAJAK[[#This Row],[//]]="","",INDEX(INDIRECT("NOTA["&amp;PAJAK[#Headers]&amp;"]"),PAJAK[[#This Row],[//]]-2))</f>
        <v/>
      </c>
      <c r="J6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37" t="str">
        <f ca="1">IF(PAJAK[[#This Row],[//]]="","",SUMIF(NOTA[ID_H],PAJAK[[#This Row],[ID]],NOTA[JUMLAH]))</f>
        <v/>
      </c>
      <c r="L67" s="37" t="str">
        <f ca="1">IF(PAJAK[[#This Row],[//]]="","",SUMIF(NOTA[ID_H],PAJAK[[#This Row],[ID]],NOTA[DISC]))</f>
        <v/>
      </c>
      <c r="M67" s="37" t="e">
        <f ca="1">PAJAK[[#This Row],[SUB TOTAL]]-PAJAK[[#This Row],[DISKON]]</f>
        <v>#VALUE!</v>
      </c>
      <c r="N67" s="37" t="str">
        <f ca="1">IF(PAJAK[[#This Row],[//]]="","",INDEX(INDIRECT("NOTA["&amp;PAJAK[#Headers]&amp;"]"),PAJAK[[#This Row],[//]]-2+PAJAK[[#This Row],[QB]]-1))</f>
        <v/>
      </c>
      <c r="O67" s="37" t="e">
        <f ca="1">(PAJAK[[#This Row],[SUB T-DISC]]-PAJAK[[#This Row],[DISC DLL]])/111%</f>
        <v>#VALUE!</v>
      </c>
      <c r="P67" s="37" t="e">
        <f ca="1">PAJAK[[#This Row],[DPP]]*PAJAK[[#This Row],[PPN]]</f>
        <v>#VALUE!</v>
      </c>
      <c r="Q67" s="37" t="e">
        <f ca="1">PAJAK[[#This Row],[DPP]]+PAJAK[[#This Row],[PPN 11%]]</f>
        <v>#VALUE!</v>
      </c>
      <c r="R67" s="19" t="str">
        <f ca="1">IF(ISNUMBER(PAJAK[[#This Row],[//]]),PPN,"")</f>
        <v/>
      </c>
    </row>
    <row r="68" spans="1:23" x14ac:dyDescent="0.25">
      <c r="A68" s="20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34" t="str">
        <f ca="1">HYPERLINK("[NOTA_.XLSX]NOTA!c"&amp;PAJAK[[#This Row],[//]],IF(PAJAK[[#This Row],[//]]="","",INDEX(INDIRECT("NOTA["&amp;PAJAK[#Headers]&amp;"]"),PAJAK[[#This Row],[//]]-2)))</f>
        <v/>
      </c>
      <c r="C68" s="20" t="str">
        <f ca="1">IF(PAJAK[[#This Row],[//]]="","",INDEX(INDIRECT("NOTA["&amp;PAJAK[#Headers]&amp;"]"),PAJAK[[#This Row],[//]]-2))</f>
        <v/>
      </c>
      <c r="D68" s="20">
        <f ca="1">MATCH(PAJAK[[#This Row],[ID]],[4]!Table1[ID],0)</f>
        <v>1</v>
      </c>
      <c r="E68" s="33" t="str">
        <f ca="1">IF(PAJAK[[#This Row],[ID]]="","",COUNTIF(NOTA[ID_H],PAJAK[[#This Row],[ID]]))</f>
        <v/>
      </c>
      <c r="F68" s="16" t="str">
        <f ca="1">IF(PAJAK[[#This Row],[//]]="","",INDEX(CONV[2],MATCH(INDEX(INDIRECT("NOTA["&amp;PAJAK[#Headers]&amp;"]"),PAJAK[[#This Row],[//]]-2),CONV[1],0),0))</f>
        <v/>
      </c>
      <c r="G68" s="18" t="str">
        <f ca="1">IF(PAJAK[[#This Row],[//]]="","",INDEX(NOTA[TGL_H],PAJAK[[#This Row],[//]]-2))</f>
        <v/>
      </c>
      <c r="H68" s="18" t="str">
        <f ca="1">IF(PAJAK[[#This Row],[//]]="","",INDEX(INDIRECT("NOTA["&amp;PAJAK[#Headers]&amp;"]"),PAJAK[[#This Row],[//]]-2))</f>
        <v/>
      </c>
      <c r="I68" s="17" t="str">
        <f ca="1">IF(PAJAK[[#This Row],[//]]="","",INDEX(INDIRECT("NOTA["&amp;PAJAK[#Headers]&amp;"]"),PAJAK[[#This Row],[//]]-2))</f>
        <v/>
      </c>
      <c r="J6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37" t="str">
        <f ca="1">IF(PAJAK[[#This Row],[//]]="","",SUMIF(NOTA[ID_H],PAJAK[[#This Row],[ID]],NOTA[JUMLAH]))</f>
        <v/>
      </c>
      <c r="L68" s="37" t="str">
        <f ca="1">IF(PAJAK[[#This Row],[//]]="","",SUMIF(NOTA[ID_H],PAJAK[[#This Row],[ID]],NOTA[DISC]))</f>
        <v/>
      </c>
      <c r="M68" s="37" t="e">
        <f ca="1">PAJAK[[#This Row],[SUB TOTAL]]-PAJAK[[#This Row],[DISKON]]</f>
        <v>#VALUE!</v>
      </c>
      <c r="N68" s="37" t="str">
        <f ca="1">IF(PAJAK[[#This Row],[//]]="","",INDEX(INDIRECT("NOTA["&amp;PAJAK[#Headers]&amp;"]"),PAJAK[[#This Row],[//]]-2+PAJAK[[#This Row],[QB]]-1))</f>
        <v/>
      </c>
      <c r="O68" s="37" t="e">
        <f ca="1">(PAJAK[[#This Row],[SUB T-DISC]]-PAJAK[[#This Row],[DISC DLL]])/111%</f>
        <v>#VALUE!</v>
      </c>
      <c r="P68" s="37" t="e">
        <f ca="1">PAJAK[[#This Row],[DPP]]*PAJAK[[#This Row],[PPN]]</f>
        <v>#VALUE!</v>
      </c>
      <c r="Q68" s="37" t="e">
        <f ca="1">PAJAK[[#This Row],[DPP]]+PAJAK[[#This Row],[PPN 11%]]</f>
        <v>#VALUE!</v>
      </c>
      <c r="R68" s="19" t="str">
        <f ca="1">IF(ISNUMBER(PAJAK[[#This Row],[//]]),PPN,"")</f>
        <v/>
      </c>
    </row>
    <row r="69" spans="1:23" x14ac:dyDescent="0.25">
      <c r="A69" s="2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34" t="str">
        <f ca="1">HYPERLINK("[NOTA_.XLSX]NOTA!c"&amp;PAJAK[[#This Row],[//]],IF(PAJAK[[#This Row],[//]]="","",INDEX(INDIRECT("NOTA["&amp;PAJAK[#Headers]&amp;"]"),PAJAK[[#This Row],[//]]-2)))</f>
        <v/>
      </c>
      <c r="C69" s="20" t="str">
        <f ca="1">IF(PAJAK[[#This Row],[//]]="","",INDEX(INDIRECT("NOTA["&amp;PAJAK[#Headers]&amp;"]"),PAJAK[[#This Row],[//]]-2))</f>
        <v/>
      </c>
      <c r="D69" s="20">
        <f ca="1">MATCH(PAJAK[[#This Row],[ID]],[4]!Table1[ID],0)</f>
        <v>1</v>
      </c>
      <c r="E69" s="33" t="str">
        <f ca="1">IF(PAJAK[[#This Row],[ID]]="","",COUNTIF(NOTA[ID_H],PAJAK[[#This Row],[ID]]))</f>
        <v/>
      </c>
      <c r="F69" s="16" t="str">
        <f ca="1">IF(PAJAK[[#This Row],[//]]="","",INDEX(CONV[2],MATCH(INDEX(INDIRECT("NOTA["&amp;PAJAK[#Headers]&amp;"]"),PAJAK[[#This Row],[//]]-2),CONV[1],0),0))</f>
        <v/>
      </c>
      <c r="G69" s="18" t="str">
        <f ca="1">IF(PAJAK[[#This Row],[//]]="","",INDEX(NOTA[TGL_H],PAJAK[[#This Row],[//]]-2))</f>
        <v/>
      </c>
      <c r="H69" s="18" t="str">
        <f ca="1">IF(PAJAK[[#This Row],[//]]="","",INDEX(INDIRECT("NOTA["&amp;PAJAK[#Headers]&amp;"]"),PAJAK[[#This Row],[//]]-2))</f>
        <v/>
      </c>
      <c r="I69" s="17" t="str">
        <f ca="1">IF(PAJAK[[#This Row],[//]]="","",INDEX(INDIRECT("NOTA["&amp;PAJAK[#Headers]&amp;"]"),PAJAK[[#This Row],[//]]-2))</f>
        <v/>
      </c>
      <c r="J6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37" t="str">
        <f ca="1">IF(PAJAK[[#This Row],[//]]="","",SUMIF(NOTA[ID_H],PAJAK[[#This Row],[ID]],NOTA[JUMLAH]))</f>
        <v/>
      </c>
      <c r="L69" s="37" t="str">
        <f ca="1">IF(PAJAK[[#This Row],[//]]="","",SUMIF(NOTA[ID_H],PAJAK[[#This Row],[ID]],NOTA[DISC]))</f>
        <v/>
      </c>
      <c r="M69" s="37" t="e">
        <f ca="1">PAJAK[[#This Row],[SUB TOTAL]]-PAJAK[[#This Row],[DISKON]]</f>
        <v>#VALUE!</v>
      </c>
      <c r="N69" s="37" t="str">
        <f ca="1">IF(PAJAK[[#This Row],[//]]="","",INDEX(INDIRECT("NOTA["&amp;PAJAK[#Headers]&amp;"]"),PAJAK[[#This Row],[//]]-2+PAJAK[[#This Row],[QB]]-1))</f>
        <v/>
      </c>
      <c r="O69" s="37" t="e">
        <f ca="1">(PAJAK[[#This Row],[SUB T-DISC]]-PAJAK[[#This Row],[DISC DLL]])/111%</f>
        <v>#VALUE!</v>
      </c>
      <c r="P69" s="37" t="e">
        <f ca="1">PAJAK[[#This Row],[DPP]]*PAJAK[[#This Row],[PPN]]</f>
        <v>#VALUE!</v>
      </c>
      <c r="Q69" s="37" t="e">
        <f ca="1">PAJAK[[#This Row],[DPP]]+PAJAK[[#This Row],[PPN 11%]]</f>
        <v>#VALUE!</v>
      </c>
      <c r="R69" s="19" t="str">
        <f ca="1">IF(ISNUMBER(PAJAK[[#This Row],[//]]),PPN,"")</f>
        <v/>
      </c>
    </row>
    <row r="70" spans="1:23" x14ac:dyDescent="0.25">
      <c r="A70" s="16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35" t="str">
        <f ca="1">HYPERLINK("[NOTA_.XLSX]NOTA!c"&amp;PAJAK[[#This Row],[//]],IF(PAJAK[[#This Row],[//]]="","",INDEX(INDIRECT("NOTA["&amp;PAJAK[#Headers]&amp;"]"),PAJAK[[#This Row],[//]]-2)))</f>
        <v/>
      </c>
      <c r="C70" s="16" t="str">
        <f ca="1">IF(PAJAK[[#This Row],[//]]="","",INDEX(INDIRECT("NOTA["&amp;PAJAK[#Headers]&amp;"]"),PAJAK[[#This Row],[//]]-2))</f>
        <v/>
      </c>
      <c r="D70" s="16">
        <f ca="1">MATCH(PAJAK[[#This Row],[ID]],[4]!Table1[ID],0)</f>
        <v>1</v>
      </c>
      <c r="E70" s="17" t="str">
        <f ca="1">IF(PAJAK[[#This Row],[ID]]="","",COUNTIF(NOTA[ID_H],PAJAK[[#This Row],[ID]]))</f>
        <v/>
      </c>
      <c r="F70" s="16" t="str">
        <f ca="1">IF(PAJAK[[#This Row],[//]]="","",INDEX(CONV[2],MATCH(INDEX(INDIRECT("NOTA["&amp;PAJAK[#Headers]&amp;"]"),PAJAK[[#This Row],[//]]-2),CONV[1],0),0))</f>
        <v/>
      </c>
      <c r="G70" s="18" t="str">
        <f ca="1">IF(PAJAK[[#This Row],[//]]="","",INDEX(NOTA[TGL_H],PAJAK[[#This Row],[//]]-2))</f>
        <v/>
      </c>
      <c r="H70" s="18" t="str">
        <f ca="1">IF(PAJAK[[#This Row],[//]]="","",INDEX(INDIRECT("NOTA["&amp;PAJAK[#Headers]&amp;"]"),PAJAK[[#This Row],[//]]-2))</f>
        <v/>
      </c>
      <c r="I70" s="17" t="str">
        <f ca="1">IF(PAJAK[[#This Row],[//]]="","",INDEX(INDIRECT("NOTA["&amp;PAJAK[#Headers]&amp;"]"),PAJAK[[#This Row],[//]]-2))</f>
        <v/>
      </c>
      <c r="J7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37" t="str">
        <f ca="1">IF(PAJAK[[#This Row],[//]]="","",SUMIF(NOTA[ID_H],PAJAK[[#This Row],[ID]],NOTA[JUMLAH]))</f>
        <v/>
      </c>
      <c r="L70" s="37" t="str">
        <f ca="1">IF(PAJAK[[#This Row],[//]]="","",SUMIF(NOTA[ID_H],PAJAK[[#This Row],[ID]],NOTA[DISC]))</f>
        <v/>
      </c>
      <c r="M70" s="37" t="e">
        <f ca="1">PAJAK[[#This Row],[SUB TOTAL]]-PAJAK[[#This Row],[DISKON]]</f>
        <v>#VALUE!</v>
      </c>
      <c r="N70" s="37" t="str">
        <f ca="1">IF(PAJAK[[#This Row],[//]]="","",INDEX(INDIRECT("NOTA["&amp;PAJAK[#Headers]&amp;"]"),PAJAK[[#This Row],[//]]-2+PAJAK[[#This Row],[QB]]-1))</f>
        <v/>
      </c>
      <c r="O70" s="37" t="e">
        <f ca="1">(PAJAK[[#This Row],[SUB T-DISC]]-PAJAK[[#This Row],[DISC DLL]])/111%</f>
        <v>#VALUE!</v>
      </c>
      <c r="P70" s="37" t="e">
        <f ca="1">PAJAK[[#This Row],[DPP]]*PAJAK[[#This Row],[PPN]]</f>
        <v>#VALUE!</v>
      </c>
      <c r="Q70" s="37" t="e">
        <f ca="1">PAJAK[[#This Row],[DPP]]+PAJAK[[#This Row],[PPN 11%]]</f>
        <v>#VALUE!</v>
      </c>
      <c r="R70" s="19" t="str">
        <f ca="1">IF(ISNUMBER(PAJAK[[#This Row],[//]]),PPN,"")</f>
        <v/>
      </c>
    </row>
    <row r="71" spans="1:23" x14ac:dyDescent="0.25">
      <c r="A71" s="20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34" t="str">
        <f ca="1">HYPERLINK("[NOTA_.XLSX]NOTA!c"&amp;PAJAK[[#This Row],[//]],IF(PAJAK[[#This Row],[//]]="","",INDEX(INDIRECT("NOTA["&amp;PAJAK[#Headers]&amp;"]"),PAJAK[[#This Row],[//]]-2)))</f>
        <v/>
      </c>
      <c r="C71" s="20" t="str">
        <f ca="1">IF(PAJAK[[#This Row],[//]]="","",INDEX(INDIRECT("NOTA["&amp;PAJAK[#Headers]&amp;"]"),PAJAK[[#This Row],[//]]-2))</f>
        <v/>
      </c>
      <c r="D71" s="20">
        <f ca="1">MATCH(PAJAK[[#This Row],[ID]],[4]!Table1[ID],0)</f>
        <v>1</v>
      </c>
      <c r="E71" s="33" t="str">
        <f ca="1">IF(PAJAK[[#This Row],[ID]]="","",COUNTIF(NOTA[ID_H],PAJAK[[#This Row],[ID]]))</f>
        <v/>
      </c>
      <c r="F71" s="16" t="str">
        <f ca="1">IF(PAJAK[[#This Row],[//]]="","",INDEX(CONV[2],MATCH(INDEX(INDIRECT("NOTA["&amp;PAJAK[#Headers]&amp;"]"),PAJAK[[#This Row],[//]]-2),CONV[1],0),0))</f>
        <v/>
      </c>
      <c r="G71" s="18" t="str">
        <f ca="1">IF(PAJAK[[#This Row],[//]]="","",INDEX(NOTA[TGL_H],PAJAK[[#This Row],[//]]-2))</f>
        <v/>
      </c>
      <c r="H71" s="18" t="str">
        <f ca="1">IF(PAJAK[[#This Row],[//]]="","",INDEX(INDIRECT("NOTA["&amp;PAJAK[#Headers]&amp;"]"),PAJAK[[#This Row],[//]]-2))</f>
        <v/>
      </c>
      <c r="I71" s="17" t="str">
        <f ca="1">IF(PAJAK[[#This Row],[//]]="","",INDEX(INDIRECT("NOTA["&amp;PAJAK[#Headers]&amp;"]"),PAJAK[[#This Row],[//]]-2))</f>
        <v/>
      </c>
      <c r="J7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37" t="str">
        <f ca="1">IF(PAJAK[[#This Row],[//]]="","",SUMIF(NOTA[ID_H],PAJAK[[#This Row],[ID]],NOTA[JUMLAH]))</f>
        <v/>
      </c>
      <c r="L71" s="37" t="str">
        <f ca="1">IF(PAJAK[[#This Row],[//]]="","",SUMIF(NOTA[ID_H],PAJAK[[#This Row],[ID]],NOTA[DISC]))</f>
        <v/>
      </c>
      <c r="M71" s="37" t="e">
        <f ca="1">PAJAK[[#This Row],[SUB TOTAL]]-PAJAK[[#This Row],[DISKON]]</f>
        <v>#VALUE!</v>
      </c>
      <c r="N71" s="37" t="str">
        <f ca="1">IF(PAJAK[[#This Row],[//]]="","",INDEX(INDIRECT("NOTA["&amp;PAJAK[#Headers]&amp;"]"),PAJAK[[#This Row],[//]]-2+PAJAK[[#This Row],[QB]]-1))</f>
        <v/>
      </c>
      <c r="O71" s="37" t="e">
        <f ca="1">(PAJAK[[#This Row],[SUB T-DISC]]-PAJAK[[#This Row],[DISC DLL]])/111%</f>
        <v>#VALUE!</v>
      </c>
      <c r="P71" s="37" t="e">
        <f ca="1">PAJAK[[#This Row],[DPP]]*PAJAK[[#This Row],[PPN]]</f>
        <v>#VALUE!</v>
      </c>
      <c r="Q71" s="37" t="e">
        <f ca="1">PAJAK[[#This Row],[DPP]]+PAJAK[[#This Row],[PPN 11%]]</f>
        <v>#VALUE!</v>
      </c>
      <c r="R71" s="19" t="str">
        <f ca="1">IF(ISNUMBER(PAJAK[[#This Row],[//]]),PPN,"")</f>
        <v/>
      </c>
    </row>
    <row r="72" spans="1:23" x14ac:dyDescent="0.25">
      <c r="A72" s="20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34" t="str">
        <f ca="1">HYPERLINK("[NOTA_.XLSX]NOTA!c"&amp;PAJAK[[#This Row],[//]],IF(PAJAK[[#This Row],[//]]="","",INDEX(INDIRECT("NOTA["&amp;PAJAK[#Headers]&amp;"]"),PAJAK[[#This Row],[//]]-2)))</f>
        <v/>
      </c>
      <c r="C72" s="20" t="str">
        <f ca="1">IF(PAJAK[[#This Row],[//]]="","",INDEX(INDIRECT("NOTA["&amp;PAJAK[#Headers]&amp;"]"),PAJAK[[#This Row],[//]]-2))</f>
        <v/>
      </c>
      <c r="D72" s="20">
        <f ca="1">MATCH(PAJAK[[#This Row],[ID]],[4]!Table1[ID],0)</f>
        <v>1</v>
      </c>
      <c r="E72" s="33" t="str">
        <f ca="1">IF(PAJAK[[#This Row],[ID]]="","",COUNTIF(NOTA[ID_H],PAJAK[[#This Row],[ID]]))</f>
        <v/>
      </c>
      <c r="F72" s="16" t="str">
        <f ca="1">IF(PAJAK[[#This Row],[//]]="","",INDEX(CONV[2],MATCH(INDEX(INDIRECT("NOTA["&amp;PAJAK[#Headers]&amp;"]"),PAJAK[[#This Row],[//]]-2),CONV[1],0),0))</f>
        <v/>
      </c>
      <c r="G72" s="18" t="str">
        <f ca="1">IF(PAJAK[[#This Row],[//]]="","",INDEX(NOTA[TGL_H],PAJAK[[#This Row],[//]]-2))</f>
        <v/>
      </c>
      <c r="H72" s="18" t="str">
        <f ca="1">IF(PAJAK[[#This Row],[//]]="","",INDEX(INDIRECT("NOTA["&amp;PAJAK[#Headers]&amp;"]"),PAJAK[[#This Row],[//]]-2))</f>
        <v/>
      </c>
      <c r="I72" s="17" t="str">
        <f ca="1">IF(PAJAK[[#This Row],[//]]="","",INDEX(INDIRECT("NOTA["&amp;PAJAK[#Headers]&amp;"]"),PAJAK[[#This Row],[//]]-2))</f>
        <v/>
      </c>
      <c r="J7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37" t="str">
        <f ca="1">IF(PAJAK[[#This Row],[//]]="","",SUMIF(NOTA[ID_H],PAJAK[[#This Row],[ID]],NOTA[JUMLAH]))</f>
        <v/>
      </c>
      <c r="L72" s="37" t="str">
        <f ca="1">IF(PAJAK[[#This Row],[//]]="","",SUMIF(NOTA[ID_H],PAJAK[[#This Row],[ID]],NOTA[DISC]))</f>
        <v/>
      </c>
      <c r="M72" s="37" t="e">
        <f ca="1">PAJAK[[#This Row],[SUB TOTAL]]-PAJAK[[#This Row],[DISKON]]</f>
        <v>#VALUE!</v>
      </c>
      <c r="N72" s="37" t="str">
        <f ca="1">IF(PAJAK[[#This Row],[//]]="","",INDEX(INDIRECT("NOTA["&amp;PAJAK[#Headers]&amp;"]"),PAJAK[[#This Row],[//]]-2+PAJAK[[#This Row],[QB]]-1))</f>
        <v/>
      </c>
      <c r="O72" s="37" t="e">
        <f ca="1">(PAJAK[[#This Row],[SUB T-DISC]]-PAJAK[[#This Row],[DISC DLL]])/111%</f>
        <v>#VALUE!</v>
      </c>
      <c r="P72" s="37" t="e">
        <f ca="1">PAJAK[[#This Row],[DPP]]*PAJAK[[#This Row],[PPN]]</f>
        <v>#VALUE!</v>
      </c>
      <c r="Q72" s="37" t="e">
        <f ca="1">PAJAK[[#This Row],[DPP]]+PAJAK[[#This Row],[PPN 11%]]</f>
        <v>#VALUE!</v>
      </c>
      <c r="R72" s="19" t="str">
        <f ca="1">IF(ISNUMBER(PAJAK[[#This Row],[//]]),PPN,"")</f>
        <v/>
      </c>
    </row>
    <row r="73" spans="1:23" x14ac:dyDescent="0.25">
      <c r="A73" s="2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34" t="str">
        <f ca="1">HYPERLINK("[NOTA_.XLSX]NOTA!c"&amp;PAJAK[[#This Row],[//]],IF(PAJAK[[#This Row],[//]]="","",INDEX(INDIRECT("NOTA["&amp;PAJAK[#Headers]&amp;"]"),PAJAK[[#This Row],[//]]-2)))</f>
        <v/>
      </c>
      <c r="C73" s="20" t="str">
        <f ca="1">IF(PAJAK[[#This Row],[//]]="","",INDEX(INDIRECT("NOTA["&amp;PAJAK[#Headers]&amp;"]"),PAJAK[[#This Row],[//]]-2))</f>
        <v/>
      </c>
      <c r="D73" s="20">
        <f ca="1">MATCH(PAJAK[[#This Row],[ID]],[4]!Table1[ID],0)</f>
        <v>1</v>
      </c>
      <c r="E73" s="33" t="str">
        <f ca="1">IF(PAJAK[[#This Row],[ID]]="","",COUNTIF(NOTA[ID_H],PAJAK[[#This Row],[ID]]))</f>
        <v/>
      </c>
      <c r="F73" s="16" t="str">
        <f ca="1">IF(PAJAK[[#This Row],[//]]="","",INDEX(CONV[2],MATCH(INDEX(INDIRECT("NOTA["&amp;PAJAK[#Headers]&amp;"]"),PAJAK[[#This Row],[//]]-2),CONV[1],0),0))</f>
        <v/>
      </c>
      <c r="G73" s="18" t="str">
        <f ca="1">IF(PAJAK[[#This Row],[//]]="","",INDEX(NOTA[TGL_H],PAJAK[[#This Row],[//]]-2))</f>
        <v/>
      </c>
      <c r="H73" s="18" t="str">
        <f ca="1">IF(PAJAK[[#This Row],[//]]="","",INDEX(INDIRECT("NOTA["&amp;PAJAK[#Headers]&amp;"]"),PAJAK[[#This Row],[//]]-2))</f>
        <v/>
      </c>
      <c r="I73" s="17" t="str">
        <f ca="1">IF(PAJAK[[#This Row],[//]]="","",INDEX(INDIRECT("NOTA["&amp;PAJAK[#Headers]&amp;"]"),PAJAK[[#This Row],[//]]-2))</f>
        <v/>
      </c>
      <c r="J7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37" t="str">
        <f ca="1">IF(PAJAK[[#This Row],[//]]="","",SUMIF(NOTA[ID_H],PAJAK[[#This Row],[ID]],NOTA[JUMLAH]))</f>
        <v/>
      </c>
      <c r="L73" s="37" t="str">
        <f ca="1">IF(PAJAK[[#This Row],[//]]="","",SUMIF(NOTA[ID_H],PAJAK[[#This Row],[ID]],NOTA[DISC]))</f>
        <v/>
      </c>
      <c r="M73" s="37" t="e">
        <f ca="1">PAJAK[[#This Row],[SUB TOTAL]]-PAJAK[[#This Row],[DISKON]]</f>
        <v>#VALUE!</v>
      </c>
      <c r="N73" s="37" t="str">
        <f ca="1">IF(PAJAK[[#This Row],[//]]="","",INDEX(INDIRECT("NOTA["&amp;PAJAK[#Headers]&amp;"]"),PAJAK[[#This Row],[//]]-2+PAJAK[[#This Row],[QB]]-1))</f>
        <v/>
      </c>
      <c r="O73" s="37" t="e">
        <f ca="1">(PAJAK[[#This Row],[SUB T-DISC]]-PAJAK[[#This Row],[DISC DLL]])/111%</f>
        <v>#VALUE!</v>
      </c>
      <c r="P73" s="37" t="e">
        <f ca="1">PAJAK[[#This Row],[DPP]]*PAJAK[[#This Row],[PPN]]</f>
        <v>#VALUE!</v>
      </c>
      <c r="Q73" s="37" t="e">
        <f ca="1">PAJAK[[#This Row],[DPP]]+PAJAK[[#This Row],[PPN 11%]]</f>
        <v>#VALUE!</v>
      </c>
      <c r="R73" s="19" t="str">
        <f ca="1">IF(ISNUMBER(PAJAK[[#This Row],[//]]),PPN,"")</f>
        <v/>
      </c>
    </row>
    <row r="74" spans="1:23" x14ac:dyDescent="0.25">
      <c r="A74" s="16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" t="str">
        <f ca="1">HYPERLINK("[NOTA_.XLSX]NOTA!c"&amp;PAJAK[[#This Row],[//]],IF(PAJAK[[#This Row],[//]]="","",INDEX(INDIRECT("NOTA["&amp;PAJAK[#Headers]&amp;"]"),PAJAK[[#This Row],[//]]-2)))</f>
        <v/>
      </c>
      <c r="C74" s="16" t="str">
        <f ca="1">IF(PAJAK[[#This Row],[//]]="","",INDEX(INDIRECT("NOTA["&amp;PAJAK[#Headers]&amp;"]"),PAJAK[[#This Row],[//]]-2))</f>
        <v/>
      </c>
      <c r="D74" s="16">
        <f ca="1">MATCH(PAJAK[[#This Row],[ID]],[4]!Table1[ID],0)</f>
        <v>1</v>
      </c>
      <c r="E74" s="17" t="str">
        <f ca="1">IF(PAJAK[[#This Row],[ID]]="","",COUNTIF(NOTA[ID_H],PAJAK[[#This Row],[ID]]))</f>
        <v/>
      </c>
      <c r="F74" s="16" t="str">
        <f ca="1">IF(PAJAK[[#This Row],[//]]="","",INDEX(CONV[2],MATCH(INDEX(INDIRECT("NOTA["&amp;PAJAK[#Headers]&amp;"]"),PAJAK[[#This Row],[//]]-2),CONV[1],0),0))</f>
        <v/>
      </c>
      <c r="G74" s="18" t="str">
        <f ca="1">IF(PAJAK[[#This Row],[//]]="","",INDEX(NOTA[TGL_H],PAJAK[[#This Row],[//]]-2))</f>
        <v/>
      </c>
      <c r="H74" s="18" t="str">
        <f ca="1">IF(PAJAK[[#This Row],[//]]="","",INDEX(INDIRECT("NOTA["&amp;PAJAK[#Headers]&amp;"]"),PAJAK[[#This Row],[//]]-2))</f>
        <v/>
      </c>
      <c r="I74" s="17" t="str">
        <f ca="1">IF(PAJAK[[#This Row],[//]]="","",INDEX(INDIRECT("NOTA["&amp;PAJAK[#Headers]&amp;"]"),PAJAK[[#This Row],[//]]-2))</f>
        <v/>
      </c>
      <c r="J7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37" t="str">
        <f ca="1">IF(PAJAK[[#This Row],[//]]="","",SUMIF(NOTA[ID_H],PAJAK[[#This Row],[ID]],NOTA[JUMLAH]))</f>
        <v/>
      </c>
      <c r="L74" s="37" t="str">
        <f ca="1">IF(PAJAK[[#This Row],[//]]="","",SUMIF(NOTA[ID_H],PAJAK[[#This Row],[ID]],NOTA[DISC]))</f>
        <v/>
      </c>
      <c r="M74" s="37" t="e">
        <f ca="1">PAJAK[[#This Row],[SUB TOTAL]]-PAJAK[[#This Row],[DISKON]]</f>
        <v>#VALUE!</v>
      </c>
      <c r="N74" s="37" t="str">
        <f ca="1">IF(PAJAK[[#This Row],[//]]="","",INDEX(INDIRECT("NOTA["&amp;PAJAK[#Headers]&amp;"]"),PAJAK[[#This Row],[//]]-2+PAJAK[[#This Row],[QB]]-1))</f>
        <v/>
      </c>
      <c r="O74" s="37" t="e">
        <f ca="1">(PAJAK[[#This Row],[SUB T-DISC]]-PAJAK[[#This Row],[DISC DLL]])/111%</f>
        <v>#VALUE!</v>
      </c>
      <c r="P74" s="37" t="e">
        <f ca="1">PAJAK[[#This Row],[DPP]]*PAJAK[[#This Row],[PPN]]</f>
        <v>#VALUE!</v>
      </c>
      <c r="Q74" s="37" t="e">
        <f ca="1">PAJAK[[#This Row],[DPP]]+PAJAK[[#This Row],[PPN 11%]]</f>
        <v>#VALUE!</v>
      </c>
      <c r="R74" s="19" t="str">
        <f ca="1">IF(ISNUMBER(PAJAK[[#This Row],[//]]),PPN,"")</f>
        <v/>
      </c>
    </row>
    <row r="75" spans="1:23" x14ac:dyDescent="0.25">
      <c r="A75" s="16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35" t="str">
        <f ca="1">HYPERLINK("[NOTA_.XLSX]NOTA!c"&amp;PAJAK[[#This Row],[//]],IF(PAJAK[[#This Row],[//]]="","",INDEX(INDIRECT("NOTA["&amp;PAJAK[#Headers]&amp;"]"),PAJAK[[#This Row],[//]]-2)))</f>
        <v/>
      </c>
      <c r="C75" s="16" t="str">
        <f ca="1">IF(PAJAK[[#This Row],[//]]="","",INDEX(INDIRECT("NOTA["&amp;PAJAK[#Headers]&amp;"]"),PAJAK[[#This Row],[//]]-2))</f>
        <v/>
      </c>
      <c r="D75" s="16">
        <f ca="1">MATCH(PAJAK[[#This Row],[ID]],[4]!Table1[ID],0)</f>
        <v>1</v>
      </c>
      <c r="E75" s="17" t="str">
        <f ca="1">IF(PAJAK[[#This Row],[ID]]="","",COUNTIF(NOTA[ID_H],PAJAK[[#This Row],[ID]]))</f>
        <v/>
      </c>
      <c r="F75" s="16" t="str">
        <f ca="1">IF(PAJAK[[#This Row],[//]]="","",INDEX(CONV[2],MATCH(INDEX(INDIRECT("NOTA["&amp;PAJAK[#Headers]&amp;"]"),PAJAK[[#This Row],[//]]-2),CONV[1],0),0))</f>
        <v/>
      </c>
      <c r="G75" s="18" t="str">
        <f ca="1">IF(PAJAK[[#This Row],[//]]="","",INDEX(NOTA[TGL_H],PAJAK[[#This Row],[//]]-2))</f>
        <v/>
      </c>
      <c r="H75" s="18" t="str">
        <f ca="1">IF(PAJAK[[#This Row],[//]]="","",INDEX(INDIRECT("NOTA["&amp;PAJAK[#Headers]&amp;"]"),PAJAK[[#This Row],[//]]-2))</f>
        <v/>
      </c>
      <c r="I75" s="17" t="str">
        <f ca="1">IF(PAJAK[[#This Row],[//]]="","",INDEX(INDIRECT("NOTA["&amp;PAJAK[#Headers]&amp;"]"),PAJAK[[#This Row],[//]]-2))</f>
        <v/>
      </c>
      <c r="J7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37" t="str">
        <f ca="1">IF(PAJAK[[#This Row],[//]]="","",SUMIF(NOTA[ID_H],PAJAK[[#This Row],[ID]],NOTA[JUMLAH]))</f>
        <v/>
      </c>
      <c r="L75" s="37" t="str">
        <f ca="1">IF(PAJAK[[#This Row],[//]]="","",SUMIF(NOTA[ID_H],PAJAK[[#This Row],[ID]],NOTA[DISC]))</f>
        <v/>
      </c>
      <c r="M75" s="37" t="e">
        <f ca="1">PAJAK[[#This Row],[SUB TOTAL]]-PAJAK[[#This Row],[DISKON]]</f>
        <v>#VALUE!</v>
      </c>
      <c r="N75" s="37" t="str">
        <f ca="1">IF(PAJAK[[#This Row],[//]]="","",INDEX(INDIRECT("NOTA["&amp;PAJAK[#Headers]&amp;"]"),PAJAK[[#This Row],[//]]-2+PAJAK[[#This Row],[QB]]-1))</f>
        <v/>
      </c>
      <c r="O75" s="37" t="e">
        <f ca="1">(PAJAK[[#This Row],[SUB T-DISC]]-PAJAK[[#This Row],[DISC DLL]])/111%</f>
        <v>#VALUE!</v>
      </c>
      <c r="P75" s="37" t="e">
        <f ca="1">PAJAK[[#This Row],[DPP]]*PAJAK[[#This Row],[PPN]]</f>
        <v>#VALUE!</v>
      </c>
      <c r="Q75" s="37" t="e">
        <f ca="1">PAJAK[[#This Row],[DPP]]+PAJAK[[#This Row],[PPN 11%]]</f>
        <v>#VALUE!</v>
      </c>
      <c r="R75" s="19" t="str">
        <f ca="1">IF(ISNUMBER(PAJAK[[#This Row],[//]]),PPN,"")</f>
        <v/>
      </c>
    </row>
    <row r="76" spans="1:23" x14ac:dyDescent="0.25">
      <c r="A76" s="2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34" t="str">
        <f ca="1">HYPERLINK("[NOTA_.XLSX]NOTA!c"&amp;PAJAK[[#This Row],[//]],IF(PAJAK[[#This Row],[//]]="","",INDEX(INDIRECT("NOTA["&amp;PAJAK[#Headers]&amp;"]"),PAJAK[[#This Row],[//]]-2)))</f>
        <v/>
      </c>
      <c r="C76" s="20" t="str">
        <f ca="1">IF(PAJAK[[#This Row],[//]]="","",INDEX(INDIRECT("NOTA["&amp;PAJAK[#Headers]&amp;"]"),PAJAK[[#This Row],[//]]-2))</f>
        <v/>
      </c>
      <c r="D76" s="20">
        <f ca="1">MATCH(PAJAK[[#This Row],[ID]],[4]!Table1[ID],0)</f>
        <v>1</v>
      </c>
      <c r="E76" s="33" t="str">
        <f ca="1">IF(PAJAK[[#This Row],[ID]]="","",COUNTIF(NOTA[ID_H],PAJAK[[#This Row],[ID]]))</f>
        <v/>
      </c>
      <c r="F76" s="16" t="str">
        <f ca="1">IF(PAJAK[[#This Row],[//]]="","",INDEX(CONV[2],MATCH(INDEX(INDIRECT("NOTA["&amp;PAJAK[#Headers]&amp;"]"),PAJAK[[#This Row],[//]]-2),CONV[1],0),0))</f>
        <v/>
      </c>
      <c r="G76" s="18" t="str">
        <f ca="1">IF(PAJAK[[#This Row],[//]]="","",INDEX(NOTA[TGL_H],PAJAK[[#This Row],[//]]-2))</f>
        <v/>
      </c>
      <c r="H76" s="18" t="str">
        <f ca="1">IF(PAJAK[[#This Row],[//]]="","",INDEX(INDIRECT("NOTA["&amp;PAJAK[#Headers]&amp;"]"),PAJAK[[#This Row],[//]]-2))</f>
        <v/>
      </c>
      <c r="I76" s="17" t="str">
        <f ca="1">IF(PAJAK[[#This Row],[//]]="","",INDEX(INDIRECT("NOTA["&amp;PAJAK[#Headers]&amp;"]"),PAJAK[[#This Row],[//]]-2))</f>
        <v/>
      </c>
      <c r="J7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37" t="str">
        <f ca="1">IF(PAJAK[[#This Row],[//]]="","",SUMIF(NOTA[ID_H],PAJAK[[#This Row],[ID]],NOTA[JUMLAH]))</f>
        <v/>
      </c>
      <c r="L76" s="37" t="str">
        <f ca="1">IF(PAJAK[[#This Row],[//]]="","",SUMIF(NOTA[ID_H],PAJAK[[#This Row],[ID]],NOTA[DISC]))</f>
        <v/>
      </c>
      <c r="M76" s="37" t="e">
        <f ca="1">PAJAK[[#This Row],[SUB TOTAL]]-PAJAK[[#This Row],[DISKON]]</f>
        <v>#VALUE!</v>
      </c>
      <c r="N76" s="37" t="str">
        <f ca="1">IF(PAJAK[[#This Row],[//]]="","",INDEX(INDIRECT("NOTA["&amp;PAJAK[#Headers]&amp;"]"),PAJAK[[#This Row],[//]]-2+PAJAK[[#This Row],[QB]]-1))</f>
        <v/>
      </c>
      <c r="O76" s="37" t="e">
        <f ca="1">(PAJAK[[#This Row],[SUB T-DISC]]-PAJAK[[#This Row],[DISC DLL]])/111%</f>
        <v>#VALUE!</v>
      </c>
      <c r="P76" s="37" t="e">
        <f ca="1">PAJAK[[#This Row],[DPP]]*PAJAK[[#This Row],[PPN]]</f>
        <v>#VALUE!</v>
      </c>
      <c r="Q76" s="37" t="e">
        <f ca="1">PAJAK[[#This Row],[DPP]]+PAJAK[[#This Row],[PPN 11%]]</f>
        <v>#VALUE!</v>
      </c>
      <c r="R76" s="19" t="str">
        <f ca="1">IF(ISNUMBER(PAJAK[[#This Row],[//]]),PPN,"")</f>
        <v/>
      </c>
    </row>
    <row r="77" spans="1:23" x14ac:dyDescent="0.25">
      <c r="A77" s="16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" t="str">
        <f ca="1">HYPERLINK("[NOTA_.XLSX]NOTA!c"&amp;PAJAK[[#This Row],[//]],IF(PAJAK[[#This Row],[//]]="","",INDEX(INDIRECT("NOTA["&amp;PAJAK[#Headers]&amp;"]"),PAJAK[[#This Row],[//]]-2)))</f>
        <v/>
      </c>
      <c r="C77" s="16" t="str">
        <f ca="1">IF(PAJAK[[#This Row],[//]]="","",INDEX(INDIRECT("NOTA["&amp;PAJAK[#Headers]&amp;"]"),PAJAK[[#This Row],[//]]-2))</f>
        <v/>
      </c>
      <c r="D77" s="16">
        <f ca="1">MATCH(PAJAK[[#This Row],[ID]],[4]!Table1[ID],0)</f>
        <v>1</v>
      </c>
      <c r="E77" s="17" t="str">
        <f ca="1">IF(PAJAK[[#This Row],[ID]]="","",COUNTIF(NOTA[ID_H],PAJAK[[#This Row],[ID]]))</f>
        <v/>
      </c>
      <c r="F77" s="16" t="str">
        <f ca="1">IF(PAJAK[[#This Row],[//]]="","",INDEX(CONV[2],MATCH(INDEX(INDIRECT("NOTA["&amp;PAJAK[#Headers]&amp;"]"),PAJAK[[#This Row],[//]]-2),CONV[1],0),0))</f>
        <v/>
      </c>
      <c r="G77" s="18" t="str">
        <f ca="1">IF(PAJAK[[#This Row],[//]]="","",INDEX(NOTA[TGL_H],PAJAK[[#This Row],[//]]-2))</f>
        <v/>
      </c>
      <c r="H77" s="18" t="str">
        <f ca="1">IF(PAJAK[[#This Row],[//]]="","",INDEX(INDIRECT("NOTA["&amp;PAJAK[#Headers]&amp;"]"),PAJAK[[#This Row],[//]]-2))</f>
        <v/>
      </c>
      <c r="I77" s="17" t="str">
        <f ca="1">IF(PAJAK[[#This Row],[//]]="","",INDEX(INDIRECT("NOTA["&amp;PAJAK[#Headers]&amp;"]"),PAJAK[[#This Row],[//]]-2))</f>
        <v/>
      </c>
      <c r="J7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37" t="str">
        <f ca="1">IF(PAJAK[[#This Row],[//]]="","",SUMIF(NOTA[ID_H],PAJAK[[#This Row],[ID]],NOTA[JUMLAH]))</f>
        <v/>
      </c>
      <c r="L77" s="37" t="str">
        <f ca="1">IF(PAJAK[[#This Row],[//]]="","",SUMIF(NOTA[ID_H],PAJAK[[#This Row],[ID]],NOTA[DISC]))</f>
        <v/>
      </c>
      <c r="M77" s="37" t="e">
        <f ca="1">PAJAK[[#This Row],[SUB TOTAL]]-PAJAK[[#This Row],[DISKON]]</f>
        <v>#VALUE!</v>
      </c>
      <c r="N77" s="37" t="str">
        <f ca="1">IF(PAJAK[[#This Row],[//]]="","",INDEX(INDIRECT("NOTA["&amp;PAJAK[#Headers]&amp;"]"),PAJAK[[#This Row],[//]]-2+PAJAK[[#This Row],[QB]]-1))</f>
        <v/>
      </c>
      <c r="O77" s="37" t="e">
        <f ca="1">(PAJAK[[#This Row],[SUB T-DISC]]-PAJAK[[#This Row],[DISC DLL]])/111%</f>
        <v>#VALUE!</v>
      </c>
      <c r="P77" s="37" t="e">
        <f ca="1">PAJAK[[#This Row],[DPP]]*PAJAK[[#This Row],[PPN]]</f>
        <v>#VALUE!</v>
      </c>
      <c r="Q77" s="37" t="e">
        <f ca="1">PAJAK[[#This Row],[DPP]]+PAJAK[[#This Row],[PPN 11%]]</f>
        <v>#VALUE!</v>
      </c>
      <c r="R77" s="19" t="str">
        <f ca="1">IF(ISNUMBER(PAJAK[[#This Row],[//]]),PPN,"")</f>
        <v/>
      </c>
    </row>
    <row r="78" spans="1:23" x14ac:dyDescent="0.25">
      <c r="A78" s="2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34" t="str">
        <f ca="1">HYPERLINK("[NOTA_.XLSX]NOTA!c"&amp;PAJAK[[#This Row],[//]],IF(PAJAK[[#This Row],[//]]="","",INDEX(INDIRECT("NOTA["&amp;PAJAK[#Headers]&amp;"]"),PAJAK[[#This Row],[//]]-2)))</f>
        <v/>
      </c>
      <c r="C78" s="20" t="str">
        <f ca="1">IF(PAJAK[[#This Row],[//]]="","",INDEX(INDIRECT("NOTA["&amp;PAJAK[#Headers]&amp;"]"),PAJAK[[#This Row],[//]]-2))</f>
        <v/>
      </c>
      <c r="D78" s="20">
        <f ca="1">MATCH(PAJAK[[#This Row],[ID]],[4]!Table1[ID],0)</f>
        <v>1</v>
      </c>
      <c r="E78" s="33" t="str">
        <f ca="1">IF(PAJAK[[#This Row],[ID]]="","",COUNTIF(NOTA[ID_H],PAJAK[[#This Row],[ID]]))</f>
        <v/>
      </c>
      <c r="F78" s="16" t="str">
        <f ca="1">IF(PAJAK[[#This Row],[//]]="","",INDEX(CONV[2],MATCH(INDEX(INDIRECT("NOTA["&amp;PAJAK[#Headers]&amp;"]"),PAJAK[[#This Row],[//]]-2),CONV[1],0),0))</f>
        <v/>
      </c>
      <c r="G78" s="18" t="str">
        <f ca="1">IF(PAJAK[[#This Row],[//]]="","",INDEX(NOTA[TGL_H],PAJAK[[#This Row],[//]]-2))</f>
        <v/>
      </c>
      <c r="H78" s="18" t="str">
        <f ca="1">IF(PAJAK[[#This Row],[//]]="","",INDEX(INDIRECT("NOTA["&amp;PAJAK[#Headers]&amp;"]"),PAJAK[[#This Row],[//]]-2))</f>
        <v/>
      </c>
      <c r="I78" s="17" t="str">
        <f ca="1">IF(PAJAK[[#This Row],[//]]="","",INDEX(INDIRECT("NOTA["&amp;PAJAK[#Headers]&amp;"]"),PAJAK[[#This Row],[//]]-2))</f>
        <v/>
      </c>
      <c r="J7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37" t="str">
        <f ca="1">IF(PAJAK[[#This Row],[//]]="","",SUMIF(NOTA[ID_H],PAJAK[[#This Row],[ID]],NOTA[JUMLAH]))</f>
        <v/>
      </c>
      <c r="L78" s="37" t="str">
        <f ca="1">IF(PAJAK[[#This Row],[//]]="","",SUMIF(NOTA[ID_H],PAJAK[[#This Row],[ID]],NOTA[DISC]))</f>
        <v/>
      </c>
      <c r="M78" s="37" t="e">
        <f ca="1">PAJAK[[#This Row],[SUB TOTAL]]-PAJAK[[#This Row],[DISKON]]</f>
        <v>#VALUE!</v>
      </c>
      <c r="N78" s="37" t="str">
        <f ca="1">IF(PAJAK[[#This Row],[//]]="","",INDEX(INDIRECT("NOTA["&amp;PAJAK[#Headers]&amp;"]"),PAJAK[[#This Row],[//]]-2+PAJAK[[#This Row],[QB]]-1))</f>
        <v/>
      </c>
      <c r="O78" s="37" t="e">
        <f ca="1">(PAJAK[[#This Row],[SUB T-DISC]]-PAJAK[[#This Row],[DISC DLL]])/111%</f>
        <v>#VALUE!</v>
      </c>
      <c r="P78" s="37" t="e">
        <f ca="1">PAJAK[[#This Row],[DPP]]*PAJAK[[#This Row],[PPN]]</f>
        <v>#VALUE!</v>
      </c>
      <c r="Q78" s="37" t="e">
        <f ca="1">PAJAK[[#This Row],[DPP]]+PAJAK[[#This Row],[PPN 11%]]</f>
        <v>#VALUE!</v>
      </c>
      <c r="R78" s="19" t="str">
        <f ca="1">IF(ISNUMBER(PAJAK[[#This Row],[//]]),PPN,"")</f>
        <v/>
      </c>
    </row>
    <row r="79" spans="1:23" x14ac:dyDescent="0.25">
      <c r="A79" s="2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34" t="str">
        <f ca="1">HYPERLINK("[NOTA_.XLSX]NOTA!c"&amp;PAJAK[[#This Row],[//]],IF(PAJAK[[#This Row],[//]]="","",INDEX(INDIRECT("NOTA["&amp;PAJAK[#Headers]&amp;"]"),PAJAK[[#This Row],[//]]-2)))</f>
        <v/>
      </c>
      <c r="C79" s="20" t="str">
        <f ca="1">IF(PAJAK[[#This Row],[//]]="","",INDEX(INDIRECT("NOTA["&amp;PAJAK[#Headers]&amp;"]"),PAJAK[[#This Row],[//]]-2))</f>
        <v/>
      </c>
      <c r="D79" s="20">
        <f ca="1">MATCH(PAJAK[[#This Row],[ID]],[4]!Table1[ID],0)</f>
        <v>1</v>
      </c>
      <c r="E79" s="33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23" s="53" customFormat="1" x14ac:dyDescent="0.25">
      <c r="A80" s="5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50" t="str">
        <f ca="1">HYPERLINK("[NOTA_.XLSX]NOTA!c"&amp;PAJAK[[#This Row],[//]],IF(PAJAK[[#This Row],[//]]="","",INDEX(INDIRECT("NOTA["&amp;PAJAK[#Headers]&amp;"]"),PAJAK[[#This Row],[//]]-2)))</f>
        <v/>
      </c>
      <c r="C80" s="50" t="str">
        <f ca="1">IF(PAJAK[[#This Row],[//]]="","",INDEX(INDIRECT("NOTA["&amp;PAJAK[#Headers]&amp;"]"),PAJAK[[#This Row],[//]]-2))</f>
        <v/>
      </c>
      <c r="D80" s="50">
        <f ca="1">MATCH(PAJAK[[#This Row],[ID]],[4]!Table1[ID],0)</f>
        <v>1</v>
      </c>
      <c r="E80" s="51" t="str">
        <f ca="1">IF(PAJAK[[#This Row],[ID]]="","",COUNTIF(NOTA[ID_H],PAJAK[[#This Row],[ID]]))</f>
        <v/>
      </c>
      <c r="F80" s="50" t="str">
        <f ca="1">IF(PAJAK[[#This Row],[//]]="","",INDEX(CONV[2],MATCH(INDEX(INDIRECT("NOTA["&amp;PAJAK[#Headers]&amp;"]"),PAJAK[[#This Row],[//]]-2),CONV[1],0),0))</f>
        <v/>
      </c>
      <c r="G80" s="52" t="str">
        <f ca="1">IF(PAJAK[[#This Row],[//]]="","",INDEX(NOTA[TGL_H],PAJAK[[#This Row],[//]]-2))</f>
        <v/>
      </c>
      <c r="H80" s="52" t="str">
        <f ca="1">IF(PAJAK[[#This Row],[//]]="","",INDEX(INDIRECT("NOTA["&amp;PAJAK[#Headers]&amp;"]"),PAJAK[[#This Row],[//]]-2))</f>
        <v/>
      </c>
      <c r="I80" s="51" t="str">
        <f ca="1">IF(PAJAK[[#This Row],[//]]="","",INDEX(INDIRECT("NOTA["&amp;PAJAK[#Headers]&amp;"]"),PAJAK[[#This Row],[//]]-2))</f>
        <v/>
      </c>
      <c r="J80" s="5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56" t="str">
        <f ca="1">IF(PAJAK[[#This Row],[//]]="","",SUMIF(NOTA[ID_H],PAJAK[[#This Row],[ID]],NOTA[JUMLAH]))</f>
        <v/>
      </c>
      <c r="L80" s="56" t="str">
        <f ca="1">IF(PAJAK[[#This Row],[//]]="","",SUMIF(NOTA[ID_H],PAJAK[[#This Row],[ID]],NOTA[DISC]))</f>
        <v/>
      </c>
      <c r="M80" s="56" t="e">
        <f ca="1">PAJAK[[#This Row],[SUB TOTAL]]-PAJAK[[#This Row],[DISKON]]</f>
        <v>#VALUE!</v>
      </c>
      <c r="N80" s="56" t="str">
        <f ca="1">IF(PAJAK[[#This Row],[//]]="","",INDEX(INDIRECT("NOTA["&amp;PAJAK[#Headers]&amp;"]"),PAJAK[[#This Row],[//]]-2+PAJAK[[#This Row],[QB]]-1))</f>
        <v/>
      </c>
      <c r="O80" s="56" t="e">
        <f ca="1">(PAJAK[[#This Row],[SUB T-DISC]]-PAJAK[[#This Row],[DISC DLL]])/111%</f>
        <v>#VALUE!</v>
      </c>
      <c r="P80" s="56" t="e">
        <f ca="1">PAJAK[[#This Row],[DPP]]*PAJAK[[#This Row],[PPN]]</f>
        <v>#VALUE!</v>
      </c>
      <c r="Q80" s="56" t="e">
        <f ca="1">PAJAK[[#This Row],[DPP]]+PAJAK[[#This Row],[PPN 11%]]</f>
        <v>#VALUE!</v>
      </c>
      <c r="R80" s="57" t="str">
        <f ca="1">IF(ISNUMBER(PAJAK[[#This Row],[//]]),PPN,"")</f>
        <v/>
      </c>
      <c r="W80" s="56"/>
    </row>
    <row r="81" spans="1:23" s="53" customFormat="1" x14ac:dyDescent="0.25">
      <c r="A81" s="5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54" t="str">
        <f ca="1">HYPERLINK("[NOTA_.XLSX]NOTA!c"&amp;PAJAK[[#This Row],[//]],IF(PAJAK[[#This Row],[//]]="","",INDEX(INDIRECT("NOTA["&amp;PAJAK[#Headers]&amp;"]"),PAJAK[[#This Row],[//]]-2)))</f>
        <v/>
      </c>
      <c r="C81" s="53" t="str">
        <f ca="1">IF(PAJAK[[#This Row],[//]]="","",INDEX(INDIRECT("NOTA["&amp;PAJAK[#Headers]&amp;"]"),PAJAK[[#This Row],[//]]-2))</f>
        <v/>
      </c>
      <c r="D81" s="53">
        <f ca="1">MATCH(PAJAK[[#This Row],[ID]],[4]!Table1[ID],0)</f>
        <v>1</v>
      </c>
      <c r="E81" s="55" t="str">
        <f ca="1">IF(PAJAK[[#This Row],[ID]]="","",COUNTIF(NOTA[ID_H],PAJAK[[#This Row],[ID]]))</f>
        <v/>
      </c>
      <c r="F81" s="50" t="str">
        <f ca="1">IF(PAJAK[[#This Row],[//]]="","",INDEX(CONV[2],MATCH(INDEX(INDIRECT("NOTA["&amp;PAJAK[#Headers]&amp;"]"),PAJAK[[#This Row],[//]]-2),CONV[1],0),0))</f>
        <v/>
      </c>
      <c r="G81" s="52" t="str">
        <f ca="1">IF(PAJAK[[#This Row],[//]]="","",INDEX(NOTA[TGL_H],PAJAK[[#This Row],[//]]-2))</f>
        <v/>
      </c>
      <c r="H81" s="52" t="str">
        <f ca="1">IF(PAJAK[[#This Row],[//]]="","",INDEX(INDIRECT("NOTA["&amp;PAJAK[#Headers]&amp;"]"),PAJAK[[#This Row],[//]]-2))</f>
        <v/>
      </c>
      <c r="I81" s="51" t="str">
        <f ca="1">IF(PAJAK[[#This Row],[//]]="","",INDEX(INDIRECT("NOTA["&amp;PAJAK[#Headers]&amp;"]"),PAJAK[[#This Row],[//]]-2))</f>
        <v/>
      </c>
      <c r="J81" s="5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56" t="str">
        <f ca="1">IF(PAJAK[[#This Row],[//]]="","",SUMIF(NOTA[ID_H],PAJAK[[#This Row],[ID]],NOTA[JUMLAH]))</f>
        <v/>
      </c>
      <c r="L81" s="56" t="str">
        <f ca="1">IF(PAJAK[[#This Row],[//]]="","",SUMIF(NOTA[ID_H],PAJAK[[#This Row],[ID]],NOTA[DISC]))</f>
        <v/>
      </c>
      <c r="M81" s="56" t="e">
        <f ca="1">PAJAK[[#This Row],[SUB TOTAL]]-PAJAK[[#This Row],[DISKON]]</f>
        <v>#VALUE!</v>
      </c>
      <c r="N81" s="56" t="str">
        <f ca="1">IF(PAJAK[[#This Row],[//]]="","",INDEX(INDIRECT("NOTA["&amp;PAJAK[#Headers]&amp;"]"),PAJAK[[#This Row],[//]]-2+PAJAK[[#This Row],[QB]]-1))</f>
        <v/>
      </c>
      <c r="O81" s="56" t="e">
        <f ca="1">(PAJAK[[#This Row],[SUB T-DISC]]-PAJAK[[#This Row],[DISC DLL]])/111%</f>
        <v>#VALUE!</v>
      </c>
      <c r="P81" s="56" t="e">
        <f ca="1">PAJAK[[#This Row],[DPP]]*PAJAK[[#This Row],[PPN]]</f>
        <v>#VALUE!</v>
      </c>
      <c r="Q81" s="56" t="e">
        <f ca="1">PAJAK[[#This Row],[DPP]]+PAJAK[[#This Row],[PPN 11%]]</f>
        <v>#VALUE!</v>
      </c>
      <c r="R81" s="57" t="str">
        <f ca="1">IF(ISNUMBER(PAJAK[[#This Row],[//]]),PPN,"")</f>
        <v/>
      </c>
      <c r="W81" s="56"/>
    </row>
    <row r="82" spans="1:23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>
        <f ca="1">MATCH(PAJAK[[#This Row],[ID]],[4]!Table1[ID],0)</f>
        <v>1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23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>
        <f ca="1">MATCH(PAJAK[[#This Row],[ID]],[4]!Table1[ID],0)</f>
        <v>1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23" x14ac:dyDescent="0.25">
      <c r="A84" s="16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5" t="str">
        <f ca="1">HYPERLINK("[NOTA_.XLSX]NOTA!c"&amp;PAJAK[[#This Row],[//]],IF(PAJAK[[#This Row],[//]]="","",INDEX(INDIRECT("NOTA["&amp;PAJAK[#Headers]&amp;"]"),PAJAK[[#This Row],[//]]-2)))</f>
        <v/>
      </c>
      <c r="C84" s="16" t="str">
        <f ca="1">IF(PAJAK[[#This Row],[//]]="","",INDEX(INDIRECT("NOTA["&amp;PAJAK[#Headers]&amp;"]"),PAJAK[[#This Row],[//]]-2))</f>
        <v/>
      </c>
      <c r="D84" s="16">
        <f ca="1">MATCH(PAJAK[[#This Row],[ID]],[4]!Table1[ID],0)</f>
        <v>1</v>
      </c>
      <c r="E84" s="17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23" x14ac:dyDescent="0.25">
      <c r="A85" s="16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" t="str">
        <f ca="1">HYPERLINK("[NOTA_.XLSX]NOTA!c"&amp;PAJAK[[#This Row],[//]],IF(PAJAK[[#This Row],[//]]="","",INDEX(INDIRECT("NOTA["&amp;PAJAK[#Headers]&amp;"]"),PAJAK[[#This Row],[//]]-2)))</f>
        <v/>
      </c>
      <c r="C85" s="16" t="str">
        <f ca="1">IF(PAJAK[[#This Row],[//]]="","",INDEX(INDIRECT("NOTA["&amp;PAJAK[#Headers]&amp;"]"),PAJAK[[#This Row],[//]]-2))</f>
        <v/>
      </c>
      <c r="D85" s="16">
        <f ca="1">MATCH(PAJAK[[#This Row],[ID]],[4]!Table1[ID],0)</f>
        <v>1</v>
      </c>
      <c r="E85" s="17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23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>
        <f ca="1">MATCH(PAJAK[[#This Row],[ID]],[4]!Table1[ID],0)</f>
        <v>1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23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>
        <f ca="1">MATCH(PAJAK[[#This Row],[ID]],[4]!Table1[ID],0)</f>
        <v>1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23" x14ac:dyDescent="0.25">
      <c r="A88" s="16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" t="str">
        <f ca="1">HYPERLINK("[NOTA_.XLSX]NOTA!c"&amp;PAJAK[[#This Row],[//]],IF(PAJAK[[#This Row],[//]]="","",INDEX(INDIRECT("NOTA["&amp;PAJAK[#Headers]&amp;"]"),PAJAK[[#This Row],[//]]-2)))</f>
        <v/>
      </c>
      <c r="C88" s="16" t="str">
        <f ca="1">IF(PAJAK[[#This Row],[//]]="","",INDEX(INDIRECT("NOTA["&amp;PAJAK[#Headers]&amp;"]"),PAJAK[[#This Row],[//]]-2))</f>
        <v/>
      </c>
      <c r="D88" s="16">
        <f ca="1">MATCH(PAJAK[[#This Row],[ID]],[4]!Table1[ID],0)</f>
        <v>1</v>
      </c>
      <c r="E88" s="17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23" x14ac:dyDescent="0.25">
      <c r="A89" s="2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34" t="str">
        <f ca="1">HYPERLINK("[NOTA_.XLSX]NOTA!c"&amp;PAJAK[[#This Row],[//]],IF(PAJAK[[#This Row],[//]]="","",INDEX(INDIRECT("NOTA["&amp;PAJAK[#Headers]&amp;"]"),PAJAK[[#This Row],[//]]-2)))</f>
        <v/>
      </c>
      <c r="C89" s="20" t="str">
        <f ca="1">IF(PAJAK[[#This Row],[//]]="","",INDEX(INDIRECT("NOTA["&amp;PAJAK[#Headers]&amp;"]"),PAJAK[[#This Row],[//]]-2))</f>
        <v/>
      </c>
      <c r="D89" s="20">
        <f ca="1">MATCH(PAJAK[[#This Row],[ID]],[4]!Table1[ID],0)</f>
        <v>1</v>
      </c>
      <c r="E89" s="33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23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>
        <f ca="1">MATCH(PAJAK[[#This Row],[ID]],[4]!Table1[ID],0)</f>
        <v>1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23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>
        <f ca="1">MATCH(PAJAK[[#This Row],[ID]],[4]!Table1[ID],0)</f>
        <v>1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23" x14ac:dyDescent="0.25">
      <c r="A92" s="2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4" t="str">
        <f ca="1">HYPERLINK("[NOTA_.XLSX]NOTA!c"&amp;PAJAK[[#This Row],[//]],IF(PAJAK[[#This Row],[//]]="","",INDEX(INDIRECT("NOTA["&amp;PAJAK[#Headers]&amp;"]"),PAJAK[[#This Row],[//]]-2)))</f>
        <v/>
      </c>
      <c r="C92" s="20" t="str">
        <f ca="1">IF(PAJAK[[#This Row],[//]]="","",INDEX(INDIRECT("NOTA["&amp;PAJAK[#Headers]&amp;"]"),PAJAK[[#This Row],[//]]-2))</f>
        <v/>
      </c>
      <c r="D92" s="20">
        <f ca="1">MATCH(PAJAK[[#This Row],[ID]],[4]!Table1[ID],0)</f>
        <v>1</v>
      </c>
      <c r="E92" s="33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23" x14ac:dyDescent="0.25">
      <c r="A93" s="2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34" t="str">
        <f ca="1">HYPERLINK("[NOTA_.XLSX]NOTA!c"&amp;PAJAK[[#This Row],[//]],IF(PAJAK[[#This Row],[//]]="","",INDEX(INDIRECT("NOTA["&amp;PAJAK[#Headers]&amp;"]"),PAJAK[[#This Row],[//]]-2)))</f>
        <v/>
      </c>
      <c r="C93" s="20" t="str">
        <f ca="1">IF(PAJAK[[#This Row],[//]]="","",INDEX(INDIRECT("NOTA["&amp;PAJAK[#Headers]&amp;"]"),PAJAK[[#This Row],[//]]-2))</f>
        <v/>
      </c>
      <c r="D93" s="20">
        <f ca="1">MATCH(PAJAK[[#This Row],[ID]],[4]!Table1[ID],0)</f>
        <v>1</v>
      </c>
      <c r="E93" s="33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0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HYPERLINK("[NOTA_.xlsx]NOTA!A"&amp;MATCH(ATALI[[#This Row],[ID]],NOTA[ID],0)+2,IF(ATALI[[#This Row],[//PAJAK]]="","",MATCH(ATALI[[#This Row],[ID]],NOTA[ID],0)+2))</f>
        <v/>
      </c>
      <c r="B3" s="5" t="str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HYPERLINK("[NOTA_.xlsx]PAJAK!b"&amp;ATALI[[#This Row],[//PAJAK]],IF(ATALI[[#This Row],[//PAJAK]]="","",INDEX(INDIRECT("PAJAK["&amp;ATALI[#Headers]&amp;"]"),ATALI[[#This Row],[//PAJAK]]-1)))</f>
        <v/>
      </c>
      <c r="D3" s="3" t="str">
        <f ca="1">IF(ATALI[[#This Row],[//PAJAK]]="","",INDEX(INDIRECT("PAJAK["&amp;ATALI[#Headers]&amp;"]"),ATALI[[#This Row],[//PAJAK]]-1))</f>
        <v/>
      </c>
      <c r="E3" s="2" t="str">
        <f ca="1">IF(ATALI[[#This Row],[//PAJAK]]="","",INDEX(INDIRECT("PAJAK["&amp;ATALI[#Headers]&amp;"]"),ATALI[[#This Row],[//PAJAK]]-1))</f>
        <v/>
      </c>
      <c r="F3" s="2" t="str">
        <f ca="1">IF(ATALI[[#This Row],[//PAJAK]]="","",INDEX(INDIRECT("PAJAK["&amp;ATALI[#Headers]&amp;"]"),ATALI[[#This Row],[//PAJAK]]-1))</f>
        <v/>
      </c>
      <c r="G3" s="7" t="str">
        <f ca="1">IF(ATALI[[#This Row],[//PAJAK]]="","",INDEX(INDIRECT("PAJAK["&amp;ATALI[#Headers]&amp;"]"),ATALI[[#This Row],[//PAJAK]]-1))</f>
        <v/>
      </c>
      <c r="H3" s="3" t="str">
        <f ca="1">IF(ATALI[[#This Row],[//PAJAK]]="","",INDEX(INDIRECT("PAJAK["&amp;ATALI[#Headers]&amp;"]"),ATALI[[#This Row],[//PAJAK]]-1))</f>
        <v/>
      </c>
      <c r="I3" s="1" t="str">
        <f ca="1">IF(ATALI[[#This Row],[//PAJAK]]="","",INDEX(PAJAK[SUB T-DISC],ATALI[[#This Row],[//PAJAK]]-1))</f>
        <v/>
      </c>
      <c r="J3" s="1" t="str">
        <f ca="1">IF(ATALI[[#This Row],[//PAJAK]]="","",INDEX(PAJAK[DISC DLL],ATALI[[#This Row],[//PAJAK]]-1))</f>
        <v/>
      </c>
      <c r="K3" s="1" t="e">
        <f ca="1">(ATALI[[#This Row],[SUB TOTAL]]-ATALI[[#This Row],[DISKON]])/1.11</f>
        <v>#VALUE!</v>
      </c>
      <c r="L3" s="1" t="e">
        <f ca="1">ATALI[[#This Row],[DPP]]*11%</f>
        <v>#VALUE!</v>
      </c>
      <c r="M3" s="1" t="e">
        <f ca="1">ATALI[[#This Row],[DPP]]+ATALI[[#This Row],[PPN (11%)]]</f>
        <v>#VALUE!</v>
      </c>
    </row>
    <row r="4" spans="1:13" x14ac:dyDescent="0.25">
      <c r="A4" s="13" t="str">
        <f ca="1">HYPERLINK("[NOTA_.xlsx]NOTA!A"&amp;MATCH(ATALI[[#This Row],[ID]],NOTA[ID],0)+2,IF(ATALI[[#This Row],[//PAJAK]]="","",MATCH(ATALI[[#This Row],[ID]],NOTA[ID],0)+2))</f>
        <v/>
      </c>
      <c r="B4" s="5" t="str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HYPERLINK("[NOTA_.xlsx]PAJAK!b"&amp;ATALI[[#This Row],[//PAJAK]],IF(ATALI[[#This Row],[//PAJAK]]="","",INDEX(INDIRECT("PAJAK["&amp;ATALI[#Headers]&amp;"]"),ATALI[[#This Row],[//PAJAK]]-1)))</f>
        <v/>
      </c>
      <c r="D4" t="str">
        <f ca="1">IF(ATALI[[#This Row],[//PAJAK]]="","",INDEX(INDIRECT("PAJAK["&amp;ATALI[#Headers]&amp;"]"),ATALI[[#This Row],[//PAJAK]]-1))</f>
        <v/>
      </c>
      <c r="E4" s="2" t="str">
        <f ca="1">IF(ATALI[[#This Row],[//PAJAK]]="","",INDEX(INDIRECT("PAJAK["&amp;ATALI[#Headers]&amp;"]"),ATALI[[#This Row],[//PAJAK]]-1))</f>
        <v/>
      </c>
      <c r="F4" s="2" t="str">
        <f ca="1">IF(ATALI[[#This Row],[//PAJAK]]="","",INDEX(INDIRECT("PAJAK["&amp;ATALI[#Headers]&amp;"]"),ATALI[[#This Row],[//PAJAK]]-1))</f>
        <v/>
      </c>
      <c r="G4" s="5" t="str">
        <f ca="1">IF(ATALI[[#This Row],[//PAJAK]]="","",INDEX(INDIRECT("PAJAK["&amp;ATALI[#Headers]&amp;"]"),ATALI[[#This Row],[//PAJAK]]-1))</f>
        <v/>
      </c>
      <c r="H4" t="str">
        <f ca="1">IF(ATALI[[#This Row],[//PAJAK]]="","",INDEX(INDIRECT("PAJAK["&amp;ATALI[#Headers]&amp;"]"),ATALI[[#This Row],[//PAJAK]]-1))</f>
        <v/>
      </c>
      <c r="I4" s="1" t="str">
        <f ca="1">IF(ATALI[[#This Row],[//PAJAK]]="","",INDEX(PAJAK[SUB T-DISC],ATALI[[#This Row],[//PAJAK]]-1))</f>
        <v/>
      </c>
      <c r="J4" s="1" t="str">
        <f ca="1">IF(ATALI[[#This Row],[//PAJAK]]="","",INDEX(PAJAK[DISC DLL],ATALI[[#This Row],[//PAJAK]]-1))</f>
        <v/>
      </c>
      <c r="K4" s="1" t="e">
        <f ca="1">(ATALI[[#This Row],[SUB TOTAL]]-ATALI[[#This Row],[DISKON]])/1.11</f>
        <v>#VALUE!</v>
      </c>
      <c r="L4" s="1" t="e">
        <f ca="1">ATALI[[#This Row],[DPP]]*11%</f>
        <v>#VALUE!</v>
      </c>
      <c r="M4" s="1" t="e">
        <f ca="1">ATALI[[#This Row],[DPP]]+ATALI[[#This Row],[PPN (11%)]]</f>
        <v>#VALUE!</v>
      </c>
    </row>
    <row r="5" spans="1:13" x14ac:dyDescent="0.25">
      <c r="A5" s="13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 t="str">
        <f ca="1">HYPERLINK("[NOTA_.xlsx]NOTA!A"&amp;MATCH(KENKO[[#This Row],[ID]],NOTA[ID],0)+2,IF(KENKO[[#This Row],[//PAJAK]]="","",MATCH(KENKO[[#This Row],[ID]],NOTA[ID],0)+2))</f>
        <v/>
      </c>
      <c r="B5" s="7" t="str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/>
      </c>
      <c r="C5" s="7" t="str">
        <f ca="1">HYPERLINK("[NOTA_.xlsx]PAJAK!b"&amp;KENKO[[#This Row],[//PAJAK]],IF(KENKO[[#This Row],[//PAJAK]]="","",INDEX(INDIRECT("PAJAK["&amp;KENKO[#Headers]&amp;"]"),KENKO[[#This Row],[//PAJAK]]-1)))</f>
        <v/>
      </c>
      <c r="D5" s="3" t="str">
        <f ca="1">IF(KENKO[[#This Row],[//PAJAK]]="","",INDEX(INDIRECT("PAJAK["&amp;KENKO[#Headers]&amp;"]"),KENKO[[#This Row],[//PAJAK]]-1))</f>
        <v/>
      </c>
      <c r="E5" s="2" t="str">
        <f ca="1">IF(KENKO[[#This Row],[//PAJAK]]="","",INDEX(INDIRECT("PAJAK["&amp;KENKO[#Headers]&amp;"]"),KENKO[[#This Row],[//PAJAK]]-1))</f>
        <v/>
      </c>
      <c r="F5" s="2" t="str">
        <f ca="1">IF(KENKO[[#This Row],[//PAJAK]]="","",INDEX(INDIRECT("PAJAK["&amp;KENKO[#Headers]&amp;"]"),KENKO[[#This Row],[//PAJAK]]-1))</f>
        <v/>
      </c>
      <c r="G5" s="9" t="str">
        <f ca="1">IF(KENKO[[#This Row],[//PAJAK]]="","",INDEX(INDIRECT("PAJAK["&amp;KENKO[#Headers]&amp;"]"),KENKO[[#This Row],[//PAJAK]]-1))</f>
        <v/>
      </c>
      <c r="H5" s="3" t="str">
        <f ca="1">IF(KENKO[[#This Row],[//PAJAK]]="","",INDEX(INDIRECT("PAJAK["&amp;KENKO[#Headers]&amp;"]"),KENKO[[#This Row],[//PAJAK]]-1))</f>
        <v/>
      </c>
      <c r="I5" s="1" t="str">
        <f ca="1">IF(KENKO[[#This Row],[//PAJAK]]="","",INDEX(INDIRECT("PAJAK["&amp;KENKO[#Headers]&amp;"]"),KENKO[[#This Row],[//PAJAK]]-1))</f>
        <v/>
      </c>
      <c r="J5" s="1" t="str">
        <f ca="1">IF(KENKO[[#This Row],[//PAJAK]]="","",INDEX(INDIRECT("PAJAK["&amp;KENKO[#Headers]&amp;"]"),KENKO[[#This Row],[//PAJAK]]-1))</f>
        <v/>
      </c>
      <c r="K5" s="1" t="e">
        <f ca="1">(KENKO[[#This Row],[SUB TOTAL]]-KENKO[[#This Row],[DISKON]])/1.11</f>
        <v>#VALUE!</v>
      </c>
      <c r="L5" s="1" t="e">
        <f ca="1">KENKO[[#This Row],[DPP]]*11%</f>
        <v>#VALUE!</v>
      </c>
      <c r="M5" s="1" t="e">
        <f ca="1">KENKO[[#This Row],[DPP]]+KENKO[[#This Row],[PPN (11%)]]</f>
        <v>#VALUE!</v>
      </c>
      <c r="N5" s="1" t="str">
        <f ca="1">INDEX(PAJAK[ID_P],MATCH(KENKO[[#This Row],[ID]],PAJAK[ID],0))</f>
        <v/>
      </c>
    </row>
    <row r="6" spans="1:15" x14ac:dyDescent="0.25">
      <c r="A6" s="11" t="str">
        <f ca="1">HYPERLINK("[NOTA_.xlsx]NOTA!A"&amp;MATCH(KENKO[[#This Row],[ID]],NOTA[ID],0)+2,IF(KENKO[[#This Row],[//PAJAK]]="","",MATCH(KENKO[[#This Row],[ID]],NOTA[ID],0)+2))</f>
        <v/>
      </c>
      <c r="B6" s="7" t="str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/>
      </c>
      <c r="C6" s="7" t="str">
        <f ca="1">HYPERLINK("[NOTA_.xlsx]PAJAK!b"&amp;KENKO[[#This Row],[//PAJAK]],IF(KENKO[[#This Row],[//PAJAK]]="","",INDEX(INDIRECT("PAJAK["&amp;KENKO[#Headers]&amp;"]"),KENKO[[#This Row],[//PAJAK]]-1)))</f>
        <v/>
      </c>
      <c r="D6" s="3" t="str">
        <f ca="1">IF(KENKO[[#This Row],[//PAJAK]]="","",INDEX(INDIRECT("PAJAK["&amp;KENKO[#Headers]&amp;"]"),KENKO[[#This Row],[//PAJAK]]-1))</f>
        <v/>
      </c>
      <c r="E6" s="2" t="str">
        <f ca="1">IF(KENKO[[#This Row],[//PAJAK]]="","",INDEX(INDIRECT("PAJAK["&amp;KENKO[#Headers]&amp;"]"),KENKO[[#This Row],[//PAJAK]]-1))</f>
        <v/>
      </c>
      <c r="F6" s="2" t="str">
        <f ca="1">IF(KENKO[[#This Row],[//PAJAK]]="","",INDEX(INDIRECT("PAJAK["&amp;KENKO[#Headers]&amp;"]"),KENKO[[#This Row],[//PAJAK]]-1))</f>
        <v/>
      </c>
      <c r="G6" s="9" t="str">
        <f ca="1">IF(KENKO[[#This Row],[//PAJAK]]="","",INDEX(INDIRECT("PAJAK["&amp;KENKO[#Headers]&amp;"]"),KENKO[[#This Row],[//PAJAK]]-1))</f>
        <v/>
      </c>
      <c r="H6" s="3" t="str">
        <f ca="1">IF(KENKO[[#This Row],[//PAJAK]]="","",INDEX(INDIRECT("PAJAK["&amp;KENKO[#Headers]&amp;"]"),KENKO[[#This Row],[//PAJAK]]-1))</f>
        <v/>
      </c>
      <c r="I6" s="1" t="str">
        <f ca="1">IF(KENKO[[#This Row],[//PAJAK]]="","",INDEX(INDIRECT("PAJAK["&amp;KENKO[#Headers]&amp;"]"),KENKO[[#This Row],[//PAJAK]]-1))</f>
        <v/>
      </c>
      <c r="J6" s="1" t="str">
        <f ca="1">IF(KENKO[[#This Row],[//PAJAK]]="","",INDEX(INDIRECT("PAJAK["&amp;KENKO[#Headers]&amp;"]"),KENKO[[#This Row],[//PAJAK]]-1))</f>
        <v/>
      </c>
      <c r="K6" s="1" t="e">
        <f ca="1">(KENKO[[#This Row],[SUB TOTAL]]-KENKO[[#This Row],[DISKON]])/1.11</f>
        <v>#VALUE!</v>
      </c>
      <c r="L6" s="1" t="e">
        <f ca="1">KENKO[[#This Row],[DPP]]*11%</f>
        <v>#VALUE!</v>
      </c>
      <c r="M6" s="1" t="e">
        <f ca="1">KENKO[[#This Row],[DPP]]+KENKO[[#This Row],[PPN (11%)]]</f>
        <v>#VALUE!</v>
      </c>
      <c r="N6" s="1" t="str">
        <f ca="1">INDEX(PAJAK[ID_P],MATCH(KENKO[[#This Row],[ID]],PAJAK[ID],0))</f>
        <v/>
      </c>
    </row>
    <row r="7" spans="1:15" x14ac:dyDescent="0.25">
      <c r="A7" s="11" t="str">
        <f ca="1">HYPERLINK("[NOTA_.xlsx]NOTA!A"&amp;MATCH(KENKO[[#This Row],[ID]],NOTA[ID],0)+2,IF(KENKO[[#This Row],[//PAJAK]]="","",MATCH(KENKO[[#This Row],[ID]],NOTA[ID],0)+2))</f>
        <v/>
      </c>
      <c r="B7" s="7" t="str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/>
      </c>
      <c r="C7" s="7" t="str">
        <f ca="1">HYPERLINK("[NOTA_.xlsx]PAJAK!b"&amp;KENKO[[#This Row],[//PAJAK]],IF(KENKO[[#This Row],[//PAJAK]]="","",INDEX(INDIRECT("PAJAK["&amp;KENKO[#Headers]&amp;"]"),KENKO[[#This Row],[//PAJAK]]-1)))</f>
        <v/>
      </c>
      <c r="D7" s="3" t="str">
        <f ca="1">IF(KENKO[[#This Row],[//PAJAK]]="","",INDEX(INDIRECT("PAJAK["&amp;KENKO[#Headers]&amp;"]"),KENKO[[#This Row],[//PAJAK]]-1))</f>
        <v/>
      </c>
      <c r="E7" s="2" t="str">
        <f ca="1">IF(KENKO[[#This Row],[//PAJAK]]="","",INDEX(INDIRECT("PAJAK["&amp;KENKO[#Headers]&amp;"]"),KENKO[[#This Row],[//PAJAK]]-1))</f>
        <v/>
      </c>
      <c r="F7" s="2" t="str">
        <f ca="1">IF(KENKO[[#This Row],[//PAJAK]]="","",INDEX(INDIRECT("PAJAK["&amp;KENKO[#Headers]&amp;"]"),KENKO[[#This Row],[//PAJAK]]-1))</f>
        <v/>
      </c>
      <c r="G7" s="9" t="str">
        <f ca="1">IF(KENKO[[#This Row],[//PAJAK]]="","",INDEX(INDIRECT("PAJAK["&amp;KENKO[#Headers]&amp;"]"),KENKO[[#This Row],[//PAJAK]]-1))</f>
        <v/>
      </c>
      <c r="H7" s="3" t="str">
        <f ca="1">IF(KENKO[[#This Row],[//PAJAK]]="","",INDEX(INDIRECT("PAJAK["&amp;KENKO[#Headers]&amp;"]"),KENKO[[#This Row],[//PAJAK]]-1))</f>
        <v/>
      </c>
      <c r="I7" s="1" t="str">
        <f ca="1">IF(KENKO[[#This Row],[//PAJAK]]="","",INDEX(INDIRECT("PAJAK["&amp;KENKO[#Headers]&amp;"]"),KENKO[[#This Row],[//PAJAK]]-1))</f>
        <v/>
      </c>
      <c r="J7" s="1" t="str">
        <f ca="1">IF(KENKO[[#This Row],[//PAJAK]]="","",INDEX(INDIRECT("PAJAK["&amp;KENKO[#Headers]&amp;"]"),KENKO[[#This Row],[//PAJAK]]-1))</f>
        <v/>
      </c>
      <c r="K7" s="1" t="e">
        <f ca="1">(KENKO[[#This Row],[SUB TOTAL]]-KENKO[[#This Row],[DISKON]])/1.11</f>
        <v>#VALUE!</v>
      </c>
      <c r="L7" s="1" t="e">
        <f ca="1">KENKO[[#This Row],[DPP]]*11%</f>
        <v>#VALUE!</v>
      </c>
      <c r="M7" s="1" t="e">
        <f ca="1">KENKO[[#This Row],[DPP]]+KENKO[[#This Row],[PPN (11%)]]</f>
        <v>#VALUE!</v>
      </c>
      <c r="N7" s="1" t="str">
        <f ca="1">INDEX(PAJAK[ID_P],MATCH(KENKO[[#This Row],[ID]],PAJAK[ID],0))</f>
        <v/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2023-06-03T08:21:08Z</dcterms:modified>
</cp:coreProperties>
</file>